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6.xml" ContentType="application/vnd.openxmlformats-officedocument.drawing+xml"/>
  <Override PartName="/xl/embeddings/oleObject1.bin" ContentType="application/vnd.openxmlformats-officedocument.oleObject"/>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EstaPasta_de_trabalho" defaultThemeVersion="124226"/>
  <mc:AlternateContent xmlns:mc="http://schemas.openxmlformats.org/markup-compatibility/2006">
    <mc:Choice Requires="x15">
      <x15ac:absPath xmlns:x15ac="http://schemas.microsoft.com/office/spreadsheetml/2010/11/ac" url="C:\Users\João\Documentos\Documentos Ergo\"/>
    </mc:Choice>
  </mc:AlternateContent>
  <xr:revisionPtr revIDLastSave="0" documentId="13_ncr:1_{B1EC3321-0EE5-4C7D-B486-7CE2F4935FBF}" xr6:coauthVersionLast="47" xr6:coauthVersionMax="47" xr10:uidLastSave="{00000000-0000-0000-0000-000000000000}"/>
  <bookViews>
    <workbookView xWindow="-120" yWindow="-120" windowWidth="20730" windowHeight="11160" tabRatio="840" firstSheet="6" activeTab="7" xr2:uid="{00000000-000D-0000-FFFF-FFFF00000000}"/>
  </bookViews>
  <sheets>
    <sheet name="Capa" sheetId="45" r:id="rId1"/>
    <sheet name="Moore &amp; Garg" sheetId="5" r:id="rId2"/>
    <sheet name="RULA" sheetId="15" r:id="rId3"/>
    <sheet name="REBA" sheetId="38" r:id="rId4"/>
    <sheet name="HAL" sheetId="10" r:id="rId5"/>
    <sheet name="Calculo RULA" sheetId="14" state="hidden" r:id="rId6"/>
    <sheet name="QEC" sheetId="27" r:id="rId7"/>
    <sheet name="Suzanne Rodgers" sheetId="30" r:id="rId8"/>
    <sheet name="PLIBEL" sheetId="23" r:id="rId9"/>
    <sheet name="NIOSH" sheetId="43" r:id="rId10"/>
    <sheet name="OCRA" sheetId="19" r:id="rId11"/>
    <sheet name="ROSA" sheetId="24" r:id="rId12"/>
    <sheet name="KIM - Movimentação de cargas" sheetId="35" r:id="rId13"/>
    <sheet name="KIM - Empurrar e puxar" sheetId="39" r:id="rId14"/>
    <sheet name="Liberty Mutual Tables" sheetId="44" r:id="rId15"/>
    <sheet name="ERGOS - Carga Mental" sheetId="1" r:id="rId16"/>
    <sheet name="NASA TLX" sheetId="40" r:id="rId17"/>
    <sheet name="ICE" sheetId="41" r:id="rId18"/>
    <sheet name="Check NR17" sheetId="21" r:id="rId19"/>
    <sheet name="Cálculo QEC" sheetId="28" state="hidden" r:id="rId20"/>
  </sheets>
  <externalReferences>
    <externalReference r:id="rId21"/>
  </externalReferences>
  <definedNames>
    <definedName name="_10thCol" localSheetId="0">#REF!</definedName>
    <definedName name="_10thCol" localSheetId="14">#REF!</definedName>
    <definedName name="_10thCol">#REF!</definedName>
    <definedName name="_2ndCol" localSheetId="0">#REF!</definedName>
    <definedName name="_2ndCol" localSheetId="14">#REF!</definedName>
    <definedName name="_2ndCol">#REF!</definedName>
    <definedName name="_3rdCol" localSheetId="0">#REF!</definedName>
    <definedName name="_3rdCol" localSheetId="14">#REF!</definedName>
    <definedName name="_3rdCol">#REF!</definedName>
    <definedName name="_4thCol" localSheetId="0">#REF!</definedName>
    <definedName name="_4thCol" localSheetId="14">#REF!</definedName>
    <definedName name="_4thCol">#REF!</definedName>
    <definedName name="_5thCol" localSheetId="0">#REF!</definedName>
    <definedName name="_5thCol" localSheetId="14">#REF!</definedName>
    <definedName name="_5thCol">#REF!</definedName>
    <definedName name="_6thCol" localSheetId="0">#REF!</definedName>
    <definedName name="_6thCol" localSheetId="14">#REF!</definedName>
    <definedName name="_6thCol">#REF!</definedName>
    <definedName name="_7thCol" localSheetId="0">#REF!</definedName>
    <definedName name="_7thCol" localSheetId="14">#REF!</definedName>
    <definedName name="_7thCol">#REF!</definedName>
    <definedName name="_8thCol" localSheetId="0">#REF!</definedName>
    <definedName name="_8thCol" localSheetId="14">#REF!</definedName>
    <definedName name="_8thCol">#REF!</definedName>
    <definedName name="_9thCol" localSheetId="0">#REF!</definedName>
    <definedName name="_9thCol" localSheetId="14">#REF!</definedName>
    <definedName name="_9thCol">#REF!</definedName>
    <definedName name="_xlnm._FilterDatabase" localSheetId="2" hidden="1">RULA!$B$27:$B$32</definedName>
    <definedName name="_xlnm._FilterDatabase" localSheetId="7" hidden="1">'Suzanne Rodgers'!#REF!</definedName>
    <definedName name="_RWL2">'[1]NIOSH Lifting Equation'!$L$22</definedName>
    <definedName name="AM">'[1]NIOSH Lifting Equation'!$H$29</definedName>
    <definedName name="AM.1" localSheetId="0">#REF!</definedName>
    <definedName name="AM.1" localSheetId="14">#REF!</definedName>
    <definedName name="AM.1">#REF!</definedName>
    <definedName name="AM.10" localSheetId="0">#REF!</definedName>
    <definedName name="AM.10" localSheetId="14">#REF!</definedName>
    <definedName name="AM.10">#REF!</definedName>
    <definedName name="AM.2" localSheetId="0">#REF!</definedName>
    <definedName name="AM.2" localSheetId="14">#REF!</definedName>
    <definedName name="AM.2">#REF!</definedName>
    <definedName name="AM.3" localSheetId="0">#REF!</definedName>
    <definedName name="AM.3" localSheetId="14">#REF!</definedName>
    <definedName name="AM.3">#REF!</definedName>
    <definedName name="AM.4" localSheetId="0">#REF!</definedName>
    <definedName name="AM.4" localSheetId="14">#REF!</definedName>
    <definedName name="AM.4">#REF!</definedName>
    <definedName name="AM.5" localSheetId="0">#REF!</definedName>
    <definedName name="AM.5" localSheetId="14">#REF!</definedName>
    <definedName name="AM.5">#REF!</definedName>
    <definedName name="AM.6" localSheetId="0">#REF!</definedName>
    <definedName name="AM.6" localSheetId="14">#REF!</definedName>
    <definedName name="AM.6">#REF!</definedName>
    <definedName name="AM.7" localSheetId="0">#REF!</definedName>
    <definedName name="AM.7" localSheetId="14">#REF!</definedName>
    <definedName name="AM.7">#REF!</definedName>
    <definedName name="AM.8" localSheetId="0">#REF!</definedName>
    <definedName name="AM.8" localSheetId="14">#REF!</definedName>
    <definedName name="AM.8">#REF!</definedName>
    <definedName name="AM.9" localSheetId="0">#REF!</definedName>
    <definedName name="AM.9" localSheetId="14">#REF!</definedName>
    <definedName name="AM.9">#REF!</definedName>
    <definedName name="Angle">'[1]NIOSH Lifting Equation'!$D$29</definedName>
    <definedName name="Angle1" localSheetId="0">#REF!</definedName>
    <definedName name="Angle1" localSheetId="14">#REF!</definedName>
    <definedName name="Angle1">#REF!</definedName>
    <definedName name="Angle10" localSheetId="0">#REF!</definedName>
    <definedName name="Angle10" localSheetId="14">#REF!</definedName>
    <definedName name="Angle10">#REF!</definedName>
    <definedName name="Angle2" localSheetId="0">#REF!</definedName>
    <definedName name="Angle2" localSheetId="14">#REF!</definedName>
    <definedName name="Angle2">#REF!</definedName>
    <definedName name="Angle3" localSheetId="0">#REF!</definedName>
    <definedName name="Angle3" localSheetId="14">#REF!</definedName>
    <definedName name="Angle3">#REF!</definedName>
    <definedName name="Angle4" localSheetId="0">#REF!</definedName>
    <definedName name="Angle4" localSheetId="14">#REF!</definedName>
    <definedName name="Angle4">#REF!</definedName>
    <definedName name="Angle5" localSheetId="0">#REF!</definedName>
    <definedName name="Angle5" localSheetId="14">#REF!</definedName>
    <definedName name="Angle5">#REF!</definedName>
    <definedName name="Angle6" localSheetId="0">#REF!</definedName>
    <definedName name="Angle6" localSheetId="14">#REF!</definedName>
    <definedName name="Angle6">#REF!</definedName>
    <definedName name="Angle7" localSheetId="0">#REF!</definedName>
    <definedName name="Angle7" localSheetId="14">#REF!</definedName>
    <definedName name="Angle7">#REF!</definedName>
    <definedName name="Angle8" localSheetId="0">#REF!</definedName>
    <definedName name="Angle8" localSheetId="14">#REF!</definedName>
    <definedName name="Angle8">#REF!</definedName>
    <definedName name="Angle9" localSheetId="0">#REF!</definedName>
    <definedName name="Angle9" localSheetId="14">#REF!</definedName>
    <definedName name="Angle9">#REF!</definedName>
    <definedName name="_xlnm.Print_Area" localSheetId="1">'Moore &amp; Garg'!$A$1:$F$44</definedName>
    <definedName name="_xlnm.Print_Area" localSheetId="9">NIOSH!$A$1:$K$59</definedName>
    <definedName name="_xlnm.Print_Area" localSheetId="10">OCRA!$A$1:$J$161</definedName>
    <definedName name="_xlnm.Print_Area" localSheetId="2">RULA!$A$1:$U$17</definedName>
    <definedName name="_xlnm.Print_Area" localSheetId="7">'Suzanne Rodgers'!$A$1:$K$28</definedName>
    <definedName name="bigtable" localSheetId="0">#REF!</definedName>
    <definedName name="bigtable" localSheetId="14">#REF!</definedName>
    <definedName name="bigtable">#REF!</definedName>
    <definedName name="CLI" localSheetId="0">#REF!</definedName>
    <definedName name="CLI" localSheetId="14">#REF!</definedName>
    <definedName name="CLI">#REF!</definedName>
    <definedName name="CM">'[1]NIOSH Lifting Equation'!$H$32</definedName>
    <definedName name="CM.1" localSheetId="0">#REF!</definedName>
    <definedName name="CM.1" localSheetId="14">#REF!</definedName>
    <definedName name="CM.1">#REF!</definedName>
    <definedName name="CM.10" localSheetId="0">#REF!</definedName>
    <definedName name="CM.10" localSheetId="14">#REF!</definedName>
    <definedName name="CM.10">#REF!</definedName>
    <definedName name="CM.2" localSheetId="0">#REF!</definedName>
    <definedName name="CM.2" localSheetId="14">#REF!</definedName>
    <definedName name="CM.2">#REF!</definedName>
    <definedName name="CM.3" localSheetId="0">#REF!</definedName>
    <definedName name="CM.3" localSheetId="14">#REF!</definedName>
    <definedName name="CM.3">#REF!</definedName>
    <definedName name="CM.4" localSheetId="0">#REF!</definedName>
    <definedName name="CM.4" localSheetId="14">#REF!</definedName>
    <definedName name="CM.4">#REF!</definedName>
    <definedName name="CM.5" localSheetId="0">#REF!</definedName>
    <definedName name="CM.5" localSheetId="14">#REF!</definedName>
    <definedName name="CM.5">#REF!</definedName>
    <definedName name="CM.6" localSheetId="0">#REF!</definedName>
    <definedName name="CM.6" localSheetId="14">#REF!</definedName>
    <definedName name="CM.6">#REF!</definedName>
    <definedName name="CM.7" localSheetId="0">#REF!</definedName>
    <definedName name="CM.7" localSheetId="14">#REF!</definedName>
    <definedName name="CM.7">#REF!</definedName>
    <definedName name="CM.8" localSheetId="0">#REF!</definedName>
    <definedName name="CM.8" localSheetId="14">#REF!</definedName>
    <definedName name="CM.8">#REF!</definedName>
    <definedName name="CM.9" localSheetId="0">#REF!</definedName>
    <definedName name="CM.9" localSheetId="14">#REF!</definedName>
    <definedName name="CM.9">#REF!</definedName>
    <definedName name="Coupling">'[1]NIOSH Lifting Equation'!$D$32</definedName>
    <definedName name="Coupling1" localSheetId="0">#REF!</definedName>
    <definedName name="Coupling1" localSheetId="14">#REF!</definedName>
    <definedName name="Coupling1">#REF!</definedName>
    <definedName name="Coupling10" localSheetId="0">#REF!</definedName>
    <definedName name="Coupling10" localSheetId="14">#REF!</definedName>
    <definedName name="Coupling10">#REF!</definedName>
    <definedName name="Coupling2" localSheetId="0">#REF!</definedName>
    <definedName name="Coupling2" localSheetId="14">#REF!</definedName>
    <definedName name="Coupling2">#REF!</definedName>
    <definedName name="Coupling3" localSheetId="0">#REF!</definedName>
    <definedName name="Coupling3" localSheetId="14">#REF!</definedName>
    <definedName name="Coupling3">#REF!</definedName>
    <definedName name="Coupling4" localSheetId="0">#REF!</definedName>
    <definedName name="Coupling4" localSheetId="14">#REF!</definedName>
    <definedName name="Coupling4">#REF!</definedName>
    <definedName name="Coupling5" localSheetId="0">#REF!</definedName>
    <definedName name="Coupling5" localSheetId="14">#REF!</definedName>
    <definedName name="Coupling5">#REF!</definedName>
    <definedName name="Coupling6" localSheetId="0">#REF!</definedName>
    <definedName name="Coupling6" localSheetId="14">#REF!</definedName>
    <definedName name="Coupling6">#REF!</definedName>
    <definedName name="Coupling7" localSheetId="0">#REF!</definedName>
    <definedName name="Coupling7" localSheetId="14">#REF!</definedName>
    <definedName name="Coupling7">#REF!</definedName>
    <definedName name="Coupling8" localSheetId="0">#REF!</definedName>
    <definedName name="Coupling8" localSheetId="14">#REF!</definedName>
    <definedName name="Coupling8">#REF!</definedName>
    <definedName name="Coupling9" localSheetId="0">#REF!</definedName>
    <definedName name="Coupling9" localSheetId="14">#REF!</definedName>
    <definedName name="Coupling9">#REF!</definedName>
    <definedName name="DM">'[1]NIOSH Lifting Equation'!$H$26</definedName>
    <definedName name="DM.1" localSheetId="0">#REF!</definedName>
    <definedName name="DM.1" localSheetId="14">#REF!</definedName>
    <definedName name="DM.1">#REF!</definedName>
    <definedName name="DM.10" localSheetId="0">#REF!</definedName>
    <definedName name="DM.10" localSheetId="14">#REF!</definedName>
    <definedName name="DM.10">#REF!</definedName>
    <definedName name="DM.2" localSheetId="0">#REF!</definedName>
    <definedName name="DM.2" localSheetId="14">#REF!</definedName>
    <definedName name="DM.2">#REF!</definedName>
    <definedName name="DM.3" localSheetId="0">#REF!</definedName>
    <definedName name="DM.3" localSheetId="14">#REF!</definedName>
    <definedName name="DM.3">#REF!</definedName>
    <definedName name="DM.4" localSheetId="0">#REF!</definedName>
    <definedName name="DM.4" localSheetId="14">#REF!</definedName>
    <definedName name="DM.4">#REF!</definedName>
    <definedName name="DM.5" localSheetId="0">#REF!</definedName>
    <definedName name="DM.5" localSheetId="14">#REF!</definedName>
    <definedName name="DM.5">#REF!</definedName>
    <definedName name="DM.6" localSheetId="0">#REF!</definedName>
    <definedName name="DM.6" localSheetId="14">#REF!</definedName>
    <definedName name="DM.6">#REF!</definedName>
    <definedName name="DM.7" localSheetId="0">#REF!</definedName>
    <definedName name="DM.7" localSheetId="14">#REF!</definedName>
    <definedName name="DM.7">#REF!</definedName>
    <definedName name="DM.8" localSheetId="0">#REF!</definedName>
    <definedName name="DM.8" localSheetId="14">#REF!</definedName>
    <definedName name="DM.8">#REF!</definedName>
    <definedName name="DM.9" localSheetId="0">#REF!</definedName>
    <definedName name="DM.9" localSheetId="14">#REF!</definedName>
    <definedName name="DM.9">#REF!</definedName>
    <definedName name="Duration">'[1]NIOSH Lifting Equation'!$D$35</definedName>
    <definedName name="Duration1" localSheetId="0">#REF!</definedName>
    <definedName name="Duration1" localSheetId="14">#REF!</definedName>
    <definedName name="Duration1">#REF!</definedName>
    <definedName name="Duration10" localSheetId="0">#REF!</definedName>
    <definedName name="Duration10" localSheetId="14">#REF!</definedName>
    <definedName name="Duration10">#REF!</definedName>
    <definedName name="Duration2" localSheetId="0">#REF!</definedName>
    <definedName name="Duration2" localSheetId="14">#REF!</definedName>
    <definedName name="Duration2">#REF!</definedName>
    <definedName name="Duration3" localSheetId="0">#REF!</definedName>
    <definedName name="Duration3" localSheetId="14">#REF!</definedName>
    <definedName name="Duration3">#REF!</definedName>
    <definedName name="Duration4" localSheetId="0">#REF!</definedName>
    <definedName name="Duration4" localSheetId="14">#REF!</definedName>
    <definedName name="Duration4">#REF!</definedName>
    <definedName name="Duration5" localSheetId="0">#REF!</definedName>
    <definedName name="Duration5" localSheetId="14">#REF!</definedName>
    <definedName name="Duration5">#REF!</definedName>
    <definedName name="Duration6" localSheetId="0">#REF!</definedName>
    <definedName name="Duration6" localSheetId="14">#REF!</definedName>
    <definedName name="Duration6">#REF!</definedName>
    <definedName name="Duration7" localSheetId="0">#REF!</definedName>
    <definedName name="Duration7" localSheetId="14">#REF!</definedName>
    <definedName name="Duration7">#REF!</definedName>
    <definedName name="Duration8" localSheetId="0">#REF!</definedName>
    <definedName name="Duration8" localSheetId="14">#REF!</definedName>
    <definedName name="Duration8">#REF!</definedName>
    <definedName name="Duration9" localSheetId="0">#REF!</definedName>
    <definedName name="Duration9" localSheetId="14">#REF!</definedName>
    <definedName name="Duration9">#REF!</definedName>
    <definedName name="FIRWL1" localSheetId="0">#REF!</definedName>
    <definedName name="FIRWL1" localSheetId="14">#REF!</definedName>
    <definedName name="FIRWL1">#REF!</definedName>
    <definedName name="FIRWL10" localSheetId="0">#REF!</definedName>
    <definedName name="FIRWL10" localSheetId="14">#REF!</definedName>
    <definedName name="FIRWL10">#REF!</definedName>
    <definedName name="FIRWL2" localSheetId="0">#REF!</definedName>
    <definedName name="FIRWL2" localSheetId="14">#REF!</definedName>
    <definedName name="FIRWL2">#REF!</definedName>
    <definedName name="FIRWL3" localSheetId="0">#REF!</definedName>
    <definedName name="FIRWL3" localSheetId="14">#REF!</definedName>
    <definedName name="FIRWL3">#REF!</definedName>
    <definedName name="FIRWL4" localSheetId="0">#REF!</definedName>
    <definedName name="FIRWL4" localSheetId="14">#REF!</definedName>
    <definedName name="FIRWL4">#REF!</definedName>
    <definedName name="FIRWL5" localSheetId="0">#REF!</definedName>
    <definedName name="FIRWL5" localSheetId="14">#REF!</definedName>
    <definedName name="FIRWL5">#REF!</definedName>
    <definedName name="FIRWL6" localSheetId="0">#REF!</definedName>
    <definedName name="FIRWL6" localSheetId="14">#REF!</definedName>
    <definedName name="FIRWL6">#REF!</definedName>
    <definedName name="FIRWL7" localSheetId="0">#REF!</definedName>
    <definedName name="FIRWL7" localSheetId="14">#REF!</definedName>
    <definedName name="FIRWL7">#REF!</definedName>
    <definedName name="FIRWL8" localSheetId="0">#REF!</definedName>
    <definedName name="FIRWL8" localSheetId="14">#REF!</definedName>
    <definedName name="FIRWL8">#REF!</definedName>
    <definedName name="FIRWL9" localSheetId="0">#REF!</definedName>
    <definedName name="FIRWL9" localSheetId="14">#REF!</definedName>
    <definedName name="FIRWL9">#REF!</definedName>
    <definedName name="FM">'[1]NIOSH Lifting Equation'!$H$38</definedName>
    <definedName name="FM.1" localSheetId="0">#REF!</definedName>
    <definedName name="FM.1" localSheetId="14">#REF!</definedName>
    <definedName name="FM.1">#REF!</definedName>
    <definedName name="FM.10" localSheetId="0">#REF!</definedName>
    <definedName name="FM.10" localSheetId="14">#REF!</definedName>
    <definedName name="FM.10">#REF!</definedName>
    <definedName name="FM.2" localSheetId="0">#REF!</definedName>
    <definedName name="FM.2" localSheetId="14">#REF!</definedName>
    <definedName name="FM.2">#REF!</definedName>
    <definedName name="FM.3" localSheetId="0">#REF!</definedName>
    <definedName name="FM.3" localSheetId="14">#REF!</definedName>
    <definedName name="FM.3">#REF!</definedName>
    <definedName name="FM.4" localSheetId="0">#REF!</definedName>
    <definedName name="FM.4" localSheetId="14">#REF!</definedName>
    <definedName name="FM.4">#REF!</definedName>
    <definedName name="FM.5" localSheetId="0">#REF!</definedName>
    <definedName name="FM.5" localSheetId="14">#REF!</definedName>
    <definedName name="FM.5">#REF!</definedName>
    <definedName name="FM.6" localSheetId="0">#REF!</definedName>
    <definedName name="FM.6" localSheetId="14">#REF!</definedName>
    <definedName name="FM.6">#REF!</definedName>
    <definedName name="FM.7" localSheetId="0">#REF!</definedName>
    <definedName name="FM.7" localSheetId="14">#REF!</definedName>
    <definedName name="FM.7">#REF!</definedName>
    <definedName name="FM.8" localSheetId="0">#REF!</definedName>
    <definedName name="FM.8" localSheetId="14">#REF!</definedName>
    <definedName name="FM.8">#REF!</definedName>
    <definedName name="FM.9" localSheetId="0">#REF!</definedName>
    <definedName name="FM.9" localSheetId="14">#REF!</definedName>
    <definedName name="FM.9">#REF!</definedName>
    <definedName name="FREQUENCY" localSheetId="0">#REF!</definedName>
    <definedName name="FREQUENCY" localSheetId="14">#REF!</definedName>
    <definedName name="FREQUENCY">#REF!</definedName>
    <definedName name="Frequency1" localSheetId="0">#REF!</definedName>
    <definedName name="Frequency1" localSheetId="14">#REF!</definedName>
    <definedName name="Frequency1">#REF!</definedName>
    <definedName name="Frequency10" localSheetId="0">#REF!</definedName>
    <definedName name="Frequency10" localSheetId="14">#REF!</definedName>
    <definedName name="Frequency10">#REF!</definedName>
    <definedName name="Frequency2" localSheetId="0">#REF!</definedName>
    <definedName name="Frequency2" localSheetId="14">#REF!</definedName>
    <definedName name="Frequency2">#REF!</definedName>
    <definedName name="Frequency3" localSheetId="0">#REF!</definedName>
    <definedName name="Frequency3" localSheetId="14">#REF!</definedName>
    <definedName name="Frequency3">#REF!</definedName>
    <definedName name="Frequency4" localSheetId="0">#REF!</definedName>
    <definedName name="Frequency4" localSheetId="14">#REF!</definedName>
    <definedName name="Frequency4">#REF!</definedName>
    <definedName name="Frequency5" localSheetId="0">#REF!</definedName>
    <definedName name="Frequency5" localSheetId="14">#REF!</definedName>
    <definedName name="Frequency5">#REF!</definedName>
    <definedName name="Frequency6" localSheetId="0">#REF!</definedName>
    <definedName name="Frequency6" localSheetId="14">#REF!</definedName>
    <definedName name="Frequency6">#REF!</definedName>
    <definedName name="Frequency7" localSheetId="0">#REF!</definedName>
    <definedName name="Frequency7" localSheetId="14">#REF!</definedName>
    <definedName name="Frequency7">#REF!</definedName>
    <definedName name="Frequency8" localSheetId="0">#REF!</definedName>
    <definedName name="Frequency8" localSheetId="14">#REF!</definedName>
    <definedName name="Frequency8">#REF!</definedName>
    <definedName name="Frequency9" localSheetId="0">#REF!</definedName>
    <definedName name="Frequency9" localSheetId="14">#REF!</definedName>
    <definedName name="Frequency9">#REF!</definedName>
    <definedName name="HM">'[1]NIOSH Lifting Equation'!$H$20</definedName>
    <definedName name="HM.1" localSheetId="0">#REF!</definedName>
    <definedName name="HM.1" localSheetId="14">#REF!</definedName>
    <definedName name="HM.1">#REF!</definedName>
    <definedName name="HM.10" localSheetId="0">#REF!</definedName>
    <definedName name="HM.10" localSheetId="14">#REF!</definedName>
    <definedName name="HM.10">#REF!</definedName>
    <definedName name="HM.2" localSheetId="0">#REF!</definedName>
    <definedName name="HM.2" localSheetId="14">#REF!</definedName>
    <definedName name="HM.2">#REF!</definedName>
    <definedName name="HM.3" localSheetId="0">#REF!</definedName>
    <definedName name="HM.3" localSheetId="14">#REF!</definedName>
    <definedName name="HM.3">#REF!</definedName>
    <definedName name="HM.4" localSheetId="0">#REF!</definedName>
    <definedName name="HM.4" localSheetId="14">#REF!</definedName>
    <definedName name="HM.4">#REF!</definedName>
    <definedName name="HM.5" localSheetId="0">#REF!</definedName>
    <definedName name="HM.5" localSheetId="14">#REF!</definedName>
    <definedName name="HM.5">#REF!</definedName>
    <definedName name="HM.6" localSheetId="0">#REF!</definedName>
    <definedName name="HM.6" localSheetId="14">#REF!</definedName>
    <definedName name="HM.6">#REF!</definedName>
    <definedName name="HM.7" localSheetId="0">#REF!</definedName>
    <definedName name="HM.7" localSheetId="14">#REF!</definedName>
    <definedName name="HM.7">#REF!</definedName>
    <definedName name="HM.8" localSheetId="0">#REF!</definedName>
    <definedName name="HM.8" localSheetId="14">#REF!</definedName>
    <definedName name="HM.8">#REF!</definedName>
    <definedName name="HM.9" localSheetId="0">#REF!</definedName>
    <definedName name="HM.9" localSheetId="14">#REF!</definedName>
    <definedName name="HM.9">#REF!</definedName>
    <definedName name="HorizLoc">'[1]NIOSH Lifting Equation'!$D$20</definedName>
    <definedName name="HorizLoc1" localSheetId="0">#REF!</definedName>
    <definedName name="HorizLoc1" localSheetId="14">#REF!</definedName>
    <definedName name="HorizLoc1">#REF!</definedName>
    <definedName name="HorizLoc10" localSheetId="0">#REF!</definedName>
    <definedName name="HorizLoc10" localSheetId="14">#REF!</definedName>
    <definedName name="HorizLoc10">#REF!</definedName>
    <definedName name="HorizLoc2" localSheetId="0">#REF!</definedName>
    <definedName name="HorizLoc2" localSheetId="14">#REF!</definedName>
    <definedName name="HorizLoc2">#REF!</definedName>
    <definedName name="HorizLoc3" localSheetId="0">#REF!</definedName>
    <definedName name="HorizLoc3" localSheetId="14">#REF!</definedName>
    <definedName name="HorizLoc3">#REF!</definedName>
    <definedName name="HorizLoc4" localSheetId="0">#REF!</definedName>
    <definedName name="HorizLoc4" localSheetId="14">#REF!</definedName>
    <definedName name="HorizLoc4">#REF!</definedName>
    <definedName name="HorizLoc5" localSheetId="0">#REF!</definedName>
    <definedName name="HorizLoc5" localSheetId="14">#REF!</definedName>
    <definedName name="HorizLoc5">#REF!</definedName>
    <definedName name="HorizLoc6" localSheetId="0">#REF!</definedName>
    <definedName name="HorizLoc6" localSheetId="14">#REF!</definedName>
    <definedName name="HorizLoc6">#REF!</definedName>
    <definedName name="HorizLoc7" localSheetId="0">#REF!</definedName>
    <definedName name="HorizLoc7" localSheetId="14">#REF!</definedName>
    <definedName name="HorizLoc7">#REF!</definedName>
    <definedName name="HorizLoc8" localSheetId="0">#REF!</definedName>
    <definedName name="HorizLoc8" localSheetId="14">#REF!</definedName>
    <definedName name="HorizLoc8">#REF!</definedName>
    <definedName name="HorizLoc9" localSheetId="0">#REF!</definedName>
    <definedName name="HorizLoc9" localSheetId="14">#REF!</definedName>
    <definedName name="HorizLoc9">#REF!</definedName>
    <definedName name="Load">'[1]NIOSH Lifting Equation'!$D$41</definedName>
    <definedName name="Load1" localSheetId="0">#REF!</definedName>
    <definedName name="Load1" localSheetId="14">#REF!</definedName>
    <definedName name="Load1">#REF!</definedName>
    <definedName name="Load10" localSheetId="0">#REF!</definedName>
    <definedName name="Load10" localSheetId="14">#REF!</definedName>
    <definedName name="Load10">#REF!</definedName>
    <definedName name="Load2" localSheetId="0">#REF!</definedName>
    <definedName name="Load2" localSheetId="14">#REF!</definedName>
    <definedName name="Load2">#REF!</definedName>
    <definedName name="Load3" localSheetId="0">#REF!</definedName>
    <definedName name="Load3" localSheetId="14">#REF!</definedName>
    <definedName name="Load3">#REF!</definedName>
    <definedName name="Load4" localSheetId="0">#REF!</definedName>
    <definedName name="Load4" localSheetId="14">#REF!</definedName>
    <definedName name="Load4">#REF!</definedName>
    <definedName name="Load5" localSheetId="0">#REF!</definedName>
    <definedName name="Load5" localSheetId="14">#REF!</definedName>
    <definedName name="Load5">#REF!</definedName>
    <definedName name="Load6" localSheetId="0">#REF!</definedName>
    <definedName name="Load6" localSheetId="14">#REF!</definedName>
    <definedName name="Load6">#REF!</definedName>
    <definedName name="Load7" localSheetId="0">#REF!</definedName>
    <definedName name="Load7" localSheetId="14">#REF!</definedName>
    <definedName name="Load7">#REF!</definedName>
    <definedName name="Load8" localSheetId="0">#REF!</definedName>
    <definedName name="Load8" localSheetId="14">#REF!</definedName>
    <definedName name="Load8">#REF!</definedName>
    <definedName name="Load9" localSheetId="0">#REF!</definedName>
    <definedName name="Load9" localSheetId="14">#REF!</definedName>
    <definedName name="Load9">#REF!</definedName>
    <definedName name="Max10Array" localSheetId="0">#REF!</definedName>
    <definedName name="Max10Array" localSheetId="14">#REF!</definedName>
    <definedName name="Max10Array">#REF!</definedName>
    <definedName name="Max2array" localSheetId="0">#REF!</definedName>
    <definedName name="Max2array" localSheetId="14">#REF!</definedName>
    <definedName name="Max2array">#REF!</definedName>
    <definedName name="Max3array" localSheetId="0">#REF!</definedName>
    <definedName name="Max3array" localSheetId="14">#REF!</definedName>
    <definedName name="Max3array">#REF!</definedName>
    <definedName name="Max4array" localSheetId="0">#REF!</definedName>
    <definedName name="Max4array" localSheetId="14">#REF!</definedName>
    <definedName name="Max4array">#REF!</definedName>
    <definedName name="Max5array" localSheetId="0">#REF!</definedName>
    <definedName name="Max5array" localSheetId="14">#REF!</definedName>
    <definedName name="Max5array">#REF!</definedName>
    <definedName name="Max6array" localSheetId="0">#REF!</definedName>
    <definedName name="Max6array" localSheetId="14">#REF!</definedName>
    <definedName name="Max6array">#REF!</definedName>
    <definedName name="Max7Array" localSheetId="0">#REF!</definedName>
    <definedName name="Max7Array" localSheetId="14">#REF!</definedName>
    <definedName name="Max7Array">#REF!</definedName>
    <definedName name="Max8Array" localSheetId="0">#REF!</definedName>
    <definedName name="Max8Array" localSheetId="14">#REF!</definedName>
    <definedName name="Max8Array">#REF!</definedName>
    <definedName name="Max9Array" localSheetId="0">#REF!</definedName>
    <definedName name="Max9Array" localSheetId="14">#REF!</definedName>
    <definedName name="Max9Array">#REF!</definedName>
    <definedName name="MaxCol" localSheetId="0">#REF!</definedName>
    <definedName name="MaxCol" localSheetId="14">#REF!</definedName>
    <definedName name="MaxCol">#REF!</definedName>
    <definedName name="MaxLoad">'[1]NIOSH Lifting Equation'!$D$43</definedName>
    <definedName name="maxload1" localSheetId="0">#REF!</definedName>
    <definedName name="maxload1" localSheetId="14">#REF!</definedName>
    <definedName name="maxload1">#REF!</definedName>
    <definedName name="maxload10" localSheetId="0">#REF!</definedName>
    <definedName name="maxload10" localSheetId="14">#REF!</definedName>
    <definedName name="maxload10">#REF!</definedName>
    <definedName name="maxload2" localSheetId="0">#REF!</definedName>
    <definedName name="maxload2" localSheetId="14">#REF!</definedName>
    <definedName name="maxload2">#REF!</definedName>
    <definedName name="maxload3" localSheetId="0">#REF!</definedName>
    <definedName name="maxload3" localSheetId="14">#REF!</definedName>
    <definedName name="maxload3">#REF!</definedName>
    <definedName name="maxload4" localSheetId="0">#REF!</definedName>
    <definedName name="maxload4" localSheetId="14">#REF!</definedName>
    <definedName name="maxload4">#REF!</definedName>
    <definedName name="maxload5" localSheetId="0">#REF!</definedName>
    <definedName name="maxload5" localSheetId="14">#REF!</definedName>
    <definedName name="maxload5">#REF!</definedName>
    <definedName name="maxload6" localSheetId="0">#REF!</definedName>
    <definedName name="maxload6" localSheetId="14">#REF!</definedName>
    <definedName name="maxload6">#REF!</definedName>
    <definedName name="maxload7" localSheetId="0">#REF!</definedName>
    <definedName name="maxload7" localSheetId="14">#REF!</definedName>
    <definedName name="maxload7">#REF!</definedName>
    <definedName name="maxload8" localSheetId="0">#REF!</definedName>
    <definedName name="maxload8" localSheetId="14">#REF!</definedName>
    <definedName name="maxload8">#REF!</definedName>
    <definedName name="maxload9" localSheetId="0">#REF!</definedName>
    <definedName name="maxload9" localSheetId="14">#REF!</definedName>
    <definedName name="maxload9">#REF!</definedName>
    <definedName name="maxstli" localSheetId="0">#REF!</definedName>
    <definedName name="maxstli" localSheetId="14">#REF!</definedName>
    <definedName name="maxstli">#REF!</definedName>
    <definedName name="mfirwl">'[1]NIOSH Lifting Equation'!$L$33</definedName>
    <definedName name="MRWL">'[1]NIOSH Lifting Equation - METRIC'!$L$22</definedName>
    <definedName name="PERCENT_LIFT" localSheetId="0">#REF!</definedName>
    <definedName name="PERCENT_LIFT" localSheetId="14">#REF!</definedName>
    <definedName name="PERCENT_LIFT">#REF!</definedName>
    <definedName name="PERCENTAGE" localSheetId="0">#REF!</definedName>
    <definedName name="PERCENTAGE" localSheetId="14">#REF!</definedName>
    <definedName name="PERCENTAGE">#REF!</definedName>
    <definedName name="STLI1" localSheetId="0">#REF!</definedName>
    <definedName name="STLI1" localSheetId="14">#REF!</definedName>
    <definedName name="STLI1">#REF!</definedName>
    <definedName name="STLI10" localSheetId="0">#REF!</definedName>
    <definedName name="STLI10" localSheetId="14">#REF!</definedName>
    <definedName name="STLI10">#REF!</definedName>
    <definedName name="STLI2" localSheetId="0">#REF!</definedName>
    <definedName name="STLI2" localSheetId="14">#REF!</definedName>
    <definedName name="STLI2">#REF!</definedName>
    <definedName name="STLI3" localSheetId="0">#REF!</definedName>
    <definedName name="STLI3" localSheetId="14">#REF!</definedName>
    <definedName name="STLI3">#REF!</definedName>
    <definedName name="STLI4" localSheetId="0">#REF!</definedName>
    <definedName name="STLI4" localSheetId="14">#REF!</definedName>
    <definedName name="STLI4">#REF!</definedName>
    <definedName name="STLI5" localSheetId="0">#REF!</definedName>
    <definedName name="STLI5" localSheetId="14">#REF!</definedName>
    <definedName name="STLI5">#REF!</definedName>
    <definedName name="STLI6" localSheetId="0">#REF!</definedName>
    <definedName name="STLI6" localSheetId="14">#REF!</definedName>
    <definedName name="STLI6">#REF!</definedName>
    <definedName name="STLI7" localSheetId="0">#REF!</definedName>
    <definedName name="STLI7" localSheetId="14">#REF!</definedName>
    <definedName name="STLI7">#REF!</definedName>
    <definedName name="STLI8" localSheetId="0">#REF!</definedName>
    <definedName name="STLI8" localSheetId="14">#REF!</definedName>
    <definedName name="STLI8">#REF!</definedName>
    <definedName name="STLI9" localSheetId="0">#REF!</definedName>
    <definedName name="STLI9" localSheetId="14">#REF!</definedName>
    <definedName name="STLI9">#REF!</definedName>
    <definedName name="STRWL1" localSheetId="0">#REF!</definedName>
    <definedName name="STRWL1" localSheetId="14">#REF!</definedName>
    <definedName name="STRWL1">#REF!</definedName>
    <definedName name="STRWL10" localSheetId="0">#REF!</definedName>
    <definedName name="STRWL10" localSheetId="14">#REF!</definedName>
    <definedName name="STRWL10">#REF!</definedName>
    <definedName name="STRWL2" localSheetId="0">#REF!</definedName>
    <definedName name="STRWL2" localSheetId="14">#REF!</definedName>
    <definedName name="STRWL2">#REF!</definedName>
    <definedName name="STRWL3" localSheetId="0">#REF!</definedName>
    <definedName name="STRWL3" localSheetId="14">#REF!</definedName>
    <definedName name="STRWL3">#REF!</definedName>
    <definedName name="STRWL4" localSheetId="0">#REF!</definedName>
    <definedName name="STRWL4" localSheetId="14">#REF!</definedName>
    <definedName name="STRWL4">#REF!</definedName>
    <definedName name="STRWL5" localSheetId="0">#REF!</definedName>
    <definedName name="STRWL5" localSheetId="14">#REF!</definedName>
    <definedName name="STRWL5">#REF!</definedName>
    <definedName name="STRWL6" localSheetId="0">#REF!</definedName>
    <definedName name="STRWL6" localSheetId="14">#REF!</definedName>
    <definedName name="STRWL6">#REF!</definedName>
    <definedName name="STRWL7" localSheetId="0">#REF!</definedName>
    <definedName name="STRWL7" localSheetId="14">#REF!</definedName>
    <definedName name="STRWL7">#REF!</definedName>
    <definedName name="STRWL8" localSheetId="0">#REF!</definedName>
    <definedName name="STRWL8" localSheetId="14">#REF!</definedName>
    <definedName name="STRWL8">#REF!</definedName>
    <definedName name="STRWL9" localSheetId="0">#REF!</definedName>
    <definedName name="STRWL9" localSheetId="14">#REF!</definedName>
    <definedName name="STRWL9">#REF!</definedName>
    <definedName name="Sum.Freq1" localSheetId="0">#REF!</definedName>
    <definedName name="Sum.Freq1" localSheetId="14">#REF!</definedName>
    <definedName name="Sum.Freq1">#REF!</definedName>
    <definedName name="Sum.Freq10" localSheetId="0">#REF!</definedName>
    <definedName name="Sum.Freq10" localSheetId="14">#REF!</definedName>
    <definedName name="Sum.Freq10">#REF!</definedName>
    <definedName name="Sum.Freq2" localSheetId="0">#REF!</definedName>
    <definedName name="Sum.Freq2" localSheetId="14">#REF!</definedName>
    <definedName name="Sum.Freq2">#REF!</definedName>
    <definedName name="Sum.Freq3" localSheetId="0">#REF!</definedName>
    <definedName name="Sum.Freq3" localSheetId="14">#REF!</definedName>
    <definedName name="Sum.Freq3">#REF!</definedName>
    <definedName name="Sum.Freq4" localSheetId="0">#REF!</definedName>
    <definedName name="Sum.Freq4" localSheetId="14">#REF!</definedName>
    <definedName name="Sum.Freq4">#REF!</definedName>
    <definedName name="Sum.Freq5" localSheetId="0">#REF!</definedName>
    <definedName name="Sum.Freq5" localSheetId="14">#REF!</definedName>
    <definedName name="Sum.Freq5">#REF!</definedName>
    <definedName name="Sum.Freq6" localSheetId="0">#REF!</definedName>
    <definedName name="Sum.Freq6" localSheetId="14">#REF!</definedName>
    <definedName name="Sum.Freq6">#REF!</definedName>
    <definedName name="Sum.Freq7" localSheetId="0">#REF!</definedName>
    <definedName name="Sum.Freq7" localSheetId="14">#REF!</definedName>
    <definedName name="Sum.Freq7">#REF!</definedName>
    <definedName name="Sum.Freq8" localSheetId="0">#REF!</definedName>
    <definedName name="Sum.Freq8" localSheetId="14">#REF!</definedName>
    <definedName name="Sum.Freq8">#REF!</definedName>
    <definedName name="Sum.Freq9" localSheetId="0">#REF!</definedName>
    <definedName name="Sum.Freq9" localSheetId="14">#REF!</definedName>
    <definedName name="Sum.Freq9">#REF!</definedName>
    <definedName name="TravDist">'[1]NIOSH Lifting Equation'!$D$26</definedName>
    <definedName name="TravDist1" localSheetId="0">#REF!</definedName>
    <definedName name="TravDist1" localSheetId="14">#REF!</definedName>
    <definedName name="TravDist1">#REF!</definedName>
    <definedName name="TravDist10" localSheetId="0">#REF!</definedName>
    <definedName name="TravDist10" localSheetId="14">#REF!</definedName>
    <definedName name="TravDist10">#REF!</definedName>
    <definedName name="TravDist2" localSheetId="0">#REF!</definedName>
    <definedName name="TravDist2" localSheetId="14">#REF!</definedName>
    <definedName name="TravDist2">#REF!</definedName>
    <definedName name="TravDist3" localSheetId="0">#REF!</definedName>
    <definedName name="TravDist3" localSheetId="14">#REF!</definedName>
    <definedName name="TravDist3">#REF!</definedName>
    <definedName name="TravDist4" localSheetId="0">#REF!</definedName>
    <definedName name="TravDist4" localSheetId="14">#REF!</definedName>
    <definedName name="TravDist4">#REF!</definedName>
    <definedName name="TravDist5" localSheetId="0">#REF!</definedName>
    <definedName name="TravDist5" localSheetId="14">#REF!</definedName>
    <definedName name="TravDist5">#REF!</definedName>
    <definedName name="TravDist6" localSheetId="0">#REF!</definedName>
    <definedName name="TravDist6" localSheetId="14">#REF!</definedName>
    <definedName name="TravDist6">#REF!</definedName>
    <definedName name="TravDist7" localSheetId="0">#REF!</definedName>
    <definedName name="TravDist7" localSheetId="14">#REF!</definedName>
    <definedName name="TravDist7">#REF!</definedName>
    <definedName name="TravDist8" localSheetId="0">#REF!</definedName>
    <definedName name="TravDist8" localSheetId="14">#REF!</definedName>
    <definedName name="TravDist8">#REF!</definedName>
    <definedName name="TravDist9" localSheetId="0">#REF!</definedName>
    <definedName name="TravDist9" localSheetId="14">#REF!</definedName>
    <definedName name="TravDist9">#REF!</definedName>
    <definedName name="VertLoc">'[1]NIOSH Lifting Equation'!$D$23</definedName>
    <definedName name="VertLoc1" localSheetId="0">#REF!</definedName>
    <definedName name="VertLoc1" localSheetId="14">#REF!</definedName>
    <definedName name="VertLoc1">#REF!</definedName>
    <definedName name="VertLoc10" localSheetId="0">#REF!</definedName>
    <definedName name="VertLoc10" localSheetId="14">#REF!</definedName>
    <definedName name="VertLoc10">#REF!</definedName>
    <definedName name="VertLoc2" localSheetId="0">#REF!</definedName>
    <definedName name="VertLoc2" localSheetId="14">#REF!</definedName>
    <definedName name="VertLoc2">#REF!</definedName>
    <definedName name="VertLoc3" localSheetId="0">#REF!</definedName>
    <definedName name="VertLoc3" localSheetId="14">#REF!</definedName>
    <definedName name="VertLoc3">#REF!</definedName>
    <definedName name="VertLoc4" localSheetId="0">#REF!</definedName>
    <definedName name="VertLoc4" localSheetId="14">#REF!</definedName>
    <definedName name="VertLoc4">#REF!</definedName>
    <definedName name="VertLoc5" localSheetId="0">#REF!</definedName>
    <definedName name="VertLoc5" localSheetId="14">#REF!</definedName>
    <definedName name="VertLoc5">#REF!</definedName>
    <definedName name="VertLoc6" localSheetId="0">#REF!</definedName>
    <definedName name="VertLoc6" localSheetId="14">#REF!</definedName>
    <definedName name="VertLoc6">#REF!</definedName>
    <definedName name="VertLoc7" localSheetId="0">#REF!</definedName>
    <definedName name="VertLoc7" localSheetId="14">#REF!</definedName>
    <definedName name="VertLoc7">#REF!</definedName>
    <definedName name="VertLoc8" localSheetId="0">#REF!</definedName>
    <definedName name="VertLoc8" localSheetId="14">#REF!</definedName>
    <definedName name="VertLoc8">#REF!</definedName>
    <definedName name="VertLoc9" localSheetId="0">#REF!</definedName>
    <definedName name="VertLoc9" localSheetId="14">#REF!</definedName>
    <definedName name="VertLoc9">#REF!</definedName>
    <definedName name="VM">'[1]NIOSH Lifting Equation'!$H$23</definedName>
    <definedName name="VM.1" localSheetId="0">#REF!</definedName>
    <definedName name="VM.1" localSheetId="14">#REF!</definedName>
    <definedName name="VM.1">#REF!</definedName>
    <definedName name="VM.10" localSheetId="0">#REF!</definedName>
    <definedName name="VM.10" localSheetId="14">#REF!</definedName>
    <definedName name="VM.10">#REF!</definedName>
    <definedName name="VM.2" localSheetId="0">#REF!</definedName>
    <definedName name="VM.2" localSheetId="14">#REF!</definedName>
    <definedName name="VM.2">#REF!</definedName>
    <definedName name="VM.3" localSheetId="0">#REF!</definedName>
    <definedName name="VM.3" localSheetId="14">#REF!</definedName>
    <definedName name="VM.3">#REF!</definedName>
    <definedName name="VM.4" localSheetId="0">#REF!</definedName>
    <definedName name="VM.4" localSheetId="14">#REF!</definedName>
    <definedName name="VM.4">#REF!</definedName>
    <definedName name="VM.5" localSheetId="0">#REF!</definedName>
    <definedName name="VM.5" localSheetId="14">#REF!</definedName>
    <definedName name="VM.5">#REF!</definedName>
    <definedName name="VM.6" localSheetId="0">#REF!</definedName>
    <definedName name="VM.6" localSheetId="14">#REF!</definedName>
    <definedName name="VM.6">#REF!</definedName>
    <definedName name="VM.7" localSheetId="0">#REF!</definedName>
    <definedName name="VM.7" localSheetId="14">#REF!</definedName>
    <definedName name="VM.7">#REF!</definedName>
    <definedName name="VM.8" localSheetId="0">#REF!</definedName>
    <definedName name="VM.8" localSheetId="14">#REF!</definedName>
    <definedName name="VM.8">#REF!</definedName>
    <definedName name="VM.9" localSheetId="0">#REF!</definedName>
    <definedName name="VM.9" localSheetId="14">#REF!</definedName>
    <definedName name="VM.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1" i="24" l="1"/>
  <c r="L124" i="24"/>
  <c r="K118" i="24" l="1"/>
  <c r="AL49" i="44"/>
  <c r="M49" i="44"/>
  <c r="AL30" i="44"/>
  <c r="M30" i="44"/>
  <c r="F78" i="21" l="1"/>
  <c r="F77" i="21"/>
  <c r="F76" i="21"/>
  <c r="F75" i="21"/>
  <c r="F74" i="21"/>
  <c r="K23" i="43" l="1"/>
  <c r="K20" i="43"/>
  <c r="K17" i="43"/>
  <c r="K14" i="43"/>
  <c r="K37" i="43" l="1"/>
  <c r="K40" i="43" s="1"/>
  <c r="N17" i="10"/>
  <c r="M17" i="10"/>
  <c r="M19" i="10" s="1"/>
  <c r="A76" i="39" l="1"/>
  <c r="J75" i="19" l="1"/>
  <c r="I75" i="19"/>
  <c r="J45" i="19"/>
  <c r="I45" i="19"/>
  <c r="J104" i="19"/>
  <c r="H104" i="19"/>
  <c r="I232" i="41" l="1"/>
  <c r="I230" i="41"/>
  <c r="I229" i="41"/>
  <c r="I228" i="41"/>
  <c r="E235" i="41"/>
  <c r="E234" i="41"/>
  <c r="E233" i="41"/>
  <c r="E232" i="41"/>
  <c r="E231" i="41"/>
  <c r="E230" i="41"/>
  <c r="E229" i="41"/>
  <c r="E228" i="41"/>
  <c r="J146" i="41"/>
  <c r="J147" i="41"/>
  <c r="J145" i="41"/>
  <c r="I121" i="41"/>
  <c r="I122" i="41"/>
  <c r="I120" i="41"/>
  <c r="J220" i="41"/>
  <c r="I235" i="41" s="1"/>
  <c r="J206" i="41"/>
  <c r="I234" i="41" s="1"/>
  <c r="J190" i="41"/>
  <c r="I233" i="41" s="1"/>
  <c r="I123" i="41" l="1"/>
  <c r="J148" i="41"/>
  <c r="I231" i="41" s="1"/>
  <c r="J238" i="41" s="1"/>
  <c r="I236" i="41" s="1"/>
  <c r="B238" i="41"/>
  <c r="E236" i="41" s="1"/>
  <c r="K135" i="24"/>
  <c r="K132" i="24"/>
  <c r="L115" i="24"/>
  <c r="L111" i="24"/>
  <c r="G12" i="38"/>
  <c r="E12" i="38"/>
  <c r="K107" i="24" l="1"/>
  <c r="K129" i="24"/>
  <c r="L150" i="24" s="1"/>
  <c r="L145" i="24"/>
  <c r="K41" i="40"/>
  <c r="K40" i="40"/>
  <c r="K39" i="40"/>
  <c r="K38" i="40"/>
  <c r="K37" i="40"/>
  <c r="K36" i="40"/>
  <c r="F41" i="40"/>
  <c r="F40" i="40"/>
  <c r="F39" i="40"/>
  <c r="F38" i="40"/>
  <c r="F37" i="40"/>
  <c r="F36" i="40"/>
  <c r="K141" i="24" l="1"/>
  <c r="P39" i="40"/>
  <c r="U39" i="40" s="1"/>
  <c r="P41" i="40"/>
  <c r="U41" i="40" s="1"/>
  <c r="P40" i="40"/>
  <c r="U40" i="40" s="1"/>
  <c r="P38" i="40"/>
  <c r="U38" i="40" s="1"/>
  <c r="P37" i="40"/>
  <c r="P36" i="40"/>
  <c r="I79" i="39"/>
  <c r="A79" i="39"/>
  <c r="I76" i="39"/>
  <c r="E84" i="39"/>
  <c r="P42" i="40" l="1"/>
  <c r="J167" i="24"/>
  <c r="E84" i="24" s="1"/>
  <c r="U36" i="40"/>
  <c r="U37" i="40"/>
  <c r="E81" i="39"/>
  <c r="I86" i="39" s="1"/>
  <c r="E72" i="35"/>
  <c r="E66" i="35"/>
  <c r="E63" i="35"/>
  <c r="E60" i="35"/>
  <c r="A86" i="39" l="1"/>
  <c r="E69" i="35"/>
  <c r="E75" i="35" s="1"/>
  <c r="G20" i="38" l="1"/>
  <c r="E20" i="38"/>
  <c r="F26" i="38" l="1"/>
  <c r="F35" i="38" s="1"/>
  <c r="E65" i="23"/>
  <c r="E66" i="23" s="1"/>
  <c r="F50" i="23"/>
  <c r="F51" i="23" s="1"/>
  <c r="G50" i="23"/>
  <c r="G51" i="23" s="1"/>
  <c r="H50" i="23"/>
  <c r="H51" i="23" s="1"/>
  <c r="I50" i="23"/>
  <c r="I51" i="23" s="1"/>
  <c r="E50" i="23"/>
  <c r="E51" i="23" s="1"/>
  <c r="I22" i="30" l="1"/>
  <c r="J22" i="30" s="1"/>
  <c r="K22" i="30" s="1"/>
  <c r="I21" i="30"/>
  <c r="J21" i="30" s="1"/>
  <c r="K21" i="30" s="1"/>
  <c r="I20" i="30"/>
  <c r="J20" i="30" s="1"/>
  <c r="K20" i="30" s="1"/>
  <c r="I19" i="30"/>
  <c r="J19" i="30" s="1"/>
  <c r="K19" i="30" s="1"/>
  <c r="I18" i="30"/>
  <c r="J18" i="30" s="1"/>
  <c r="K18" i="30" s="1"/>
  <c r="I17" i="30"/>
  <c r="J17" i="30" s="1"/>
  <c r="K17" i="30" s="1"/>
  <c r="I16" i="30"/>
  <c r="J16" i="30" s="1"/>
  <c r="K16" i="30" s="1"/>
  <c r="I15" i="30"/>
  <c r="J15" i="30" s="1"/>
  <c r="K15" i="30" s="1"/>
  <c r="I14" i="30"/>
  <c r="J14" i="30" s="1"/>
  <c r="K14" i="30" s="1"/>
  <c r="I13" i="30"/>
  <c r="J13" i="30" s="1"/>
  <c r="K13" i="30" s="1"/>
  <c r="I12" i="30"/>
  <c r="J12" i="30" s="1"/>
  <c r="K12" i="30" s="1"/>
  <c r="I11" i="30"/>
  <c r="J11" i="30" s="1"/>
  <c r="K11" i="30" s="1"/>
  <c r="L52" i="27" l="1"/>
  <c r="L49" i="27"/>
  <c r="R14" i="28"/>
  <c r="R13" i="28"/>
  <c r="R12" i="28"/>
  <c r="Q14" i="28"/>
  <c r="Q13" i="28"/>
  <c r="Q12" i="28"/>
  <c r="Q5" i="28"/>
  <c r="S7" i="28"/>
  <c r="S6" i="28"/>
  <c r="S5" i="28"/>
  <c r="R7" i="28"/>
  <c r="R6" i="28"/>
  <c r="R5" i="28"/>
  <c r="Q7" i="28"/>
  <c r="Q6" i="28"/>
  <c r="L12" i="28"/>
  <c r="M35" i="28"/>
  <c r="M34" i="28"/>
  <c r="M33" i="28"/>
  <c r="L35" i="28"/>
  <c r="L34" i="28"/>
  <c r="L33" i="28"/>
  <c r="L26" i="28"/>
  <c r="M28" i="28"/>
  <c r="M27" i="28"/>
  <c r="M26" i="28"/>
  <c r="L28" i="28"/>
  <c r="L27" i="28"/>
  <c r="L19" i="28"/>
  <c r="N21" i="28"/>
  <c r="N20" i="28"/>
  <c r="N19" i="28"/>
  <c r="M21" i="28"/>
  <c r="M20" i="28"/>
  <c r="M19" i="28"/>
  <c r="L21" i="28"/>
  <c r="L20" i="28"/>
  <c r="N14" i="28"/>
  <c r="N13" i="28"/>
  <c r="N12" i="28"/>
  <c r="M14" i="28"/>
  <c r="M13" i="28"/>
  <c r="M12" i="28"/>
  <c r="L14" i="28"/>
  <c r="L13" i="28"/>
  <c r="L5" i="28"/>
  <c r="N7" i="28"/>
  <c r="N6" i="28"/>
  <c r="N5" i="28"/>
  <c r="M7" i="28"/>
  <c r="M6" i="28"/>
  <c r="M5" i="28"/>
  <c r="L7" i="28"/>
  <c r="L6" i="28"/>
  <c r="G5" i="28"/>
  <c r="I38" i="28"/>
  <c r="I37" i="28"/>
  <c r="I36" i="28"/>
  <c r="H38" i="28"/>
  <c r="H37" i="28"/>
  <c r="H36" i="28"/>
  <c r="G38" i="28"/>
  <c r="G37" i="28"/>
  <c r="G36" i="28"/>
  <c r="G28" i="28"/>
  <c r="I31" i="28"/>
  <c r="I30" i="28"/>
  <c r="I29" i="28"/>
  <c r="I28" i="28"/>
  <c r="H31" i="28"/>
  <c r="H30" i="28"/>
  <c r="H29" i="28"/>
  <c r="H28" i="28"/>
  <c r="G31" i="28"/>
  <c r="G30" i="28"/>
  <c r="G29" i="28"/>
  <c r="G20" i="28"/>
  <c r="I23" i="28"/>
  <c r="I22" i="28"/>
  <c r="I21" i="28"/>
  <c r="I20" i="28"/>
  <c r="H23" i="28"/>
  <c r="H22" i="28"/>
  <c r="H21" i="28"/>
  <c r="H20" i="28"/>
  <c r="G23" i="28"/>
  <c r="G22" i="28"/>
  <c r="G21" i="28"/>
  <c r="I15" i="28"/>
  <c r="I14" i="28"/>
  <c r="I13" i="28"/>
  <c r="H15" i="28"/>
  <c r="H14" i="28"/>
  <c r="H13" i="28"/>
  <c r="G15" i="28"/>
  <c r="G14" i="28"/>
  <c r="G13" i="28"/>
  <c r="I8" i="28"/>
  <c r="I7" i="28"/>
  <c r="I6" i="28"/>
  <c r="I5" i="28"/>
  <c r="H8" i="28"/>
  <c r="H7" i="28"/>
  <c r="H6" i="28"/>
  <c r="H5" i="28"/>
  <c r="G8" i="28"/>
  <c r="G7" i="28"/>
  <c r="G6" i="28"/>
  <c r="B5" i="28"/>
  <c r="D45" i="28"/>
  <c r="D44" i="28"/>
  <c r="D43" i="28"/>
  <c r="D38" i="28"/>
  <c r="C38" i="28"/>
  <c r="C37" i="28"/>
  <c r="C36" i="28"/>
  <c r="C35" i="28"/>
  <c r="B38" i="28"/>
  <c r="B37" i="28"/>
  <c r="B36" i="28"/>
  <c r="B35" i="28"/>
  <c r="D35" i="28"/>
  <c r="D36" i="28"/>
  <c r="D37" i="28"/>
  <c r="B28" i="28"/>
  <c r="C30" i="28"/>
  <c r="C29" i="28"/>
  <c r="C28" i="28"/>
  <c r="B30" i="28"/>
  <c r="B29" i="28"/>
  <c r="B20" i="28"/>
  <c r="D23" i="28"/>
  <c r="D22" i="28"/>
  <c r="D21" i="28"/>
  <c r="D20" i="28"/>
  <c r="C23" i="28"/>
  <c r="C22" i="28"/>
  <c r="C21" i="28"/>
  <c r="C20" i="28"/>
  <c r="B23" i="28"/>
  <c r="B22" i="28"/>
  <c r="B21" i="28"/>
  <c r="B13" i="28"/>
  <c r="D15" i="28"/>
  <c r="D14" i="28"/>
  <c r="D13" i="28"/>
  <c r="C15" i="28"/>
  <c r="C14" i="28"/>
  <c r="C13" i="28"/>
  <c r="B15" i="28"/>
  <c r="B14" i="28"/>
  <c r="S15" i="28" l="1"/>
  <c r="N29" i="28"/>
  <c r="N8" i="28"/>
  <c r="N36" i="28"/>
  <c r="N15" i="28"/>
  <c r="N22" i="28"/>
  <c r="S8" i="28"/>
  <c r="I9" i="28"/>
  <c r="D39" i="28"/>
  <c r="I32" i="28"/>
  <c r="I39" i="28"/>
  <c r="I16" i="28"/>
  <c r="I24" i="28"/>
  <c r="D16" i="28"/>
  <c r="D24" i="28"/>
  <c r="D31" i="28"/>
  <c r="D46" i="28"/>
  <c r="D8" i="28"/>
  <c r="D7" i="28"/>
  <c r="D6" i="28"/>
  <c r="D5" i="28"/>
  <c r="C8" i="28"/>
  <c r="C7" i="28"/>
  <c r="C6" i="28"/>
  <c r="C5" i="28"/>
  <c r="B8" i="28"/>
  <c r="B7" i="28"/>
  <c r="B6" i="28"/>
  <c r="P18" i="28" l="1"/>
  <c r="K48" i="27" s="1"/>
  <c r="L48" i="27" s="1"/>
  <c r="K39" i="28"/>
  <c r="K47" i="27" s="1"/>
  <c r="L47" i="27" s="1"/>
  <c r="F42" i="28"/>
  <c r="K46" i="27" s="1"/>
  <c r="L46" i="27" s="1"/>
  <c r="D9" i="28"/>
  <c r="D48" i="28" s="1"/>
  <c r="L51" i="27"/>
  <c r="L50" i="27"/>
  <c r="D52" i="27" l="1"/>
  <c r="E52" i="27" s="1"/>
  <c r="D51" i="27"/>
  <c r="E51" i="27" s="1"/>
  <c r="J82" i="21" l="1"/>
  <c r="I82" i="21" s="1"/>
  <c r="J81" i="21"/>
  <c r="I81" i="21" s="1"/>
  <c r="F79" i="21" l="1"/>
  <c r="J123" i="19" l="1"/>
  <c r="D123" i="19"/>
  <c r="D126" i="19"/>
  <c r="J124" i="19"/>
  <c r="D124" i="19"/>
  <c r="D127" i="19" l="1"/>
  <c r="J127" i="19"/>
  <c r="J126" i="19" l="1"/>
  <c r="J125" i="19"/>
  <c r="D125" i="19"/>
  <c r="I14" i="19"/>
  <c r="J133" i="19" s="1"/>
  <c r="I18" i="19" l="1"/>
  <c r="D128" i="19"/>
  <c r="J128" i="19"/>
  <c r="I19" i="19" l="1"/>
  <c r="I23" i="19"/>
  <c r="I24" i="19" s="1"/>
  <c r="J23" i="19"/>
  <c r="J24" i="19" s="1"/>
  <c r="A138" i="19"/>
  <c r="H138" i="19" s="1"/>
  <c r="A136" i="19"/>
  <c r="H136" i="19" s="1"/>
  <c r="C34" i="14" l="1"/>
  <c r="B34" i="14"/>
  <c r="G5" i="14"/>
  <c r="F5" i="14"/>
  <c r="C5" i="14"/>
  <c r="B5" i="14"/>
  <c r="C30" i="14"/>
  <c r="C29" i="14"/>
  <c r="C28" i="14"/>
  <c r="C27" i="14"/>
  <c r="C26" i="14"/>
  <c r="C25" i="14"/>
  <c r="C24" i="14"/>
  <c r="C23" i="14"/>
  <c r="C22" i="14"/>
  <c r="C21" i="14"/>
  <c r="C20" i="14"/>
  <c r="C19" i="14"/>
  <c r="C18" i="14"/>
  <c r="C17" i="14"/>
  <c r="C16" i="14"/>
  <c r="C15" i="14"/>
  <c r="C14" i="14"/>
  <c r="C13" i="14"/>
  <c r="K12" i="14"/>
  <c r="J12" i="14"/>
  <c r="I12" i="14"/>
  <c r="H12" i="14"/>
  <c r="G12" i="14"/>
  <c r="F12" i="14"/>
  <c r="E12" i="14"/>
  <c r="D12" i="14"/>
  <c r="D34" i="14" l="1"/>
  <c r="K15" i="15" s="1"/>
  <c r="H5" i="14"/>
  <c r="L7" i="15" s="1"/>
  <c r="U7" i="15" s="1"/>
  <c r="F51" i="14" s="1"/>
  <c r="D5" i="14"/>
  <c r="K7" i="15" s="1"/>
  <c r="T7" i="15" s="1"/>
  <c r="B51" i="14" s="1"/>
  <c r="N19" i="10"/>
  <c r="D52" i="1" l="1"/>
  <c r="I52" i="1"/>
  <c r="G53" i="1" l="1"/>
  <c r="F39" i="5"/>
  <c r="E39" i="5"/>
  <c r="T15" i="15" l="1"/>
  <c r="G51" i="14" l="1"/>
  <c r="H51" i="14" s="1"/>
  <c r="U11" i="15" s="1"/>
  <c r="C51" i="14"/>
  <c r="D51" i="14" s="1"/>
  <c r="T11" i="15" s="1"/>
  <c r="I237"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Higor Martins Eleuterio</author>
  </authors>
  <commentList>
    <comment ref="E9" authorId="0" shapeId="0" xr:uid="{00000000-0006-0000-0100-000001000000}">
      <text>
        <r>
          <rPr>
            <b/>
            <sz val="7"/>
            <color indexed="81"/>
            <rFont val="Calibri"/>
            <family val="2"/>
            <scheme val="minor"/>
          </rPr>
          <t>Selecione</t>
        </r>
      </text>
    </comment>
    <comment ref="F9" authorId="0" shapeId="0" xr:uid="{00000000-0006-0000-0100-000002000000}">
      <text>
        <r>
          <rPr>
            <b/>
            <sz val="7"/>
            <color indexed="81"/>
            <rFont val="Calibri"/>
            <family val="2"/>
            <scheme val="minor"/>
          </rPr>
          <t>Selecione</t>
        </r>
      </text>
    </comment>
    <comment ref="E14" authorId="0" shapeId="0" xr:uid="{00000000-0006-0000-0100-000003000000}">
      <text>
        <r>
          <rPr>
            <b/>
            <sz val="7"/>
            <color indexed="81"/>
            <rFont val="Calibri"/>
            <family val="2"/>
            <scheme val="minor"/>
          </rPr>
          <t>Selecione</t>
        </r>
      </text>
    </comment>
    <comment ref="F14" authorId="0" shapeId="0" xr:uid="{00000000-0006-0000-0100-000004000000}">
      <text>
        <r>
          <rPr>
            <b/>
            <sz val="7"/>
            <color indexed="81"/>
            <rFont val="Calibri"/>
            <family val="2"/>
            <scheme val="minor"/>
          </rPr>
          <t>Selecione</t>
        </r>
      </text>
    </comment>
    <comment ref="E19" authorId="0" shapeId="0" xr:uid="{00000000-0006-0000-0100-000005000000}">
      <text>
        <r>
          <rPr>
            <b/>
            <sz val="7"/>
            <color indexed="81"/>
            <rFont val="Calibri"/>
            <family val="2"/>
            <scheme val="minor"/>
          </rPr>
          <t>Selecione</t>
        </r>
      </text>
    </comment>
    <comment ref="F19" authorId="0" shapeId="0" xr:uid="{00000000-0006-0000-0100-000006000000}">
      <text>
        <r>
          <rPr>
            <b/>
            <sz val="7"/>
            <color indexed="81"/>
            <rFont val="Calibri"/>
            <family val="2"/>
            <scheme val="minor"/>
          </rPr>
          <t>Selecione</t>
        </r>
      </text>
    </comment>
    <comment ref="E24" authorId="0" shapeId="0" xr:uid="{00000000-0006-0000-0100-000007000000}">
      <text>
        <r>
          <rPr>
            <b/>
            <sz val="7"/>
            <color indexed="81"/>
            <rFont val="Calibri"/>
            <family val="2"/>
            <scheme val="minor"/>
          </rPr>
          <t>Selecione</t>
        </r>
      </text>
    </comment>
    <comment ref="F24" authorId="0" shapeId="0" xr:uid="{00000000-0006-0000-0100-000008000000}">
      <text>
        <r>
          <rPr>
            <b/>
            <sz val="7"/>
            <color indexed="81"/>
            <rFont val="Calibri"/>
            <family val="2"/>
            <scheme val="minor"/>
          </rPr>
          <t>Selecione</t>
        </r>
      </text>
    </comment>
    <comment ref="E29" authorId="0" shapeId="0" xr:uid="{00000000-0006-0000-0100-000009000000}">
      <text>
        <r>
          <rPr>
            <b/>
            <sz val="7"/>
            <color indexed="81"/>
            <rFont val="Calibri"/>
            <family val="2"/>
            <scheme val="minor"/>
          </rPr>
          <t>Selecione</t>
        </r>
      </text>
    </comment>
    <comment ref="F29" authorId="0" shapeId="0" xr:uid="{00000000-0006-0000-0100-00000A000000}">
      <text>
        <r>
          <rPr>
            <b/>
            <sz val="7"/>
            <color indexed="81"/>
            <rFont val="Calibri"/>
            <family val="2"/>
            <scheme val="minor"/>
          </rPr>
          <t>Selecione</t>
        </r>
      </text>
    </comment>
    <comment ref="E34" authorId="0" shapeId="0" xr:uid="{00000000-0006-0000-0100-00000B000000}">
      <text>
        <r>
          <rPr>
            <b/>
            <sz val="7"/>
            <color indexed="81"/>
            <rFont val="Calibri"/>
            <family val="2"/>
            <scheme val="minor"/>
          </rPr>
          <t>Selecione</t>
        </r>
      </text>
    </comment>
    <comment ref="F34" authorId="0" shapeId="0" xr:uid="{00000000-0006-0000-0100-00000C000000}">
      <text>
        <r>
          <rPr>
            <b/>
            <sz val="7"/>
            <color indexed="81"/>
            <rFont val="Calibri"/>
            <family val="2"/>
            <scheme val="minor"/>
          </rPr>
          <t>Selecione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Higor Martins Eleuterio</author>
    <author>Higor</author>
  </authors>
  <commentList>
    <comment ref="B8" authorId="0" shapeId="0" xr:uid="{00000000-0006-0000-0E00-000001000000}">
      <text>
        <r>
          <rPr>
            <b/>
            <sz val="7"/>
            <color indexed="81"/>
            <rFont val="Calibri"/>
            <family val="2"/>
            <scheme val="minor"/>
          </rPr>
          <t>Selecione</t>
        </r>
      </text>
    </comment>
    <comment ref="L8" authorId="0" shapeId="0" xr:uid="{00000000-0006-0000-0E00-000002000000}">
      <text>
        <r>
          <rPr>
            <b/>
            <sz val="7"/>
            <color indexed="81"/>
            <rFont val="Calibri"/>
            <family val="2"/>
            <scheme val="minor"/>
          </rPr>
          <t>Digite o valor</t>
        </r>
      </text>
    </comment>
    <comment ref="W8" authorId="0" shapeId="0" xr:uid="{00000000-0006-0000-0E00-000003000000}">
      <text>
        <r>
          <rPr>
            <b/>
            <sz val="7"/>
            <color indexed="81"/>
            <rFont val="Calibri"/>
            <family val="2"/>
            <scheme val="minor"/>
          </rPr>
          <t>Digite o valor</t>
        </r>
      </text>
    </comment>
    <comment ref="AJ8" authorId="0" shapeId="0" xr:uid="{00000000-0006-0000-0E00-000004000000}">
      <text>
        <r>
          <rPr>
            <b/>
            <sz val="7"/>
            <color indexed="81"/>
            <rFont val="Calibri"/>
            <family val="2"/>
            <scheme val="minor"/>
          </rPr>
          <t>Digite o valor</t>
        </r>
      </text>
    </comment>
    <comment ref="D10" authorId="0" shapeId="0" xr:uid="{00000000-0006-0000-0E00-000005000000}">
      <text>
        <r>
          <rPr>
            <b/>
            <sz val="7"/>
            <color indexed="81"/>
            <rFont val="Calibri"/>
            <family val="2"/>
            <scheme val="minor"/>
          </rPr>
          <t>Digite o valor</t>
        </r>
      </text>
    </comment>
    <comment ref="G10" authorId="0" shapeId="0" xr:uid="{00000000-0006-0000-0E00-000006000000}">
      <text>
        <r>
          <rPr>
            <b/>
            <sz val="7"/>
            <color indexed="81"/>
            <rFont val="Calibri"/>
            <family val="2"/>
            <scheme val="minor"/>
          </rPr>
          <t>Selecione</t>
        </r>
      </text>
    </comment>
    <comment ref="Z10" authorId="0" shapeId="0" xr:uid="{00000000-0006-0000-0E00-000007000000}">
      <text>
        <r>
          <rPr>
            <b/>
            <sz val="7"/>
            <color indexed="81"/>
            <rFont val="Calibri"/>
            <family val="2"/>
            <scheme val="minor"/>
          </rPr>
          <t>Digite o valor</t>
        </r>
      </text>
    </comment>
    <comment ref="AM10" authorId="0" shapeId="0" xr:uid="{00000000-0006-0000-0E00-000008000000}">
      <text>
        <r>
          <rPr>
            <b/>
            <sz val="7"/>
            <color indexed="81"/>
            <rFont val="Calibri"/>
            <family val="2"/>
            <scheme val="minor"/>
          </rPr>
          <t>Digite o valor</t>
        </r>
      </text>
    </comment>
    <comment ref="I30" authorId="1" shapeId="0" xr:uid="{00000000-0006-0000-0E00-000009000000}">
      <text>
        <r>
          <rPr>
            <b/>
            <sz val="7"/>
            <color indexed="81"/>
            <rFont val="Calibri"/>
            <family val="2"/>
            <scheme val="minor"/>
          </rPr>
          <t>Digite o valor encontrado na tabela</t>
        </r>
      </text>
    </comment>
    <comment ref="AH30" authorId="1" shapeId="0" xr:uid="{00000000-0006-0000-0E00-00000A000000}">
      <text>
        <r>
          <rPr>
            <b/>
            <sz val="7"/>
            <color indexed="81"/>
            <rFont val="Calibri"/>
            <family val="2"/>
            <scheme val="minor"/>
          </rPr>
          <t>Digite o valor encontrado na tabela</t>
        </r>
      </text>
    </comment>
    <comment ref="I49" authorId="1" shapeId="0" xr:uid="{00000000-0006-0000-0E00-00000B000000}">
      <text>
        <r>
          <rPr>
            <b/>
            <sz val="7"/>
            <color indexed="81"/>
            <rFont val="Calibri"/>
            <family val="2"/>
            <scheme val="minor"/>
          </rPr>
          <t>Digite o valor encontrado na tabela</t>
        </r>
      </text>
    </comment>
    <comment ref="AH49" authorId="1" shapeId="0" xr:uid="{00000000-0006-0000-0E00-00000C000000}">
      <text>
        <r>
          <rPr>
            <b/>
            <sz val="7"/>
            <color indexed="81"/>
            <rFont val="Calibri"/>
            <family val="2"/>
            <scheme val="minor"/>
          </rPr>
          <t>Digite o valor encontrado na tabela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Higor</author>
  </authors>
  <commentList>
    <comment ref="P42" authorId="0" shapeId="0" xr:uid="{00000000-0006-0000-1000-000001000000}">
      <text>
        <r>
          <rPr>
            <b/>
            <sz val="7"/>
            <color indexed="81"/>
            <rFont val="Calibri"/>
            <family val="2"/>
            <scheme val="minor"/>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Higor Martins Eleuterio</author>
  </authors>
  <commentList>
    <comment ref="N8" authorId="0" shapeId="0" xr:uid="{00000000-0006-0000-0200-000001000000}">
      <text>
        <r>
          <rPr>
            <b/>
            <sz val="7"/>
            <color indexed="81"/>
            <rFont val="Calibri"/>
            <family val="2"/>
            <scheme val="minor"/>
          </rPr>
          <t xml:space="preserve">Uso dos musculos:
</t>
        </r>
        <r>
          <rPr>
            <sz val="7"/>
            <color indexed="81"/>
            <rFont val="Calibri"/>
            <family val="2"/>
            <scheme val="minor"/>
          </rPr>
          <t>Postura estática (segurar por mais de 1 minuto) ou ação ocorre repetidamente 4 ou mais vezes por minuto. Somar + 1 ponto.</t>
        </r>
      </text>
    </comment>
    <comment ref="Q8" authorId="0" shapeId="0" xr:uid="{00000000-0006-0000-0200-000002000000}">
      <text>
        <r>
          <rPr>
            <b/>
            <sz val="7"/>
            <color indexed="81"/>
            <rFont val="Calibri"/>
            <family val="2"/>
            <scheme val="minor"/>
          </rPr>
          <t xml:space="preserve">Uso da força:
</t>
        </r>
        <r>
          <rPr>
            <sz val="7"/>
            <color indexed="81"/>
            <rFont val="Calibri"/>
            <family val="2"/>
            <scheme val="minor"/>
          </rPr>
          <t>Menor que 2 kg (intermitente) = 0
Entre 2 e 10 kg (intermitente) Add + 1
Entre 2 e 10 kg (estático ou + de 4 vezes por minuto) Add + 2
Maior que 10 kg (repetitivo/ impacto) Add + 3</t>
        </r>
      </text>
    </comment>
    <comment ref="N14" authorId="0" shapeId="0" xr:uid="{00000000-0006-0000-0200-000003000000}">
      <text>
        <r>
          <rPr>
            <b/>
            <sz val="7"/>
            <color indexed="81"/>
            <rFont val="Calibri"/>
            <family val="2"/>
            <scheme val="minor"/>
          </rPr>
          <t xml:space="preserve">Uso dos musculos:
</t>
        </r>
        <r>
          <rPr>
            <sz val="7"/>
            <color indexed="81"/>
            <rFont val="Calibri"/>
            <family val="2"/>
            <scheme val="minor"/>
          </rPr>
          <t>Postura estática (segurar por mais de 1 minuto) ou ação ocorre repetidamente 4 ou mais vezes por minuto. Somar + 1 ponto.</t>
        </r>
      </text>
    </comment>
    <comment ref="Q14" authorId="0" shapeId="0" xr:uid="{00000000-0006-0000-0200-000004000000}">
      <text>
        <r>
          <rPr>
            <b/>
            <sz val="7"/>
            <color indexed="81"/>
            <rFont val="Calibri"/>
            <family val="2"/>
            <scheme val="minor"/>
          </rPr>
          <t>Uso da força:</t>
        </r>
        <r>
          <rPr>
            <sz val="7"/>
            <color indexed="81"/>
            <rFont val="Calibri"/>
            <family val="2"/>
            <scheme val="minor"/>
          </rPr>
          <t xml:space="preserve">
Menor que 2 kg (intermitente) = 0
Entre 2 e 10 kg (intermitente) Add + 1
Entre 2 e 10 kg (estático ou + de 4 vezes por minuto) Add + 2
Maior que 10 kg (repetitivo/ impacto) Add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Higor Martins Eleuterio</author>
  </authors>
  <commentList>
    <comment ref="E15" authorId="0" shapeId="0" xr:uid="{00000000-0006-0000-0300-000001000000}">
      <text>
        <r>
          <rPr>
            <b/>
            <sz val="7"/>
            <color indexed="81"/>
            <rFont val="Calibri"/>
            <family val="2"/>
            <scheme val="minor"/>
          </rPr>
          <t>0 se &lt; 5kg
1 se 5 - 10kg
2 se &gt; 10kg
Add 1 para impacto ou aumento rápido de força.</t>
        </r>
      </text>
    </comment>
    <comment ref="G15" authorId="0" shapeId="0" xr:uid="{00000000-0006-0000-0300-000002000000}">
      <text>
        <r>
          <rPr>
            <b/>
            <sz val="7"/>
            <color indexed="81"/>
            <rFont val="Calibri"/>
            <family val="2"/>
            <scheme val="minor"/>
          </rPr>
          <t>0 - Bom: Mãos bem ajustadas, preensão forte.
1 - Aceitável: a pega não é ideal, porém aceitável via outra parte do corpo.
2 - Pobre: preensão não é adequada, porém possível.
3 - Inaceitável: preensão insegura, desfavorável.</t>
        </r>
      </text>
    </comment>
    <comment ref="F32" authorId="0" shapeId="0" xr:uid="{00000000-0006-0000-0300-000003000000}">
      <text>
        <r>
          <rPr>
            <b/>
            <sz val="7"/>
            <color indexed="81"/>
            <rFont val="Calibri"/>
            <family val="2"/>
            <scheme val="minor"/>
          </rPr>
          <t>Add +1 - Se uma ou mais partes do corpo em postura estática  (&gt; 1min).
Add +1 - Ações de pequenas amplitudes repetidas &gt; 4 vezes por minuto em curto perído de tempo (excluindo caminhada).
Add +1 - Ações causam rápidas mudanças de amplitude em postura ou uma base instável.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Higor Martins Eleuterio</author>
  </authors>
  <commentList>
    <comment ref="M9" authorId="0" shapeId="0" xr:uid="{00000000-0006-0000-0400-000001000000}">
      <text>
        <r>
          <rPr>
            <b/>
            <sz val="7"/>
            <color indexed="81"/>
            <rFont val="Calibri"/>
            <family val="2"/>
            <scheme val="minor"/>
          </rPr>
          <t>Selecione</t>
        </r>
      </text>
    </comment>
    <comment ref="N9" authorId="0" shapeId="0" xr:uid="{00000000-0006-0000-0400-000002000000}">
      <text>
        <r>
          <rPr>
            <b/>
            <sz val="7"/>
            <color indexed="81"/>
            <rFont val="Calibri"/>
            <family val="2"/>
            <scheme val="minor"/>
          </rPr>
          <t>Selecione</t>
        </r>
      </text>
    </comment>
    <comment ref="M14" authorId="0" shapeId="0" xr:uid="{00000000-0006-0000-0400-000003000000}">
      <text>
        <r>
          <rPr>
            <b/>
            <sz val="7"/>
            <color indexed="81"/>
            <rFont val="Calibri"/>
            <family val="2"/>
            <scheme val="minor"/>
          </rPr>
          <t>Selecione</t>
        </r>
      </text>
    </comment>
    <comment ref="N14" authorId="0" shapeId="0" xr:uid="{00000000-0006-0000-0400-000004000000}">
      <text>
        <r>
          <rPr>
            <b/>
            <sz val="7"/>
            <color indexed="81"/>
            <rFont val="Calibri"/>
            <family val="2"/>
            <scheme val="minor"/>
          </rPr>
          <t>Selecione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Higor Martins Eleuterio</author>
  </authors>
  <commentList>
    <comment ref="I10" authorId="0" shapeId="0" xr:uid="{00000000-0006-0000-0900-000001000000}">
      <text>
        <r>
          <rPr>
            <b/>
            <sz val="7"/>
            <color indexed="81"/>
            <rFont val="Calibri"/>
            <family val="2"/>
          </rPr>
          <t>Selecione.</t>
        </r>
      </text>
    </comment>
    <comment ref="I14" authorId="0" shapeId="0" xr:uid="{00000000-0006-0000-0900-000002000000}">
      <text>
        <r>
          <rPr>
            <b/>
            <sz val="7"/>
            <color indexed="81"/>
            <rFont val="Calibri"/>
            <family val="2"/>
          </rPr>
          <t>Digite o valor encontrado.</t>
        </r>
      </text>
    </comment>
    <comment ref="I17" authorId="0" shapeId="0" xr:uid="{00000000-0006-0000-0900-000003000000}">
      <text>
        <r>
          <rPr>
            <b/>
            <sz val="7"/>
            <color indexed="81"/>
            <rFont val="Calibri"/>
            <family val="2"/>
          </rPr>
          <t>Digite o valor encontrado.</t>
        </r>
      </text>
    </comment>
    <comment ref="I20" authorId="0" shapeId="0" xr:uid="{00000000-0006-0000-0900-000004000000}">
      <text>
        <r>
          <rPr>
            <b/>
            <sz val="7"/>
            <color indexed="81"/>
            <rFont val="Calibri"/>
            <family val="2"/>
          </rPr>
          <t>Digite o valor encontrado.</t>
        </r>
      </text>
    </comment>
    <comment ref="I23" authorId="0" shapeId="0" xr:uid="{00000000-0006-0000-0900-000005000000}">
      <text>
        <r>
          <rPr>
            <b/>
            <sz val="7"/>
            <color indexed="81"/>
            <rFont val="Calibri"/>
            <family val="2"/>
          </rPr>
          <t>Digite o valor encontrado.</t>
        </r>
      </text>
    </comment>
    <comment ref="K26" authorId="0" shapeId="0" xr:uid="{00000000-0006-0000-0900-000006000000}">
      <text>
        <r>
          <rPr>
            <b/>
            <sz val="7"/>
            <color indexed="81"/>
            <rFont val="Calibri"/>
            <family val="2"/>
          </rPr>
          <t>Digite o valor encontrado.</t>
        </r>
      </text>
    </comment>
    <comment ref="K30" authorId="0" shapeId="0" xr:uid="{00000000-0006-0000-0900-000007000000}">
      <text>
        <r>
          <rPr>
            <b/>
            <sz val="7"/>
            <color indexed="81"/>
            <rFont val="Calibri"/>
            <family val="2"/>
          </rPr>
          <t>Selecione.</t>
        </r>
      </text>
    </comment>
    <comment ref="K33" authorId="0" shapeId="0" xr:uid="{00000000-0006-0000-0900-000008000000}">
      <text>
        <r>
          <rPr>
            <b/>
            <sz val="7"/>
            <color indexed="81"/>
            <rFont val="Calibri"/>
            <family val="2"/>
          </rPr>
          <t>Selecione.</t>
        </r>
      </text>
    </comment>
    <comment ref="K36" authorId="0" shapeId="0" xr:uid="{00000000-0006-0000-0900-000009000000}">
      <text>
        <r>
          <rPr>
            <b/>
            <sz val="7"/>
            <color indexed="81"/>
            <rFont val="Calibri"/>
            <family val="2"/>
          </rPr>
          <t>Selecione.</t>
        </r>
      </text>
    </comment>
    <comment ref="K39" authorId="0" shapeId="0" xr:uid="{00000000-0006-0000-0900-00000A000000}">
      <text>
        <r>
          <rPr>
            <b/>
            <sz val="7"/>
            <color indexed="81"/>
            <rFont val="Calibri"/>
            <family val="2"/>
          </rPr>
          <t>Digite o peso da carga.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Higor Martins Eleuterio</author>
    <author>Higor</author>
  </authors>
  <commentList>
    <comment ref="I9" authorId="0" shapeId="0" xr:uid="{00000000-0006-0000-0A00-000001000000}">
      <text>
        <r>
          <rPr>
            <b/>
            <sz val="7"/>
            <color indexed="81"/>
            <rFont val="Calibri"/>
            <family val="2"/>
            <scheme val="minor"/>
          </rPr>
          <t>Digite o valor</t>
        </r>
        <r>
          <rPr>
            <b/>
            <sz val="9"/>
            <color indexed="81"/>
            <rFont val="Tahoma"/>
            <family val="2"/>
          </rPr>
          <t xml:space="preserve">
</t>
        </r>
      </text>
    </comment>
    <comment ref="I10" authorId="0" shapeId="0" xr:uid="{00000000-0006-0000-0A00-000002000000}">
      <text>
        <r>
          <rPr>
            <b/>
            <sz val="7"/>
            <color indexed="81"/>
            <rFont val="Calibri"/>
            <family val="2"/>
            <scheme val="minor"/>
          </rPr>
          <t>Digite o valor</t>
        </r>
        <r>
          <rPr>
            <b/>
            <sz val="9"/>
            <color indexed="81"/>
            <rFont val="Tahoma"/>
            <family val="2"/>
          </rPr>
          <t xml:space="preserve">
</t>
        </r>
      </text>
    </comment>
    <comment ref="I11" authorId="0" shapeId="0" xr:uid="{00000000-0006-0000-0A00-000003000000}">
      <text>
        <r>
          <rPr>
            <b/>
            <sz val="7"/>
            <color indexed="81"/>
            <rFont val="Calibri"/>
            <family val="2"/>
            <scheme val="minor"/>
          </rPr>
          <t>Digite o valor</t>
        </r>
        <r>
          <rPr>
            <b/>
            <sz val="9"/>
            <color indexed="81"/>
            <rFont val="Tahoma"/>
            <family val="2"/>
          </rPr>
          <t xml:space="preserve">
</t>
        </r>
      </text>
    </comment>
    <comment ref="I12" authorId="0" shapeId="0" xr:uid="{00000000-0006-0000-0A00-000004000000}">
      <text>
        <r>
          <rPr>
            <b/>
            <sz val="7"/>
            <color indexed="81"/>
            <rFont val="Calibri"/>
            <family val="2"/>
            <scheme val="minor"/>
          </rPr>
          <t>Digite o valor</t>
        </r>
        <r>
          <rPr>
            <b/>
            <sz val="9"/>
            <color indexed="81"/>
            <rFont val="Tahoma"/>
            <family val="2"/>
          </rPr>
          <t xml:space="preserve">
</t>
        </r>
      </text>
    </comment>
    <comment ref="I13" authorId="0" shapeId="0" xr:uid="{00000000-0006-0000-0A00-000005000000}">
      <text>
        <r>
          <rPr>
            <b/>
            <sz val="7"/>
            <color indexed="81"/>
            <rFont val="Calibri"/>
            <family val="2"/>
            <scheme val="minor"/>
          </rPr>
          <t>Digite o valor</t>
        </r>
        <r>
          <rPr>
            <b/>
            <sz val="9"/>
            <color indexed="81"/>
            <rFont val="Tahoma"/>
            <family val="2"/>
          </rPr>
          <t xml:space="preserve">
</t>
        </r>
      </text>
    </comment>
    <comment ref="I15" authorId="0" shapeId="0" xr:uid="{00000000-0006-0000-0A00-000006000000}">
      <text>
        <r>
          <rPr>
            <b/>
            <sz val="7"/>
            <color indexed="81"/>
            <rFont val="Calibri"/>
            <family val="2"/>
            <scheme val="minor"/>
          </rPr>
          <t>Digite o valor</t>
        </r>
        <r>
          <rPr>
            <b/>
            <sz val="9"/>
            <color indexed="81"/>
            <rFont val="Tahoma"/>
            <family val="2"/>
          </rPr>
          <t xml:space="preserve">
</t>
        </r>
      </text>
    </comment>
    <comment ref="I16" authorId="0" shapeId="0" xr:uid="{00000000-0006-0000-0A00-000007000000}">
      <text>
        <r>
          <rPr>
            <b/>
            <sz val="7"/>
            <color indexed="81"/>
            <rFont val="Calibri"/>
            <family val="2"/>
            <scheme val="minor"/>
          </rPr>
          <t>Digite o valor</t>
        </r>
        <r>
          <rPr>
            <b/>
            <sz val="9"/>
            <color indexed="81"/>
            <rFont val="Tahoma"/>
            <family val="2"/>
          </rPr>
          <t xml:space="preserve">
</t>
        </r>
      </text>
    </comment>
    <comment ref="I17" authorId="0" shapeId="0" xr:uid="{00000000-0006-0000-0A00-000008000000}">
      <text>
        <r>
          <rPr>
            <b/>
            <sz val="7"/>
            <color indexed="81"/>
            <rFont val="Calibri"/>
            <family val="2"/>
            <scheme val="minor"/>
          </rPr>
          <t>Digite o valor</t>
        </r>
        <r>
          <rPr>
            <b/>
            <sz val="9"/>
            <color indexed="81"/>
            <rFont val="Tahoma"/>
            <family val="2"/>
          </rPr>
          <t xml:space="preserve">
</t>
        </r>
      </text>
    </comment>
    <comment ref="I22" authorId="0" shapeId="0" xr:uid="{00000000-0006-0000-0A00-000009000000}">
      <text>
        <r>
          <rPr>
            <b/>
            <sz val="7"/>
            <color indexed="81"/>
            <rFont val="Calibri"/>
            <family val="2"/>
            <scheme val="minor"/>
          </rPr>
          <t>Digite o valor</t>
        </r>
        <r>
          <rPr>
            <b/>
            <sz val="9"/>
            <color indexed="81"/>
            <rFont val="Tahoma"/>
            <family val="2"/>
          </rPr>
          <t xml:space="preserve">
</t>
        </r>
      </text>
    </comment>
    <comment ref="J22" authorId="0" shapeId="0" xr:uid="{00000000-0006-0000-0A00-00000A000000}">
      <text>
        <r>
          <rPr>
            <b/>
            <sz val="7"/>
            <color indexed="81"/>
            <rFont val="Calibri"/>
            <family val="2"/>
            <scheme val="minor"/>
          </rPr>
          <t>Digite o valor</t>
        </r>
        <r>
          <rPr>
            <b/>
            <sz val="9"/>
            <color indexed="81"/>
            <rFont val="Tahoma"/>
            <family val="2"/>
          </rPr>
          <t xml:space="preserve">
</t>
        </r>
      </text>
    </comment>
    <comment ref="I25" authorId="0" shapeId="0" xr:uid="{00000000-0006-0000-0A00-00000B000000}">
      <text>
        <r>
          <rPr>
            <b/>
            <sz val="7"/>
            <color indexed="81"/>
            <rFont val="Calibri"/>
            <family val="2"/>
            <scheme val="minor"/>
          </rPr>
          <t>Selecione</t>
        </r>
      </text>
    </comment>
    <comment ref="J25" authorId="0" shapeId="0" xr:uid="{00000000-0006-0000-0A00-00000C000000}">
      <text>
        <r>
          <rPr>
            <b/>
            <sz val="7"/>
            <color indexed="81"/>
            <rFont val="Calibri"/>
            <family val="2"/>
            <scheme val="minor"/>
          </rPr>
          <t>Selecione</t>
        </r>
      </text>
    </comment>
    <comment ref="I33" authorId="0" shapeId="0" xr:uid="{00000000-0006-0000-0A00-00000D000000}">
      <text>
        <r>
          <rPr>
            <b/>
            <sz val="7"/>
            <color indexed="81"/>
            <rFont val="Calibri"/>
            <family val="2"/>
            <scheme val="minor"/>
          </rPr>
          <t>Selecione</t>
        </r>
      </text>
    </comment>
    <comment ref="J33" authorId="0" shapeId="0" xr:uid="{00000000-0006-0000-0A00-00000E000000}">
      <text>
        <r>
          <rPr>
            <b/>
            <sz val="7"/>
            <color indexed="81"/>
            <rFont val="Calibri"/>
            <family val="2"/>
            <scheme val="minor"/>
          </rPr>
          <t>Selecione</t>
        </r>
      </text>
    </comment>
    <comment ref="I42" authorId="0" shapeId="0" xr:uid="{00000000-0006-0000-0A00-00000F000000}">
      <text>
        <r>
          <rPr>
            <b/>
            <sz val="7"/>
            <color indexed="81"/>
            <rFont val="Calibri"/>
            <family val="2"/>
            <scheme val="minor"/>
          </rPr>
          <t>Selecione</t>
        </r>
      </text>
    </comment>
    <comment ref="J42" authorId="0" shapeId="0" xr:uid="{00000000-0006-0000-0A00-000010000000}">
      <text>
        <r>
          <rPr>
            <b/>
            <sz val="7"/>
            <color indexed="81"/>
            <rFont val="Calibri"/>
            <family val="2"/>
            <scheme val="minor"/>
          </rPr>
          <t>Selecione</t>
        </r>
      </text>
    </comment>
    <comment ref="J50" authorId="0" shapeId="0" xr:uid="{00000000-0006-0000-0A00-000011000000}">
      <text>
        <r>
          <rPr>
            <b/>
            <sz val="7"/>
            <color indexed="81"/>
            <rFont val="Calibri"/>
            <family val="2"/>
            <scheme val="minor"/>
          </rPr>
          <t>Selecione e utilize o valor na tabela abaixo para encontrar o multipliador</t>
        </r>
      </text>
    </comment>
    <comment ref="J54" authorId="0" shapeId="0" xr:uid="{00000000-0006-0000-0A00-000012000000}">
      <text>
        <r>
          <rPr>
            <b/>
            <sz val="7"/>
            <color indexed="81"/>
            <rFont val="Calibri"/>
            <family val="2"/>
            <scheme val="minor"/>
          </rPr>
          <t>Selecione</t>
        </r>
      </text>
    </comment>
    <comment ref="A58" authorId="0" shapeId="0" xr:uid="{00000000-0006-0000-0A00-000013000000}">
      <text>
        <r>
          <rPr>
            <sz val="7"/>
            <color indexed="81"/>
            <rFont val="Calibri"/>
            <family val="2"/>
            <scheme val="minor"/>
          </rPr>
          <t>Assinale um X na ação correspondente.</t>
        </r>
      </text>
    </comment>
    <comment ref="I59" authorId="1" shapeId="0" xr:uid="{00000000-0006-0000-0A00-000014000000}">
      <text>
        <r>
          <rPr>
            <b/>
            <sz val="7"/>
            <color indexed="81"/>
            <rFont val="Calibri"/>
            <family val="2"/>
            <scheme val="minor"/>
          </rPr>
          <t>Selecione</t>
        </r>
      </text>
    </comment>
    <comment ref="J59" authorId="1" shapeId="0" xr:uid="{00000000-0006-0000-0A00-000015000000}">
      <text>
        <r>
          <rPr>
            <b/>
            <sz val="7"/>
            <color indexed="81"/>
            <rFont val="Calibri"/>
            <family val="2"/>
            <scheme val="minor"/>
          </rPr>
          <t>Selecione</t>
        </r>
      </text>
    </comment>
    <comment ref="A64" authorId="0" shapeId="0" xr:uid="{00000000-0006-0000-0A00-000016000000}">
      <text>
        <r>
          <rPr>
            <sz val="7"/>
            <color indexed="81"/>
            <rFont val="Calibri"/>
            <family val="2"/>
            <scheme val="minor"/>
          </rPr>
          <t>Assinale um X na ação correspondente.</t>
        </r>
      </text>
    </comment>
    <comment ref="I65" authorId="1" shapeId="0" xr:uid="{00000000-0006-0000-0A00-000017000000}">
      <text>
        <r>
          <rPr>
            <b/>
            <sz val="7"/>
            <color indexed="81"/>
            <rFont val="Calibri"/>
            <family val="2"/>
            <scheme val="minor"/>
          </rPr>
          <t>Selecione</t>
        </r>
      </text>
    </comment>
    <comment ref="J65" authorId="1" shapeId="0" xr:uid="{00000000-0006-0000-0A00-000018000000}">
      <text>
        <r>
          <rPr>
            <b/>
            <sz val="7"/>
            <color indexed="81"/>
            <rFont val="Calibri"/>
            <family val="2"/>
            <scheme val="minor"/>
          </rPr>
          <t>Selecione</t>
        </r>
        <r>
          <rPr>
            <sz val="9"/>
            <color indexed="81"/>
            <rFont val="Segoe UI"/>
            <family val="2"/>
          </rPr>
          <t xml:space="preserve">
</t>
        </r>
      </text>
    </comment>
    <comment ref="A70" authorId="0" shapeId="0" xr:uid="{00000000-0006-0000-0A00-000019000000}">
      <text>
        <r>
          <rPr>
            <sz val="7"/>
            <color indexed="81"/>
            <rFont val="Calibri"/>
            <family val="2"/>
            <scheme val="minor"/>
          </rPr>
          <t>Assinale um X na ação correspondente.</t>
        </r>
      </text>
    </comment>
    <comment ref="I71" authorId="1" shapeId="0" xr:uid="{00000000-0006-0000-0A00-00001A000000}">
      <text>
        <r>
          <rPr>
            <b/>
            <sz val="7"/>
            <color indexed="81"/>
            <rFont val="Calibri"/>
            <family val="2"/>
            <scheme val="minor"/>
          </rPr>
          <t>Selecione</t>
        </r>
        <r>
          <rPr>
            <sz val="7"/>
            <color indexed="81"/>
            <rFont val="Calibri"/>
            <family val="2"/>
            <scheme val="minor"/>
          </rPr>
          <t xml:space="preserve">
</t>
        </r>
      </text>
    </comment>
    <comment ref="J71" authorId="1" shapeId="0" xr:uid="{00000000-0006-0000-0A00-00001B000000}">
      <text>
        <r>
          <rPr>
            <b/>
            <sz val="7"/>
            <color indexed="81"/>
            <rFont val="Calibri"/>
            <family val="2"/>
            <scheme val="minor"/>
          </rPr>
          <t>Selecione</t>
        </r>
      </text>
    </comment>
    <comment ref="H83" authorId="0" shapeId="0" xr:uid="{00000000-0006-0000-0A00-00001C000000}">
      <text>
        <r>
          <rPr>
            <b/>
            <sz val="7"/>
            <color indexed="81"/>
            <rFont val="Calibri"/>
            <family val="2"/>
            <scheme val="minor"/>
          </rPr>
          <t>Selecione</t>
        </r>
      </text>
    </comment>
    <comment ref="J83" authorId="0" shapeId="0" xr:uid="{00000000-0006-0000-0A00-00001D000000}">
      <text>
        <r>
          <rPr>
            <b/>
            <sz val="7"/>
            <color indexed="81"/>
            <rFont val="Calibri"/>
            <family val="2"/>
            <scheme val="minor"/>
          </rPr>
          <t>Selecione</t>
        </r>
      </text>
    </comment>
    <comment ref="H88" authorId="0" shapeId="0" xr:uid="{00000000-0006-0000-0A00-00001E000000}">
      <text>
        <r>
          <rPr>
            <b/>
            <sz val="7"/>
            <color indexed="81"/>
            <rFont val="Calibri"/>
            <family val="2"/>
            <scheme val="minor"/>
          </rPr>
          <t>Selecione</t>
        </r>
      </text>
    </comment>
    <comment ref="J88" authorId="0" shapeId="0" xr:uid="{00000000-0006-0000-0A00-00001F000000}">
      <text>
        <r>
          <rPr>
            <b/>
            <sz val="7"/>
            <color indexed="81"/>
            <rFont val="Calibri"/>
            <family val="2"/>
            <scheme val="minor"/>
          </rPr>
          <t>Selecione</t>
        </r>
      </text>
    </comment>
    <comment ref="H93" authorId="0" shapeId="0" xr:uid="{00000000-0006-0000-0A00-000020000000}">
      <text>
        <r>
          <rPr>
            <b/>
            <sz val="7"/>
            <color indexed="81"/>
            <rFont val="Calibri"/>
            <family val="2"/>
            <scheme val="minor"/>
          </rPr>
          <t>Selecione</t>
        </r>
      </text>
    </comment>
    <comment ref="J93" authorId="0" shapeId="0" xr:uid="{00000000-0006-0000-0A00-000021000000}">
      <text>
        <r>
          <rPr>
            <b/>
            <sz val="7"/>
            <color indexed="81"/>
            <rFont val="Calibri"/>
            <family val="2"/>
            <scheme val="minor"/>
          </rPr>
          <t>Selecione</t>
        </r>
      </text>
    </comment>
    <comment ref="H99" authorId="0" shapeId="0" xr:uid="{00000000-0006-0000-0A00-000022000000}">
      <text>
        <r>
          <rPr>
            <b/>
            <sz val="7"/>
            <color indexed="81"/>
            <rFont val="Calibri"/>
            <family val="2"/>
            <scheme val="minor"/>
          </rPr>
          <t>Selecione</t>
        </r>
      </text>
    </comment>
    <comment ref="J99" authorId="0" shapeId="0" xr:uid="{00000000-0006-0000-0A00-000023000000}">
      <text>
        <r>
          <rPr>
            <b/>
            <sz val="7"/>
            <color indexed="81"/>
            <rFont val="Calibri"/>
            <family val="2"/>
            <scheme val="minor"/>
          </rPr>
          <t>Selecione</t>
        </r>
      </text>
    </comment>
    <comment ref="J103" authorId="0" shapeId="0" xr:uid="{00000000-0006-0000-0A00-000024000000}">
      <text>
        <r>
          <rPr>
            <b/>
            <sz val="7"/>
            <color indexed="81"/>
            <rFont val="Calibri"/>
            <family val="2"/>
            <scheme val="minor"/>
          </rPr>
          <t>Selecione</t>
        </r>
      </text>
    </comment>
    <comment ref="J120" authorId="0" shapeId="0" xr:uid="{00000000-0006-0000-0A00-000025000000}">
      <text>
        <r>
          <rPr>
            <b/>
            <sz val="7"/>
            <color indexed="81"/>
            <rFont val="Calibri"/>
            <family val="2"/>
            <scheme val="minor"/>
          </rPr>
          <t>Selecione</t>
        </r>
      </text>
    </comment>
    <comment ref="E136" authorId="0" shapeId="0" xr:uid="{00000000-0006-0000-0A00-000026000000}">
      <text>
        <r>
          <rPr>
            <b/>
            <sz val="7"/>
            <color indexed="81"/>
            <rFont val="Calibri"/>
            <family val="2"/>
            <scheme val="minor"/>
          </rPr>
          <t>Selecione</t>
        </r>
      </text>
    </comment>
    <comment ref="E138" authorId="0" shapeId="0" xr:uid="{00000000-0006-0000-0A00-000027000000}">
      <text>
        <r>
          <rPr>
            <b/>
            <sz val="7"/>
            <color indexed="81"/>
            <rFont val="Calibri"/>
            <family val="2"/>
            <scheme val="minor"/>
          </rPr>
          <t>Selecione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Higor Martins Eleuterio</author>
  </authors>
  <commentList>
    <comment ref="K14" authorId="0" shapeId="0" xr:uid="{00000000-0006-0000-0B00-000001000000}">
      <text>
        <r>
          <rPr>
            <b/>
            <sz val="7"/>
            <color indexed="81"/>
            <rFont val="Calibri"/>
            <family val="2"/>
            <scheme val="minor"/>
          </rPr>
          <t>Selecione</t>
        </r>
      </text>
    </comment>
    <comment ref="J21" authorId="0" shapeId="0" xr:uid="{00000000-0006-0000-0B00-000002000000}">
      <text>
        <r>
          <rPr>
            <b/>
            <sz val="7"/>
            <color indexed="81"/>
            <rFont val="Calibri"/>
            <family val="2"/>
            <scheme val="minor"/>
          </rPr>
          <t>Selecione</t>
        </r>
      </text>
    </comment>
    <comment ref="K28" authorId="0" shapeId="0" xr:uid="{00000000-0006-0000-0B00-000003000000}">
      <text>
        <r>
          <rPr>
            <b/>
            <sz val="7"/>
            <color indexed="81"/>
            <rFont val="Calibri"/>
            <family val="2"/>
            <scheme val="minor"/>
          </rPr>
          <t>Selecione</t>
        </r>
      </text>
    </comment>
    <comment ref="K35" authorId="0" shapeId="0" xr:uid="{00000000-0006-0000-0B00-000004000000}">
      <text>
        <r>
          <rPr>
            <b/>
            <sz val="7"/>
            <color indexed="81"/>
            <rFont val="Calibri"/>
            <family val="2"/>
            <scheme val="minor"/>
          </rPr>
          <t>Selecione</t>
        </r>
      </text>
    </comment>
    <comment ref="K49" authorId="0" shapeId="0" xr:uid="{00000000-0006-0000-0B00-000005000000}">
      <text>
        <r>
          <rPr>
            <b/>
            <sz val="7"/>
            <color indexed="81"/>
            <rFont val="Calibri"/>
            <family val="2"/>
            <scheme val="minor"/>
          </rPr>
          <t>Selecione</t>
        </r>
      </text>
    </comment>
    <comment ref="J57" authorId="0" shapeId="0" xr:uid="{00000000-0006-0000-0B00-000006000000}">
      <text>
        <r>
          <rPr>
            <b/>
            <sz val="7"/>
            <color indexed="81"/>
            <rFont val="Calibri"/>
            <family val="2"/>
            <scheme val="minor"/>
          </rPr>
          <t>Selecione</t>
        </r>
      </text>
    </comment>
    <comment ref="K70" authorId="0" shapeId="0" xr:uid="{00000000-0006-0000-0B00-000007000000}">
      <text>
        <r>
          <rPr>
            <b/>
            <sz val="7"/>
            <color indexed="81"/>
            <rFont val="Calibri"/>
            <family val="2"/>
            <scheme val="minor"/>
          </rPr>
          <t>Selecione</t>
        </r>
      </text>
    </comment>
    <comment ref="K78" authorId="0" shapeId="0" xr:uid="{00000000-0006-0000-0B00-000008000000}">
      <text>
        <r>
          <rPr>
            <b/>
            <sz val="7"/>
            <color indexed="81"/>
            <rFont val="Calibri"/>
            <family val="2"/>
            <scheme val="minor"/>
          </rPr>
          <t>Selecione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Higor Martins Eleuterio</author>
  </authors>
  <commentList>
    <comment ref="K17" authorId="0" shapeId="0" xr:uid="{00000000-0006-0000-0C00-000001000000}">
      <text>
        <r>
          <rPr>
            <b/>
            <sz val="7"/>
            <color indexed="81"/>
            <rFont val="Calibri"/>
            <family val="2"/>
            <scheme val="minor"/>
          </rPr>
          <t>Selecione</t>
        </r>
      </text>
    </comment>
    <comment ref="K28" authorId="0" shapeId="0" xr:uid="{00000000-0006-0000-0C00-000002000000}">
      <text>
        <r>
          <rPr>
            <b/>
            <sz val="7"/>
            <color indexed="81"/>
            <rFont val="Calibri"/>
            <family val="2"/>
            <scheme val="minor"/>
          </rPr>
          <t>Selecione</t>
        </r>
      </text>
    </comment>
    <comment ref="K48" authorId="0" shapeId="0" xr:uid="{00000000-0006-0000-0C00-000003000000}">
      <text>
        <r>
          <rPr>
            <b/>
            <sz val="7"/>
            <color indexed="81"/>
            <rFont val="Calibri"/>
            <family val="2"/>
            <scheme val="minor"/>
          </rPr>
          <t>Selecione</t>
        </r>
      </text>
    </comment>
    <comment ref="K55" authorId="0" shapeId="0" xr:uid="{00000000-0006-0000-0C00-000004000000}">
      <text>
        <r>
          <rPr>
            <b/>
            <sz val="7"/>
            <color indexed="81"/>
            <rFont val="Calibri"/>
            <family val="2"/>
            <scheme val="minor"/>
          </rPr>
          <t>Selecione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Higor Martins Eleuterio</author>
  </authors>
  <commentList>
    <comment ref="K17" authorId="0" shapeId="0" xr:uid="{00000000-0006-0000-0D00-000001000000}">
      <text>
        <r>
          <rPr>
            <b/>
            <sz val="7"/>
            <color indexed="81"/>
            <rFont val="Calibri"/>
            <family val="2"/>
            <scheme val="minor"/>
          </rPr>
          <t>Selecione</t>
        </r>
      </text>
    </comment>
    <comment ref="K37" authorId="0" shapeId="0" xr:uid="{00000000-0006-0000-0D00-000002000000}">
      <text>
        <r>
          <rPr>
            <b/>
            <sz val="7"/>
            <color indexed="81"/>
            <rFont val="Calibri"/>
            <family val="2"/>
            <scheme val="minor"/>
          </rPr>
          <t>Selecione</t>
        </r>
      </text>
    </comment>
    <comment ref="K44" authorId="0" shapeId="0" xr:uid="{00000000-0006-0000-0D00-000003000000}">
      <text>
        <r>
          <rPr>
            <b/>
            <sz val="7"/>
            <color indexed="81"/>
            <rFont val="Calibri"/>
            <family val="2"/>
            <scheme val="minor"/>
          </rPr>
          <t>Selecione</t>
        </r>
      </text>
    </comment>
    <comment ref="K64" authorId="0" shapeId="0" xr:uid="{00000000-0006-0000-0D00-000004000000}">
      <text>
        <r>
          <rPr>
            <b/>
            <sz val="7"/>
            <color indexed="81"/>
            <rFont val="Calibri"/>
            <family val="2"/>
            <scheme val="minor"/>
          </rPr>
          <t>Selecione</t>
        </r>
      </text>
    </comment>
    <comment ref="K71" authorId="0" shapeId="0" xr:uid="{00000000-0006-0000-0D00-000005000000}">
      <text>
        <r>
          <rPr>
            <b/>
            <sz val="7"/>
            <color indexed="81"/>
            <rFont val="Calibri"/>
            <family val="2"/>
            <scheme val="minor"/>
          </rPr>
          <t>Selecione</t>
        </r>
      </text>
    </comment>
  </commentList>
</comments>
</file>

<file path=xl/sharedStrings.xml><?xml version="1.0" encoding="utf-8"?>
<sst xmlns="http://schemas.openxmlformats.org/spreadsheetml/2006/main" count="2447" uniqueCount="1581">
  <si>
    <t>AVALIAÇÃO DA CARGA MENTAL - FATORES COGNITIVOS</t>
  </si>
  <si>
    <t>&lt; 5% da jornada</t>
  </si>
  <si>
    <t>5 a 15% da jornada</t>
  </si>
  <si>
    <t>15 a 25% da jornada</t>
  </si>
  <si>
    <t>O funcionário pode parar a máquina ou processo sem gerar transtornos?</t>
  </si>
  <si>
    <t>Não</t>
  </si>
  <si>
    <t>As vezes</t>
  </si>
  <si>
    <t>Sim</t>
  </si>
  <si>
    <t>Existem fases as quais o ritmo de trabalho pode ser considerado opressivo?</t>
  </si>
  <si>
    <t>Frequentemente</t>
  </si>
  <si>
    <t>Média</t>
  </si>
  <si>
    <t>Alta</t>
  </si>
  <si>
    <t>Manuseia máquinas perigosas?</t>
  </si>
  <si>
    <t>O trabalho requer precisão ou minuciosidade?</t>
  </si>
  <si>
    <t>A demanda perceptiva do trabalho (indicadores, alarmes, detectores) é?</t>
  </si>
  <si>
    <t>Pouco</t>
  </si>
  <si>
    <t>O trabalho requer uso frequente de manuais, documentos, etc?</t>
  </si>
  <si>
    <t>O trabalho requer conhecimento técnico específico?</t>
  </si>
  <si>
    <t>Médio</t>
  </si>
  <si>
    <t>Elevado</t>
  </si>
  <si>
    <t>Somente no processo</t>
  </si>
  <si>
    <t>Possíveis acidentes</t>
  </si>
  <si>
    <t>Possíveis erros geram grandes repercursões?</t>
  </si>
  <si>
    <t>Realiza em seu trabalho várias tarefas, funções e operações?</t>
  </si>
  <si>
    <t>Em trabalhos repetitivos, faz rodízio de atividades?</t>
  </si>
  <si>
    <t>Não é repetitivo</t>
  </si>
  <si>
    <t>Aparecem com frequencia mudanças de operação no processo?</t>
  </si>
  <si>
    <t>Médios</t>
  </si>
  <si>
    <t>Complexos</t>
  </si>
  <si>
    <t>Simples</t>
  </si>
  <si>
    <t>Planeja ou programa as atividades de outras pessoas?</t>
  </si>
  <si>
    <t>Analisa e toma decisões sobre o processo de trabalho?</t>
  </si>
  <si>
    <t>Pode modificar livremente a ordem das operações que realiza?</t>
  </si>
  <si>
    <t>Parcialmente</t>
  </si>
  <si>
    <t>Pode resolver os incidentes do posto por iniciativa própria?</t>
  </si>
  <si>
    <t>Sempre</t>
  </si>
  <si>
    <t>Nunca</t>
  </si>
  <si>
    <t>Tem autonomia para planejar e executar o trabalho livremente?</t>
  </si>
  <si>
    <t>Está isolado fisicamente?</t>
  </si>
  <si>
    <t>Para desenvolver corretamente o trabalho é necessário se relacionar com os colegas?</t>
  </si>
  <si>
    <t>Pode se comunicar verbalmente com os colegas?</t>
  </si>
  <si>
    <t>Com interfone</t>
  </si>
  <si>
    <t>Qual é o tipo de horário de trabalho?</t>
  </si>
  <si>
    <t>Horário comercial</t>
  </si>
  <si>
    <t>O trabalho é realizado em equipe?</t>
  </si>
  <si>
    <t>Há relacionamento com pessoas de outros setores ou terceiros?</t>
  </si>
  <si>
    <t>Ocasionalmente</t>
  </si>
  <si>
    <t>Alguns</t>
  </si>
  <si>
    <t>Deve supervisionar o trabalho e outras pessoas?</t>
  </si>
  <si>
    <t>Tem responsabilidade sobre outras pessoas e instalações?</t>
  </si>
  <si>
    <t>Só instalações</t>
  </si>
  <si>
    <t>Deve escrever e executar informativos técnicos, regras, etc?</t>
  </si>
  <si>
    <t>TOTAL A:</t>
  </si>
  <si>
    <t>TOTAL B:</t>
  </si>
  <si>
    <t>O trabalho exige raciocinio e solução de problemas?</t>
  </si>
  <si>
    <t>2 turnos alternados (folga sáb. e dom.)</t>
  </si>
  <si>
    <t>2 turnos alternados (folga domingo)</t>
  </si>
  <si>
    <t>3 turnos alternados (folga domingo)</t>
  </si>
  <si>
    <t>Turno único (1º, 2º e 3º)</t>
  </si>
  <si>
    <t>0 a 30 (satisfatório)</t>
  </si>
  <si>
    <t>31 a 60 (aceitável)</t>
  </si>
  <si>
    <t>61 a 100 (deve melhorar)</t>
  </si>
  <si>
    <t>As condições de trabalho são adequadas e não existe nenhum risco em potencial.</t>
  </si>
  <si>
    <t>Baixa</t>
  </si>
  <si>
    <t>3 turnos alternados (folga sab. e dom.)</t>
  </si>
  <si>
    <t>Fator de risco</t>
  </si>
  <si>
    <t>Critério</t>
  </si>
  <si>
    <t>Observação</t>
  </si>
  <si>
    <t>Multiplicador</t>
  </si>
  <si>
    <t>Esquerdo</t>
  </si>
  <si>
    <t>Direito</t>
  </si>
  <si>
    <t>Intensidade do Esforço
(EB: Escala de Borg)</t>
  </si>
  <si>
    <t>Leve</t>
  </si>
  <si>
    <t>Tranquilo ou relaxado  (EB: 0-2)</t>
  </si>
  <si>
    <t>Percebe-se algum esforço (EB: 3)</t>
  </si>
  <si>
    <t>Pesado</t>
  </si>
  <si>
    <t>Esforço nítido; sem expressão facial (EB: 4-5)</t>
  </si>
  <si>
    <t>Muito pesado</t>
  </si>
  <si>
    <t>Esforço nítido, muda expressão facial (EB: 6-7)</t>
  </si>
  <si>
    <t>Próximo ao máximo</t>
  </si>
  <si>
    <t>Usa tronco e membros (EB: 8-10)</t>
  </si>
  <si>
    <t>Duração do Esforço
(% do ciclo)</t>
  </si>
  <si>
    <t>&lt; 10%</t>
  </si>
  <si>
    <t>10-29%</t>
  </si>
  <si>
    <t>30-49%</t>
  </si>
  <si>
    <t>50-79%</t>
  </si>
  <si>
    <t xml:space="preserve">&gt; 80% </t>
  </si>
  <si>
    <t>Frequência do Esforço
(por minuto)</t>
  </si>
  <si>
    <t>&lt; 4</t>
  </si>
  <si>
    <t>4 - 8</t>
  </si>
  <si>
    <t>9 - 14</t>
  </si>
  <si>
    <t>15 - 19</t>
  </si>
  <si>
    <t>&gt; 20</t>
  </si>
  <si>
    <t>Postura Mão e Punho</t>
  </si>
  <si>
    <t>Muito boa</t>
  </si>
  <si>
    <t>Neutro</t>
  </si>
  <si>
    <t>Boa</t>
  </si>
  <si>
    <t>Próximo ao neutro</t>
  </si>
  <si>
    <t>Razoável</t>
  </si>
  <si>
    <t>Não neutro</t>
  </si>
  <si>
    <t>Ruim</t>
  </si>
  <si>
    <t>Desvio nítido</t>
  </si>
  <si>
    <t>Muito ruim</t>
  </si>
  <si>
    <t>Desvio próximo do máximo</t>
  </si>
  <si>
    <t>Rítmo de Trabalho</t>
  </si>
  <si>
    <t>Muito lento</t>
  </si>
  <si>
    <t>&lt; 80%</t>
  </si>
  <si>
    <t>Lento</t>
  </si>
  <si>
    <t>Rápido</t>
  </si>
  <si>
    <t>Muito rápido</t>
  </si>
  <si>
    <t>&gt; 115%</t>
  </si>
  <si>
    <t>Duração da tarefa por dia
(em horas)</t>
  </si>
  <si>
    <t>&lt; 1</t>
  </si>
  <si>
    <t>1 - 2</t>
  </si>
  <si>
    <t>2 - 4</t>
  </si>
  <si>
    <t>&gt; 8</t>
  </si>
  <si>
    <t>&lt; 3</t>
  </si>
  <si>
    <t>Trabalho seguro.</t>
  </si>
  <si>
    <t>3 a 7</t>
  </si>
  <si>
    <t>Trabalho pode apresentar riscos para membros superiores.</t>
  </si>
  <si>
    <t>&gt; 7</t>
  </si>
  <si>
    <t>Trabalho perigoso. Apresenta riscos.</t>
  </si>
  <si>
    <t>ÍNDICE DE MOORE &amp; GARG - STRAIN INDEX</t>
  </si>
  <si>
    <t>Referência:  J. Steven Moore &amp; Arun Garg, The Strain Index: A Proposed Method to Analyze Jobs For Risk of Distal Upper Extremity Disorders.</t>
  </si>
  <si>
    <t>As condições de trabalho estão dentro dos padrões de saúde e segurança aceitáveis internacionalmente. É improvável que afetem a saúde. Porém, recomenda-se manter o controle sistemático dessas condições.</t>
  </si>
  <si>
    <t>Pressão de tempo</t>
  </si>
  <si>
    <t>Iniciativa</t>
  </si>
  <si>
    <t>Atenção</t>
  </si>
  <si>
    <t>Isolamento</t>
  </si>
  <si>
    <t>Complexidade</t>
  </si>
  <si>
    <t>Horários e turnos de trabalho</t>
  </si>
  <si>
    <t>Monotonia</t>
  </si>
  <si>
    <t>Relacionamentos no trabalho</t>
  </si>
  <si>
    <t>Demandas gerais</t>
  </si>
  <si>
    <t>Raciocínio e processos centrais</t>
  </si>
  <si>
    <t>Pontuação total da carga mental = 0,83 x (A + B):</t>
  </si>
  <si>
    <t>Resultado (Strain Index Score - IS):</t>
  </si>
  <si>
    <t>American Industrial Hygiene Association Journal, 1995.</t>
  </si>
  <si>
    <t xml:space="preserve">Referência: Latko WA &amp;al. Development and evaluation of na observational method for assessing repetition in hand tasks. </t>
  </si>
  <si>
    <t>American Industrial Hygiene Association Journal, 1997.</t>
  </si>
  <si>
    <t>Nível de atividade da mão</t>
  </si>
  <si>
    <t>Movimentos muito lentos ou pausas muito longas</t>
  </si>
  <si>
    <t>Mãos ociosas a maior parte do tempo</t>
  </si>
  <si>
    <t>Movimentos lentos e esforços constantes; pausas frequentes</t>
  </si>
  <si>
    <t>Movimentos constantes e certo esforço; pausas menos frequentes</t>
  </si>
  <si>
    <t>Movimentos rápidos e certo esforço; sem pausas regulares</t>
  </si>
  <si>
    <t>Movimentos rápidos com dificuldade de acompanhar ou esforço contínuo</t>
  </si>
  <si>
    <t>Ausente</t>
  </si>
  <si>
    <t>Muito leve</t>
  </si>
  <si>
    <t>Moderado</t>
  </si>
  <si>
    <t>Forte</t>
  </si>
  <si>
    <t>Muito forte</t>
  </si>
  <si>
    <t>Forte +</t>
  </si>
  <si>
    <t>Extremamente forte</t>
  </si>
  <si>
    <t>Extremamente leve</t>
  </si>
  <si>
    <t>Muito forte +</t>
  </si>
  <si>
    <t>Muito forte ++</t>
  </si>
  <si>
    <t>Dir.</t>
  </si>
  <si>
    <t>Esq.</t>
  </si>
  <si>
    <t>Pico de força</t>
  </si>
  <si>
    <t>9 ─</t>
  </si>
  <si>
    <t>7 ─</t>
  </si>
  <si>
    <t>5 ─</t>
  </si>
  <si>
    <t>3 ─</t>
  </si>
  <si>
    <t>1 ─</t>
  </si>
  <si>
    <t>Resultado:</t>
  </si>
  <si>
    <t>Abaixo do limite de ação</t>
  </si>
  <si>
    <t>Acima do TLV</t>
  </si>
  <si>
    <t>Entre o limite de ação e TLV</t>
  </si>
  <si>
    <t>Risco significativo. Recomenda-se implantar medidas de controle.</t>
  </si>
  <si>
    <t>Risco elevado. É necessário implantar medidas de controle apropriadas.</t>
  </si>
  <si>
    <t>Sem risco. Manter.</t>
  </si>
  <si>
    <t>Interpretação do resultado e nível de ação:</t>
  </si>
  <si>
    <t>RULA Calculations</t>
  </si>
  <si>
    <t>Posture Score A Left</t>
  </si>
  <si>
    <t>Posture Score A Right</t>
  </si>
  <si>
    <t>Drop down lists</t>
  </si>
  <si>
    <t>Arm Score</t>
  </si>
  <si>
    <t>Wrist Score</t>
  </si>
  <si>
    <t>Posture Score A</t>
  </si>
  <si>
    <t>Upper Arm</t>
  </si>
  <si>
    <t>Lower Arm</t>
  </si>
  <si>
    <t>Wrist Posture</t>
  </si>
  <si>
    <t>Wrist Twist</t>
  </si>
  <si>
    <t>TABLE A: Posture scores for the upper limbs to find Posture Score A</t>
  </si>
  <si>
    <t>Upper arm score</t>
  </si>
  <si>
    <t>Lower arm score</t>
  </si>
  <si>
    <t>Combined Arm</t>
  </si>
  <si>
    <t>Wrist posture score</t>
  </si>
  <si>
    <t>W. twist</t>
  </si>
  <si>
    <t>Combined Wrist</t>
  </si>
  <si>
    <t>Lookup Values</t>
  </si>
  <si>
    <t xml:space="preserve">Posture Score </t>
  </si>
  <si>
    <t>Neck Score</t>
  </si>
  <si>
    <t>Trunk/Leg Score</t>
  </si>
  <si>
    <t>Posture Score B</t>
  </si>
  <si>
    <t>TABLE B: Posture scores for the neck, trunk, and legs to find Posture Score B</t>
  </si>
  <si>
    <t>Neck posture score</t>
  </si>
  <si>
    <t>Trunk posture score</t>
  </si>
  <si>
    <t>Legs</t>
  </si>
  <si>
    <t>Grand Score Left</t>
  </si>
  <si>
    <t>Grand Score Right</t>
  </si>
  <si>
    <t>Score C</t>
  </si>
  <si>
    <t>Score D</t>
  </si>
  <si>
    <t>Grand Score</t>
  </si>
  <si>
    <t>TABLE C: GRAND TOTAL SCORE TABLE</t>
  </si>
  <si>
    <t>Score D (Neck, Trunk, Legs)</t>
  </si>
  <si>
    <t>Score C (Upper Limb)</t>
  </si>
  <si>
    <t>RULA (RAPID UPPER LIMB ASSESSMENT)</t>
  </si>
  <si>
    <t>Referência: McAtamney, L., and Corlett, N. (1993). RULA: a survey method for the investigation of work-related upper limb disorders. Applied Ergonomics, 24, (2), 91-99.</t>
  </si>
  <si>
    <t>Postura dos ombros</t>
  </si>
  <si>
    <t>Postura dos cotovelos</t>
  </si>
  <si>
    <t>Postura dos punhos</t>
  </si>
  <si>
    <t>Escore A</t>
  </si>
  <si>
    <t>Musculos</t>
  </si>
  <si>
    <t>Força</t>
  </si>
  <si>
    <t>Escore C</t>
  </si>
  <si>
    <t>Giro do punho</t>
  </si>
  <si>
    <t>Postura do pescoço</t>
  </si>
  <si>
    <t>Final</t>
  </si>
  <si>
    <t>Postura do tronco</t>
  </si>
  <si>
    <t>Escore B</t>
  </si>
  <si>
    <t>Escore D</t>
  </si>
  <si>
    <t>Postura das pernas</t>
  </si>
  <si>
    <t>Neck</t>
  </si>
  <si>
    <t>Trunk</t>
  </si>
  <si>
    <t>Leg</t>
  </si>
  <si>
    <t>Score</t>
  </si>
  <si>
    <t>Action Level</t>
  </si>
  <si>
    <t>Muacle Effort</t>
  </si>
  <si>
    <t>Force</t>
  </si>
  <si>
    <t>Pico de força (esforço percebido através da escala de Borg CR-10)</t>
  </si>
  <si>
    <t>Homens</t>
  </si>
  <si>
    <t>Mulheres</t>
  </si>
  <si>
    <t>Idade</t>
  </si>
  <si>
    <t>X</t>
  </si>
  <si>
    <t>Fator</t>
  </si>
  <si>
    <t>Frequência</t>
  </si>
  <si>
    <t>Kg</t>
  </si>
  <si>
    <t>ISO TR 12295: 2014. Application document for international standards on manual handling and evaluation os static working postures.</t>
  </si>
  <si>
    <t>Referências: La valoración de la Carga Mental según el método ERGOS. Empresa Nacional de Siderurgia - ENSIDESA, 1989.</t>
  </si>
  <si>
    <t>cm</t>
  </si>
  <si>
    <t>Resultados</t>
  </si>
  <si>
    <t>Altura da pega</t>
  </si>
  <si>
    <t>Ciriello, V.M., Snook, S. H. and Hughes, G., Furgher studies of psychophysically determined maximum acceptable weights and forces. Human Factors, 1993.</t>
  </si>
  <si>
    <t>145 cm</t>
  </si>
  <si>
    <t>95 cm</t>
  </si>
  <si>
    <t>65 cm</t>
  </si>
  <si>
    <t>135 cm</t>
  </si>
  <si>
    <t>90 cm</t>
  </si>
  <si>
    <t>60 cm</t>
  </si>
  <si>
    <t>30 m</t>
  </si>
  <si>
    <t>6s</t>
  </si>
  <si>
    <t>12 s</t>
  </si>
  <si>
    <t>1 m</t>
  </si>
  <si>
    <t>2 m</t>
  </si>
  <si>
    <t>5 m</t>
  </si>
  <si>
    <t>8 h</t>
  </si>
  <si>
    <t>15 s</t>
  </si>
  <si>
    <t>22 s</t>
  </si>
  <si>
    <t>25 s</t>
  </si>
  <si>
    <t>35 s</t>
  </si>
  <si>
    <t>2 metros</t>
  </si>
  <si>
    <t>15 metros</t>
  </si>
  <si>
    <t>30 metros</t>
  </si>
  <si>
    <t>45 metros</t>
  </si>
  <si>
    <t>60 metros</t>
  </si>
  <si>
    <t>FI</t>
  </si>
  <si>
    <t>FM</t>
  </si>
  <si>
    <t>Distância/ uma ação a cada</t>
  </si>
  <si>
    <t>Sexo:</t>
  </si>
  <si>
    <t>Peso da carga:</t>
  </si>
  <si>
    <t>Altura da pega:</t>
  </si>
  <si>
    <t>Distância percorrida:</t>
  </si>
  <si>
    <t>Frequencia de transporte:</t>
  </si>
  <si>
    <t>metros</t>
  </si>
  <si>
    <t xml:space="preserve"> Força inicial:</t>
  </si>
  <si>
    <t>1 ação a cada:</t>
  </si>
  <si>
    <t>segundos</t>
  </si>
  <si>
    <t>minutos</t>
  </si>
  <si>
    <t>força</t>
  </si>
  <si>
    <t>Dinamometria:</t>
  </si>
  <si>
    <t>N/A</t>
  </si>
  <si>
    <t>CHECKLIST OCRA</t>
  </si>
  <si>
    <t>ITEM</t>
  </si>
  <si>
    <t>DESCRIÇÃO</t>
  </si>
  <si>
    <t>TEMPO (EM MINUTOS)</t>
  </si>
  <si>
    <t>Duração do turno</t>
  </si>
  <si>
    <t>Oficial</t>
  </si>
  <si>
    <t>Pausa efetiva</t>
  </si>
  <si>
    <t>Duração total de todas as pausas (excesso para refeição)</t>
  </si>
  <si>
    <t>Pausa p/ refeição</t>
  </si>
  <si>
    <t>Se estiver fora do horário de trabalho, não considerar</t>
  </si>
  <si>
    <t>Trabalhos não repetitivos</t>
  </si>
  <si>
    <t>Ex.: limpeza, abastecimento, setup, preparar equipamentos, etc.</t>
  </si>
  <si>
    <t>Programado:</t>
  </si>
  <si>
    <t>unidades</t>
  </si>
  <si>
    <t>Efetivo:</t>
  </si>
  <si>
    <t>Ciclo</t>
  </si>
  <si>
    <t>Tempo total de ciclo observado (cronometrado)</t>
  </si>
  <si>
    <t>Tempo total de ciclo (calculado)</t>
  </si>
  <si>
    <t>FATOR FREQUÊNCIA</t>
  </si>
  <si>
    <t>AÇÕES TÉCNICAS DINÂMICAS</t>
  </si>
  <si>
    <t>Pontuação</t>
  </si>
  <si>
    <t>Os movimentos dos braços são lentos com possibilidade de frequentes interrupções (20 ações por minuto).</t>
  </si>
  <si>
    <t>Os movimentos dos braços não são muito velozes (30 ações/min ou uma ação a cada 2 segundos), com possibilidade de breves interrupções.</t>
  </si>
  <si>
    <t>Os movimentos dos braços são mais rápidos (cerca de 40 ações/min), mas com possibilidade de breves interrupções.</t>
  </si>
  <si>
    <t>Os movimentos dos braços são bastante rápidos (cerca de 40 ações/min), a possibilidade de interrupções é mais escassa e não regular.</t>
  </si>
  <si>
    <t>Os movimentos dos braços são rápidos e constantes (cerca de 50 ações/min), são possíveis apenas pausas ocasionais e breves.</t>
  </si>
  <si>
    <t>Os movimentos dos braços são muito rápidos e constantes; carência de interrupções torna difícil manter o ritmo (60 ações/min).</t>
  </si>
  <si>
    <t>Frequências elevadíssimas (70 ou mais por minuto), não são possíveis interrupções.</t>
  </si>
  <si>
    <t>AÇÕES TÉCNICAS ESTÁTICAS</t>
  </si>
  <si>
    <t>Direto</t>
  </si>
  <si>
    <t>Nº de ações técnicas contadas no ciclo</t>
  </si>
  <si>
    <t>Frequencia de ações por minuto</t>
  </si>
  <si>
    <t>FATOR RECUPERAÇÃO</t>
  </si>
  <si>
    <t>Turno</t>
  </si>
  <si>
    <t>Inicio</t>
  </si>
  <si>
    <t>Gráfico do horário e recuperações (1 retangulo = 1 hora)</t>
  </si>
  <si>
    <t>9h</t>
  </si>
  <si>
    <t>1ª hora</t>
  </si>
  <si>
    <t>2ª hora</t>
  </si>
  <si>
    <t>3ª hora</t>
  </si>
  <si>
    <t>4ª hora</t>
  </si>
  <si>
    <t>5ª hora</t>
  </si>
  <si>
    <t>6ª hora</t>
  </si>
  <si>
    <t>7ª hora</t>
  </si>
  <si>
    <t>8ª hora</t>
  </si>
  <si>
    <t>9ª hora</t>
  </si>
  <si>
    <t>FATOR FORÇA</t>
  </si>
  <si>
    <t>ATIVIDADE LABORAL EXIGE USO DE FORÇA QUASE MÁXIMA (Pontuação de 8 ou mais da escala de Borg)</t>
  </si>
  <si>
    <t>Puxar ou empurrar alavancas</t>
  </si>
  <si>
    <t>Fechar ou abrir</t>
  </si>
  <si>
    <t>2 segundos a cada 10 minutos</t>
  </si>
  <si>
    <t>Apertar ou manipular componentes</t>
  </si>
  <si>
    <t>1% do tempo</t>
  </si>
  <si>
    <t>Usar ferramentas, manipular objetos</t>
  </si>
  <si>
    <t>5% do tempo</t>
  </si>
  <si>
    <t>Usar peso do corpo para executar ação</t>
  </si>
  <si>
    <t>Mais de 10% do tempo (inaceitável)</t>
  </si>
  <si>
    <t>ATIVIDADE LABORAL EXIGE USO DE FORÇA FORTE OU MUITO FORTE (Pontuação 5 - 6 - 7 da escala de Borg)</t>
  </si>
  <si>
    <t>ATIVIDADE LABORAL EXIGE USO DE FORÇA MODERADA (Pontuação 3 - 4 da escala de Borg)</t>
  </si>
  <si>
    <t>1/3 do tempo</t>
  </si>
  <si>
    <t>Cerca da metade do tempo</t>
  </si>
  <si>
    <t>Mais da metade do tempo</t>
  </si>
  <si>
    <t>Quase todo o tempo</t>
  </si>
  <si>
    <t>FATOR POSTURA E MOVIMENTOS INADEQUADOS</t>
  </si>
  <si>
    <t>COTOVELO (b)</t>
  </si>
  <si>
    <t>O cotovelo deve executar amplos movimentos de flexo-extensão ou prono-supinação, movimentos bruscos durante cerca de 1/3 do tempo.</t>
  </si>
  <si>
    <t>O cotovelo deve executar amplos movimentos de flexo-extensão ou prono-supinação, movimentos bruscos durante mais da metade do tempo.</t>
  </si>
  <si>
    <t>O cotovelo deve executar amplos movimentos de flexo-extensão ou prono-supinação, movimentos bruscos durante o tempo inteiro.</t>
  </si>
  <si>
    <t>PUNHO (c)</t>
  </si>
  <si>
    <t>O punho deve fazer desvios extremos ou assumir posições incômodas (amplas flexões ou extensões ou amplos desvios laterais) durante pelo menos 1/3 do tempo.</t>
  </si>
  <si>
    <t>O punho deve fazer desvios extremos ou assumir posições incômodas durante mais da metade do tempo.</t>
  </si>
  <si>
    <t>O punho deve fazer desvios extremos durante quase o tempo todo.</t>
  </si>
  <si>
    <t>MÃOS E DEDOS (d)</t>
  </si>
  <si>
    <t>Com os dedos apertados (pinch)</t>
  </si>
  <si>
    <t>Duração</t>
  </si>
  <si>
    <t>Mão quase completamente aberta (preensão palmar)</t>
  </si>
  <si>
    <t>Durante cerca de 1/3 do tempo</t>
  </si>
  <si>
    <t>Durante mais da metade do tempo</t>
  </si>
  <si>
    <t>Outros tipos de preensão comparáveis às anteriores</t>
  </si>
  <si>
    <t>Durante quase o tempo inteiro</t>
  </si>
  <si>
    <t>ESTEREOTIPIA</t>
  </si>
  <si>
    <t>FATOR RISCO COMPLEMENTARES</t>
  </si>
  <si>
    <t>FATORES FÍSICOS (a)</t>
  </si>
  <si>
    <t>Há contatos com superfícies frias (inferiores a 0 graus) ou se executam trabalhos em câmaras frigoríficas durante mais da metade do tempo.</t>
  </si>
  <si>
    <t>São usadas ferramentas que provocam compressões sobre as estruturas músculo-tendíneas (verificar a presença de vermelhidão, calos , etc. na pele).</t>
  </si>
  <si>
    <t>Há mais fatores complementares que considerados no total ocupam mais da metade do tempo.</t>
  </si>
  <si>
    <t>Há um ou mais fatores complementares que ocupam quase o tempo todo.</t>
  </si>
  <si>
    <t>FATORES ORGANIZACIONAIS (b)</t>
  </si>
  <si>
    <t>Os ritmos de trabalho são determinados pela máquina mas existem áreas de “pulmão” e, portanto, se pode acelerar ou desacelerar o ritmo de trabalho.</t>
  </si>
  <si>
    <t>Os ritmos de trabalho são completamente determinados pela máquina.</t>
  </si>
  <si>
    <t>LADO DIREITO</t>
  </si>
  <si>
    <t>LADO ESQUERDO</t>
  </si>
  <si>
    <t>Postura</t>
  </si>
  <si>
    <t>Complementares</t>
  </si>
  <si>
    <t>Multiplicador recuperação</t>
  </si>
  <si>
    <t>PONTUAÇÃO INTRINSECA:</t>
  </si>
  <si>
    <t>Tempo líquido</t>
  </si>
  <si>
    <t>60 - 120 min.</t>
  </si>
  <si>
    <t>241 - 300 min.</t>
  </si>
  <si>
    <t>421 - 480 min.</t>
  </si>
  <si>
    <t>121 - 180 min.</t>
  </si>
  <si>
    <t>301 - 360 min.</t>
  </si>
  <si>
    <t>superior a 480 min.</t>
  </si>
  <si>
    <t>181 - 240 min.</t>
  </si>
  <si>
    <t>361 - 420 min.</t>
  </si>
  <si>
    <t>x</t>
  </si>
  <si>
    <t>=</t>
  </si>
  <si>
    <t>FAIXAS</t>
  </si>
  <si>
    <t>Até 7,5</t>
  </si>
  <si>
    <t>Verde</t>
  </si>
  <si>
    <t>Aceitável</t>
  </si>
  <si>
    <t>7,6 - 11,0</t>
  </si>
  <si>
    <t>2,3 - 3,5</t>
  </si>
  <si>
    <t>Amarela</t>
  </si>
  <si>
    <t>5,3 - 8,4</t>
  </si>
  <si>
    <t>11,1 - 14,0</t>
  </si>
  <si>
    <t>3,6 - 4,5</t>
  </si>
  <si>
    <t>Vermelha leve</t>
  </si>
  <si>
    <t>8,5 - 10,7</t>
  </si>
  <si>
    <t>14,1 - 22,5</t>
  </si>
  <si>
    <t>4,6 - 9,0</t>
  </si>
  <si>
    <t>Vermelha média</t>
  </si>
  <si>
    <t>10,8 - 21,5</t>
  </si>
  <si>
    <t>≥ 22,6</t>
  </si>
  <si>
    <t>≥ 9,1</t>
  </si>
  <si>
    <t>Violeta</t>
  </si>
  <si>
    <t>&gt; 21,5</t>
  </si>
  <si>
    <t>Braços são mantidos sem apoio quase à altura dos ombros (ou em outras posturas extremas) durante mais da metade do tempo.</t>
  </si>
  <si>
    <t>Braços são mantidos sem apoio quase à altura dos ombros (ou em outras posturas extremas) durante cerca de 10% do tempo.</t>
  </si>
  <si>
    <t>Braços são mantidos sem apoio quase à altura dos ombros (ou em outras posturas extremas) durante cerca de 1/3 do tempo.</t>
  </si>
  <si>
    <t>Braços são mantidos sem apoio quase à altura dos ombros (ou em outras posturas extremas) durante quase o tempo todo.</t>
  </si>
  <si>
    <t>O braço (os) não ficam apoiados sobre o plano de trabalho, mas ficam levantados durante pelo menos metade do tempo.</t>
  </si>
  <si>
    <t>Possibilidade de breves interrupções</t>
  </si>
  <si>
    <t>PONTUAÇÃO FINAL - MULTIPLICADOR DE RECUPERAÇÃO:</t>
  </si>
  <si>
    <t>Quantidade de horas sem recuperação adequada:</t>
  </si>
  <si>
    <t>PONTUAÇÃO DO OMBRO:</t>
  </si>
  <si>
    <t>PONTUAÇÃO DO COTOVELO:</t>
  </si>
  <si>
    <t>PONTUAÇÃO DO PUNHO:</t>
  </si>
  <si>
    <t>Critérios</t>
  </si>
  <si>
    <t>PONTUAÇÃO DA MÃO E DEDOS:</t>
  </si>
  <si>
    <t>Tempo líquido de trabalho repetitivo (calculado):</t>
  </si>
  <si>
    <r>
      <t xml:space="preserve">OMBRO (a) </t>
    </r>
    <r>
      <rPr>
        <sz val="7"/>
        <color theme="1"/>
        <rFont val="Calibri"/>
        <family val="2"/>
        <scheme val="minor"/>
      </rPr>
      <t>Obs.: Se as mãos trabalharem acima da altura da cabeça, dobrar os valores.</t>
    </r>
  </si>
  <si>
    <t>PONTUAÇÃO FINAL DO FATOR POSTURA:</t>
  </si>
  <si>
    <t>É mantido um objeto em preensão estática por menos de 50% do tempo de ciclo ou do período de observação.</t>
  </si>
  <si>
    <t>Nº de ciclos ou peças por turno</t>
  </si>
  <si>
    <r>
      <rPr>
        <b/>
        <sz val="7"/>
        <color theme="1"/>
        <rFont val="Calibri"/>
        <family val="2"/>
        <scheme val="minor"/>
      </rPr>
      <t>Moderada:</t>
    </r>
    <r>
      <rPr>
        <sz val="7"/>
        <color theme="1"/>
        <rFont val="Calibri"/>
        <family val="2"/>
        <scheme val="minor"/>
      </rPr>
      <t xml:space="preserve"> presença de gestos de trabalho do ombro e/ou do cotovelo e/ou do punho e/ou das mãos idênticos, repetidos durante mais da metade do tempo (ou tempo de ciclo entre 8 e 15 segundos com conteúdo prevalente de ações técnicas, mesmo diferentes entre si, dos membros superiores).</t>
    </r>
  </si>
  <si>
    <r>
      <rPr>
        <b/>
        <sz val="7"/>
        <color theme="1"/>
        <rFont val="Calibri"/>
        <family val="2"/>
        <scheme val="minor"/>
      </rPr>
      <t xml:space="preserve">Elevada: </t>
    </r>
    <r>
      <rPr>
        <sz val="7"/>
        <color theme="1"/>
        <rFont val="Calibri"/>
        <family val="2"/>
        <scheme val="minor"/>
      </rPr>
      <t>presença de gestos de trabalho do ombro e/ou do cotovelo e/ou do punho e/ou das mãos idênticos, repetidos quase o tempo todo (ou tempo de ciclo inferior a 8 seg,com conteúdo prevalente de ações técnicas, mesmo diferentes entre si, dos membros superiores).</t>
    </r>
  </si>
  <si>
    <t>Mantendo os dedos em forma de gancho (grip)</t>
  </si>
  <si>
    <t>ÍNDICE OCRA</t>
  </si>
  <si>
    <t>22,5 a 27,4</t>
  </si>
  <si>
    <t>27,5 a 32,4</t>
  </si>
  <si>
    <t>32,5 a 37,4</t>
  </si>
  <si>
    <t>37,5 a 42,4</t>
  </si>
  <si>
    <t>42,5 a 47,4</t>
  </si>
  <si>
    <t>47,5 a 52,4</t>
  </si>
  <si>
    <t>52,5 a 57,4</t>
  </si>
  <si>
    <t>57,5 a 62,4</t>
  </si>
  <si>
    <t>62,5 a 67,4</t>
  </si>
  <si>
    <t>67,5 a 72,4</t>
  </si>
  <si>
    <t>Referência: pontuação com possibilidade de interrupção</t>
  </si>
  <si>
    <t>Referência: pontuação sem possibilidade de interrupção (ritmo totalmente imposto pela máquina)</t>
  </si>
  <si>
    <t>Tempo total de ciclo calculado (em segundos)</t>
  </si>
  <si>
    <t>CÁLCULO DA PONTUAÇÃO INTRÍNSECA</t>
  </si>
  <si>
    <t>PONTUAÇÃO FINAL DOS FATORES COMPLEMENTARES (somar os valores dos blocos a + b):</t>
  </si>
  <si>
    <t>MULTIPLICADOR CORRETOR DO TEMPO LÍQUIDO DE TRABALHO REPETITIVO</t>
  </si>
  <si>
    <t>PREVISÃO DE PATOLÓGICOS 
(% em 5 anos)</t>
  </si>
  <si>
    <t>TABELAS PSICOFÍSICAS PARA PUXAR E EMPURRAR - LIBERTY MUTUAL TABLES (SNOOK &amp; CIRIELLO)</t>
  </si>
  <si>
    <t>Descrição das ações técnicas</t>
  </si>
  <si>
    <t>Quantidade</t>
  </si>
  <si>
    <t>17.2.2</t>
  </si>
  <si>
    <t>S/N/NA</t>
  </si>
  <si>
    <t>17.2.3</t>
  </si>
  <si>
    <t>17.2.4</t>
  </si>
  <si>
    <t>17.2.5</t>
  </si>
  <si>
    <t>17.2.6</t>
  </si>
  <si>
    <t>17.2.7</t>
  </si>
  <si>
    <t>17.3. Mobiliário dos postos de trabalho</t>
  </si>
  <si>
    <t>17.2. Levantamento, transporte e descarga individual de materiais</t>
  </si>
  <si>
    <t>17.3.1</t>
  </si>
  <si>
    <t>17.3.2</t>
  </si>
  <si>
    <t>CHECKLIST NR 17 - ERGONOMIA</t>
  </si>
  <si>
    <t>a)</t>
  </si>
  <si>
    <t>b)</t>
  </si>
  <si>
    <t>c)</t>
  </si>
  <si>
    <t>17.3.2.1</t>
  </si>
  <si>
    <t>17.3.3</t>
  </si>
  <si>
    <t>d)</t>
  </si>
  <si>
    <t>17.3.4</t>
  </si>
  <si>
    <t>17.3.5</t>
  </si>
  <si>
    <t>17.4. Equipamentos dos postos de trabalho</t>
  </si>
  <si>
    <t>17.4.1</t>
  </si>
  <si>
    <t>17.4.2</t>
  </si>
  <si>
    <t>17.4.3</t>
  </si>
  <si>
    <t>17.4.3.1</t>
  </si>
  <si>
    <t>Quando os equipamentos de processamento eletrônico de dados com terminais de vídeo forem utilizados eventualmente poderão ser dispensadas as exigências previstas no subitem 17.4.3, observada a natureza das tarefas executadas e levando-se em conta a análise ergonômica do trabalho.</t>
  </si>
  <si>
    <t>17.5. Condições ambientais de trabalho</t>
  </si>
  <si>
    <t>17.5.1</t>
  </si>
  <si>
    <t>17.5.2</t>
  </si>
  <si>
    <t>17.5.2.1</t>
  </si>
  <si>
    <t>Para as atividades que possuam as características definidas no subitem 17.5.2, mas não apresentam equivalência ou correlação com aquelas relacionadas na NBR 10152, o nível de ruído aceitável para efeito de conforto será de até 65 dB (A) e a curva de avaliação de ruído (NC) de valor não superior a 60 dB.</t>
  </si>
  <si>
    <t>17.5.2.2</t>
  </si>
  <si>
    <t>Os parâmetros previstos no subitem 17.5.2 devem ser medidos nos postos de trabalho, sendo os níveis de ruído determinados próximos à zona auditiva e as demais variáveis na altura do tórax do trabalhador.</t>
  </si>
  <si>
    <t>17.5.3</t>
  </si>
  <si>
    <t>17.5.3.1</t>
  </si>
  <si>
    <t>17.5.3.2</t>
  </si>
  <si>
    <t>17.5.3.3</t>
  </si>
  <si>
    <t>17.5.3.4</t>
  </si>
  <si>
    <t>A medição dos níveis de iluminamento previstos no subitem 17.5.3.3 deve ser feita no campo de trabalho onde se realiza a tarefa visual, utilizando-se de luxímetro com fotocélula corrigida para a sensibilidade do olho humano e em função do ângulo de incidência.</t>
  </si>
  <si>
    <t>17.5.3.5</t>
  </si>
  <si>
    <t>17.6. Organização do trabalho</t>
  </si>
  <si>
    <t>Quando não puder ser definido o campo de trabalho previsto no subitem 17.5.3.4, este será um plano horizontal a 0,75m (setenta e cinco centímetros) do piso.</t>
  </si>
  <si>
    <t>17.6.1</t>
  </si>
  <si>
    <t>17.6.2</t>
  </si>
  <si>
    <t>e)</t>
  </si>
  <si>
    <t>f)</t>
  </si>
  <si>
    <t>17.6.3</t>
  </si>
  <si>
    <t>17.6.4</t>
  </si>
  <si>
    <t>Todo trabalhador designado para o transporte manual regular de cargas recebe treinamento ou instruções satisfatórias quanto aos métodos de trabalho que deverá utilizar, com vistas a salvaguardar sua saúde e prevenir acidentes?</t>
  </si>
  <si>
    <t>É vetado o o transporte manual de cargas, por um trabalhador cujo peso seja suscetível de comprometer sua saúde ou sua segurança?</t>
  </si>
  <si>
    <t>Com vistas a limitar ou facilitar o transporte manual de cargas, são usados meios técnicos apropriados?</t>
  </si>
  <si>
    <t>Quando mulheres e trabalhadores jovens são designados para o transporte manual de cargas, o peso máximo destas cargas é nitidamente inferior àquele admitido para os homens, para não comprometer a sua saúde ou a sua segurança?</t>
  </si>
  <si>
    <t>O transporte e a descarga de materiais feitos por impulsão ou tração de vagonetes sobre trilhos, carros de mão ou qualquer outro aparelho mecânico são executados de forma que o esforço físico realizado pelo trabalhador seja compatível com sua capacidade de força e não comprometa a sua saúde ou a sua segurança?</t>
  </si>
  <si>
    <t>O trabalho de levantamento de material feito com equipamento mecânico de ação manual é executado de forma que o esforço físico realizado pelo trabalhador seja compatível com sua capacidade de força e não comprometa a sua saúde ou a sua segurança?</t>
  </si>
  <si>
    <t>Sempre que o trabalho puder ser executado na posição sentada, o posto de trabalho é planejado ou adaptado para esta posição?</t>
  </si>
  <si>
    <t>Para trabalho manual sentado ou que tenha de ser feito em pé, as bancadas, mesas, escrivaninhas e os painéis proporcionam ao trabalhador condições de boa postura, visualização e operação que atendam aos seguintes requisitos mínimos:</t>
  </si>
  <si>
    <t>A altura e características da superfície de trabalho são  compatíveis com o tipo de atividade, com a distância requerida dos olhos ao campo de trabalho e com a altura do assento?</t>
  </si>
  <si>
    <t>A área de trabalho é de fácil alcance e visualização pelo trabalhador?</t>
  </si>
  <si>
    <t>As características dimensionais possibilitem posicionamento e movimentação adequados dos segmentos corporais?</t>
  </si>
  <si>
    <t>Para trabalho que necessite também da utilização dos pés, além dos requisitos estabelecidos no subitem 17.3.2, os pedais e demais comandos para acionamento pelos pés possuem posicionamento e dimensões que possibilitem fácil alcance, bem como ângulos adequados entre as diversas partes do corpo do trabalhador, em função das características e peculiaridades do trabalho a ser executado?</t>
  </si>
  <si>
    <t>Os assentos utilizados nos postos de trabalho atendem aos seguintes requisitos mínimos de conforto:</t>
  </si>
  <si>
    <t>Altura ajustável à estatura do trabalhador e à natureza da função exercida?</t>
  </si>
  <si>
    <t>Características de pouca ou nenhuma conformação na base do assento?</t>
  </si>
  <si>
    <t>Borda frontal arredondada?</t>
  </si>
  <si>
    <t>Encosto com forma levemente adaptada ao corpo para proteção da região lombar?</t>
  </si>
  <si>
    <t>Para as atividades em que os trabalhos devam ser realizados sentados, a partir da análise ergonômica do trabalho, poderá ser exigido suporte para os pés, que se adapte ao comprimento da perna do trabalhador. Quando exigido, é fornecido?</t>
  </si>
  <si>
    <t>Para as atividades em que os trabalhos devam ser realizados de pé, são fornecidos assentos para descanso em locais em que possam ser utilizados por todos os trabalhadores durante as pausas?</t>
  </si>
  <si>
    <t>Todos os equipamentos que compõem um posto de trabalho estão adequados às características psicofisiológicas dos trabalhadores e à natureza do trabalho a ser executado?</t>
  </si>
  <si>
    <t>Nas atividades que envolvam leitura de documentos para digitação, datilografia ou mecanografia:</t>
  </si>
  <si>
    <t>É fornecido suporte adequado para documentos que possa ser ajustado proporcionando boa postura, visualização e operação, evitando movimentação freqüente do pescoço e fadiga visual?</t>
  </si>
  <si>
    <t>É utilizado documento de fácil legibilidade sempre que possível, sendo vedada a utilização do papel brilhante, ou de qualquer outro tipo que provoque ofuscamento?</t>
  </si>
  <si>
    <t>Os equipamentos utilizados no processamento eletrônico de dados com terminais de vídeo possuem:</t>
  </si>
  <si>
    <t>Condições de mobilidade suficientes para permitir o ajuste da tela do equipamento à iluminação do ambiente, protegendo-a contra reflexos, e proporcionar corretos ângulos de visibilidade ao trabalhador?</t>
  </si>
  <si>
    <t>O teclado é independente e possuí mobilidade, permitindo ao trabalhador ajustá-lo de acordo com as tarefas a serem executadas?</t>
  </si>
  <si>
    <t>A tela, o teclado e o suporte para documentos estão posicionados de maneira que as distâncias olho-tela, olhoteclado e olho-documento sejam aproximadamente iguais?</t>
  </si>
  <si>
    <t>Estão posicionados em superfícies de trabalho com altura ajustável?</t>
  </si>
  <si>
    <t>As condições ambientais de trabalho estão adequadas às características psicofisiológicas dos trabalhadores e à natureza do trabalho a ser executado?</t>
  </si>
  <si>
    <t>Nos locais de trabalho onde são executadas atividades que exijam solicitação intelectual e atenção constantes, tais como: salas de controle, laboratórios, escritórios, salas de desenvolvimento ou análise de projetos, dentre outros, são atendidas as seguintes condições de conforto:</t>
  </si>
  <si>
    <t>Níveis de ruído de acordo com o estabelecido na NBR 10152, norma brasileira registrada no INMETRO?</t>
  </si>
  <si>
    <t>Índice de temperatura efetiva entre 20oC (vinte) e 23oC (vinte e três graus centígrados)?</t>
  </si>
  <si>
    <t>Velocidade do ar não superior a 0,75m/s?</t>
  </si>
  <si>
    <t>Umidade relativa do ar não inferior a 40 (quarenta) por cento?</t>
  </si>
  <si>
    <t>Em todos os locais de trabalho há iluminação adequada, natural ou artificial, geral ou suplementar, apropriada à natureza da atividade?</t>
  </si>
  <si>
    <t>A iluminação geral é uniformemente distribuída e difusa?</t>
  </si>
  <si>
    <t>A iluminação geral ou suplementar foi projetada e instalada de forma a evitar ofuscamento, reflexos incômodos, sombras e contrastes excessivos?</t>
  </si>
  <si>
    <t>Os níveis mínimos de iluminamento observados nos locais de trabalho atendem os valores de iluminâncias estabelecidos na NBR 5413, norma brasileira registrada no INMETRO?</t>
  </si>
  <si>
    <t>A organização do trabalho está adequada às características psicofisiológicas dos trabalhadores e à natureza do trabalho a ser executado?</t>
  </si>
  <si>
    <t>A organização do trabalho, para efeito desta NR, leva em consideração, no mínimo:</t>
  </si>
  <si>
    <t>As normas de produção?</t>
  </si>
  <si>
    <t>O modo operatório?</t>
  </si>
  <si>
    <t>A exigência de tempo?</t>
  </si>
  <si>
    <t>A determinação do conteúdo de tempo?</t>
  </si>
  <si>
    <t>O ritmo de trabalho?</t>
  </si>
  <si>
    <t>O conteúdo das tarefas?</t>
  </si>
  <si>
    <t>Nas atividades que exijam sobrecarga muscular estática ou dinâmica do pescoço, ombros, dorso e membros superiores e inferiores, e a partir da análise ergonômica do trabalho, é observado:</t>
  </si>
  <si>
    <t>Todo e qualquer sistema de avaliação de desempenho para efeito de remuneração e vantagens de qualquer espécie consideram as repercussões sobre a saúde dos trabalhadores?</t>
  </si>
  <si>
    <t>São incluídas pausas para descanso?</t>
  </si>
  <si>
    <t>Quando do retorno do trabalho, após qualquer tipo de afastamento igual ou superior a 15 (quinze) dias, a exigência de produção permite um retorno gradativo aos níveis de produção vigentes na época anterior ao afastamento?</t>
  </si>
  <si>
    <t>Nas atividades de processamento eletrônico de dados, deve-se, salvo o disposto em convenções e acordos coletivos de trabalho, observa-se:</t>
  </si>
  <si>
    <t>Ausência de qualquer sistema de avaliação dos trabalhadores envolvidos nas atividades de digitação, baseado no número individual de toques sobre o teclado, inclusive o automatizado, para efeito de remuneração e vantagens de qualquer espécie?</t>
  </si>
  <si>
    <t>Número máximo de toques reais exigidos pelo empregador inferior a 8.000 por hora trabalhada, sendo considerado toque real, para efeito desta NR, cada movimento de pressão sobre o teclado?</t>
  </si>
  <si>
    <t>O tempo efetivo de trabalho de entrada de dados não excede o limite máximo de 5 (cinco) horas, sendo que, no período de tempo restante da jornada, o trabalhador exerce outras atividades, observado o disposto no art. 468 da Consolidação das Leis do Trabalho, desde que não exijam movimentos repetitivos, nem esforço visual?</t>
  </si>
  <si>
    <t>Nas atividades de entrada de dados hár, no mínimo, uma pausa de 10 minutos para cada 50 minutos trabalhados, não deduzidos da jornada normal de trabalho?</t>
  </si>
  <si>
    <t>Quando do retorno ao trabalho, após qualquer tipo de afastamento igual ou superior a 15 (quinze) dias, a exigência de produção em relação ao número de toques é iniciado em níveis inferiores do máximo estabelecido na alínea "b" e ampliada progressivamente?</t>
  </si>
  <si>
    <t>Atende</t>
  </si>
  <si>
    <t>Não atende</t>
  </si>
  <si>
    <t>TOTAL</t>
  </si>
  <si>
    <t>Comper MLC, Costa LOP, Padula RS. Quick Exposure Check (QEC): a cross-cultural adaptation into Brazilian-Portuguese. Work. 2012; 41 (Supl 1): 2056-9.</t>
  </si>
  <si>
    <t>Coluna</t>
  </si>
  <si>
    <t>Ao executar a tarefa, a coluna está:</t>
  </si>
  <si>
    <t>Quase neutra?</t>
  </si>
  <si>
    <t>A1</t>
  </si>
  <si>
    <t>A2</t>
  </si>
  <si>
    <t>A3</t>
  </si>
  <si>
    <t>Flexionada, em rotação ou inclinação lateral moderada?</t>
  </si>
  <si>
    <t>Flexionada, em rotação ou inclinação lateral excessiva?</t>
  </si>
  <si>
    <t>A</t>
  </si>
  <si>
    <t>Result.</t>
  </si>
  <si>
    <t>B</t>
  </si>
  <si>
    <t>B1</t>
  </si>
  <si>
    <t>B2</t>
  </si>
  <si>
    <t>Selecionar apenas uma das duas perguntas a seguir (B):</t>
  </si>
  <si>
    <t>OU</t>
  </si>
  <si>
    <t>Para tarefas de levantar, puxar/ empurrar e carregar (ex.: movimentar uma carga). O movimento da coluna é:</t>
  </si>
  <si>
    <t>B3</t>
  </si>
  <si>
    <t>B4</t>
  </si>
  <si>
    <t>B5</t>
  </si>
  <si>
    <t>Infrequente (cerca de 3 vezes por minuto ou menos)?</t>
  </si>
  <si>
    <t>Frequente (cerca de 8 vezes por minuto)?</t>
  </si>
  <si>
    <t>Muito frequente (cerca de 12 ou mais vezes por minuto)?</t>
  </si>
  <si>
    <t>Ombro/ braço</t>
  </si>
  <si>
    <t>C</t>
  </si>
  <si>
    <t>Quando a tarefa é realizada, as mãos estão:</t>
  </si>
  <si>
    <t>C1</t>
  </si>
  <si>
    <t>C2</t>
  </si>
  <si>
    <t>C3</t>
  </si>
  <si>
    <t>Estão na altura da cintura ou abaixo?</t>
  </si>
  <si>
    <t>Quase na altura do tórax?</t>
  </si>
  <si>
    <t>Estão na altura do ombro ou acima?</t>
  </si>
  <si>
    <t>AVALIAÇÃO DO TRABALHADOR</t>
  </si>
  <si>
    <t>AVALIAÇÃO DO OBSERVADOR</t>
  </si>
  <si>
    <t>D</t>
  </si>
  <si>
    <t>O movimento do ombro e braço é:</t>
  </si>
  <si>
    <t>D1</t>
  </si>
  <si>
    <t>D2</t>
  </si>
  <si>
    <t>D3</t>
  </si>
  <si>
    <t>Infrequente (algum movimento intermitente)?</t>
  </si>
  <si>
    <t>Frequente (movimento regular com algumas pausas)?</t>
  </si>
  <si>
    <t>Muito frequente (movimento quase contínuo)?</t>
  </si>
  <si>
    <t>Punho/ mão</t>
  </si>
  <si>
    <t>E</t>
  </si>
  <si>
    <t>A tarefa é realizada com:</t>
  </si>
  <si>
    <t>E1</t>
  </si>
  <si>
    <t>E2</t>
  </si>
  <si>
    <t>F</t>
  </si>
  <si>
    <t>Os padrões de movimentos similares são repetidos:</t>
  </si>
  <si>
    <t>Punho próximo à posição neutra?</t>
  </si>
  <si>
    <t>Punho em desvio ou flexão/extensão?</t>
  </si>
  <si>
    <t>F1</t>
  </si>
  <si>
    <t>F2</t>
  </si>
  <si>
    <t>F3</t>
  </si>
  <si>
    <t>10 vezes por minuto ou menos?</t>
  </si>
  <si>
    <t>11 a 20 vezes por minuto?</t>
  </si>
  <si>
    <t>Mais que 20 vezes por minuto?</t>
  </si>
  <si>
    <t>Pescoço</t>
  </si>
  <si>
    <t>G</t>
  </si>
  <si>
    <t>G1</t>
  </si>
  <si>
    <t>G2</t>
  </si>
  <si>
    <t>G3</t>
  </si>
  <si>
    <t>Continuamente</t>
  </si>
  <si>
    <t>H</t>
  </si>
  <si>
    <t>H1</t>
  </si>
  <si>
    <t>H2</t>
  </si>
  <si>
    <t>H3</t>
  </si>
  <si>
    <t>H4</t>
  </si>
  <si>
    <t>Leve (5kg ou menos)</t>
  </si>
  <si>
    <t>Moderado (6 a 10kg)</t>
  </si>
  <si>
    <t>Muito pesado (maior que 20kg)</t>
  </si>
  <si>
    <t>J</t>
  </si>
  <si>
    <t>Em média, quanto tempo você gasta por dia nesta tarefa?</t>
  </si>
  <si>
    <t>J1</t>
  </si>
  <si>
    <t>J2</t>
  </si>
  <si>
    <t>J3</t>
  </si>
  <si>
    <t>Menos que 2 horas</t>
  </si>
  <si>
    <t>2 a 4 horas</t>
  </si>
  <si>
    <t>Mais que 4 horas</t>
  </si>
  <si>
    <t>K</t>
  </si>
  <si>
    <t>K1</t>
  </si>
  <si>
    <t>K2</t>
  </si>
  <si>
    <t>K3</t>
  </si>
  <si>
    <t>Baixo (menor que 1kg)</t>
  </si>
  <si>
    <t>Médio (1 a 4kg)</t>
  </si>
  <si>
    <t>Alto (maior que 4kg)</t>
  </si>
  <si>
    <t>L</t>
  </si>
  <si>
    <t>A demanda visual desta tarefa é:</t>
  </si>
  <si>
    <t>L1</t>
  </si>
  <si>
    <t>L2</t>
  </si>
  <si>
    <t>Alta (necessita visualizar pequenos detalhes)?</t>
  </si>
  <si>
    <t>Baixa (quase não é necessário observar pequenos detalhes)?</t>
  </si>
  <si>
    <t>M</t>
  </si>
  <si>
    <t>No trabalho você dirige um veículo por?</t>
  </si>
  <si>
    <t>M1</t>
  </si>
  <si>
    <t>M2</t>
  </si>
  <si>
    <t>M3</t>
  </si>
  <si>
    <t>Menos que uma hora por dia ou nunca?</t>
  </si>
  <si>
    <t>Entre 1 a 4 horas por dia?</t>
  </si>
  <si>
    <t>Mais que 4 horas por dia?</t>
  </si>
  <si>
    <t>N</t>
  </si>
  <si>
    <t>N1</t>
  </si>
  <si>
    <t>N2</t>
  </si>
  <si>
    <t>N3</t>
  </si>
  <si>
    <t>No trabalho, você usa ferramentas vibratórias por:</t>
  </si>
  <si>
    <t>P</t>
  </si>
  <si>
    <t>P1</t>
  </si>
  <si>
    <t>P2</t>
  </si>
  <si>
    <t>P3</t>
  </si>
  <si>
    <t>Você tem dificuldade de manter o ritmo desse trabalho?</t>
  </si>
  <si>
    <t>Com frequencia</t>
  </si>
  <si>
    <t>Q</t>
  </si>
  <si>
    <t>Q1</t>
  </si>
  <si>
    <t>Q2</t>
  </si>
  <si>
    <t>Q3</t>
  </si>
  <si>
    <t>Q4</t>
  </si>
  <si>
    <t>Em geral, como você classifica seu trabalho?</t>
  </si>
  <si>
    <t>Pouco estressante?</t>
  </si>
  <si>
    <t>Levemente estressante?</t>
  </si>
  <si>
    <t>Moderadamente estressante?</t>
  </si>
  <si>
    <t>Muito estressante?</t>
  </si>
  <si>
    <t>Resultados/ Nível do risco</t>
  </si>
  <si>
    <t>Direção de veículos (M)</t>
  </si>
  <si>
    <t>Vibração (N)</t>
  </si>
  <si>
    <t>Ritmo de trabalho (P)</t>
  </si>
  <si>
    <t>Estresse (Q)</t>
  </si>
  <si>
    <t>Pesado (11 a 20kg)</t>
  </si>
  <si>
    <t>Postura (A) &amp; Peso (H)</t>
  </si>
  <si>
    <t>Pontuação 1</t>
  </si>
  <si>
    <t>Postura (A) &amp; Duração (J)</t>
  </si>
  <si>
    <t>Pontuação 2</t>
  </si>
  <si>
    <t>OMBRO/BRAÇO</t>
  </si>
  <si>
    <t>COLUNA</t>
  </si>
  <si>
    <t>Duração (J) &amp; Peso (H)</t>
  </si>
  <si>
    <t>Pontuação 3</t>
  </si>
  <si>
    <t>Pontuação 4</t>
  </si>
  <si>
    <t>Frequencia (B) &amp; Peso (H)</t>
  </si>
  <si>
    <t>Pontuação 5</t>
  </si>
  <si>
    <t>Frequencia (B) &amp; Duração (J)</t>
  </si>
  <si>
    <t>Pontuação 6</t>
  </si>
  <si>
    <t>Pontuação total - COLUNA</t>
  </si>
  <si>
    <t>Soma da pontuação de 1 a 4 ou soma da pontuação de 1 a 3 mais 5 e 6.</t>
  </si>
  <si>
    <t>CALCULO E PONTUAÇÃO DA EXPOSIÇÃO (QEC)</t>
  </si>
  <si>
    <t>PUNHO/MÃO</t>
  </si>
  <si>
    <t>PESCOÇO</t>
  </si>
  <si>
    <t>Altura (C) &amp; Peso (H)</t>
  </si>
  <si>
    <t>Altura (C) &amp; Duração (J)</t>
  </si>
  <si>
    <t>Frequencia (D) &amp; Peso (H)</t>
  </si>
  <si>
    <t>Frequencia (D) &amp; Duração (J)</t>
  </si>
  <si>
    <t>Pontuação total - OMBRO/BRAÇO</t>
  </si>
  <si>
    <t>Soma da pontuação de 1 a 5</t>
  </si>
  <si>
    <t>M. Repetitivo (F) &amp; Força (K)</t>
  </si>
  <si>
    <t>M. Repetitivo (F) &amp; Duração (J)</t>
  </si>
  <si>
    <t>Duração (J) &amp; Força (K)</t>
  </si>
  <si>
    <t>Postura estática (B) &amp; Duração (J)</t>
  </si>
  <si>
    <t>Post. punho (E) &amp; Força (K)</t>
  </si>
  <si>
    <t>Post. punho (E) &amp; Duração (J)</t>
  </si>
  <si>
    <t>Pontuação total - PUNHO/MÃO</t>
  </si>
  <si>
    <t>Post. Pescoço (G) &amp; Duração (J)</t>
  </si>
  <si>
    <t>Demanda visual &amp; Duraçao (J)</t>
  </si>
  <si>
    <t>Pontuação total - PESCOÇO</t>
  </si>
  <si>
    <t>Soma da pontuação de 1 a 2</t>
  </si>
  <si>
    <t>Muito alto</t>
  </si>
  <si>
    <t>NÍVEL DE EXPOSIÇÃO/ RISCO</t>
  </si>
  <si>
    <t>Alto</t>
  </si>
  <si>
    <t>Baixo</t>
  </si>
  <si>
    <t>Coluna (est.)</t>
  </si>
  <si>
    <t>Coluna (din.)</t>
  </si>
  <si>
    <t>16 - 22</t>
  </si>
  <si>
    <t>23 - 29</t>
  </si>
  <si>
    <t>29 - 40</t>
  </si>
  <si>
    <t>21 - 30</t>
  </si>
  <si>
    <t>31 - 40</t>
  </si>
  <si>
    <t>41 - 56</t>
  </si>
  <si>
    <t>41 - 46</t>
  </si>
  <si>
    <t>8 a 15</t>
  </si>
  <si>
    <t>10 a 20</t>
  </si>
  <si>
    <t>4 a 6</t>
  </si>
  <si>
    <t>8 a 10</t>
  </si>
  <si>
    <t>12 a 14</t>
  </si>
  <si>
    <t>16 - 18</t>
  </si>
  <si>
    <t xml:space="preserve">Pontuação total para punho/ mão </t>
  </si>
  <si>
    <t>Pontuação para a coluna (estático)</t>
  </si>
  <si>
    <t>Pontuação para a coluna (dinâmico)</t>
  </si>
  <si>
    <t>Ao executar a tarefa, a cabeça/ pescoço está flexionado ou em rotação?</t>
  </si>
  <si>
    <t>Referências: David G, Woods V, Li G, Buckle P. The development of the Quick Exposure Check (QEC) for assessing exposure to risk factors for work-related musculoskeletal disorders. Appl Ergon. 2008;39 (1): 57-69.</t>
  </si>
  <si>
    <t xml:space="preserve">Pontuação total para ombro/ braço </t>
  </si>
  <si>
    <t>Pontuação total para o pescoço</t>
  </si>
  <si>
    <t>Nível do esforço</t>
  </si>
  <si>
    <t>Região</t>
  </si>
  <si>
    <t>Nível de esforço</t>
  </si>
  <si>
    <t>Duração do esforço</t>
  </si>
  <si>
    <t>Frequência do esforço</t>
  </si>
  <si>
    <t>Soma</t>
  </si>
  <si>
    <t>Prioridade</t>
  </si>
  <si>
    <t>Ombros</t>
  </si>
  <si>
    <t>Tronco</t>
  </si>
  <si>
    <t>&lt; 6 s</t>
  </si>
  <si>
    <t>&gt; 30 s</t>
  </si>
  <si>
    <t>&lt; 1 / min</t>
  </si>
  <si>
    <t>&gt; 15 / min</t>
  </si>
  <si>
    <t>Scoring Matrix</t>
  </si>
  <si>
    <t xml:space="preserve">Score </t>
  </si>
  <si>
    <t>Result</t>
  </si>
  <si>
    <t xml:space="preserve">                                                                                         </t>
  </si>
  <si>
    <t>Rodgers, Suzanne H.(1988).  Job evaluation in worker fitness determination. Occupational Medicine: State of the Art Reviews. 3(2): 219-239.</t>
  </si>
  <si>
    <t>Referências: Rodgers, Suzanne H. (1992).  A functional job evaluation technique, Occupational Medicine: State of the Art Reviews. 7(4):679-711.</t>
  </si>
  <si>
    <t>Braços
Ante braços</t>
  </si>
  <si>
    <t xml:space="preserve">Baixo 
[1] </t>
  </si>
  <si>
    <t>Moderado
[2]</t>
  </si>
  <si>
    <t>Pesado
[3]</t>
  </si>
  <si>
    <r>
      <t>Pescoço neutro. Em rotação parcial. Pescoço em flexão de 0 a 20</t>
    </r>
    <r>
      <rPr>
        <sz val="7"/>
        <rFont val="Calibri"/>
        <family val="2"/>
      </rPr>
      <t>⁰.</t>
    </r>
  </si>
  <si>
    <r>
      <t>Cabeça gira para o lado. Cabeça está totalmente para trás. Pescoço em flexão cerca de 20</t>
    </r>
    <r>
      <rPr>
        <sz val="7"/>
        <rFont val="Calibri"/>
        <family val="2"/>
      </rPr>
      <t>⁰.</t>
    </r>
  </si>
  <si>
    <r>
      <t>Idem ao moderado, porém com aplicação de força. Pescoço em flexão acima de 20</t>
    </r>
    <r>
      <rPr>
        <sz val="7"/>
        <rFont val="Calibri"/>
        <family val="2"/>
      </rPr>
      <t>⁰ (queixo toca no peito).</t>
    </r>
  </si>
  <si>
    <t>Pontuação = 1</t>
  </si>
  <si>
    <t xml:space="preserve">Pontuação = 2 </t>
  </si>
  <si>
    <t>Pontuação = 3</t>
  </si>
  <si>
    <t>Pontuação = 4</t>
  </si>
  <si>
    <t>Ombros neutros. Ligeiramente em abdução. Ombros em flexão com algum suporte.</t>
  </si>
  <si>
    <t>Ombros em abdução sem suporte. Braços trabalhando no nível dos ombros ou acima.</t>
  </si>
  <si>
    <t>Aplicando força ou sustentanto peso com os braços afastados do corpo.</t>
  </si>
  <si>
    <t>Tronco ereto. Sentado com suporte lombar. Ligeiramente inclinado ou flexionado.</t>
  </si>
  <si>
    <t>Neutro. Braços afastados do corpo, sem carga. Levantamento de cargas leves (&lt; 1kg) próximo ao corpo. Sem rotação (prono-supinação).</t>
  </si>
  <si>
    <t>Aplicação de grande força com rotação. Levantamento de cargas com braços em extensão.</t>
  </si>
  <si>
    <t>Parado. Camminhando sem flexionar-se. 
Peso do corpo distribuído nos dois pés.</t>
  </si>
  <si>
    <t>Flexionado à frente. Inclinado sobre a mesa de trabalho. Peso do corpo sobre um pé. Gira o copo sem exerce alguma força.</t>
  </si>
  <si>
    <t>Exercendo grande força para levantar ou empurrar algum objeto. Se agacha enquanto exerce alguma força.</t>
  </si>
  <si>
    <t>Nível do risco</t>
  </si>
  <si>
    <t>Tabela A</t>
  </si>
  <si>
    <t>Ver tabela A</t>
  </si>
  <si>
    <t>PLIBEL</t>
  </si>
  <si>
    <t>NASA TLX</t>
  </si>
  <si>
    <t>Referência: Kemmlert K. A method assigned for the identification of ergonomic hazards - PLIBEL. Applied Ergonomics 1995; 26:199-211.</t>
  </si>
  <si>
    <t>Costas inferior</t>
  </si>
  <si>
    <t>Quadril e joelhos</t>
  </si>
  <si>
    <t>Pés</t>
  </si>
  <si>
    <t>Cotovelo, antebraço e mãos</t>
  </si>
  <si>
    <t>Pescoço, ombros, costas superior</t>
  </si>
  <si>
    <t>Regiões do corpo</t>
  </si>
  <si>
    <t>1. A superfície de caminhada é irregular, inclinada, escorregadia ou não resistente?</t>
  </si>
  <si>
    <t>2. O espaço de trabalho é bastante limitado para movimentação do corpo e de materiais?</t>
  </si>
  <si>
    <t>3. As ferramentas e equipamentos de trabalho são inadequados para o trabalho?</t>
  </si>
  <si>
    <t>4. A altura de trabalho é incorreta e inadequada?</t>
  </si>
  <si>
    <t>5. A cadeira de trabalho possuí design inadequado ou ajuste incorreto?</t>
  </si>
  <si>
    <t>6. Se o trabalho for realizado em pé, é impossível sentar e descansar?</t>
  </si>
  <si>
    <t>7. O trabalho realizado com pedal é desgastante para os pés?</t>
  </si>
  <si>
    <t>c. Um das pernas suporta mais o peso do corpo do que a outra?</t>
  </si>
  <si>
    <t>b. Vários movimentos de saltar, agachar ou ajoelhar?</t>
  </si>
  <si>
    <t>a. Vários movimentos de subir escadas e degraus?</t>
  </si>
  <si>
    <t>9. Há trabalho repetitivo quando a coluna está:</t>
  </si>
  <si>
    <t>a. Levemente flexionada à frente?</t>
  </si>
  <si>
    <t>b. Severamente flexionada à frente?</t>
  </si>
  <si>
    <t>c. Em flexão lateral ou em rotação?</t>
  </si>
  <si>
    <t>d. Em rotação severa?</t>
  </si>
  <si>
    <t>10. Há trabalho repetitivo quando o pescoço está:</t>
  </si>
  <si>
    <t>a. Flexionada à frente?</t>
  </si>
  <si>
    <t>b. Em flexão lateral ou em rotação?</t>
  </si>
  <si>
    <t>c. Em rotação severa?</t>
  </si>
  <si>
    <t>d. Em extensão?</t>
  </si>
  <si>
    <t>11. No transporte manual de cargas, são observados fatores como:</t>
  </si>
  <si>
    <t>d. Localização inadequada para pegar e depositar  a carga?</t>
  </si>
  <si>
    <t>f. Carregamento abaixo da altura do joelho?</t>
  </si>
  <si>
    <t>e. Distância da carga em relação ao corpo superior ao comprimento antebraço extendido?</t>
  </si>
  <si>
    <t>g. Carregamento acima da da altura dos ombros?</t>
  </si>
  <si>
    <t>a. Períodos de levantamento repetitivos?</t>
  </si>
  <si>
    <t>b. Peso inadequado da carga?</t>
  </si>
  <si>
    <t>12. Há tarefas de empurrar, puxar e transportar de forma repetitiva ou desconfortável?</t>
  </si>
  <si>
    <t>13. O trabalho é realizado quando um dos braços está elevado sem suporte?</t>
  </si>
  <si>
    <t>14. Há repetição de:</t>
  </si>
  <si>
    <t>a. Movimentos similares?</t>
  </si>
  <si>
    <t>15. Nas atividades repetitivas dinâmicas ou estáticas são observados fatores como:</t>
  </si>
  <si>
    <t>a. Peso inadequado das ferramentas e materiais?</t>
  </si>
  <si>
    <t>b. Pega inadequada das ferramentas e materiais?</t>
  </si>
  <si>
    <t>c. Pega inadequada?</t>
  </si>
  <si>
    <t>16. Há presença de alta demanda visual?</t>
  </si>
  <si>
    <t>17. Há trabalho repetitivo com antebraço e mãos realizando:</t>
  </si>
  <si>
    <t>a. Movimentos de rotação?</t>
  </si>
  <si>
    <t>b. Movimentos de força?</t>
  </si>
  <si>
    <t>c. Movimentos desconfortáveis das mãos?</t>
  </si>
  <si>
    <t>d. Uso de botões ou teclados?</t>
  </si>
  <si>
    <t>Porcentagem</t>
  </si>
  <si>
    <t>Riscos organizacionais e ambientais</t>
  </si>
  <si>
    <t>20. O trabalho é realizado sob demanda de tempo ou estresse psicológico?</t>
  </si>
  <si>
    <t>21. O trabalho possuí situações inusitadas ou inesperadas?</t>
  </si>
  <si>
    <t>22. Há presença de:</t>
  </si>
  <si>
    <t>d. Ruído?</t>
  </si>
  <si>
    <t>e. Condições visuais inadequadas?</t>
  </si>
  <si>
    <t>f. Exposição a vibração?</t>
  </si>
  <si>
    <t>a. Frio?</t>
  </si>
  <si>
    <t>b. Calor?</t>
  </si>
  <si>
    <t>c. Poeira?</t>
  </si>
  <si>
    <t>Resultado
Risco osteomuscular</t>
  </si>
  <si>
    <t>Resultado
Risco organizacional</t>
  </si>
  <si>
    <t>REBA</t>
  </si>
  <si>
    <t>Table A</t>
  </si>
  <si>
    <t>Table B</t>
  </si>
  <si>
    <t>+</t>
  </si>
  <si>
    <t xml:space="preserve"> </t>
  </si>
  <si>
    <t>Table C</t>
  </si>
  <si>
    <t>Wrist</t>
  </si>
  <si>
    <t>Score B</t>
  </si>
  <si>
    <t>S</t>
  </si>
  <si>
    <t>c</t>
  </si>
  <si>
    <t>r</t>
  </si>
  <si>
    <t>e</t>
  </si>
  <si>
    <t>REBA (RAPID ENTIRE BODY ASSESSMENT)</t>
  </si>
  <si>
    <t>Tabela B</t>
  </si>
  <si>
    <t>Carga/ força</t>
  </si>
  <si>
    <t>Pega</t>
  </si>
  <si>
    <t>Tabela C</t>
  </si>
  <si>
    <t>Punho</t>
  </si>
  <si>
    <t>Cotovelo</t>
  </si>
  <si>
    <t>Ombro</t>
  </si>
  <si>
    <t>Pernas</t>
  </si>
  <si>
    <t>Atividade</t>
  </si>
  <si>
    <t>Insignificante</t>
  </si>
  <si>
    <t>Resultado</t>
  </si>
  <si>
    <t>Não necessária</t>
  </si>
  <si>
    <t>Pode ser necessária</t>
  </si>
  <si>
    <t>Necessária</t>
  </si>
  <si>
    <t>Necessária em breve</t>
  </si>
  <si>
    <t>Necessária imediatamente</t>
  </si>
  <si>
    <t>Subtrair 1 se apoiado</t>
  </si>
  <si>
    <t xml:space="preserve">
</t>
  </si>
  <si>
    <t>Referência: Sue Hignett and Lynn McAtamney, Rapid entire body assessment (REBA); Applied Ergonomics. 31:201-205, 2000.</t>
  </si>
  <si>
    <t>KIM - AVALIAÇÃO DAS OPERAÇÕES DE MOVIMENTAÇÃO MANUAL BASEADA EM INDICADORES CHAVE</t>
  </si>
  <si>
    <t xml:space="preserve">Referência: Instituto Federal para Segurança e Saúde no Trabalho e Comité do Länder para Segurança e Saúde no Trabalho. Bundesanstalt für </t>
  </si>
  <si>
    <t>Arbeitsschutz und Arbeitsmedizin - BAuA und Länderausschuss für Arbeitsschutz und Sicherheitstechnik - LASI, 2001</t>
  </si>
  <si>
    <t>1. Determinação da pontuação do tempo (selecionar apenas uma coluna):</t>
  </si>
  <si>
    <t>Operações de elevação ou deslocamento (&lt; 5 s)</t>
  </si>
  <si>
    <t>Transporte (&gt; 5 m)</t>
  </si>
  <si>
    <t>&lt; 10</t>
  </si>
  <si>
    <t>10 a &lt; 20 kg</t>
  </si>
  <si>
    <t>20 a &lt; 30 kg</t>
  </si>
  <si>
    <t>30 a &lt; 40 kg</t>
  </si>
  <si>
    <t>&lt; 10 kg</t>
  </si>
  <si>
    <t>10 a &lt; 40</t>
  </si>
  <si>
    <t>40 a &lt; 200</t>
  </si>
  <si>
    <t>200 a &lt; 500</t>
  </si>
  <si>
    <t>500 a &lt; 1000</t>
  </si>
  <si>
    <t>Pontuação do tempo</t>
  </si>
  <si>
    <t>Duração total no dia de trabalho</t>
  </si>
  <si>
    <t>Distância global no dia de trabalho</t>
  </si>
  <si>
    <t>&lt; 5 min</t>
  </si>
  <si>
    <t>5 a 15 min</t>
  </si>
  <si>
    <t>15 min a &lt; 1 h</t>
  </si>
  <si>
    <t>1 h a &lt; 2 h</t>
  </si>
  <si>
    <t>2h a &lt; 4 h</t>
  </si>
  <si>
    <t>&lt; 300 m</t>
  </si>
  <si>
    <t>1 a &lt; 4 km</t>
  </si>
  <si>
    <t>4 a &lt; 8 km</t>
  </si>
  <si>
    <t>8 a &lt; 16km</t>
  </si>
  <si>
    <r>
      <t>≥</t>
    </r>
    <r>
      <rPr>
        <sz val="8.4"/>
        <color theme="1"/>
        <rFont val="Calibri"/>
        <family val="2"/>
      </rPr>
      <t xml:space="preserve"> 4 h</t>
    </r>
  </si>
  <si>
    <t>≥ 1000</t>
  </si>
  <si>
    <t>≥ 16 km</t>
  </si>
  <si>
    <t>Pega (&gt; 5 s)</t>
  </si>
  <si>
    <t>Exemplos: colocar tijolos; colocar peças em máquinas; retirar caixas de um palete e colocar em uma esteira.</t>
  </si>
  <si>
    <t>2. Determinação das pontuações da carga, postura e condições de trabalho:</t>
  </si>
  <si>
    <t>Carga efetiva: Homens</t>
  </si>
  <si>
    <t>Carga efetiva: Mulheres</t>
  </si>
  <si>
    <t>≥ 40 kg</t>
  </si>
  <si>
    <t>&lt; 5 kg</t>
  </si>
  <si>
    <t>5 a &lt; 10 kg</t>
  </si>
  <si>
    <t>10 a &lt; 15 kg</t>
  </si>
  <si>
    <t>15 a &lt; 25 kg</t>
  </si>
  <si>
    <t>≥ 25 kg</t>
  </si>
  <si>
    <t>Obs.: Carga efetiva significa neste contexto a força de ação real necessária para mover a carga. Esta força não corresponde à massa da carga em cada caso. Ao inclinar uma caixa, apenas 50% da massa da carga terá efeito sobre o trabalho e quando usar um carrinho apenas 10%.</t>
  </si>
  <si>
    <t>Tronco ereto, sem flexão.
Carga próxima ao corpo durante o transporte.</t>
  </si>
  <si>
    <t>Tronco em flexão e rotação simunltâneamente.
Carga muito distante do cropo durante o transporte.
Estabilidade limitada da postura quando em pé.
Agachado ou ajoelhado.</t>
  </si>
  <si>
    <t>2) Para determinar a pontuação da postura, deve considerar a posição típica durante a movimentação manual. Por exemplo, quando existem diferentes posições com carga, deve utilizar um valor médio e não valores extremos ocasionais.</t>
  </si>
  <si>
    <t>Condições de trabalho</t>
  </si>
  <si>
    <t>Espaço para movimentação restrito e condições ergonômicas desfavoráveis, piso desnivelado, baixa iluminação, etc.</t>
  </si>
  <si>
    <t>Espaço para movimentação muito limitado, instabilidade da carga (ex.: movimentação de pacientes), etc.</t>
  </si>
  <si>
    <t>3. Avaliação e resultado:</t>
  </si>
  <si>
    <t>Pontuação da carga</t>
  </si>
  <si>
    <t>Pontuação da postura</t>
  </si>
  <si>
    <t>Postura, posição da carga</t>
  </si>
  <si>
    <t>Pontuação das condições de trabalho</t>
  </si>
  <si>
    <t>Pontuação total do risco</t>
  </si>
  <si>
    <t>Descrição</t>
  </si>
  <si>
    <t>10 a &lt; 25</t>
  </si>
  <si>
    <t>25 a &lt; 50</t>
  </si>
  <si>
    <t>≥ 50</t>
  </si>
  <si>
    <t>KIM - AVALIAÇÃO DAS OPERAÇÕES DE EMPURRAR E PUXAR BASEADA EM INDICADORES CHAVE</t>
  </si>
  <si>
    <t>Empurrar e puxar em curtas distâncias ou com pausas frequentes (até 5 metros de distância)</t>
  </si>
  <si>
    <t>Quantidade no dia de trabalho</t>
  </si>
  <si>
    <t>Distância toral no dia de trabalho</t>
  </si>
  <si>
    <t>300 m a &lt; 1 km</t>
  </si>
  <si>
    <t>8 a &lt; 16 km</t>
  </si>
  <si>
    <t>Quantidade por dia de trabalho</t>
  </si>
  <si>
    <t>Ex.: manipulação, configuração de máquinas, distribuição de refeições.</t>
  </si>
  <si>
    <t>Ex.: recolher lixo, transporte de mobília, carga e descarga.</t>
  </si>
  <si>
    <t>2. Determinação das pontuações da carga, deslizamento, velocidade, postura e condições de trabalho:</t>
  </si>
  <si>
    <t>Equipamento/ auxilio mecâncio para transporte</t>
  </si>
  <si>
    <t>&lt; 50 kg</t>
  </si>
  <si>
    <t>50 a &lt; 100 kg</t>
  </si>
  <si>
    <t>100 a &lt; 200 kg</t>
  </si>
  <si>
    <t>200 a &lt; 300 kg</t>
  </si>
  <si>
    <t>300 a &lt; 400 kg</t>
  </si>
  <si>
    <t>400 a &lt; 600 kg</t>
  </si>
  <si>
    <t>600 a &lt; 1000 kg</t>
  </si>
  <si>
    <t>≥ 1000 kg</t>
  </si>
  <si>
    <t>Sem auxilio. A carga é rolada.</t>
  </si>
  <si>
    <t>Carrinho de mão.</t>
  </si>
  <si>
    <t>Base com rodízios, carros de transporte, trollers.</t>
  </si>
  <si>
    <t>Transpaleteiras, racks com rodízios, mesas transportadoras.</t>
  </si>
  <si>
    <t>Ponte rolante, balancins, manipuladores.</t>
  </si>
  <si>
    <t>10 a &lt; 25 kg</t>
  </si>
  <si>
    <t>25 a &lt; 50 kg</t>
  </si>
  <si>
    <t>&gt; 50 kg</t>
  </si>
  <si>
    <t>Precisão da postura:</t>
  </si>
  <si>
    <t>Velocidade do movimento</t>
  </si>
  <si>
    <t>Lenta (&lt; 0,8 m/s)</t>
  </si>
  <si>
    <t>Rápida (0,8 a 1,3 m/s)</t>
  </si>
  <si>
    <t>Lenta: sem especificação da distância a percorrer. 
A carga pode rolar até parar ou ir contra um obstáculo.</t>
  </si>
  <si>
    <t>Rápida: a carga deve ser posicionada e parada de forma precisa.
A distância a percorrer deve ser respeitada. Mudanças frequentas na direção.</t>
  </si>
  <si>
    <t>Observação: a velocidade média de caminhada é de aproximadamente 1 m/s.</t>
  </si>
  <si>
    <t>Peso da carga
Massa a mover
(rolamento)</t>
  </si>
  <si>
    <t>Troco ereto, não flexionado.</t>
  </si>
  <si>
    <t>Copo baixo, inclinado em direção ao movimento, ajoelhado.</t>
  </si>
  <si>
    <t>Combinação de tronco em flexão e rotação.</t>
  </si>
  <si>
    <t>Obs.: Deve ser utilizada a posição típica. Se ocorrer apenas ocasionalmente, deve ignorar a maior inclinação possível ao iniciar, travar ou oscilar.</t>
  </si>
  <si>
    <t>Boas: superfícies sem inclinação, sem obstáculos no espaço, equipamentos de transporte sem desgaste nas rodas.</t>
  </si>
  <si>
    <t>Restritas: piso sujo, irregular, com inclinação suave, alguns obstáculos, equipamentos de transporte com rodas desgastadas.</t>
  </si>
  <si>
    <t>Difíceis: piso sem pavimento, com desníveis, buracos, inclinação, equipamentos de transporte roda com dificuldade.</t>
  </si>
  <si>
    <r>
      <t>Complicadas: degraus, escadas, inclinação superior a 5</t>
    </r>
    <r>
      <rPr>
        <sz val="7"/>
        <color theme="1"/>
        <rFont val="Calibri"/>
        <family val="2"/>
      </rPr>
      <t>⁰, combinação das condições "restritas" e "difíceis".</t>
    </r>
  </si>
  <si>
    <t>Pontuação dos equipamento de transporte</t>
  </si>
  <si>
    <t>Pontuação da velocidade do movimento</t>
  </si>
  <si>
    <t>Pontuação total do risco - HOMENS</t>
  </si>
  <si>
    <t>Pontuação total do risco - MULHERES</t>
  </si>
  <si>
    <t>(x 1.3)</t>
  </si>
  <si>
    <t>Situação de sobrecarga muito elevada. É necessária uma reavaliação do local de trabalho (2).</t>
  </si>
  <si>
    <t>Situação de sobrecarga leve, improvável o aparecimento de sobrecarga física.</t>
  </si>
  <si>
    <t>Situação de sobrecarga moderada. Provável sobrecarga física para pessoas com menos força (1). Para esse grupo, é util uma reavaliação do local de trabalho.</t>
  </si>
  <si>
    <t>Situação de sobrecarga alta. Provável sobrecarga física para pessoas normais. É recomendado a reavaliação do local de trabalho.</t>
  </si>
  <si>
    <t>Demanda</t>
  </si>
  <si>
    <t>1. Demanda mental (MD)</t>
  </si>
  <si>
    <t>2. Demanda física (PD)</t>
  </si>
  <si>
    <t>3. Demanda temporal (TD)</t>
  </si>
  <si>
    <t>4. Performance (OP)</t>
  </si>
  <si>
    <t>6. Frustração (FR)</t>
  </si>
  <si>
    <t>5. Esforço/ Empenho (EF)</t>
  </si>
  <si>
    <t>Quanto de atividade mental e de percepção foi exigido pela tarefa? 
Essa demanda está relacionada às atividades de pensar, raciocinar, perceber, decidir, calcular, lembrar, procurar e pesquisar. A tarefa foi fácil ou difícil, simples ou complexa, de alta ou baixa exigência?</t>
  </si>
  <si>
    <t>Quanto de atividade física foi exigido?
Essa demanda está relacionada a esforços como empurrar, puxar, girar, controlar e ativar. Também inclui as exigências de calor, frio e vibração. A tarefa foi fácil ou difícil, rápida e estimulante ou devagar e cansativa, vigorosa ou lenta, de alta ou baixa exigência?</t>
  </si>
  <si>
    <t>Quanto de pressão de tempo foi imposto para se conseguir o resultado em razão do ritmo de trabalho imposto?
Também inclui avaliação do ritmo de trabalho: lento, normal ou rápido?</t>
  </si>
  <si>
    <t>Houve êxito ao realizar o trabalho?
Quanto ficou satisfeito com o seu próprio desempenho no trabalho?
Essa demanda está relacionada à realização do objetivo (pessoal ou profissional).</t>
  </si>
  <si>
    <t>Quanto de esforço (físico ou mental) foi necessário para conseguir o resultado do trabalho?
Essa demanda é relativa à carga de trabalho e à necessidade de empenho para conseguir o resultado.</t>
  </si>
  <si>
    <t>1. Demanda mental X Demanda física</t>
  </si>
  <si>
    <t>2. Demanda temporal X Demanda física</t>
  </si>
  <si>
    <t>3. Demanda temporal X Frustração</t>
  </si>
  <si>
    <t>4. Demanda temporal X Demanda mental</t>
  </si>
  <si>
    <t>5. Performance X Demanda física</t>
  </si>
  <si>
    <t>6. Demanda temporal X Esforço</t>
  </si>
  <si>
    <t>7. Performance X Demanda mental</t>
  </si>
  <si>
    <t>8. Nível de frustração X Demanda física</t>
  </si>
  <si>
    <t>9. Performance X Frustação</t>
  </si>
  <si>
    <t>10. Frustração X Demanda mental</t>
  </si>
  <si>
    <t xml:space="preserve">11. Esforço X Demanda física </t>
  </si>
  <si>
    <t>12. Performance X Esforço</t>
  </si>
  <si>
    <t>13. Esforço X Demanda mental</t>
  </si>
  <si>
    <t>14. Demanda temporal X Performance</t>
  </si>
  <si>
    <t>15. Esforço X Frustração</t>
  </si>
  <si>
    <t>Ação:</t>
  </si>
  <si>
    <t>Pontuação:</t>
  </si>
  <si>
    <t>Nível do risco:</t>
  </si>
  <si>
    <t>SUZANNE RODGERS (MUSCLE FATIGUE ANALYSIS)</t>
  </si>
  <si>
    <t>Excelente</t>
  </si>
  <si>
    <t>3. Resultados:</t>
  </si>
  <si>
    <t>Classificação na escala 
[Taxa]</t>
  </si>
  <si>
    <t>Ajuste
[Peso X Taxa]</t>
  </si>
  <si>
    <t>Sessão A - Cadeira</t>
  </si>
  <si>
    <r>
      <t>Joelhos a 90</t>
    </r>
    <r>
      <rPr>
        <sz val="7"/>
        <color theme="1"/>
        <rFont val="Calibri"/>
        <family val="2"/>
      </rPr>
      <t>⁰
[1]</t>
    </r>
  </si>
  <si>
    <r>
      <t>Muito baixa. Ângulo do joelho &lt; de 90</t>
    </r>
    <r>
      <rPr>
        <sz val="7"/>
        <color theme="1"/>
        <rFont val="Calibri"/>
        <family val="2"/>
      </rPr>
      <t>⁰ 
[2]</t>
    </r>
  </si>
  <si>
    <t>Muito alta. Ângulo do joelho &gt; de 90⁰ 
[2]</t>
  </si>
  <si>
    <t>Pés sem contato com o chão
[3]</t>
  </si>
  <si>
    <t>Profundidade do assento</t>
  </si>
  <si>
    <t>Aproximadamente 3 cm de espaço entre joelhos e borda do assento 
[1]</t>
  </si>
  <si>
    <t>Não é ajustável
[+1]</t>
  </si>
  <si>
    <t>Apoio dos braços</t>
  </si>
  <si>
    <t>Cotovelos apoiados, alinhados com os ombros. Ombros relaxados
[1]</t>
  </si>
  <si>
    <t>Superfície danficada, ruim, desconfortável
[+ 1]</t>
  </si>
  <si>
    <t>Muito afastado
[+1]</t>
  </si>
  <si>
    <t>Apoio das costas</t>
  </si>
  <si>
    <r>
      <t>Suporte lombar adequado. Cadeira reclinada entre 95 e 110</t>
    </r>
    <r>
      <rPr>
        <sz val="7"/>
        <color theme="1"/>
        <rFont val="Calibri"/>
        <family val="2"/>
      </rPr>
      <t>⁰ [1]</t>
    </r>
  </si>
  <si>
    <t>Sem suporte lombar ou posicionado de forma incorreta
[2]</t>
  </si>
  <si>
    <r>
      <t>Muito inclinado para trás (&gt; 110</t>
    </r>
    <r>
      <rPr>
        <sz val="7"/>
        <color theme="1"/>
        <rFont val="Calibri"/>
        <family val="2"/>
      </rPr>
      <t>⁰) ou para frente (&lt; 95⁰)
[2]</t>
    </r>
  </si>
  <si>
    <t>Sem suporte pra as costas ou trabalhador flexionado à frente.
[2]</t>
  </si>
  <si>
    <t>Superfície de trabalho muito alta. Ombros elevados.
[+ 1]</t>
  </si>
  <si>
    <t>Muito alto (ombros elevados) ou muito baixo (braços sem apoio)
[2]</t>
  </si>
  <si>
    <t>Sessão B - Monitor e telefone</t>
  </si>
  <si>
    <t xml:space="preserve">Referência: Sonne, M.W.L., Villalta, D.L., and Andrews, D.M., 2012. Development and Evaluation of an Office Ergonomic Risk Checklist: The Rapid Office Strain </t>
  </si>
  <si>
    <t>Assessment (ROSA). Applied Ergonomics 43(1), 98-108.</t>
  </si>
  <si>
    <t>Distância olho - tela entre 40 a 75 cm
[1]</t>
  </si>
  <si>
    <r>
      <t>Pescoço em rotação acima de 30</t>
    </r>
    <r>
      <rPr>
        <sz val="7"/>
        <color theme="1"/>
        <rFont val="Calibri"/>
        <family val="2"/>
      </rPr>
      <t>⁰
[+ 1]</t>
    </r>
  </si>
  <si>
    <t>Reflexo na tela
[+ 1]</t>
  </si>
  <si>
    <t>Documentos sem suporte
[+ 1]</t>
  </si>
  <si>
    <t>Duração:</t>
  </si>
  <si>
    <t>Telefone</t>
  </si>
  <si>
    <t>Monitor</t>
  </si>
  <si>
    <t>Pescoço neutro. Utiliza headset ou segura o telefone com uma mão
[1]</t>
  </si>
  <si>
    <t>Telefone muito distante. Área de alcance acima de 30 cm
[2]</t>
  </si>
  <si>
    <t>Segura o fone com o pescoço e ombro
[+ 2]</t>
  </si>
  <si>
    <t>Não há opção de mãos livres
[+ 1]</t>
  </si>
  <si>
    <t>Sessão C - Mouse e teclado</t>
  </si>
  <si>
    <t>Mouse</t>
  </si>
  <si>
    <t>Mouse alinhado com o ombro
[1]</t>
  </si>
  <si>
    <t>Mouse distante, fora da área de alcance
[2]</t>
  </si>
  <si>
    <t>Mouse e teclado em superfícies diferentes
[+ 2]</t>
  </si>
  <si>
    <t>Pega em pinch (pinça). Mouse pequeno
[+ 1]</t>
  </si>
  <si>
    <t>Apoio de punho inadequado
[+ 1]</t>
  </si>
  <si>
    <t>Teclado</t>
  </si>
  <si>
    <t>Punho neutro. Ombros relaxados
[1]</t>
  </si>
  <si>
    <r>
      <t>Inclinado. Punho em extensão (&gt; 15</t>
    </r>
    <r>
      <rPr>
        <sz val="7"/>
        <color theme="1"/>
        <rFont val="Calibri"/>
        <family val="2"/>
      </rPr>
      <t>⁰</t>
    </r>
    <r>
      <rPr>
        <sz val="8.4"/>
        <color theme="1"/>
        <rFont val="Calibri"/>
        <family val="2"/>
      </rPr>
      <t>)
[2]</t>
    </r>
  </si>
  <si>
    <t>Desvio radial ou ulnar durante digitação
[+ 1]</t>
  </si>
  <si>
    <t>Muito alto. Ombros elevados
[+ 1]</t>
  </si>
  <si>
    <t>Acima da cabeça
[+ 1]</t>
  </si>
  <si>
    <t>Mesa, bancada não é ajustável
[+ 1]</t>
  </si>
  <si>
    <t>Resultado final</t>
  </si>
  <si>
    <t>Pontuação da sessão A</t>
  </si>
  <si>
    <t>Altura do assento</t>
  </si>
  <si>
    <t>Altura e profundidade do assento</t>
  </si>
  <si>
    <t>Apoio dos braços e apoio das costas</t>
  </si>
  <si>
    <t>Pontuação sessão B</t>
  </si>
  <si>
    <t>Pontuação sessão C</t>
  </si>
  <si>
    <t>Monitor e periféricos</t>
  </si>
  <si>
    <t>Mouse e teclado</t>
  </si>
  <si>
    <t>Monitor e telefone</t>
  </si>
  <si>
    <t>Cadeira</t>
  </si>
  <si>
    <t>Pontuação final - ROSA</t>
  </si>
  <si>
    <t>Altura + prof. do acento</t>
  </si>
  <si>
    <t>Apoio braços e costas</t>
  </si>
  <si>
    <t>ROSA (RAPID OFFICE STRAIN ASSESSMENT)</t>
  </si>
  <si>
    <t>É necessária uma avaliação mais aprofundada, porém não imediatamente</t>
  </si>
  <si>
    <t>É necessária uma avaliação mais aprofundada o mais rápido possível</t>
  </si>
  <si>
    <t>1 a 3</t>
  </si>
  <si>
    <t>7 a 10</t>
  </si>
  <si>
    <t>2 a 3</t>
  </si>
  <si>
    <t>4 a 7</t>
  </si>
  <si>
    <t xml:space="preserve">&gt; 11 </t>
  </si>
  <si>
    <t>Espaço insuficiente para encaixar as pernas
[+1]</t>
  </si>
  <si>
    <t>Elevada. Menos de 3 cm de espaço
[2]</t>
  </si>
  <si>
    <t>Baixa. Mais que 3 cm de espaço
[2]</t>
  </si>
  <si>
    <r>
      <t xml:space="preserve">Muito baixo, flexão acima de 30⁰     [2] </t>
    </r>
    <r>
      <rPr>
        <sz val="7"/>
        <color theme="1"/>
        <rFont val="Calibri"/>
        <family val="2"/>
      </rPr>
      <t xml:space="preserve">
 Muito distante [+ 1]</t>
    </r>
  </si>
  <si>
    <t>Muito alto. Pescoço em extensão
[3]</t>
  </si>
  <si>
    <t>Entre 30 minutos a 1 hora continuamente, ou entre 1 a 4 horas por dia [0]</t>
  </si>
  <si>
    <t>Acima de 1 hora continuamente, ou mais que 4 horas por dia [+ 1]</t>
  </si>
  <si>
    <t>QEC (QUICK EXPOSURE CHECK)</t>
  </si>
  <si>
    <t>6 a 20 s</t>
  </si>
  <si>
    <t>20 a 30 s</t>
  </si>
  <si>
    <t>1 a 5 / min</t>
  </si>
  <si>
    <t>&gt; 5 a15 / min</t>
  </si>
  <si>
    <t>Punho
Mãos
Dedos</t>
  </si>
  <si>
    <t>Força leve ou cargas mantidas próximas do corpo; punhos neutros. Esforços de preensão em manípulos confortáveis.</t>
  </si>
  <si>
    <t>Preensão em manípulos largos ou estreitos; angulação moderada dos punhos, especialmente em flexão; uso de luvas com esforço moderado.</t>
  </si>
  <si>
    <r>
      <t>Gráfico de pontuação HAL - TLV (</t>
    </r>
    <r>
      <rPr>
        <b/>
        <i/>
        <sz val="8"/>
        <color theme="0"/>
        <rFont val="Calibri"/>
        <family val="2"/>
        <scheme val="minor"/>
      </rPr>
      <t xml:space="preserve">Threshold Limit Values - </t>
    </r>
    <r>
      <rPr>
        <b/>
        <sz val="8"/>
        <color theme="0"/>
        <rFont val="Calibri"/>
        <family val="2"/>
        <scheme val="minor"/>
      </rPr>
      <t>Valores limites de exposição)</t>
    </r>
  </si>
  <si>
    <t>ÍNDICE DE CONFORTO ERGONÔMICO (ICE)</t>
  </si>
  <si>
    <t>Passo 1: Itens de desqualificação</t>
  </si>
  <si>
    <t>Item</t>
  </si>
  <si>
    <t>Sim/Não</t>
  </si>
  <si>
    <t>1.1</t>
  </si>
  <si>
    <t>1.2</t>
  </si>
  <si>
    <t>1.3</t>
  </si>
  <si>
    <t>1.4</t>
  </si>
  <si>
    <t>1.5</t>
  </si>
  <si>
    <t>1.6</t>
  </si>
  <si>
    <t>1.7</t>
  </si>
  <si>
    <t>Produção maior que 15.000 peças por turno ou 1.800 peças por hora.</t>
  </si>
  <si>
    <t>Esforço nítido, com mãoes, braços ou coluna, aplicando força extrema ou tendo que ser feito aos arrancos ou usando marreta.</t>
  </si>
  <si>
    <t>Levantamento de algum peso superior a 25 kg.</t>
  </si>
  <si>
    <t>Tronco predominantemente encurvado durante a atiivdade e jornada.</t>
  </si>
  <si>
    <t>Posição sentada em cadeira muito ruim ou em posto de trabalho com desvios muito forçados.</t>
  </si>
  <si>
    <t>Trabalho intelectual sob alto nível de ruído, calor ou vibração (acima dos níveis de ação da higiêne ocupacional).</t>
  </si>
  <si>
    <t>Caso algum dos itens acima seja SIM, fica automáticamente caracterizada a exigência ergonômica crítica, porém o analista pode prosseguir.</t>
  </si>
  <si>
    <t>Passo 2: Fatores da postura, do dispêndio energético e do ambiente</t>
  </si>
  <si>
    <t>Alternado, sentado e de pé.</t>
  </si>
  <si>
    <t>Apoiado em banco próprio para apoio das nádegas</t>
  </si>
  <si>
    <t>Idem, porém com tapete anti-fadiga</t>
  </si>
  <si>
    <t>Parado ou andando pouco durante maior parte da jornada, sem refeição e tapete</t>
  </si>
  <si>
    <t>Parado ou andando pouco durante maior parte da jornada, com refeição sem tapete</t>
  </si>
  <si>
    <t>Parado ou andando pouco durante a maior parte da jornada, com refeição e tapete</t>
  </si>
  <si>
    <t>De pé, tronco na vertical</t>
  </si>
  <si>
    <t>Tronco encurvado</t>
  </si>
  <si>
    <t>Sentado</t>
  </si>
  <si>
    <t>Andando</t>
  </si>
  <si>
    <t>Com o tronco predominantemente encurvado durante a atividade laborativa e jornada</t>
  </si>
  <si>
    <t>20  (*)</t>
  </si>
  <si>
    <t>Sentado - bem sentado</t>
  </si>
  <si>
    <t>Sentado - mal sentado</t>
  </si>
  <si>
    <t>Andando, sem impedimento, sem carga</t>
  </si>
  <si>
    <t>Com impedimento ou com carga</t>
  </si>
  <si>
    <t>A1 
Postura do corpo no trabalho</t>
  </si>
  <si>
    <t>Trabalho fisicamente leve</t>
  </si>
  <si>
    <t>Atividade de pé, fazendo força</t>
  </si>
  <si>
    <t>Movimentação de cargas até 23 kg, embora frequente</t>
  </si>
  <si>
    <t>Trabalho de levantar, empurrar ou arrastar muito peso</t>
  </si>
  <si>
    <t>Moderado/
pesado</t>
  </si>
  <si>
    <t>Pesadíssimo</t>
  </si>
  <si>
    <t>Carregar peças pesadas ou com esforço de subir escadas com os mesmos</t>
  </si>
  <si>
    <t>(*) Caso ocorra essa situação, considerar automaticamente como item de desclasssificação e a tarefa como de exigência crítica.</t>
  </si>
  <si>
    <t>A2 
Dispêndido energético</t>
  </si>
  <si>
    <t>Condições térmicas de prédios industriais, galpões, ambientes externos e áreas de trabalho não climatizados</t>
  </si>
  <si>
    <t>Calor moderado com atividade pesada</t>
  </si>
  <si>
    <t>Exposição intermitende</t>
  </si>
  <si>
    <t>Exposição constante</t>
  </si>
  <si>
    <t>Calor significativo com atividade moderada</t>
  </si>
  <si>
    <t>Calor significativo com atividade pesada</t>
  </si>
  <si>
    <t>A3 
Calor</t>
  </si>
  <si>
    <t>A4 Frio</t>
  </si>
  <si>
    <t>Do ambiente externo ou de salas de ar refrigerado muito frias</t>
  </si>
  <si>
    <t>Pontuação A1:</t>
  </si>
  <si>
    <t>Pontuação A2:</t>
  </si>
  <si>
    <t>Pontuação A3:</t>
  </si>
  <si>
    <t>Pontuação A4:</t>
  </si>
  <si>
    <t>Ante-câmaras frias, corredores de câmaras firas, câmaras de resfriamentos; salas de corte e desossa</t>
  </si>
  <si>
    <t>Câmaras de resfriamento, de cnservação de cortes e produtos in natura e produtos cozidos</t>
  </si>
  <si>
    <t>Túneis de congelamento e câmaras de conservação de congelados</t>
  </si>
  <si>
    <t>A5 
Frigoríficos e câmaras de armazenamento</t>
  </si>
  <si>
    <t>Equipamento de média vibração</t>
  </si>
  <si>
    <t>Equipamento de alta vibração</t>
  </si>
  <si>
    <t>Uso intermitente na jornada ou apenas em parte do ciclo</t>
  </si>
  <si>
    <t>Uso constante na jornada ou durante todo o ciclo</t>
  </si>
  <si>
    <t>A6 
Vibração segmentar (equipamentos manuais energizados)</t>
  </si>
  <si>
    <t>Pontuação A5:</t>
  </si>
  <si>
    <t>Todas as características abaixo: Equipamentos modernos, bancos com mecanismos eficientes de amortecimento, em bom estado de manutenção, em piso liso</t>
  </si>
  <si>
    <t>Que não se movimentam ou pouco se movimentam durante a operação</t>
  </si>
  <si>
    <t>Que se movimentam durante a operação</t>
  </si>
  <si>
    <t>A7 
Vibração de corpo inteiro</t>
  </si>
  <si>
    <t>Alguma das características abaixo: equipamentos ultrapassados, bancos sem mecanismos eficazes de amortecimento, em mau estado de manutenção ou em piso irregular</t>
  </si>
  <si>
    <t>Pontuação A6:</t>
  </si>
  <si>
    <t>Pontuação A7:</t>
  </si>
  <si>
    <t>Iluminação inadequada</t>
  </si>
  <si>
    <t>Ruído típico de áreas industriais (independente do uso de proteção auditiva</t>
  </si>
  <si>
    <t>Ruído muito alto, uso concomitante de plug de inserção e conchas protetoras de ruído, roupas e EPI constritivos, espaços confinados, emanações e poeiras incômodas, iluminação deficiente ou com reflexos e fontes de deslumbramento</t>
  </si>
  <si>
    <t>A8 
Outros fatores</t>
  </si>
  <si>
    <t>Pontuação A8:</t>
  </si>
  <si>
    <t>Passo 3: Fator repetitividade (B1)</t>
  </si>
  <si>
    <t>Cassificação da velocidade do movimento</t>
  </si>
  <si>
    <t>Atos operacionais não diversificados</t>
  </si>
  <si>
    <t>Atos operacionais diversificados (aplicar somente se ciclo &gt; 15 s e se a diversificação ocupar mais que 30% do ciclo)</t>
  </si>
  <si>
    <t>Pausas regulares maiores que 25% da jornada</t>
  </si>
  <si>
    <t>Movimentos muito lentos:</t>
  </si>
  <si>
    <t>Mãos desocupadas durante a maior parte do tempo</t>
  </si>
  <si>
    <t>Movimentos bem lentos, com pausas frequentes</t>
  </si>
  <si>
    <t>Movimentos bem lentos, sem pausas frequentes</t>
  </si>
  <si>
    <t>Movimentos lentos</t>
  </si>
  <si>
    <t>Movimentos de baixa velocidade:</t>
  </si>
  <si>
    <t>Movimentos regulares de baixa velocidade, pausas curtas frequentes</t>
  </si>
  <si>
    <t>Movimentos regulares de baixa velocidade, sem pausas ou pausas infrequentes</t>
  </si>
  <si>
    <t>Movimentos de velocidade normal:</t>
  </si>
  <si>
    <t>Movimentos regulares de velocidade normal, com pausas</t>
  </si>
  <si>
    <t>Movimentos regulares de velocidade normal, sem pausas ou pausas infrequentes</t>
  </si>
  <si>
    <t>Movimentos de alta velocidade:</t>
  </si>
  <si>
    <t>Movimentos regulares rápidos, com pausas</t>
  </si>
  <si>
    <t>Movimentos regulares rápidos, sem pausas ou pausas infrequentes</t>
  </si>
  <si>
    <t>Movimentos muito rápidos, demanda de trabalho contínua</t>
  </si>
  <si>
    <t>Dificuldade de manter o ritmo ou de vencer a demanda de produção</t>
  </si>
  <si>
    <t>Pontuação B1:</t>
  </si>
  <si>
    <t>(*) Caso ocorra alguma dessas situações, considerar automaticamente como item de desclassificação e considerar automaticamente a tarefa como de exigência ergonômica crítica.</t>
  </si>
  <si>
    <t>Passo 4: Fator força (B2)</t>
  </si>
  <si>
    <t>Intensidade</t>
  </si>
  <si>
    <t>Muito intenso</t>
  </si>
  <si>
    <t>Intenso</t>
  </si>
  <si>
    <t>Nenhum esforço</t>
  </si>
  <si>
    <t>Caracterização</t>
  </si>
  <si>
    <t>Frequencia
&gt; 20/ minuto</t>
  </si>
  <si>
    <t>Frequencia
&gt; 8/ minuto</t>
  </si>
  <si>
    <t>Frequencia 
&lt; 8/ minuto</t>
  </si>
  <si>
    <t>Extremo ou feito aos arrancos</t>
  </si>
  <si>
    <t>Mudança na expressão facial</t>
  </si>
  <si>
    <t>Usa tronco, ombros e outros grupamentos musculares</t>
  </si>
  <si>
    <t>Nítido esforço, não caracterizado nos itens anteriores</t>
  </si>
  <si>
    <t>Algum esforço, pouco detectável</t>
  </si>
  <si>
    <t>Supre-máximo</t>
  </si>
  <si>
    <t>Pontuação B2:</t>
  </si>
  <si>
    <t>Passo 5: Fator peso movimentado (B3)</t>
  </si>
  <si>
    <t>Movimentação de pesos e cargas (descrever)</t>
  </si>
  <si>
    <t>Peso movimentado (kg)</t>
  </si>
  <si>
    <t>Distância
(m)</t>
  </si>
  <si>
    <t>Núemro de vezes por hora
(n)</t>
  </si>
  <si>
    <t>Postura 
(ruim/boa)</t>
  </si>
  <si>
    <t>Resultado da multiplicação
(kg x m x n)</t>
  </si>
  <si>
    <t>Pontuação B3:</t>
  </si>
  <si>
    <t>Instruções de preenchimento: anotar os dados, fazer a multiplicação em cada linha e no final da tabela, somar os valores encontrados.</t>
  </si>
  <si>
    <t>TOTAL:</t>
  </si>
  <si>
    <t>Aplique o valor TOTAL na tabela a seguir:</t>
  </si>
  <si>
    <t>Peso movimentado por hora (kg x m x n)</t>
  </si>
  <si>
    <t>Posturas ruins</t>
  </si>
  <si>
    <t>Posturas boas</t>
  </si>
  <si>
    <t>Trabalhando sentado. Movimenta o peso em pé, porém com postura forçada da coluna</t>
  </si>
  <si>
    <t>Movimenta o peso em pé, com boa postura da coluna</t>
  </si>
  <si>
    <t>Até 25</t>
  </si>
  <si>
    <t>26 - 62</t>
  </si>
  <si>
    <t>63 - 125</t>
  </si>
  <si>
    <t>126 - 250</t>
  </si>
  <si>
    <t>251 - 500</t>
  </si>
  <si>
    <t>501 - 750</t>
  </si>
  <si>
    <t>751 - 1125</t>
  </si>
  <si>
    <t>&gt; 1125</t>
  </si>
  <si>
    <t>&gt; 2250</t>
  </si>
  <si>
    <t>10 (*)</t>
  </si>
  <si>
    <t>14(*)</t>
  </si>
  <si>
    <t>9 (*)</t>
  </si>
  <si>
    <t>Passo 6: Fator postura em desvio (B4)</t>
  </si>
  <si>
    <t>Parte do corpo</t>
  </si>
  <si>
    <t>Classificação do desvio</t>
  </si>
  <si>
    <t>Moderado
(5 pontos)</t>
  </si>
  <si>
    <t>Nítido 
(10 pontos)</t>
  </si>
  <si>
    <t>FPD</t>
  </si>
  <si>
    <t>Ponderação pela % de duração do ciclo</t>
  </si>
  <si>
    <t>até 25%
x 0,5</t>
  </si>
  <si>
    <t>26 a 50%
x 0,75</t>
  </si>
  <si>
    <t>&gt; 50%
x 1,0</t>
  </si>
  <si>
    <t>Considerar o maior valor encontrado na última coluna - Pontuação B4:</t>
  </si>
  <si>
    <t>Situação de desvio postural
(descrever)</t>
  </si>
  <si>
    <t>Passo 7: Fator esforço estático (B5)</t>
  </si>
  <si>
    <t>Obs.: Um esforço é considerado estático quando dura mais que 5 segundos</t>
  </si>
  <si>
    <t>FEE</t>
  </si>
  <si>
    <t>Ponderação pela % de duração no ciclo ou na jornada</t>
  </si>
  <si>
    <t>Situações de esforço estático 
Somente assinalar se a situação perdurar por mais de 50% do cilco, caso dure menos, pontuar no fator anterior (B4)</t>
  </si>
  <si>
    <t>&gt; 90%</t>
  </si>
  <si>
    <t>71 a 50%</t>
  </si>
  <si>
    <t>51 a 70%</t>
  </si>
  <si>
    <t>Corpo mantido fora do eixo vertical - qualquer grau de desvio</t>
  </si>
  <si>
    <t>Tronco mantido torcido - qualquer grau de desvio</t>
  </si>
  <si>
    <t>Pescoço mantido inclinado ou torcido em desvio fixo</t>
  </si>
  <si>
    <t>Pescoço mantido estendido ou fletido em desvio fixo</t>
  </si>
  <si>
    <t>Trabalho sentado em posto informatizado</t>
  </si>
  <si>
    <t>Braços mantidos acima do nível dos ombros</t>
  </si>
  <si>
    <t>Braços suspensos, sem movimentação</t>
  </si>
  <si>
    <t>Antebraços suspensos, sem movimentação</t>
  </si>
  <si>
    <t>Postura sentada utilizando contração dos músculos do tronco para se manter na posição</t>
  </si>
  <si>
    <t>Atividade que requer acuidade visual intensa ou atividade de alta precisão e exatidão</t>
  </si>
  <si>
    <t>Contração muscular estática de diversos grupos musculares + alta carga mental</t>
  </si>
  <si>
    <t>20 (*)</t>
  </si>
  <si>
    <r>
      <rPr>
        <sz val="7"/>
        <color theme="1"/>
        <rFont val="Calibri"/>
        <family val="2"/>
      </rPr>
      <t xml:space="preserve">• </t>
    </r>
    <r>
      <rPr>
        <sz val="7"/>
        <color theme="1"/>
        <rFont val="Calibri"/>
        <family val="2"/>
        <scheme val="minor"/>
      </rPr>
      <t>Desvio leve a moderado</t>
    </r>
  </si>
  <si>
    <t>• Desvio nítido</t>
  </si>
  <si>
    <t>• Desvio leve a moderado</t>
  </si>
  <si>
    <t>• Boas condições ergonômicas</t>
  </si>
  <si>
    <t>• Condições mediadas ou ruins</t>
  </si>
  <si>
    <t>Considerar o maior valor encontrado na última coluna - Pontuação B5:</t>
  </si>
  <si>
    <t>Passo 8: Fator carga mental (B6)</t>
  </si>
  <si>
    <t>Obs.: Atribuir 1 ponto para cada resposta sim. O número máximo de pontos é 5.</t>
  </si>
  <si>
    <t>Pressão de tempo constante</t>
  </si>
  <si>
    <t>Alta concentração mental constante</t>
  </si>
  <si>
    <t>Operação crítica na posição de trabalho com alto impacto na qualidade do produto ou na segurança das pessoas</t>
  </si>
  <si>
    <t>Posição estrangulada, gargalo</t>
  </si>
  <si>
    <t>Operação com risco significativo de acidente pessoal</t>
  </si>
  <si>
    <t>Atendimento de reclamações</t>
  </si>
  <si>
    <t>Necessidade de atualização constante quanto ao tipo de serviço</t>
  </si>
  <si>
    <t>Esforço mental constante visando superar dificuldades tecnológicas</t>
  </si>
  <si>
    <t>Ter que fazer montagem com o material em movimento</t>
  </si>
  <si>
    <t>Pressão de fila</t>
  </si>
  <si>
    <t>Iluminação inadequada e necessidade de perceber detalhes</t>
  </si>
  <si>
    <t>Outros</t>
  </si>
  <si>
    <t>Total de Sim (máximo 5 pontos) - Pontuação B6:</t>
  </si>
  <si>
    <t>Uso de ferramenta manual energizada de forma rotineira</t>
  </si>
  <si>
    <t>Outro fator biomecânico do posto (quina viva, ajustes difíceis)</t>
  </si>
  <si>
    <t>Ritmo de trabalho apertado</t>
  </si>
  <si>
    <t>Prêmio individual de produtividade</t>
  </si>
  <si>
    <t>Equipe heterogênea quanto ao preparao para o trabalho</t>
  </si>
  <si>
    <t>Índice de reprocesso alto</t>
  </si>
  <si>
    <t>Duração da jornada maior que 480 minutos por dia</t>
  </si>
  <si>
    <t>Dificuldades temporárias resultando em sobrecarga</t>
  </si>
  <si>
    <t>Ambiente social tenso</t>
  </si>
  <si>
    <t>Total de Sim (máximo 5 pontos) - Pontuação B7:</t>
  </si>
  <si>
    <t>Passo 9: Graus de dificuldade (B7)</t>
  </si>
  <si>
    <t>Passo 10: Mecanismos de regulação (B8)</t>
  </si>
  <si>
    <t>Total de Sim (máximo 5 pontos) - Pontuação B8:</t>
  </si>
  <si>
    <t>Prática de horas extras</t>
  </si>
  <si>
    <t>Possibilidade de parar o processo para concluir a tarefa ou interromper o serviço</t>
  </si>
  <si>
    <t>Possibilidade de mudança da posição do corpo na execução da tarefa</t>
  </si>
  <si>
    <t>Equipe entrosada</t>
  </si>
  <si>
    <t>Refeição no meio da jornada com duração mínima de 30 minutos</t>
  </si>
  <si>
    <t>Ginástica laboral feita por profissional competente, estruturada com base nas exigências da tarefa, em horário pré determinado e cumprida</t>
  </si>
  <si>
    <t>Rodízio eficiente</t>
  </si>
  <si>
    <t>Atividade com ciclos completos</t>
  </si>
  <si>
    <t>Possibilidade de ajuda por parte da supervisão ou outros em caso de necessidade</t>
  </si>
  <si>
    <t>Existência de mão de obra certificada para cobrir absenteísmo</t>
  </si>
  <si>
    <t>Passo 11: Cálculo do índice de conforto ergonômico da tarefa (ICE)</t>
  </si>
  <si>
    <t>Instruções: transcreva para a tabela abaixo todos os dados apurados nos fatores anteriores e faça as operações aritméticas indicadas:</t>
  </si>
  <si>
    <t>TABELA DE APURAÇÃO DO ÍNDICE DE CONFORTO ERGONÔMICO</t>
  </si>
  <si>
    <t>Coluna A
Variáveis da postura, do dispêndio energético e do ambiente</t>
  </si>
  <si>
    <t>Coluna B
Variáveis da tarefa ou atividade</t>
  </si>
  <si>
    <t>95
Subtrair ou somar todos os valores abaixo</t>
  </si>
  <si>
    <t>[A1] Postura do corpo</t>
  </si>
  <si>
    <t>[A2] Dispêndio energético</t>
  </si>
  <si>
    <t>[A3] Calor</t>
  </si>
  <si>
    <t>[A4] Frio</t>
  </si>
  <si>
    <t>[A5] Frigoríficos e câmaras frias</t>
  </si>
  <si>
    <t>[A6] Vibração segmentar</t>
  </si>
  <si>
    <t>[A7] Vibração de corpo inteiro</t>
  </si>
  <si>
    <t>[A8] Outros fatores</t>
  </si>
  <si>
    <t>Resultado da coluna A</t>
  </si>
  <si>
    <t>[B1] Fator repetitividade</t>
  </si>
  <si>
    <t>[B2] Fator força</t>
  </si>
  <si>
    <t>[B3] Fator peso movimentado</t>
  </si>
  <si>
    <t>[B4] Fator postura em desvio</t>
  </si>
  <si>
    <t>[B5] Fator esforço estático</t>
  </si>
  <si>
    <t>[B6] Fator carga mental</t>
  </si>
  <si>
    <t>[B7] Graus de dificuldade</t>
  </si>
  <si>
    <t>[B8] Mecanismos de regulação</t>
  </si>
  <si>
    <t>Resultado da coluna B</t>
  </si>
  <si>
    <t>100
Subtrair o maior valor dos abaixo</t>
  </si>
  <si>
    <t xml:space="preserve"> ÍNDICE DE CONFORTO ERGONÔMICO (ICE): O menor valor entre o resultado da coluna A e o da coluna B:</t>
  </si>
  <si>
    <t>Interpretação do resultado</t>
  </si>
  <si>
    <t>Valor do ICE</t>
  </si>
  <si>
    <t>Classificação da exigência ergonômica</t>
  </si>
  <si>
    <t>De 77 a 86 pontos</t>
  </si>
  <si>
    <t>De 67 a 76 pontos</t>
  </si>
  <si>
    <t>De 57 a 66 pontos</t>
  </si>
  <si>
    <t>Abaixo de 57 pontos</t>
  </si>
  <si>
    <t>Condição ergonômica boa</t>
  </si>
  <si>
    <t>Condição ergonômica razoável; exigência ergonômica moderada</t>
  </si>
  <si>
    <t>Exigência ergonômica intensa; condição ergonômica ruim</t>
  </si>
  <si>
    <t>Exigência ergonômica muito intensa; condição ergonômica muito ruim</t>
  </si>
  <si>
    <t>Exigência ergonômica crítica; não há certeza da eficácia das pausas e outros mecanismos de regulação</t>
  </si>
  <si>
    <t>Atenção: usar somente o valor mais alto obtido nos 4 blocos (a, b, c, d) e somar ao valor da estereotipia (se houver).</t>
  </si>
  <si>
    <t>Estereotipia:</t>
  </si>
  <si>
    <t>Calculo da diferença entre tempo observado e calculado (se &gt; 5%  ajustar a organização do trabalho)</t>
  </si>
  <si>
    <t xml:space="preserve">             PONTUAÇÃO FINAL DO FATOR FREQUENCIA (prevalece apenas a pontuação mais alta entre ações dinâmicas e estáticas):</t>
  </si>
  <si>
    <t>PONTUAÇÃO FINAL DO FATOR FORÇA (considerar apenas um dos blocos acima de acordo com a percepção do colaborador):</t>
  </si>
  <si>
    <t>Multiplicar o valor da pontuação intrínseca pelo fator de correção correspondente de acordo com o tempo líquido na atividade repetitiva.</t>
  </si>
  <si>
    <t>PONTUAÇÃO FINAL LADO DIREITO</t>
  </si>
  <si>
    <t>PONTUAÇÃO FINAL LADO  ESQUERDO</t>
  </si>
  <si>
    <t>PONTUAÇÃO INTRÍNSECA DIREITO</t>
  </si>
  <si>
    <t>PONTUAÇÃO INTRÍNSECA ESQUERDO</t>
  </si>
  <si>
    <t>FATOR DE CORREÇÃO</t>
  </si>
  <si>
    <t>INTERPRETAÇÃO DO RESULTADO E CORRESPONDÊNCIA DE PONTUAÇÃO ENTRE CHEKLIST E ÍNDICE OCRA</t>
  </si>
  <si>
    <t>Add + 1 se em desvio radial ou ulnar</t>
  </si>
  <si>
    <t>Add + 1 se em abdução ou rotação</t>
  </si>
  <si>
    <t>Add + 1 se em elevação</t>
  </si>
  <si>
    <t>Add + 1 se em rotação ou flexão lateral</t>
  </si>
  <si>
    <r>
      <rPr>
        <b/>
        <sz val="7"/>
        <color theme="3" tint="-0.249977111117893"/>
        <rFont val="Calibri"/>
        <family val="2"/>
        <scheme val="minor"/>
      </rPr>
      <t>.</t>
    </r>
    <r>
      <rPr>
        <b/>
        <sz val="7"/>
        <color theme="0"/>
        <rFont val="Calibri"/>
        <family val="2"/>
        <scheme val="minor"/>
      </rPr>
      <t>1</t>
    </r>
  </si>
  <si>
    <t>Empurrar e puxar em longas distâncias (acima de 5 metros de distância)</t>
  </si>
  <si>
    <t>Peso da carga
Massa a mover
(deslizamento)</t>
  </si>
  <si>
    <r>
      <rPr>
        <b/>
        <sz val="7"/>
        <color theme="1"/>
        <rFont val="Calibri"/>
        <family val="2"/>
        <scheme val="minor"/>
      </rPr>
      <t>Áreas em vermelho:</t>
    </r>
    <r>
      <rPr>
        <sz val="7"/>
        <color theme="1"/>
        <rFont val="Calibri"/>
        <family val="2"/>
        <scheme val="minor"/>
      </rPr>
      <t xml:space="preserve">
Críticas porque o controle do movimento do veículo de carga e auxílio mecânico depende muito da habilidade e da força física do operador.
</t>
    </r>
    <r>
      <rPr>
        <b/>
        <sz val="7"/>
        <color theme="1"/>
        <rFont val="Calibri"/>
        <family val="2"/>
        <scheme val="minor"/>
      </rPr>
      <t xml:space="preserve">
Áreas sem número: </t>
    </r>
    <r>
      <rPr>
        <sz val="7"/>
        <color theme="1"/>
        <rFont val="Calibri"/>
        <family val="2"/>
        <scheme val="minor"/>
      </rPr>
      <t xml:space="preserve">
Basicamente, devem ser evitadas porque as forças de ação necessárias para movimentação podem facilmente exceder as forças físicas máximas do operador.</t>
    </r>
  </si>
  <si>
    <t>Utilizar os dados coletados para encontrar nas tabelas abaixo (empurrar ou puxar) o valor limite recomendado para a situação analisada.</t>
  </si>
  <si>
    <t>Duração do tempo de pausa.</t>
  </si>
  <si>
    <t>Realiza horas extras com frequencia?</t>
  </si>
  <si>
    <t>O posto de trabalho requer muitos e variados termos de controle?</t>
  </si>
  <si>
    <t>LTr: 2008. Colombini Daniela, Occhipinti E., Battevi. N., Cerbai M., Facci R., Placci M., Santino E. Atualização Checklist OCRA, EPM: 2013.</t>
  </si>
  <si>
    <t>Referências: COLOMBINI, D. Método OCRA para análise e a prevenção do risco por movimentos repetitivos: manual para avaliação e a gestão do risco. São Paulo,</t>
  </si>
  <si>
    <t>Tempo líquido calculado</t>
  </si>
  <si>
    <t>Lado direito</t>
  </si>
  <si>
    <t>Lado esquerdo</t>
  </si>
  <si>
    <t>81 - 90%</t>
  </si>
  <si>
    <t>91 - 100%</t>
  </si>
  <si>
    <t>101 - 115%</t>
  </si>
  <si>
    <t>Para tarefas realizadas na posição sentada ou em pé parada. A coluna permanece em uma posição estática a maior parte do tempo?</t>
  </si>
  <si>
    <t>Quando você realiza esta tarefa, o nível máximo de força executado por uma mão é:</t>
  </si>
  <si>
    <t>Pernas 
Joelhos</t>
  </si>
  <si>
    <t>Tornozelos 
Pés
Dedos</t>
  </si>
  <si>
    <t>Em flexão frontal sem carga. Levanta carga com peso moderado próximo ao corpo. Trabalho próximo ao nível da cabeça.</t>
  </si>
  <si>
    <t>Levantando ou aplicando força com rotação de tronco. Grande esforço enquanto flexiona o tronco.</t>
  </si>
  <si>
    <t>Rotação do braço enquanto exerce força moderada.</t>
  </si>
  <si>
    <t>Esforços em pinça; desvios significativos dos punhos; objetos com superfícies escorregadias.</t>
  </si>
  <si>
    <t>Parado. Caminhando sem flexionar-se. Peso do corpo distribuído nos dois pés.</t>
  </si>
  <si>
    <t>O peso máximo transportado manualmente na tarefa é?</t>
  </si>
  <si>
    <t>8. Quando o trabalho realizado com os membros inferiores é desgastante, existem:</t>
  </si>
  <si>
    <t>b. Movimentos similares com área de alcance desconfortável?</t>
  </si>
  <si>
    <t>18. É possível realizar pausas.</t>
  </si>
  <si>
    <t>19. É impossível escolher a ordem e tipo de tarefas de trabalho ou ritmo de trabalho.</t>
  </si>
  <si>
    <t>É mantido um objeto em preensão estática durante pelo menos 5 segundos, que ocupa 2/3 do tempo de ciclo ou do período de observação.</t>
  </si>
  <si>
    <t>É mantido um objeto em preensão estática durante pelo menos 5 segundos, que ocupa 3/3 do tempo de ciclo ou do período de observação.</t>
  </si>
  <si>
    <t>Perguntar ao colaborador sua percepção em relação a força necessária para realizar a atividade utilizando a escala de Borg CR-10.</t>
  </si>
  <si>
    <t>Luvas inadequadas à preensão (incômodas, muito espessas, de tamanho não apropriado) necesárias para o trabalho executado,são usadas durante mais da metade do tempo).</t>
  </si>
  <si>
    <t>Há movimentos bruscos ou de arranque ou contragolpes com frequências de 2 vezes por minuto ou mais.</t>
  </si>
  <si>
    <t>Há impactos repetidos (uso das mãos para golpear) com frequências de pelo menos 10 vezes/hora.</t>
  </si>
  <si>
    <t>São usadas ferramentas vibratórias ou parafusadeiras com contragolpe durante pelo menos 1/3 do tempo. Atribuir o valor 4 no caso de uso de ferramentas com elevado conteúdo de vibrações (ex.: martelo pneumático, lixadeira, etc.) quando utilizadas durante pelo menos 1/3 do tempo.</t>
  </si>
  <si>
    <t>São executados trabalhos de precisão durante mais da metade do tempo (trabalhos em áreas inferiores a 2 - 3 mm.) que requerem distância visual próxima.</t>
  </si>
  <si>
    <t>Menos de 30 minutos continuamente, ou menos de uma hora por dia [- 1]</t>
  </si>
  <si>
    <t>Arbeitsschutz und Arbeitsmedizin - BAuA und Länderausschuss für Arbeitsschutz und Sicherheitstechnik - LASI, 2001.</t>
  </si>
  <si>
    <t>NÍVEL DE ATIVIDADE DA MÃO - ACGIH TLV HAL (HAND ACTIVITY LEVEL)</t>
  </si>
  <si>
    <t>Exemplos: mudança de mobiliário; entregar peças de um andaime em um canteiro de obras.</t>
  </si>
  <si>
    <t>Exemplos: pegar e direcionar uma barra de ferro fundido; trabalhar em uma máquina de cortar grama.</t>
  </si>
  <si>
    <t>Tronco ligeiramente flexionado à frente ou em rotação.
Carga um pouco distante do corpo durante o transporte.</t>
  </si>
  <si>
    <t>Tronco em flexão e rotação.
Carga distante do corpo durante o transporte.
Carga acima da altura do ombro.</t>
  </si>
  <si>
    <t>Boas condições ergonômicas (ex.: espaço suficiente, sem obstáculos, piso adequado, iluminação adequada, etc).</t>
  </si>
  <si>
    <t>Basicamente, deve considerar que à medida que a pontuação aumenta, aumenta o risco de sobrecarga do sistema osteomuscular. As fronteiras entre as faixas de risco são fluídas devido às técnicas de trabalho e às condições de desempenho individuais. A classificação só pode, portanto, ser considerada com uma orientação. Análises mais precisas requerem um conhecimento específico de ergonomia.
(1) Pessoas com menos força neste contexto são pessoas com idade superior a 40 anos ou inferior a 21, recém-admitidos no trabalho ou pessoas que sofrem de doença. (2) Os requisitos de concepção podem ser determinados tendo em conta a pontuação na tabela. O stress elevado pode ser prevenido com redução do peso, melhoria das condições de execução ou encurtamento do tempo de esforço.</t>
  </si>
  <si>
    <t>Tronco ligeiramente flexionado à frente ou em rotação (puxar com um dos lados).</t>
  </si>
  <si>
    <t>São necessárias medidas corretivas para reduzir os riscos e proteger a saúde e qualidade de vida dos colaboradores.</t>
  </si>
  <si>
    <t>Quanto de insegurança, desânimo, irritação, de estresse ou aborrecimento o indivíduo teve ao longo da jornada de trabalho?
Essa demanda está relacionada com os sentimentos de insegurança, desânimo e irritação ao realizar a atividade.</t>
  </si>
  <si>
    <t>1. Comparação de escalas: Escolha, entre cada par de escalas, a exigência predominante no trabalho:</t>
  </si>
  <si>
    <t>2. Classificação: Em cada fator, selecione qual escala representa a magnitude e sua percepção em relação ao seu dia de trabalho:</t>
  </si>
  <si>
    <t>Referência: Norma Regulamentadora Nº 17. Redação dada pela Portaria MTPS n.º 3.751, de 23 de novembro de 1990.</t>
  </si>
  <si>
    <t>Atenção: Prioridade N/A  (não se aplica) significa que a combinação da duração e frequencia selecionada não é possível.</t>
  </si>
  <si>
    <t>Referências: Hart, S.G. &amp; Staveland, L. E. Development of NASA TLX (Task Load Index): Results of empirical and theoretical research. In P. A. Hancock and N.</t>
  </si>
  <si>
    <t xml:space="preserve">Meshkati. Human Mental Workload. Amsterdam: North Holland Press, 1988. </t>
  </si>
  <si>
    <t>Referência: Couto, Hudson de Araújo. Ergonomia do corpo e do cérebro: os princípios e a aplicação prática. Belo Horizonte: Ergo, 2014.</t>
  </si>
  <si>
    <t>NIOSH - CÁLCULO DO LIMITE DE PESO RECOMENDADO (LPR) E ÍNDICE DE LEVANTAMENTO (IL)</t>
  </si>
  <si>
    <t>contato@ergostore.com.br</t>
  </si>
  <si>
    <t>www.ergostore.com.br</t>
  </si>
  <si>
    <t>Igual ou maior que 87 pontos</t>
  </si>
  <si>
    <t>1.0</t>
  </si>
  <si>
    <t>3.0</t>
  </si>
  <si>
    <t>6.0</t>
  </si>
  <si>
    <t>9.0</t>
  </si>
  <si>
    <t>13.0</t>
  </si>
  <si>
    <t>0.5</t>
  </si>
  <si>
    <t>2.0</t>
  </si>
  <si>
    <t>0.25</t>
  </si>
  <si>
    <t>0.50</t>
  </si>
  <si>
    <t>0.75</t>
  </si>
  <si>
    <t>NÍVEL DE RISCO</t>
  </si>
  <si>
    <t>&lt; 5,3</t>
  </si>
  <si>
    <t>Efetivo (descontar tempo não dedicado ao trabalho repetitivo) Ex.: DDS.</t>
  </si>
  <si>
    <t>Com base na distribuição de pausas realizadas e o intervalo de refeição, identificar quantas horas não tiveram recuperação adequada. Lembrar que os 60 minutos antes da refeição  e os ultimos 60 minutos de trabalho são considerados "recuperados". Em seguida selecionar o multiplicador correspondente.</t>
  </si>
  <si>
    <t>Data:</t>
  </si>
  <si>
    <t>Limite de Peso Recomendado (LPR) = LC x HM x VM x DM x AM x FM x CM x OM x PM</t>
  </si>
  <si>
    <t>LC</t>
  </si>
  <si>
    <t>18 - 45</t>
  </si>
  <si>
    <t>&lt; 18 e &gt; 45</t>
  </si>
  <si>
    <t>FATOR</t>
  </si>
  <si>
    <t>IDENTIFICAÇÃO</t>
  </si>
  <si>
    <t>REFERÊNCIA</t>
  </si>
  <si>
    <t>VALOR</t>
  </si>
  <si>
    <t>HM</t>
  </si>
  <si>
    <t>( 25 / H )
Entre 25 - 63 cm</t>
  </si>
  <si>
    <t>H =</t>
  </si>
  <si>
    <t>HM =</t>
  </si>
  <si>
    <t>VM</t>
  </si>
  <si>
    <t>1 - ( 0,003 x | V - 75 | )
Entre 25 - 175 cm</t>
  </si>
  <si>
    <t>V =</t>
  </si>
  <si>
    <t>VM =</t>
  </si>
  <si>
    <t>DM</t>
  </si>
  <si>
    <t>0,82 + ( 4,5 / D )
Entre 25 - 175 cm</t>
  </si>
  <si>
    <t>D =</t>
  </si>
  <si>
    <t>DM =</t>
  </si>
  <si>
    <t>AM</t>
  </si>
  <si>
    <t>1 - ( 0,0032 x A )
Entre 0 - 135⁰</t>
  </si>
  <si>
    <t>A =</t>
  </si>
  <si>
    <t>AM =</t>
  </si>
  <si>
    <t>graus</t>
  </si>
  <si>
    <t>Tabela 1</t>
  </si>
  <si>
    <t>FM =</t>
  </si>
  <si>
    <t>CM</t>
  </si>
  <si>
    <t>CM =</t>
  </si>
  <si>
    <t>OM</t>
  </si>
  <si>
    <t>OM =</t>
  </si>
  <si>
    <t>PM</t>
  </si>
  <si>
    <t>PM =</t>
  </si>
  <si>
    <t>LPR: Limite de peso recomendado (Kg) =</t>
  </si>
  <si>
    <t>Duração do Trabalho</t>
  </si>
  <si>
    <t>Ações/min.</t>
  </si>
  <si>
    <t xml:space="preserve"> &lt;= 1 Hora</t>
  </si>
  <si>
    <t xml:space="preserve"> &gt; 1 e &lt;= 2 horas</t>
  </si>
  <si>
    <t xml:space="preserve"> &gt; 2 e &lt;= 8 horas</t>
  </si>
  <si>
    <t>Indice de levantamento (IL) =</t>
  </si>
  <si>
    <t>(F)</t>
  </si>
  <si>
    <t>V &lt; 75</t>
  </si>
  <si>
    <t>V &gt;= 75</t>
  </si>
  <si>
    <t>&lt;= 0,2</t>
  </si>
  <si>
    <t>&gt;15</t>
  </si>
  <si>
    <t>Distância máxima entre o objeto e o corpo durante o transporte.</t>
  </si>
  <si>
    <t>Distância das mãos ao chão no início do levantamento.</t>
  </si>
  <si>
    <t>Distância vertical do objeto entre origem e destino.</t>
  </si>
  <si>
    <t>Deslocamento angular do objeto em relação ao plano sagital.</t>
  </si>
  <si>
    <t>Frequência de levantamento.</t>
  </si>
  <si>
    <t>Levantamento realizado com apenas uma das mãos.</t>
  </si>
  <si>
    <t>Levantamento realizado por dois trabalhadores.</t>
  </si>
  <si>
    <t>Qualidade da pega.</t>
  </si>
  <si>
    <t>Observar alças, desvios de punho, movimento de pinça, objetos assimétricos, conteúdo instável, utilização de luvas, etc.</t>
  </si>
  <si>
    <t>Referências: Applications manual for the revised NIOSH lifting equation. U.S departament of health and human services, 1994.</t>
  </si>
  <si>
    <t>Empresa:</t>
  </si>
  <si>
    <t>Local:</t>
  </si>
  <si>
    <t>Função:</t>
  </si>
  <si>
    <t>Atividade:</t>
  </si>
  <si>
    <t>Analista:</t>
  </si>
  <si>
    <t>Fatores de risco osteomuscular - Questões:</t>
  </si>
  <si>
    <t>Empresa: 
Local:
Função:
Atividade:
Data:
Analista:</t>
  </si>
  <si>
    <t>Levantamento realizado por três trabalhadores.</t>
  </si>
  <si>
    <r>
      <t xml:space="preserve">Planilha desenvolvida por Higor Martins Eleutério
Ergonomista Certificado pela ABERGO (SisCEB 128/2010).
</t>
    </r>
    <r>
      <rPr>
        <b/>
        <sz val="12"/>
        <color theme="3" tint="-0.249977111117893"/>
        <rFont val="Calibri"/>
        <family val="2"/>
        <scheme val="minor"/>
      </rPr>
      <t>ERGOSTORE © Copyright 2017. Todos os direitos reservados. Proteção lei 9.610/98.</t>
    </r>
  </si>
  <si>
    <t>Recomendamos utilizar o ZOOM das planilhas em 120% para melhor visualização.</t>
  </si>
  <si>
    <t>Alguma postura forçada ou desvio postural extremo que choca o analista pela posição muito errada de algum segmento corpóreo.</t>
  </si>
  <si>
    <t>8 metros</t>
  </si>
  <si>
    <t>ABNT NBR ISO 11228-1: 2017. Ergonomia - Movimentação manual. Parte 1: Levantamento e transporte de cargas.</t>
  </si>
  <si>
    <t>Pobre</t>
  </si>
  <si>
    <t>V &lt; 75 cm</t>
  </si>
  <si>
    <t>V &gt;=  75 cm</t>
  </si>
  <si>
    <r>
      <rPr>
        <b/>
        <sz val="7"/>
        <rFont val="Calibri"/>
        <family val="2"/>
        <scheme val="minor"/>
      </rPr>
      <t>FATOR LC:</t>
    </r>
    <r>
      <rPr>
        <sz val="7"/>
        <rFont val="Calibri"/>
        <family val="2"/>
        <scheme val="minor"/>
      </rPr>
      <t xml:space="preserve"> Carga constante (Kg)
Limite de peso recomendado em condições ideais (Kg)</t>
    </r>
  </si>
  <si>
    <t>Valor do IL:</t>
  </si>
  <si>
    <t>Classificação do risco:</t>
  </si>
  <si>
    <r>
      <rPr>
        <b/>
        <sz val="8"/>
        <color theme="0"/>
        <rFont val="Calibri"/>
        <family val="2"/>
        <scheme val="minor"/>
      </rPr>
      <t xml:space="preserve">&lt; </t>
    </r>
    <r>
      <rPr>
        <b/>
        <sz val="7"/>
        <color theme="0"/>
        <rFont val="Calibri"/>
        <family val="2"/>
        <scheme val="minor"/>
      </rPr>
      <t>= 1,0</t>
    </r>
  </si>
  <si>
    <r>
      <t xml:space="preserve">1,0 </t>
    </r>
    <r>
      <rPr>
        <b/>
        <sz val="8"/>
        <color theme="0"/>
        <rFont val="Calibri"/>
        <family val="2"/>
      </rPr>
      <t xml:space="preserve">&lt; </t>
    </r>
    <r>
      <rPr>
        <b/>
        <sz val="7"/>
        <color indexed="9"/>
        <rFont val="Calibri"/>
        <family val="2"/>
      </rPr>
      <t>= 2,0</t>
    </r>
  </si>
  <si>
    <t>Risco moderado</t>
  </si>
  <si>
    <r>
      <t xml:space="preserve">2,0 </t>
    </r>
    <r>
      <rPr>
        <b/>
        <sz val="8"/>
        <color indexed="9"/>
        <rFont val="Calibri"/>
        <family val="2"/>
      </rPr>
      <t>&lt;</t>
    </r>
    <r>
      <rPr>
        <b/>
        <sz val="7"/>
        <color indexed="9"/>
        <rFont val="Calibri"/>
        <family val="2"/>
      </rPr>
      <t xml:space="preserve"> = 3,0</t>
    </r>
  </si>
  <si>
    <t>Risco alto</t>
  </si>
  <si>
    <r>
      <rPr>
        <b/>
        <sz val="8"/>
        <color theme="0"/>
        <rFont val="Calibri"/>
        <family val="2"/>
      </rPr>
      <t>&gt;</t>
    </r>
    <r>
      <rPr>
        <b/>
        <sz val="7"/>
        <color theme="0"/>
        <rFont val="Calibri"/>
        <family val="2"/>
      </rPr>
      <t xml:space="preserve"> 3,0</t>
    </r>
  </si>
  <si>
    <t>Risco muito alto</t>
  </si>
  <si>
    <t>Referências: ABNT NBR ISO 11228-2: 2017 Ergonomia - Movimentação manual. Parte 2: Empurrar e puxar.</t>
  </si>
  <si>
    <t>A quantidade de vezes que cada demanda foi assinalada consta no item 3.</t>
  </si>
  <si>
    <t>Número de vezes assinalado 
[Peso]</t>
  </si>
  <si>
    <t>Índice de carga indiviual</t>
  </si>
  <si>
    <t>Carga de trabalho percebida - índice global:</t>
  </si>
  <si>
    <t>Gráficos - Demandas cognitivas</t>
  </si>
  <si>
    <t>Interpretação do resultado:</t>
  </si>
  <si>
    <t>Os autores não propõe uma classificação final da carga de trabalho, porém, quanto mais alta for a pontuação apurada, mais elevada é a carga de trabalho percebida pelo trabalhador (Couto, 2014).</t>
  </si>
  <si>
    <t>Força de manutenção:</t>
  </si>
  <si>
    <t>Forças máximas para ação de puxar (inicial e sustentada em Kg) - Percentil 90%</t>
  </si>
  <si>
    <t>Força inicial aceitável (tabela):</t>
  </si>
  <si>
    <t>Força de manutençao aceitável (tabela):</t>
  </si>
  <si>
    <t>Forças máximas para ação de empurrar (inicial e sustentada em Kg) - Percentil 90%</t>
  </si>
  <si>
    <t>KIT FERRAMENTAS ERGONÔMICAS ERGOSTORE</t>
  </si>
  <si>
    <t>Leia antes de usar - Termos de uso:</t>
  </si>
  <si>
    <t xml:space="preserve">Não é permitida cópia ou reprodução. A planilha é de uso intransferível e será enviada com autorização para uso em nome do comprador (dados pessoais solicitados neste e-mail).
No caso de possíveis erros na planilha ou cálculos, sua versão será corrigida e enviada sem custo adicional. Não há mensalidade.
A planilha é compatível com Microsoft Excel 2010 ou superior. Outros aplicativos similares existentes no mercado não foram testados e neste caso, não garantimos o correto funcionamento. Alguns dispositivos móveis (celulares ou tablets) dependendo do sistema operacional e versão podem não ser compatíveis com o Microsoft Excel 2010 ou superiores.
O Kit Ferramentas Ergonômicas ERGOSTORE possuí todos os direitos reservados e protegidos pela lei 9.610/98. A planilha é bloqueada para qualquer tipo de edição nos campos onde não é necessário preenchimento por parte do analista. Não é permitido reproduzir, copiar ou alterar o layout, fontes e cores sem autorização prévia da ERGOSTORE.
Não é possível COPIAR e COLAR informações da planilha para outro arquivo (como o word) devido a proteção contra cópias ilegais. Recomendamos exportar a ferramenta preenchida em PDF e utilizar um aplicativo de edição de PDF para trabalhar e anexar em outros app. O MS Word 2016 possui essa funcionalidade. Outros aplicativos de edição estão disponíveis no mercado gratuitamente, utilize aquele de sua preferência.
</t>
  </si>
  <si>
    <r>
      <rPr>
        <b/>
        <sz val="7"/>
        <color theme="1"/>
        <rFont val="Calibri"/>
        <family val="2"/>
        <scheme val="minor"/>
      </rPr>
      <t>Atenção:</t>
    </r>
    <r>
      <rPr>
        <sz val="7"/>
        <color theme="1"/>
        <rFont val="Calibri"/>
        <family val="2"/>
        <scheme val="minor"/>
      </rPr>
      <t xml:space="preserve"> Escolher uma única resposta por bloco e somar os valores para obter a pontuação final.</t>
    </r>
  </si>
  <si>
    <r>
      <rPr>
        <sz val="7"/>
        <color theme="1"/>
        <rFont val="Calibri"/>
        <family val="2"/>
        <scheme val="minor"/>
      </rPr>
      <t xml:space="preserve">Planilha desenvolvida por Higor Martins Eleutério. ERGOSTORE © Copyright 2017. Todos os direitos reservados. Proteção lei 9.610/98.
</t>
    </r>
    <r>
      <rPr>
        <b/>
        <sz val="7"/>
        <color theme="1"/>
        <rFont val="Calibri"/>
        <family val="2"/>
        <scheme val="minor"/>
      </rPr>
      <t xml:space="preserve"> www.ergostore.com.br</t>
    </r>
  </si>
  <si>
    <t>(L) Peso real da carga (Kg) =</t>
  </si>
  <si>
    <r>
      <rPr>
        <b/>
        <sz val="7"/>
        <rFont val="Calibri"/>
        <family val="2"/>
        <scheme val="minor"/>
      </rPr>
      <t>Obs.:</t>
    </r>
    <r>
      <rPr>
        <sz val="7"/>
        <rFont val="Calibri"/>
        <family val="2"/>
        <scheme val="minor"/>
      </rPr>
      <t xml:space="preserve"> dividir o peso real da carga (L) pelo Nº de trab.</t>
    </r>
  </si>
  <si>
    <r>
      <t xml:space="preserve">Planilha desenvolvida por Higor Martins Eleutério. ERGOSTORE © Copyright 2017. Todos os direitos reservados. Proteção lei 9.610/98.
Cópia autorizada para uso exclusivo de Alexandre Luiz Albuquerque Pereira. CPF: 993.278.643-87.
</t>
    </r>
    <r>
      <rPr>
        <b/>
        <sz val="7"/>
        <rFont val="Calibri"/>
        <family val="2"/>
        <scheme val="minor"/>
      </rPr>
      <t xml:space="preserve"> www.ergostore.com.br</t>
    </r>
  </si>
  <si>
    <r>
      <t xml:space="preserve">Planilha desenvolvida por Higor Martins Eleutério. ERGOSTORE © Copyright 2017. Todos os direitos reservados. Proteção lei 9.610/98.
Cópia autorizada para uso exclusivo de Alexandre Luiz Albuquerque Pereira. CPF: 993.278.643-87.
</t>
    </r>
    <r>
      <rPr>
        <b/>
        <sz val="7"/>
        <color theme="1"/>
        <rFont val="Calibri"/>
        <family val="2"/>
        <scheme val="minor"/>
      </rPr>
      <t xml:space="preserve"> www.ergostore.com.br</t>
    </r>
  </si>
  <si>
    <r>
      <rPr>
        <sz val="7"/>
        <color theme="1"/>
        <rFont val="Calibri"/>
        <family val="2"/>
        <scheme val="minor"/>
      </rPr>
      <t>Planilha desenvolvida por Higor Martins Eleutério. ERGOSTORE © Copyright 2017. Todos os direitos reservados. Proteção lei 9.610/98.
Cópia autorizada para uso exclusivo de Alexandre Luiz Albuquerque Pereira. CPF: 993.278.643-87.</t>
    </r>
    <r>
      <rPr>
        <b/>
        <sz val="7"/>
        <color theme="1"/>
        <rFont val="Calibri"/>
        <family val="2"/>
        <scheme val="minor"/>
      </rPr>
      <t xml:space="preserve">
 www.ergostore.com.br</t>
    </r>
  </si>
  <si>
    <r>
      <rPr>
        <sz val="7"/>
        <rFont val="Calibri"/>
        <family val="2"/>
        <scheme val="minor"/>
      </rPr>
      <t>Planilha desenvolvida por Higor Martins Eleutério. ERGOSTORE © Copyright 2017. Todos os direitos reservados. Proteção lei 9.610/98.
Cópia autorizada para uso exclusivo de Alexandre Luiz Albuquerque Pereira. CPF: 993.278.643-87.</t>
    </r>
    <r>
      <rPr>
        <b/>
        <sz val="7"/>
        <rFont val="Calibri"/>
        <family val="2"/>
        <scheme val="minor"/>
      </rPr>
      <t xml:space="preserve">
 www.ergostore.com.br</t>
    </r>
  </si>
  <si>
    <r>
      <t xml:space="preserve">Planilha desenvolvida por Higor Martins Eleutério. ERGOSTORE © Copyright 2017. Todos os direitos reservados. Proteção lei 9.610/98.
Cópia autorizada para uso exclusivo de Alexandre Luiz Albuquerque Pereira. CPF: 993.278.643-87.
</t>
    </r>
    <r>
      <rPr>
        <b/>
        <sz val="7"/>
        <rFont val="Calibri"/>
        <family val="2"/>
      </rPr>
      <t>www.ergostore.com.br</t>
    </r>
  </si>
  <si>
    <t>Atividade: Administrativas</t>
  </si>
  <si>
    <t>Empresa: Mônaco</t>
  </si>
  <si>
    <t>Local: São Luis - MA</t>
  </si>
  <si>
    <t>Função:  Analista de Garantia</t>
  </si>
  <si>
    <t>Data: 06/12/24</t>
  </si>
  <si>
    <t>Analista: Beckman SST</t>
  </si>
  <si>
    <t>Empresa: AVB</t>
  </si>
  <si>
    <t>Empresa: AVB
Função: OPERADOR MANTENEDOR DE
PRODUÇÃO
Analista: Beckman SST
Data: 30/04/2025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</si>
</sst>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71">
    <font>
      <sz val="11"/>
      <color theme="1"/>
      <name val="Calibri"/>
      <family val="2"/>
      <scheme val="minor"/>
    </font>
    <font>
      <b/>
      <sz val="11"/>
      <color theme="1"/>
      <name val="Calibri"/>
      <family val="2"/>
      <scheme val="minor"/>
    </font>
    <font>
      <sz val="8"/>
      <color theme="1"/>
      <name val="Calibri"/>
      <family val="2"/>
      <scheme val="minor"/>
    </font>
    <font>
      <sz val="7"/>
      <color theme="1"/>
      <name val="Calibri"/>
      <family val="2"/>
      <scheme val="minor"/>
    </font>
    <font>
      <b/>
      <sz val="7"/>
      <color theme="1"/>
      <name val="Calibri"/>
      <family val="2"/>
      <scheme val="minor"/>
    </font>
    <font>
      <b/>
      <sz val="8"/>
      <color theme="1"/>
      <name val="Calibri"/>
      <family val="2"/>
      <scheme val="minor"/>
    </font>
    <font>
      <b/>
      <sz val="10"/>
      <color theme="1"/>
      <name val="Calibri"/>
      <family val="2"/>
      <scheme val="minor"/>
    </font>
    <font>
      <b/>
      <sz val="8"/>
      <color theme="0"/>
      <name val="Calibri"/>
      <family val="2"/>
      <scheme val="minor"/>
    </font>
    <font>
      <sz val="10"/>
      <name val="Arial"/>
      <family val="2"/>
    </font>
    <font>
      <b/>
      <sz val="10"/>
      <name val="Calibri"/>
      <family val="2"/>
      <scheme val="minor"/>
    </font>
    <font>
      <sz val="7"/>
      <name val="Calibri"/>
      <family val="2"/>
      <scheme val="minor"/>
    </font>
    <font>
      <b/>
      <sz val="7"/>
      <name val="Calibri"/>
      <family val="2"/>
      <scheme val="minor"/>
    </font>
    <font>
      <sz val="7"/>
      <color theme="1"/>
      <name val="Calibri"/>
      <family val="2"/>
    </font>
    <font>
      <b/>
      <sz val="7"/>
      <color theme="0"/>
      <name val="Calibri"/>
      <family val="2"/>
      <scheme val="minor"/>
    </font>
    <font>
      <sz val="7"/>
      <color theme="0" tint="-0.34998626667073579"/>
      <name val="Calibri"/>
      <family val="2"/>
    </font>
    <font>
      <sz val="7"/>
      <color theme="0"/>
      <name val="Calibri"/>
      <family val="2"/>
      <scheme val="minor"/>
    </font>
    <font>
      <sz val="6"/>
      <color theme="1"/>
      <name val="Calibri"/>
      <family val="2"/>
      <scheme val="minor"/>
    </font>
    <font>
      <sz val="10"/>
      <name val="Arial"/>
      <family val="2"/>
    </font>
    <font>
      <b/>
      <sz val="14"/>
      <name val="Arial"/>
      <family val="2"/>
    </font>
    <font>
      <b/>
      <sz val="10"/>
      <name val="Arial"/>
      <family val="2"/>
    </font>
    <font>
      <i/>
      <sz val="10"/>
      <name val="Arial"/>
      <family val="2"/>
    </font>
    <font>
      <sz val="9"/>
      <name val="Arial"/>
      <family val="2"/>
    </font>
    <font>
      <b/>
      <sz val="9"/>
      <name val="Arial"/>
      <family val="2"/>
    </font>
    <font>
      <b/>
      <sz val="9"/>
      <color indexed="9"/>
      <name val="Arial"/>
      <family val="2"/>
    </font>
    <font>
      <sz val="9"/>
      <name val="Times New Roman"/>
      <family val="1"/>
    </font>
    <font>
      <sz val="9"/>
      <color indexed="8"/>
      <name val="Arial"/>
      <family val="2"/>
    </font>
    <font>
      <b/>
      <sz val="9"/>
      <color indexed="8"/>
      <name val="Arial"/>
      <family val="2"/>
    </font>
    <font>
      <b/>
      <sz val="8"/>
      <name val="Calibri"/>
      <family val="2"/>
      <scheme val="minor"/>
    </font>
    <font>
      <sz val="8"/>
      <name val="Arial"/>
      <family val="2"/>
    </font>
    <font>
      <sz val="10"/>
      <color indexed="9"/>
      <name val="Arial"/>
      <family val="2"/>
    </font>
    <font>
      <sz val="8"/>
      <name val="Calibri"/>
      <family val="2"/>
      <scheme val="minor"/>
    </font>
    <font>
      <sz val="7"/>
      <name val="Calibri"/>
      <family val="2"/>
    </font>
    <font>
      <b/>
      <sz val="7"/>
      <color theme="0"/>
      <name val="Calibri"/>
      <family val="2"/>
    </font>
    <font>
      <sz val="9"/>
      <name val="Geneva"/>
    </font>
    <font>
      <b/>
      <sz val="7"/>
      <color theme="0" tint="-0.14999847407452621"/>
      <name val="Calibri"/>
      <family val="2"/>
      <scheme val="minor"/>
    </font>
    <font>
      <sz val="11"/>
      <color theme="1"/>
      <name val="Calibri"/>
      <family val="2"/>
      <scheme val="minor"/>
    </font>
    <font>
      <sz val="8"/>
      <color theme="0"/>
      <name val="Calibri"/>
      <family val="2"/>
      <scheme val="minor"/>
    </font>
    <font>
      <sz val="5"/>
      <color theme="1"/>
      <name val="Calibri"/>
      <family val="2"/>
      <scheme val="minor"/>
    </font>
    <font>
      <sz val="10"/>
      <name val="Arial"/>
      <family val="2"/>
    </font>
    <font>
      <sz val="7"/>
      <color theme="0" tint="-0.14999847407452621"/>
      <name val="Calibri"/>
      <family val="2"/>
      <scheme val="minor"/>
    </font>
    <font>
      <sz val="10"/>
      <name val="Calibri"/>
      <family val="2"/>
      <scheme val="minor"/>
    </font>
    <font>
      <sz val="9"/>
      <name val="Arial"/>
      <family val="2"/>
    </font>
    <font>
      <b/>
      <i/>
      <sz val="8"/>
      <name val="Calibri"/>
      <family val="2"/>
      <scheme val="minor"/>
    </font>
    <font>
      <i/>
      <sz val="7"/>
      <name val="Calibri"/>
      <family val="2"/>
      <scheme val="minor"/>
    </font>
    <font>
      <b/>
      <sz val="7"/>
      <color indexed="81"/>
      <name val="Calibri"/>
      <family val="2"/>
      <scheme val="minor"/>
    </font>
    <font>
      <sz val="8.4"/>
      <color theme="1"/>
      <name val="Calibri"/>
      <family val="2"/>
    </font>
    <font>
      <sz val="7"/>
      <color rgb="FFFF0000"/>
      <name val="Calibri"/>
      <family val="2"/>
      <scheme val="minor"/>
    </font>
    <font>
      <b/>
      <i/>
      <sz val="8"/>
      <color theme="0"/>
      <name val="Calibri"/>
      <family val="2"/>
      <scheme val="minor"/>
    </font>
    <font>
      <b/>
      <sz val="7"/>
      <color theme="0" tint="-4.9989318521683403E-2"/>
      <name val="Calibri"/>
      <family val="2"/>
      <scheme val="minor"/>
    </font>
    <font>
      <b/>
      <sz val="9"/>
      <color indexed="81"/>
      <name val="Tahoma"/>
      <family val="2"/>
    </font>
    <font>
      <b/>
      <sz val="7"/>
      <color theme="3" tint="-0.249977111117893"/>
      <name val="Calibri"/>
      <family val="2"/>
      <scheme val="minor"/>
    </font>
    <font>
      <sz val="7"/>
      <color indexed="81"/>
      <name val="Calibri"/>
      <family val="2"/>
      <scheme val="minor"/>
    </font>
    <font>
      <u/>
      <sz val="11"/>
      <color theme="10"/>
      <name val="Calibri"/>
      <family val="2"/>
      <scheme val="minor"/>
    </font>
    <font>
      <b/>
      <sz val="7"/>
      <color theme="2"/>
      <name val="Calibri"/>
      <family val="2"/>
      <scheme val="minor"/>
    </font>
    <font>
      <b/>
      <sz val="9"/>
      <color theme="1"/>
      <name val="Calibri"/>
      <family val="2"/>
      <scheme val="minor"/>
    </font>
    <font>
      <sz val="10"/>
      <name val="Arial"/>
      <family val="2"/>
    </font>
    <font>
      <b/>
      <sz val="7"/>
      <color indexed="9"/>
      <name val="Calibri"/>
      <family val="2"/>
    </font>
    <font>
      <b/>
      <sz val="7"/>
      <name val="Calibri"/>
      <family val="2"/>
    </font>
    <font>
      <b/>
      <sz val="7"/>
      <color indexed="81"/>
      <name val="Calibri"/>
      <family val="2"/>
    </font>
    <font>
      <sz val="12"/>
      <color theme="1"/>
      <name val="Calibri"/>
      <family val="2"/>
      <scheme val="minor"/>
    </font>
    <font>
      <u/>
      <sz val="12"/>
      <color theme="10"/>
      <name val="Calibri"/>
      <family val="2"/>
      <scheme val="minor"/>
    </font>
    <font>
      <sz val="12"/>
      <color theme="3" tint="-0.249977111117893"/>
      <name val="Calibri"/>
      <family val="2"/>
      <scheme val="minor"/>
    </font>
    <font>
      <sz val="12"/>
      <color rgb="FFFF0000"/>
      <name val="Calibri"/>
      <family val="2"/>
      <scheme val="minor"/>
    </font>
    <font>
      <sz val="10"/>
      <color theme="1"/>
      <name val="Arial"/>
      <family val="2"/>
    </font>
    <font>
      <b/>
      <sz val="12"/>
      <color theme="3" tint="-0.249977111117893"/>
      <name val="Calibri"/>
      <family val="2"/>
      <scheme val="minor"/>
    </font>
    <font>
      <sz val="9"/>
      <color indexed="81"/>
      <name val="Segoe UI"/>
      <family val="2"/>
    </font>
    <font>
      <b/>
      <sz val="18"/>
      <color theme="0"/>
      <name val="Calibri"/>
      <family val="2"/>
      <scheme val="minor"/>
    </font>
    <font>
      <b/>
      <sz val="8"/>
      <color theme="0"/>
      <name val="Calibri"/>
      <family val="2"/>
    </font>
    <font>
      <b/>
      <sz val="8"/>
      <color indexed="9"/>
      <name val="Calibri"/>
      <family val="2"/>
    </font>
    <font>
      <sz val="10"/>
      <color theme="1"/>
      <name val="Calibri"/>
      <family val="2"/>
      <scheme val="minor"/>
    </font>
    <font>
      <sz val="9"/>
      <color theme="1"/>
      <name val="Calibri"/>
      <family val="2"/>
      <scheme val="minor"/>
    </font>
  </fonts>
  <fills count="3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21"/>
        <bgColor indexed="64"/>
      </patternFill>
    </fill>
    <fill>
      <patternFill patternType="solid">
        <fgColor indexed="45"/>
        <bgColor indexed="64"/>
      </patternFill>
    </fill>
    <fill>
      <patternFill patternType="solid">
        <fgColor indexed="12"/>
        <bgColor indexed="64"/>
      </patternFill>
    </fill>
    <fill>
      <patternFill patternType="solid">
        <fgColor indexed="9"/>
        <bgColor indexed="64"/>
      </patternFill>
    </fill>
    <fill>
      <patternFill patternType="solid">
        <fgColor indexed="17"/>
        <bgColor indexed="64"/>
      </patternFill>
    </fill>
    <fill>
      <patternFill patternType="solid">
        <fgColor indexed="43"/>
        <bgColor indexed="64"/>
      </patternFill>
    </fill>
    <fill>
      <patternFill patternType="solid">
        <fgColor indexed="13"/>
        <bgColor indexed="64"/>
      </patternFill>
    </fill>
    <fill>
      <patternFill patternType="solid">
        <fgColor indexed="1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34998626667073579"/>
        <bgColor indexed="64"/>
      </patternFill>
    </fill>
    <fill>
      <patternFill patternType="solid">
        <fgColor indexed="11"/>
        <bgColor indexed="64"/>
      </patternFill>
    </fill>
    <fill>
      <patternFill patternType="solid">
        <fgColor indexed="47"/>
        <bgColor indexed="64"/>
      </patternFill>
    </fill>
    <fill>
      <patternFill patternType="solid">
        <fgColor theme="0" tint="-0.49998474074526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rgb="FF003C92"/>
        <bgColor indexed="64"/>
      </patternFill>
    </fill>
  </fills>
  <borders count="90">
    <border>
      <left/>
      <right/>
      <top/>
      <bottom/>
      <diagonal/>
    </border>
    <border>
      <left style="thick">
        <color theme="0"/>
      </left>
      <right style="thick">
        <color theme="0"/>
      </right>
      <top style="thick">
        <color theme="0"/>
      </top>
      <bottom style="thick">
        <color theme="0"/>
      </bottom>
      <diagonal/>
    </border>
    <border>
      <left style="medium">
        <color indexed="64"/>
      </left>
      <right/>
      <top/>
      <bottom/>
      <diagonal/>
    </border>
    <border>
      <left/>
      <right/>
      <top/>
      <bottom style="thick">
        <color theme="0"/>
      </bottom>
      <diagonal/>
    </border>
    <border>
      <left/>
      <right/>
      <top style="thick">
        <color theme="0"/>
      </top>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style="thick">
        <color theme="0"/>
      </right>
      <top style="thick">
        <color theme="0"/>
      </top>
      <bottom/>
      <diagonal/>
    </border>
    <border>
      <left style="thin">
        <color theme="1"/>
      </left>
      <right style="thin">
        <color theme="1"/>
      </right>
      <top style="thin">
        <color theme="1"/>
      </top>
      <bottom style="thin">
        <color theme="1"/>
      </bottom>
      <diagonal/>
    </border>
    <border>
      <left style="medium">
        <color theme="0"/>
      </left>
      <right/>
      <top/>
      <bottom/>
      <diagonal/>
    </border>
    <border>
      <left/>
      <right style="medium">
        <color theme="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thick">
        <color theme="0"/>
      </left>
      <right/>
      <top/>
      <bottom/>
      <diagonal/>
    </border>
    <border>
      <left/>
      <right style="thick">
        <color theme="0"/>
      </right>
      <top/>
      <bottom/>
      <diagonal/>
    </border>
    <border>
      <left style="thick">
        <color theme="0"/>
      </left>
      <right style="thick">
        <color theme="0"/>
      </right>
      <top/>
      <bottom/>
      <diagonal/>
    </border>
    <border>
      <left style="thick">
        <color theme="0"/>
      </left>
      <right/>
      <top/>
      <bottom style="thick">
        <color theme="0"/>
      </bottom>
      <diagonal/>
    </border>
    <border>
      <left/>
      <right style="thick">
        <color theme="0"/>
      </right>
      <top/>
      <bottom style="thick">
        <color theme="0"/>
      </bottom>
      <diagonal/>
    </border>
    <border>
      <left style="medium">
        <color indexed="64"/>
      </left>
      <right style="thin">
        <color theme="1"/>
      </right>
      <top style="medium">
        <color indexed="64"/>
      </top>
      <bottom style="thin">
        <color theme="1"/>
      </bottom>
      <diagonal/>
    </border>
    <border>
      <left style="thin">
        <color theme="1"/>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theme="0"/>
      </left>
      <right style="thick">
        <color theme="0"/>
      </right>
      <top style="thick">
        <color theme="0"/>
      </top>
      <bottom style="thick">
        <color theme="0"/>
      </bottom>
      <diagonal/>
    </border>
    <border>
      <left style="thick">
        <color theme="0"/>
      </left>
      <right style="medium">
        <color theme="0"/>
      </right>
      <top style="thick">
        <color theme="0"/>
      </top>
      <bottom style="thick">
        <color theme="0"/>
      </bottom>
      <diagonal/>
    </border>
    <border>
      <left style="medium">
        <color theme="0"/>
      </left>
      <right style="thick">
        <color theme="0"/>
      </right>
      <top style="thick">
        <color theme="0"/>
      </top>
      <bottom style="medium">
        <color theme="0"/>
      </bottom>
      <diagonal/>
    </border>
    <border>
      <left style="thick">
        <color theme="0"/>
      </left>
      <right style="thick">
        <color theme="0"/>
      </right>
      <top style="thick">
        <color theme="0"/>
      </top>
      <bottom style="medium">
        <color theme="0"/>
      </bottom>
      <diagonal/>
    </border>
    <border>
      <left style="thick">
        <color theme="0"/>
      </left>
      <right style="medium">
        <color theme="0"/>
      </right>
      <top style="thick">
        <color theme="0"/>
      </top>
      <bottom style="medium">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
      <left style="medium">
        <color theme="0"/>
      </left>
      <right style="thick">
        <color theme="0"/>
      </right>
      <top/>
      <bottom style="thick">
        <color theme="0"/>
      </bottom>
      <diagonal/>
    </border>
    <border>
      <left style="thick">
        <color theme="0"/>
      </left>
      <right style="medium">
        <color theme="0"/>
      </right>
      <top/>
      <bottom style="thick">
        <color theme="0"/>
      </bottom>
      <diagonal/>
    </border>
  </borders>
  <cellStyleXfs count="10">
    <xf numFmtId="0" fontId="0" fillId="0" borderId="0"/>
    <xf numFmtId="0" fontId="8" fillId="0" borderId="0"/>
    <xf numFmtId="0" fontId="8" fillId="0" borderId="0"/>
    <xf numFmtId="9" fontId="8" fillId="0" borderId="0" applyFont="0" applyFill="0" applyBorder="0" applyAlignment="0" applyProtection="0"/>
    <xf numFmtId="0" fontId="17" fillId="0" borderId="0"/>
    <xf numFmtId="0" fontId="33" fillId="0" borderId="0"/>
    <xf numFmtId="9" fontId="35" fillId="0" borderId="0" applyFont="0" applyFill="0" applyBorder="0" applyAlignment="0" applyProtection="0"/>
    <xf numFmtId="0" fontId="38" fillId="0" borderId="0"/>
    <xf numFmtId="0" fontId="52" fillId="0" borderId="0" applyNumberFormat="0" applyFill="0" applyBorder="0" applyAlignment="0" applyProtection="0"/>
    <xf numFmtId="0" fontId="55" fillId="0" borderId="0"/>
  </cellStyleXfs>
  <cellXfs count="928">
    <xf numFmtId="0" fontId="0" fillId="0" borderId="0" xfId="0"/>
    <xf numFmtId="0" fontId="4" fillId="0" borderId="1" xfId="0" applyFont="1" applyBorder="1" applyAlignment="1">
      <alignment vertical="center"/>
    </xf>
    <xf numFmtId="0" fontId="3" fillId="0" borderId="1" xfId="0" applyFont="1" applyBorder="1" applyAlignment="1">
      <alignment vertical="center"/>
    </xf>
    <xf numFmtId="0" fontId="4" fillId="0" borderId="1" xfId="0" applyFont="1" applyBorder="1" applyAlignment="1">
      <alignment horizontal="center" vertical="center"/>
    </xf>
    <xf numFmtId="0" fontId="4" fillId="4" borderId="1" xfId="0"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xf numFmtId="0" fontId="3" fillId="4" borderId="1" xfId="0" applyFont="1" applyFill="1" applyBorder="1" applyAlignment="1" applyProtection="1">
      <alignment horizontal="center" vertical="center"/>
      <protection locked="0"/>
    </xf>
    <xf numFmtId="0" fontId="3" fillId="0" borderId="0" xfId="0" applyFont="1" applyAlignment="1">
      <alignment vertical="center" wrapText="1"/>
    </xf>
    <xf numFmtId="0" fontId="3" fillId="21" borderId="1" xfId="0" applyFont="1" applyFill="1" applyBorder="1" applyAlignment="1">
      <alignment horizontal="center" vertical="center"/>
    </xf>
    <xf numFmtId="0" fontId="3" fillId="21" borderId="1" xfId="0" applyFont="1" applyFill="1" applyBorder="1" applyAlignment="1" applyProtection="1">
      <alignment horizontal="center" vertical="center"/>
      <protection locked="0"/>
    </xf>
    <xf numFmtId="0" fontId="3" fillId="4" borderId="1" xfId="0" applyFont="1" applyFill="1" applyBorder="1" applyAlignment="1">
      <alignment vertical="center"/>
    </xf>
    <xf numFmtId="0" fontId="10" fillId="21" borderId="0" xfId="7" applyFont="1" applyFill="1" applyAlignment="1" applyProtection="1">
      <alignment horizontal="center" vertical="center" wrapText="1"/>
      <protection locked="0"/>
    </xf>
    <xf numFmtId="0" fontId="10" fillId="21" borderId="1" xfId="7" applyFont="1" applyFill="1" applyBorder="1" applyAlignment="1" applyProtection="1">
      <alignment horizontal="center" vertical="center" wrapText="1"/>
      <protection locked="0"/>
    </xf>
    <xf numFmtId="0" fontId="2" fillId="0" borderId="0" xfId="0" applyFont="1"/>
    <xf numFmtId="0" fontId="2" fillId="0" borderId="0" xfId="0" applyFont="1" applyAlignment="1">
      <alignment horizontal="center"/>
    </xf>
    <xf numFmtId="0" fontId="5" fillId="0" borderId="0" xfId="0" applyFont="1" applyAlignment="1">
      <alignment horizontal="center"/>
    </xf>
    <xf numFmtId="0" fontId="5" fillId="0" borderId="0" xfId="0" applyFont="1"/>
    <xf numFmtId="0" fontId="2" fillId="0" borderId="27" xfId="0" applyFont="1" applyBorder="1" applyAlignment="1">
      <alignment horizontal="center"/>
    </xf>
    <xf numFmtId="0" fontId="2" fillId="0" borderId="0" xfId="0" applyFont="1" applyAlignment="1">
      <alignment vertical="top"/>
    </xf>
    <xf numFmtId="14" fontId="2" fillId="0" borderId="0" xfId="0" applyNumberFormat="1" applyFont="1"/>
    <xf numFmtId="0" fontId="27" fillId="0" borderId="0" xfId="0" applyFont="1"/>
    <xf numFmtId="0" fontId="27" fillId="0" borderId="49" xfId="0" applyFont="1" applyBorder="1" applyAlignment="1">
      <alignment horizontal="center"/>
    </xf>
    <xf numFmtId="0" fontId="27" fillId="0" borderId="72" xfId="0" applyFont="1" applyBorder="1" applyAlignment="1">
      <alignment horizontal="center"/>
    </xf>
    <xf numFmtId="0" fontId="27" fillId="0" borderId="73" xfId="0" applyFont="1" applyBorder="1" applyAlignment="1">
      <alignment horizontal="center"/>
    </xf>
    <xf numFmtId="0" fontId="2" fillId="0" borderId="2" xfId="0" applyFont="1" applyBorder="1" applyAlignment="1">
      <alignment horizontal="center"/>
    </xf>
    <xf numFmtId="0" fontId="2" fillId="0" borderId="74" xfId="0" applyFont="1" applyBorder="1" applyAlignment="1">
      <alignment horizontal="center"/>
    </xf>
    <xf numFmtId="0" fontId="2" fillId="0" borderId="75" xfId="0" applyFont="1" applyBorder="1" applyAlignment="1">
      <alignment horizontal="center"/>
    </xf>
    <xf numFmtId="0" fontId="2" fillId="0" borderId="76" xfId="0" applyFont="1" applyBorder="1" applyAlignment="1">
      <alignment horizontal="center"/>
    </xf>
    <xf numFmtId="0" fontId="2" fillId="0" borderId="77" xfId="0" applyFont="1" applyBorder="1" applyAlignment="1">
      <alignment horizontal="center"/>
    </xf>
    <xf numFmtId="0" fontId="2" fillId="0" borderId="49" xfId="0" applyFont="1" applyBorder="1" applyAlignment="1">
      <alignment horizontal="center"/>
    </xf>
    <xf numFmtId="0" fontId="2" fillId="0" borderId="72" xfId="0" applyFont="1" applyBorder="1" applyAlignment="1">
      <alignment horizontal="center"/>
    </xf>
    <xf numFmtId="0" fontId="2" fillId="0" borderId="73" xfId="0" applyFont="1" applyBorder="1" applyAlignment="1">
      <alignment horizontal="center"/>
    </xf>
    <xf numFmtId="0" fontId="2" fillId="0" borderId="16" xfId="0" applyFont="1" applyBorder="1"/>
    <xf numFmtId="0" fontId="2" fillId="0" borderId="30"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2" fillId="0" borderId="34" xfId="0" applyFont="1" applyBorder="1"/>
    <xf numFmtId="0" fontId="2" fillId="0" borderId="45" xfId="0" applyFont="1" applyBorder="1" applyAlignment="1">
      <alignment horizontal="center"/>
    </xf>
    <xf numFmtId="0" fontId="2" fillId="0" borderId="25" xfId="0" applyFont="1" applyBorder="1" applyAlignment="1">
      <alignment horizontal="center"/>
    </xf>
    <xf numFmtId="0" fontId="2" fillId="0" borderId="22" xfId="0" applyFont="1" applyBorder="1" applyAlignment="1">
      <alignment horizontal="center"/>
    </xf>
    <xf numFmtId="0" fontId="2" fillId="0" borderId="78" xfId="0" applyFont="1" applyBorder="1" applyAlignment="1">
      <alignment horizontal="center"/>
    </xf>
    <xf numFmtId="0" fontId="2" fillId="0" borderId="40" xfId="0" applyFont="1" applyBorder="1"/>
    <xf numFmtId="0" fontId="2" fillId="0" borderId="43" xfId="0" applyFont="1" applyBorder="1" applyAlignment="1">
      <alignment horizontal="center"/>
    </xf>
    <xf numFmtId="0" fontId="2" fillId="0" borderId="15" xfId="0" applyFont="1" applyBorder="1" applyAlignment="1">
      <alignment horizontal="center"/>
    </xf>
    <xf numFmtId="0" fontId="2" fillId="0" borderId="79" xfId="0" applyFont="1" applyBorder="1" applyAlignment="1">
      <alignment horizontal="center"/>
    </xf>
    <xf numFmtId="0" fontId="2" fillId="0" borderId="50" xfId="0" applyFont="1" applyBorder="1"/>
    <xf numFmtId="0" fontId="2" fillId="0" borderId="41" xfId="0" applyFont="1" applyBorder="1" applyAlignment="1">
      <alignment horizontal="center"/>
    </xf>
    <xf numFmtId="0" fontId="2" fillId="0" borderId="48" xfId="0" applyFont="1" applyBorder="1" applyAlignment="1">
      <alignment horizontal="center"/>
    </xf>
    <xf numFmtId="0" fontId="2" fillId="0" borderId="51" xfId="0" applyFont="1" applyBorder="1" applyAlignment="1">
      <alignment horizontal="center"/>
    </xf>
    <xf numFmtId="0" fontId="2" fillId="0" borderId="47" xfId="0" applyFont="1" applyBorder="1" applyAlignment="1">
      <alignment horizontal="center"/>
    </xf>
    <xf numFmtId="0" fontId="5" fillId="0" borderId="0" xfId="0" applyFont="1" applyAlignment="1">
      <alignment horizontal="center" vertical="center"/>
    </xf>
    <xf numFmtId="0" fontId="2" fillId="0" borderId="0" xfId="0" applyFont="1" applyAlignment="1">
      <alignment horizontal="center" wrapText="1"/>
    </xf>
    <xf numFmtId="0" fontId="3" fillId="0" borderId="0" xfId="0" applyFont="1" applyAlignment="1">
      <alignment horizontal="center"/>
    </xf>
    <xf numFmtId="0" fontId="3" fillId="0" borderId="0" xfId="0" applyFont="1" applyAlignment="1">
      <alignment horizontal="left" vertical="top" wrapText="1"/>
    </xf>
    <xf numFmtId="0" fontId="3" fillId="0" borderId="0" xfId="0" applyFont="1" applyAlignment="1">
      <alignment horizontal="left" vertical="top"/>
    </xf>
    <xf numFmtId="0" fontId="5" fillId="0" borderId="0" xfId="0" applyFont="1" applyAlignment="1">
      <alignment vertical="center"/>
    </xf>
    <xf numFmtId="0" fontId="2" fillId="0" borderId="1" xfId="0" applyFont="1" applyBorder="1"/>
    <xf numFmtId="0" fontId="5" fillId="0" borderId="1" xfId="0" applyFont="1" applyBorder="1"/>
    <xf numFmtId="0" fontId="5" fillId="0" borderId="1" xfId="0" applyFont="1" applyBorder="1" applyAlignment="1">
      <alignment horizontal="center" vertical="center"/>
    </xf>
    <xf numFmtId="0" fontId="3" fillId="0" borderId="0" xfId="0" applyFont="1"/>
    <xf numFmtId="2" fontId="3" fillId="21" borderId="1" xfId="0" applyNumberFormat="1" applyFont="1" applyFill="1" applyBorder="1" applyAlignment="1">
      <alignment horizontal="center" vertical="center"/>
    </xf>
    <xf numFmtId="0" fontId="4" fillId="0" borderId="6" xfId="0" applyFont="1" applyBorder="1" applyAlignment="1">
      <alignment horizontal="center" vertical="center"/>
    </xf>
    <xf numFmtId="0" fontId="5" fillId="21" borderId="1" xfId="2" applyFont="1" applyFill="1" applyBorder="1" applyAlignment="1">
      <alignment horizontal="center" vertical="center"/>
    </xf>
    <xf numFmtId="0" fontId="7" fillId="6" borderId="1" xfId="0" applyFont="1" applyFill="1" applyBorder="1" applyAlignment="1">
      <alignment horizontal="center" vertical="center"/>
    </xf>
    <xf numFmtId="0" fontId="13" fillId="6" borderId="1" xfId="0" applyFont="1" applyFill="1" applyBorder="1" applyAlignment="1">
      <alignment horizontal="center" vertical="center"/>
    </xf>
    <xf numFmtId="0" fontId="3" fillId="0" borderId="0" xfId="0" applyFont="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4" fillId="21" borderId="1" xfId="0" applyFont="1" applyFill="1" applyBorder="1" applyAlignment="1" applyProtection="1">
      <alignment horizontal="center" vertical="center"/>
      <protection locked="0"/>
    </xf>
    <xf numFmtId="0" fontId="3" fillId="5" borderId="1" xfId="0" applyFont="1" applyFill="1" applyBorder="1" applyAlignment="1">
      <alignment horizontal="center" vertical="center"/>
    </xf>
    <xf numFmtId="0" fontId="13" fillId="6" borderId="6" xfId="0" applyFont="1" applyFill="1" applyBorder="1" applyAlignment="1">
      <alignment horizontal="center" vertical="center"/>
    </xf>
    <xf numFmtId="0" fontId="4" fillId="21" borderId="1" xfId="0" applyFont="1" applyFill="1" applyBorder="1" applyAlignment="1">
      <alignment horizontal="center" vertical="center"/>
    </xf>
    <xf numFmtId="0" fontId="3" fillId="4" borderId="1" xfId="0" applyFont="1" applyFill="1" applyBorder="1" applyAlignment="1">
      <alignment horizontal="center" vertical="center"/>
    </xf>
    <xf numFmtId="0" fontId="4" fillId="21" borderId="1" xfId="0" applyFont="1" applyFill="1" applyBorder="1" applyAlignment="1">
      <alignment horizontal="center" vertical="center" wrapText="1"/>
    </xf>
    <xf numFmtId="0" fontId="13" fillId="6" borderId="1" xfId="0" applyFont="1" applyFill="1" applyBorder="1" applyAlignment="1">
      <alignment horizontal="left" vertical="center"/>
    </xf>
    <xf numFmtId="0" fontId="8" fillId="0" borderId="0" xfId="1"/>
    <xf numFmtId="0" fontId="10" fillId="4" borderId="1" xfId="1" applyFont="1" applyFill="1" applyBorder="1" applyAlignment="1">
      <alignment horizontal="center" vertical="center"/>
    </xf>
    <xf numFmtId="49" fontId="10" fillId="4" borderId="1" xfId="1" applyNumberFormat="1" applyFont="1" applyFill="1" applyBorder="1" applyAlignment="1">
      <alignment horizontal="center" vertical="center"/>
    </xf>
    <xf numFmtId="0" fontId="10" fillId="4" borderId="1" xfId="1" applyFont="1" applyFill="1" applyBorder="1" applyAlignment="1">
      <alignment vertical="center"/>
    </xf>
    <xf numFmtId="2" fontId="11" fillId="0" borderId="5" xfId="1" applyNumberFormat="1" applyFont="1" applyBorder="1" applyAlignment="1">
      <alignment horizontal="center" vertical="center"/>
    </xf>
    <xf numFmtId="0" fontId="8" fillId="0" borderId="2" xfId="1" applyBorder="1"/>
    <xf numFmtId="0" fontId="3" fillId="4" borderId="1" xfId="0" applyFont="1" applyFill="1" applyBorder="1" applyAlignment="1">
      <alignment horizontal="left" vertical="center"/>
    </xf>
    <xf numFmtId="0" fontId="21" fillId="0" borderId="0" xfId="2" applyFont="1"/>
    <xf numFmtId="0" fontId="8" fillId="0" borderId="0" xfId="2"/>
    <xf numFmtId="0" fontId="10" fillId="0" borderId="0" xfId="2" applyFont="1" applyAlignment="1">
      <alignment horizontal="center"/>
    </xf>
    <xf numFmtId="0" fontId="7" fillId="6" borderId="1" xfId="2" applyFont="1" applyFill="1" applyBorder="1" applyAlignment="1">
      <alignment horizontal="center" vertical="center"/>
    </xf>
    <xf numFmtId="0" fontId="19" fillId="0" borderId="0" xfId="2" applyFont="1" applyAlignment="1">
      <alignment horizontal="center" wrapText="1"/>
    </xf>
    <xf numFmtId="0" fontId="22" fillId="0" borderId="0" xfId="2" applyFont="1" applyAlignment="1">
      <alignment horizontal="center" wrapText="1"/>
    </xf>
    <xf numFmtId="0" fontId="8" fillId="0" borderId="1" xfId="2" applyBorder="1"/>
    <xf numFmtId="0" fontId="28" fillId="0" borderId="0" xfId="2" applyFont="1"/>
    <xf numFmtId="0" fontId="2" fillId="0" borderId="0" xfId="2" applyFont="1"/>
    <xf numFmtId="0" fontId="27" fillId="0" borderId="0" xfId="2" applyFont="1" applyAlignment="1">
      <alignment horizontal="center" vertical="center"/>
    </xf>
    <xf numFmtId="0" fontId="29" fillId="0" borderId="1" xfId="2" applyFont="1" applyBorder="1"/>
    <xf numFmtId="0" fontId="2" fillId="0" borderId="0" xfId="2" applyFont="1" applyAlignment="1">
      <alignment vertical="center"/>
    </xf>
    <xf numFmtId="0" fontId="8" fillId="0" borderId="5" xfId="2" applyBorder="1"/>
    <xf numFmtId="0" fontId="30" fillId="0" borderId="0" xfId="2" applyFont="1"/>
    <xf numFmtId="0" fontId="8" fillId="0" borderId="1" xfId="2" applyBorder="1" applyAlignment="1">
      <alignment horizontal="center"/>
    </xf>
    <xf numFmtId="0" fontId="19" fillId="0" borderId="0" xfId="2" applyFont="1"/>
    <xf numFmtId="0" fontId="20" fillId="0" borderId="0" xfId="2" applyFont="1" applyAlignment="1">
      <alignment horizontal="center"/>
    </xf>
    <xf numFmtId="0" fontId="28" fillId="0" borderId="0" xfId="2" applyFont="1" applyAlignment="1">
      <alignment horizontal="center"/>
    </xf>
    <xf numFmtId="0" fontId="8" fillId="0" borderId="0" xfId="2" applyAlignment="1">
      <alignment horizontal="center"/>
    </xf>
    <xf numFmtId="0" fontId="11" fillId="21" borderId="1" xfId="2" applyFont="1" applyFill="1" applyBorder="1" applyAlignment="1" applyProtection="1">
      <alignment horizontal="center" vertical="center"/>
      <protection locked="0"/>
    </xf>
    <xf numFmtId="0" fontId="4" fillId="21" borderId="1" xfId="2" applyFont="1" applyFill="1" applyBorder="1" applyAlignment="1">
      <alignment horizontal="center" vertical="center"/>
    </xf>
    <xf numFmtId="0" fontId="0" fillId="0" borderId="68" xfId="0" applyBorder="1"/>
    <xf numFmtId="0" fontId="2" fillId="7" borderId="68" xfId="0" applyFont="1" applyFill="1" applyBorder="1"/>
    <xf numFmtId="0" fontId="2" fillId="7" borderId="68" xfId="0" applyFont="1" applyFill="1" applyBorder="1" applyAlignment="1">
      <alignment horizontal="center" vertical="center"/>
    </xf>
    <xf numFmtId="0" fontId="3" fillId="7" borderId="68" xfId="0" applyFont="1" applyFill="1" applyBorder="1" applyAlignment="1">
      <alignment horizontal="center" vertical="center"/>
    </xf>
    <xf numFmtId="0" fontId="2" fillId="7" borderId="68" xfId="0" applyFont="1" applyFill="1" applyBorder="1" applyAlignment="1">
      <alignment horizontal="center" vertical="top"/>
    </xf>
    <xf numFmtId="0" fontId="2" fillId="21" borderId="68" xfId="0" applyFont="1" applyFill="1" applyBorder="1" applyAlignment="1">
      <alignment horizontal="center" vertical="center"/>
    </xf>
    <xf numFmtId="0" fontId="3" fillId="0" borderId="68" xfId="0" applyFont="1" applyBorder="1" applyAlignment="1">
      <alignment horizontal="center" vertical="center"/>
    </xf>
    <xf numFmtId="0" fontId="0" fillId="7" borderId="68" xfId="0" applyFill="1" applyBorder="1"/>
    <xf numFmtId="0" fontId="5" fillId="23" borderId="69" xfId="0" applyFont="1" applyFill="1" applyBorder="1" applyAlignment="1">
      <alignment horizontal="center" vertical="center"/>
    </xf>
    <xf numFmtId="0" fontId="5" fillId="23" borderId="70" xfId="0" applyFont="1" applyFill="1" applyBorder="1" applyAlignment="1">
      <alignment horizontal="center" vertical="center"/>
    </xf>
    <xf numFmtId="0" fontId="5" fillId="23" borderId="71" xfId="0" applyFont="1" applyFill="1" applyBorder="1" applyAlignment="1">
      <alignment horizontal="center" vertical="center"/>
    </xf>
    <xf numFmtId="0" fontId="5" fillId="23" borderId="70" xfId="0" applyFont="1" applyFill="1" applyBorder="1" applyAlignment="1">
      <alignment vertical="center"/>
    </xf>
    <xf numFmtId="0" fontId="5" fillId="23" borderId="71" xfId="0" applyFont="1" applyFill="1" applyBorder="1" applyAlignment="1">
      <alignment vertical="center"/>
    </xf>
    <xf numFmtId="0" fontId="5" fillId="23" borderId="68" xfId="0" applyFont="1" applyFill="1" applyBorder="1" applyAlignment="1">
      <alignment horizontal="center" vertical="center"/>
    </xf>
    <xf numFmtId="0" fontId="18" fillId="0" borderId="0" xfId="2" applyFont="1"/>
    <xf numFmtId="0" fontId="19" fillId="0" borderId="15" xfId="2" applyFont="1" applyBorder="1" applyAlignment="1">
      <alignment horizontal="center" wrapText="1"/>
    </xf>
    <xf numFmtId="0" fontId="20" fillId="0" borderId="0" xfId="2" applyFont="1"/>
    <xf numFmtId="0" fontId="8" fillId="8" borderId="15" xfId="2" applyFill="1" applyBorder="1" applyAlignment="1">
      <alignment horizontal="center"/>
    </xf>
    <xf numFmtId="0" fontId="21" fillId="9" borderId="15" xfId="2" applyFont="1" applyFill="1" applyBorder="1" applyAlignment="1">
      <alignment horizontal="center"/>
    </xf>
    <xf numFmtId="0" fontId="8" fillId="10" borderId="15" xfId="2" applyFill="1" applyBorder="1" applyAlignment="1">
      <alignment horizontal="center"/>
    </xf>
    <xf numFmtId="0" fontId="22" fillId="0" borderId="0" xfId="2" applyFont="1"/>
    <xf numFmtId="0" fontId="22" fillId="9" borderId="24" xfId="2" applyFont="1" applyFill="1" applyBorder="1" applyAlignment="1">
      <alignment horizontal="center"/>
    </xf>
    <xf numFmtId="0" fontId="22" fillId="9" borderId="22" xfId="2" applyFont="1" applyFill="1" applyBorder="1" applyAlignment="1">
      <alignment horizontal="center"/>
    </xf>
    <xf numFmtId="0" fontId="22" fillId="9" borderId="23" xfId="2" applyFont="1" applyFill="1" applyBorder="1" applyAlignment="1">
      <alignment horizontal="center"/>
    </xf>
    <xf numFmtId="0" fontId="22" fillId="12" borderId="16" xfId="2" applyFont="1" applyFill="1" applyBorder="1" applyAlignment="1">
      <alignment horizontal="center" wrapText="1"/>
    </xf>
    <xf numFmtId="0" fontId="22" fillId="12" borderId="18" xfId="2" applyFont="1" applyFill="1" applyBorder="1" applyAlignment="1">
      <alignment horizontal="center"/>
    </xf>
    <xf numFmtId="0" fontId="22" fillId="12" borderId="19" xfId="2" applyFont="1" applyFill="1" applyBorder="1" applyAlignment="1">
      <alignment horizontal="center"/>
    </xf>
    <xf numFmtId="0" fontId="22" fillId="8" borderId="21" xfId="2" applyFont="1" applyFill="1" applyBorder="1" applyAlignment="1">
      <alignment horizontal="center"/>
    </xf>
    <xf numFmtId="0" fontId="22" fillId="12" borderId="20" xfId="2" applyFont="1" applyFill="1" applyBorder="1" applyAlignment="1">
      <alignment horizontal="center"/>
    </xf>
    <xf numFmtId="0" fontId="21" fillId="14" borderId="16" xfId="2" applyFont="1" applyFill="1" applyBorder="1" applyAlignment="1">
      <alignment horizontal="center"/>
    </xf>
    <xf numFmtId="0" fontId="21" fillId="14" borderId="19" xfId="2" applyFont="1" applyFill="1" applyBorder="1" applyAlignment="1">
      <alignment horizontal="center"/>
    </xf>
    <xf numFmtId="0" fontId="21" fillId="14" borderId="18" xfId="2" applyFont="1" applyFill="1" applyBorder="1" applyAlignment="1">
      <alignment horizontal="center"/>
    </xf>
    <xf numFmtId="0" fontId="21" fillId="14" borderId="20" xfId="2" applyFont="1" applyFill="1" applyBorder="1" applyAlignment="1">
      <alignment horizontal="center"/>
    </xf>
    <xf numFmtId="0" fontId="21" fillId="14" borderId="26" xfId="2" applyFont="1" applyFill="1" applyBorder="1" applyAlignment="1">
      <alignment horizontal="center"/>
    </xf>
    <xf numFmtId="0" fontId="21" fillId="14" borderId="0" xfId="2" applyFont="1" applyFill="1" applyAlignment="1">
      <alignment horizontal="center"/>
    </xf>
    <xf numFmtId="0" fontId="22" fillId="8" borderId="25" xfId="2" applyFont="1" applyFill="1" applyBorder="1" applyAlignment="1">
      <alignment horizontal="center"/>
    </xf>
    <xf numFmtId="0" fontId="21" fillId="14" borderId="22" xfId="2" applyFont="1" applyFill="1" applyBorder="1" applyAlignment="1">
      <alignment horizontal="center"/>
    </xf>
    <xf numFmtId="0" fontId="21" fillId="14" borderId="23" xfId="2" applyFont="1" applyFill="1" applyBorder="1" applyAlignment="1">
      <alignment horizontal="center"/>
    </xf>
    <xf numFmtId="0" fontId="21" fillId="14" borderId="24" xfId="2" applyFont="1" applyFill="1" applyBorder="1" applyAlignment="1">
      <alignment horizontal="center"/>
    </xf>
    <xf numFmtId="0" fontId="22" fillId="8" borderId="17" xfId="2" applyFont="1" applyFill="1" applyBorder="1" applyAlignment="1">
      <alignment horizontal="center"/>
    </xf>
    <xf numFmtId="0" fontId="22" fillId="12" borderId="22" xfId="2" applyFont="1" applyFill="1" applyBorder="1" applyAlignment="1">
      <alignment horizontal="center"/>
    </xf>
    <xf numFmtId="0" fontId="8" fillId="0" borderId="0" xfId="2" applyAlignment="1">
      <alignment horizontal="center" wrapText="1"/>
    </xf>
    <xf numFmtId="0" fontId="23" fillId="12" borderId="27" xfId="2" applyFont="1" applyFill="1" applyBorder="1" applyAlignment="1">
      <alignment horizontal="center" wrapText="1"/>
    </xf>
    <xf numFmtId="0" fontId="22" fillId="12" borderId="28" xfId="2" applyFont="1" applyFill="1" applyBorder="1" applyAlignment="1">
      <alignment horizontal="center"/>
    </xf>
    <xf numFmtId="0" fontId="22" fillId="12" borderId="27" xfId="2" applyFont="1" applyFill="1" applyBorder="1" applyAlignment="1">
      <alignment horizontal="center"/>
    </xf>
    <xf numFmtId="0" fontId="22" fillId="12" borderId="29" xfId="2" applyFont="1" applyFill="1" applyBorder="1" applyAlignment="1">
      <alignment horizontal="center"/>
    </xf>
    <xf numFmtId="0" fontId="23" fillId="11" borderId="20" xfId="2" applyFont="1" applyFill="1" applyBorder="1" applyAlignment="1">
      <alignment horizontal="center" vertical="center"/>
    </xf>
    <xf numFmtId="0" fontId="23" fillId="11" borderId="22" xfId="2" applyFont="1" applyFill="1" applyBorder="1" applyAlignment="1">
      <alignment horizontal="center" vertical="center"/>
    </xf>
    <xf numFmtId="0" fontId="24" fillId="0" borderId="0" xfId="2" applyFont="1" applyAlignment="1">
      <alignment horizontal="center"/>
    </xf>
    <xf numFmtId="0" fontId="25" fillId="0" borderId="0" xfId="2" applyFont="1"/>
    <xf numFmtId="0" fontId="21" fillId="0" borderId="2" xfId="2" applyFont="1" applyBorder="1"/>
    <xf numFmtId="0" fontId="22" fillId="0" borderId="30" xfId="2" applyFont="1" applyBorder="1" applyAlignment="1">
      <alignment horizontal="center" vertical="top" wrapText="1"/>
    </xf>
    <xf numFmtId="0" fontId="22" fillId="0" borderId="31" xfId="2" applyFont="1" applyBorder="1" applyAlignment="1">
      <alignment horizontal="center" vertical="top" wrapText="1"/>
    </xf>
    <xf numFmtId="0" fontId="22" fillId="0" borderId="32" xfId="2" applyFont="1" applyBorder="1" applyAlignment="1">
      <alignment horizontal="center" vertical="top" wrapText="1"/>
    </xf>
    <xf numFmtId="0" fontId="22" fillId="0" borderId="34" xfId="2" applyFont="1" applyBorder="1" applyAlignment="1">
      <alignment horizontal="center" vertical="top" wrapText="1"/>
    </xf>
    <xf numFmtId="0" fontId="22" fillId="15" borderId="35" xfId="2" applyFont="1" applyFill="1" applyBorder="1" applyAlignment="1">
      <alignment horizontal="center" vertical="top" wrapText="1"/>
    </xf>
    <xf numFmtId="0" fontId="22" fillId="15" borderId="36" xfId="2" applyFont="1" applyFill="1" applyBorder="1" applyAlignment="1">
      <alignment horizontal="center" vertical="top" wrapText="1"/>
    </xf>
    <xf numFmtId="0" fontId="22" fillId="16" borderId="37" xfId="2" applyFont="1" applyFill="1" applyBorder="1" applyAlignment="1">
      <alignment horizontal="center" vertical="top" wrapText="1"/>
    </xf>
    <xf numFmtId="0" fontId="22" fillId="16" borderId="38" xfId="2" applyFont="1" applyFill="1" applyBorder="1" applyAlignment="1">
      <alignment horizontal="center" vertical="top" wrapText="1"/>
    </xf>
    <xf numFmtId="0" fontId="22" fillId="17" borderId="35" xfId="2" applyFont="1" applyFill="1" applyBorder="1" applyAlignment="1">
      <alignment horizontal="center" vertical="top" wrapText="1"/>
    </xf>
    <xf numFmtId="0" fontId="22" fillId="17" borderId="36" xfId="2" applyFont="1" applyFill="1" applyBorder="1" applyAlignment="1">
      <alignment horizontal="center" vertical="top" wrapText="1"/>
    </xf>
    <xf numFmtId="0" fontId="22" fillId="0" borderId="40" xfId="2" applyFont="1" applyBorder="1" applyAlignment="1">
      <alignment horizontal="center" vertical="top" wrapText="1"/>
    </xf>
    <xf numFmtId="0" fontId="22" fillId="15" borderId="41" xfId="2" applyFont="1" applyFill="1" applyBorder="1" applyAlignment="1">
      <alignment horizontal="center" vertical="top" wrapText="1"/>
    </xf>
    <xf numFmtId="0" fontId="22" fillId="15" borderId="42" xfId="2" applyFont="1" applyFill="1" applyBorder="1" applyAlignment="1">
      <alignment horizontal="center" vertical="top" wrapText="1"/>
    </xf>
    <xf numFmtId="0" fontId="22" fillId="16" borderId="28" xfId="2" applyFont="1" applyFill="1" applyBorder="1" applyAlignment="1">
      <alignment horizontal="center" vertical="top" wrapText="1"/>
    </xf>
    <xf numFmtId="0" fontId="22" fillId="16" borderId="15" xfId="2" applyFont="1" applyFill="1" applyBorder="1" applyAlignment="1">
      <alignment horizontal="center" vertical="top" wrapText="1"/>
    </xf>
    <xf numFmtId="0" fontId="22" fillId="17" borderId="43" xfId="2" applyFont="1" applyFill="1" applyBorder="1" applyAlignment="1">
      <alignment horizontal="center" vertical="top" wrapText="1"/>
    </xf>
    <xf numFmtId="0" fontId="22" fillId="17" borderId="44" xfId="2" applyFont="1" applyFill="1" applyBorder="1" applyAlignment="1">
      <alignment horizontal="center" vertical="top" wrapText="1"/>
    </xf>
    <xf numFmtId="0" fontId="22" fillId="16" borderId="45" xfId="2" applyFont="1" applyFill="1" applyBorder="1" applyAlignment="1">
      <alignment horizontal="center" vertical="top" wrapText="1"/>
    </xf>
    <xf numFmtId="0" fontId="22" fillId="16" borderId="25" xfId="2" applyFont="1" applyFill="1" applyBorder="1" applyAlignment="1">
      <alignment horizontal="center" vertical="top" wrapText="1"/>
    </xf>
    <xf numFmtId="0" fontId="22" fillId="16" borderId="46" xfId="2" applyFont="1" applyFill="1" applyBorder="1" applyAlignment="1">
      <alignment horizontal="center" vertical="top" wrapText="1"/>
    </xf>
    <xf numFmtId="0" fontId="22" fillId="16" borderId="43" xfId="2" applyFont="1" applyFill="1" applyBorder="1" applyAlignment="1">
      <alignment horizontal="center" vertical="top" wrapText="1"/>
    </xf>
    <xf numFmtId="0" fontId="22" fillId="16" borderId="47" xfId="2" applyFont="1" applyFill="1" applyBorder="1" applyAlignment="1">
      <alignment horizontal="center" vertical="top" wrapText="1"/>
    </xf>
    <xf numFmtId="0" fontId="22" fillId="17" borderId="24" xfId="2" applyFont="1" applyFill="1" applyBorder="1" applyAlignment="1">
      <alignment horizontal="center" vertical="top" wrapText="1"/>
    </xf>
    <xf numFmtId="0" fontId="22" fillId="17" borderId="48" xfId="2" applyFont="1" applyFill="1" applyBorder="1" applyAlignment="1">
      <alignment horizontal="center" vertical="top" wrapText="1"/>
    </xf>
    <xf numFmtId="0" fontId="22" fillId="17" borderId="42" xfId="2" applyFont="1" applyFill="1" applyBorder="1" applyAlignment="1">
      <alignment horizontal="center" vertical="top" wrapText="1"/>
    </xf>
    <xf numFmtId="0" fontId="22" fillId="17" borderId="23" xfId="2" applyFont="1" applyFill="1" applyBorder="1" applyAlignment="1">
      <alignment horizontal="center" vertical="top" wrapText="1"/>
    </xf>
    <xf numFmtId="0" fontId="22" fillId="17" borderId="27" xfId="2" applyFont="1" applyFill="1" applyBorder="1" applyAlignment="1">
      <alignment horizontal="center" vertical="top" wrapText="1"/>
    </xf>
    <xf numFmtId="0" fontId="22" fillId="18" borderId="45" xfId="2" applyFont="1" applyFill="1" applyBorder="1" applyAlignment="1">
      <alignment horizontal="center" vertical="top" wrapText="1"/>
    </xf>
    <xf numFmtId="0" fontId="22" fillId="18" borderId="36" xfId="2" applyFont="1" applyFill="1" applyBorder="1" applyAlignment="1">
      <alignment horizontal="center" vertical="top" wrapText="1"/>
    </xf>
    <xf numFmtId="0" fontId="22" fillId="16" borderId="41" xfId="2" applyFont="1" applyFill="1" applyBorder="1" applyAlignment="1">
      <alignment horizontal="center" vertical="top" wrapText="1"/>
    </xf>
    <xf numFmtId="0" fontId="22" fillId="16" borderId="42" xfId="2" applyFont="1" applyFill="1" applyBorder="1" applyAlignment="1">
      <alignment horizontal="center" vertical="top" wrapText="1"/>
    </xf>
    <xf numFmtId="0" fontId="22" fillId="17" borderId="15" xfId="2" applyFont="1" applyFill="1" applyBorder="1" applyAlignment="1">
      <alignment horizontal="center" vertical="top" wrapText="1"/>
    </xf>
    <xf numFmtId="0" fontId="22" fillId="17" borderId="16" xfId="2" applyFont="1" applyFill="1" applyBorder="1" applyAlignment="1">
      <alignment horizontal="center" vertical="top" wrapText="1"/>
    </xf>
    <xf numFmtId="0" fontId="22" fillId="18" borderId="43" xfId="2" applyFont="1" applyFill="1" applyBorder="1" applyAlignment="1">
      <alignment horizontal="center" vertical="top" wrapText="1"/>
    </xf>
    <xf numFmtId="0" fontId="22" fillId="18" borderId="44" xfId="2" applyFont="1" applyFill="1" applyBorder="1" applyAlignment="1">
      <alignment horizontal="center" vertical="top" wrapText="1"/>
    </xf>
    <xf numFmtId="0" fontId="22" fillId="17" borderId="45" xfId="2" applyFont="1" applyFill="1" applyBorder="1" applyAlignment="1">
      <alignment horizontal="center" vertical="top" wrapText="1"/>
    </xf>
    <xf numFmtId="0" fontId="22" fillId="17" borderId="25" xfId="2" applyFont="1" applyFill="1" applyBorder="1" applyAlignment="1">
      <alignment horizontal="center" vertical="top" wrapText="1"/>
    </xf>
    <xf numFmtId="0" fontId="22" fillId="18" borderId="49" xfId="2" applyFont="1" applyFill="1" applyBorder="1" applyAlignment="1">
      <alignment horizontal="center" vertical="top" wrapText="1"/>
    </xf>
    <xf numFmtId="0" fontId="22" fillId="18" borderId="15" xfId="2" applyFont="1" applyFill="1" applyBorder="1" applyAlignment="1">
      <alignment horizontal="center" vertical="top" wrapText="1"/>
    </xf>
    <xf numFmtId="0" fontId="22" fillId="0" borderId="50" xfId="2" applyFont="1" applyBorder="1" applyAlignment="1">
      <alignment horizontal="center" vertical="top" wrapText="1"/>
    </xf>
    <xf numFmtId="0" fontId="22" fillId="17" borderId="41" xfId="2" applyFont="1" applyFill="1" applyBorder="1" applyAlignment="1">
      <alignment horizontal="center" vertical="top" wrapText="1"/>
    </xf>
    <xf numFmtId="0" fontId="22" fillId="17" borderId="51" xfId="2" applyFont="1" applyFill="1" applyBorder="1" applyAlignment="1">
      <alignment horizontal="center" vertical="top" wrapText="1"/>
    </xf>
    <xf numFmtId="0" fontId="22" fillId="18" borderId="30" xfId="2" applyFont="1" applyFill="1" applyBorder="1" applyAlignment="1">
      <alignment horizontal="center" vertical="top" wrapText="1"/>
    </xf>
    <xf numFmtId="0" fontId="22" fillId="18" borderId="48" xfId="2" applyFont="1" applyFill="1" applyBorder="1" applyAlignment="1">
      <alignment horizontal="center" vertical="top" wrapText="1"/>
    </xf>
    <xf numFmtId="0" fontId="22" fillId="18" borderId="52" xfId="2" applyFont="1" applyFill="1" applyBorder="1" applyAlignment="1">
      <alignment horizontal="center" vertical="top" wrapText="1"/>
    </xf>
    <xf numFmtId="0" fontId="22" fillId="18" borderId="53" xfId="2" applyFont="1" applyFill="1" applyBorder="1" applyAlignment="1">
      <alignment horizontal="center" vertical="top" wrapText="1"/>
    </xf>
    <xf numFmtId="0" fontId="5" fillId="21" borderId="1" xfId="0" applyFont="1" applyFill="1" applyBorder="1" applyAlignment="1">
      <alignment horizontal="center" vertical="center"/>
    </xf>
    <xf numFmtId="0" fontId="3" fillId="0" borderId="0" xfId="0" applyFont="1" applyAlignment="1">
      <alignment horizontal="center" vertical="center" wrapText="1"/>
    </xf>
    <xf numFmtId="0" fontId="7" fillId="21" borderId="6" xfId="0" applyFont="1" applyFill="1" applyBorder="1" applyAlignment="1">
      <alignment vertical="center" wrapText="1"/>
    </xf>
    <xf numFmtId="0" fontId="7" fillId="0" borderId="13" xfId="0" applyFont="1" applyBorder="1" applyAlignment="1">
      <alignment horizontal="center" vertical="center" wrapText="1"/>
    </xf>
    <xf numFmtId="0" fontId="7" fillId="0" borderId="0" xfId="0" applyFont="1" applyAlignment="1">
      <alignment horizontal="center" vertical="center" wrapText="1"/>
    </xf>
    <xf numFmtId="0" fontId="7" fillId="0" borderId="14" xfId="0" applyFont="1" applyBorder="1" applyAlignment="1">
      <alignment horizontal="center" vertical="center" wrapText="1"/>
    </xf>
    <xf numFmtId="0" fontId="3" fillId="0" borderId="0" xfId="0" applyFont="1" applyAlignment="1">
      <alignment horizontal="right" vertical="top"/>
    </xf>
    <xf numFmtId="0" fontId="0" fillId="0" borderId="60" xfId="0" applyBorder="1"/>
    <xf numFmtId="0" fontId="0" fillId="0" borderId="61" xfId="0" applyBorder="1"/>
    <xf numFmtId="0" fontId="0" fillId="0" borderId="62" xfId="0" applyBorder="1"/>
    <xf numFmtId="0" fontId="14" fillId="0" borderId="0" xfId="0" applyFont="1" applyAlignment="1">
      <alignment horizontal="right" vertical="center"/>
    </xf>
    <xf numFmtId="0" fontId="0" fillId="0" borderId="63" xfId="0" applyBorder="1"/>
    <xf numFmtId="0" fontId="0" fillId="0" borderId="12" xfId="0" applyBorder="1"/>
    <xf numFmtId="0" fontId="0" fillId="0" borderId="64" xfId="0" applyBorder="1"/>
    <xf numFmtId="0" fontId="3" fillId="0" borderId="63" xfId="0" applyFont="1" applyBorder="1" applyAlignment="1">
      <alignment vertical="center"/>
    </xf>
    <xf numFmtId="0" fontId="3" fillId="0" borderId="63" xfId="0" applyFont="1" applyBorder="1" applyAlignment="1">
      <alignment vertical="top"/>
    </xf>
    <xf numFmtId="0" fontId="0" fillId="0" borderId="65" xfId="0" applyBorder="1"/>
    <xf numFmtId="0" fontId="0" fillId="0" borderId="66" xfId="0" applyBorder="1"/>
    <xf numFmtId="0" fontId="0" fillId="0" borderId="67" xfId="0" applyBorder="1"/>
    <xf numFmtId="0" fontId="12" fillId="0" borderId="0" xfId="0" applyFont="1" applyAlignment="1">
      <alignment horizontal="right" vertical="top"/>
    </xf>
    <xf numFmtId="0" fontId="15" fillId="0" borderId="0" xfId="0" applyFont="1" applyAlignment="1">
      <alignment horizontal="center" vertical="center"/>
    </xf>
    <xf numFmtId="0" fontId="0" fillId="0" borderId="0" xfId="0" applyAlignment="1">
      <alignment horizontal="center"/>
    </xf>
    <xf numFmtId="0" fontId="7" fillId="6" borderId="6" xfId="0" applyFont="1" applyFill="1" applyBorder="1" applyAlignment="1">
      <alignment horizontal="center" vertical="center" wrapText="1"/>
    </xf>
    <xf numFmtId="2" fontId="15" fillId="0" borderId="1" xfId="0" applyNumberFormat="1" applyFont="1" applyBorder="1" applyAlignment="1">
      <alignment horizontal="center" vertical="center" wrapText="1"/>
    </xf>
    <xf numFmtId="0" fontId="7" fillId="0" borderId="0" xfId="0" applyFont="1" applyAlignment="1">
      <alignment vertical="center"/>
    </xf>
    <xf numFmtId="0" fontId="13" fillId="6" borderId="1" xfId="0" applyFont="1" applyFill="1" applyBorder="1" applyAlignment="1">
      <alignment vertical="center"/>
    </xf>
    <xf numFmtId="0" fontId="3" fillId="0" borderId="0" xfId="0" applyFont="1" applyAlignment="1">
      <alignment vertical="center"/>
    </xf>
    <xf numFmtId="0" fontId="34" fillId="4" borderId="9" xfId="0" applyFont="1" applyFill="1" applyBorder="1" applyAlignment="1">
      <alignment horizontal="center" vertical="center"/>
    </xf>
    <xf numFmtId="0" fontId="39" fillId="4" borderId="9" xfId="0" applyFont="1" applyFill="1" applyBorder="1" applyAlignment="1">
      <alignment horizontal="center" vertical="center"/>
    </xf>
    <xf numFmtId="0" fontId="38" fillId="0" borderId="0" xfId="7"/>
    <xf numFmtId="0" fontId="27" fillId="0" borderId="1" xfId="7" applyFont="1" applyBorder="1" applyAlignment="1">
      <alignment horizontal="center" vertical="center" wrapText="1"/>
    </xf>
    <xf numFmtId="0" fontId="19" fillId="0" borderId="0" xfId="7" applyFont="1" applyAlignment="1">
      <alignment horizontal="center" vertical="center" wrapText="1"/>
    </xf>
    <xf numFmtId="0" fontId="42" fillId="0" borderId="1" xfId="7" quotePrefix="1" applyFont="1" applyBorder="1" applyAlignment="1">
      <alignment horizontal="center" vertical="center" wrapText="1"/>
    </xf>
    <xf numFmtId="0" fontId="42" fillId="0" borderId="1" xfId="7" applyFont="1" applyBorder="1" applyAlignment="1">
      <alignment horizontal="center" vertical="center" wrapText="1"/>
    </xf>
    <xf numFmtId="0" fontId="41" fillId="0" borderId="0" xfId="7" applyFont="1" applyAlignment="1">
      <alignment horizontal="center" vertical="center" wrapText="1"/>
    </xf>
    <xf numFmtId="0" fontId="30" fillId="0" borderId="1" xfId="7" applyFont="1" applyBorder="1" applyAlignment="1">
      <alignment horizontal="center" vertical="center" wrapText="1"/>
    </xf>
    <xf numFmtId="0" fontId="30" fillId="21" borderId="58" xfId="7" applyFont="1" applyFill="1" applyBorder="1"/>
    <xf numFmtId="0" fontId="30" fillId="0" borderId="1" xfId="7" quotePrefix="1" applyFont="1" applyBorder="1" applyAlignment="1">
      <alignment horizontal="center" vertical="center" wrapText="1"/>
    </xf>
    <xf numFmtId="0" fontId="38" fillId="0" borderId="0" xfId="7" applyAlignment="1">
      <alignment horizontal="center" vertical="center" wrapText="1"/>
    </xf>
    <xf numFmtId="0" fontId="27" fillId="21" borderId="1" xfId="7" applyFont="1" applyFill="1" applyBorder="1" applyAlignment="1">
      <alignment horizontal="center" vertical="center" textRotation="90" wrapText="1"/>
    </xf>
    <xf numFmtId="0" fontId="30" fillId="21" borderId="7" xfId="7" applyFont="1" applyFill="1" applyBorder="1"/>
    <xf numFmtId="0" fontId="38" fillId="0" borderId="0" xfId="7" applyAlignment="1">
      <alignment horizontal="center" wrapText="1"/>
    </xf>
    <xf numFmtId="0" fontId="11" fillId="0" borderId="0" xfId="7" applyFont="1"/>
    <xf numFmtId="0" fontId="10" fillId="0" borderId="0" xfId="7" applyFont="1"/>
    <xf numFmtId="0" fontId="43" fillId="0" borderId="0" xfId="7" applyFont="1"/>
    <xf numFmtId="0" fontId="43" fillId="0" borderId="0" xfId="7" applyFont="1" applyAlignment="1">
      <alignment horizontal="center"/>
    </xf>
    <xf numFmtId="0" fontId="10" fillId="24" borderId="0" xfId="7" applyFont="1" applyFill="1"/>
    <xf numFmtId="0" fontId="10" fillId="0" borderId="0" xfId="7" applyFont="1" applyAlignment="1">
      <alignment horizontal="center"/>
    </xf>
    <xf numFmtId="0" fontId="10" fillId="17" borderId="0" xfId="7" applyFont="1" applyFill="1"/>
    <xf numFmtId="0" fontId="10" fillId="9" borderId="0" xfId="7" applyFont="1" applyFill="1" applyAlignment="1">
      <alignment horizontal="center"/>
    </xf>
    <xf numFmtId="0" fontId="10" fillId="25" borderId="0" xfId="7" applyFont="1" applyFill="1"/>
    <xf numFmtId="0" fontId="10" fillId="18" borderId="0" xfId="7" applyFont="1" applyFill="1"/>
    <xf numFmtId="0" fontId="10" fillId="4" borderId="1" xfId="7" applyFont="1" applyFill="1" applyBorder="1" applyAlignment="1">
      <alignment horizontal="center" vertical="center" wrapText="1"/>
    </xf>
    <xf numFmtId="0" fontId="10" fillId="4" borderId="1" xfId="7" applyFont="1" applyFill="1" applyBorder="1" applyAlignment="1">
      <alignment horizontal="center" vertical="center"/>
    </xf>
    <xf numFmtId="0" fontId="13" fillId="6" borderId="1" xfId="7" applyFont="1" applyFill="1" applyBorder="1" applyAlignment="1">
      <alignment horizontal="center" vertical="center"/>
    </xf>
    <xf numFmtId="0" fontId="11" fillId="21" borderId="1" xfId="7" applyFont="1" applyFill="1" applyBorder="1" applyAlignment="1">
      <alignment horizontal="center" vertical="center" wrapText="1"/>
    </xf>
    <xf numFmtId="0" fontId="48" fillId="6" borderId="1" xfId="7" applyFont="1" applyFill="1" applyBorder="1" applyAlignment="1">
      <alignment horizontal="center" vertical="center" wrapText="1"/>
    </xf>
    <xf numFmtId="0" fontId="10" fillId="4" borderId="1" xfId="7" applyFont="1" applyFill="1" applyBorder="1" applyAlignment="1">
      <alignment horizontal="left" vertical="center" wrapText="1"/>
    </xf>
    <xf numFmtId="0" fontId="6" fillId="0" borderId="0" xfId="0" applyFont="1" applyAlignment="1">
      <alignment vertical="center" wrapText="1"/>
    </xf>
    <xf numFmtId="0" fontId="0" fillId="26" borderId="1" xfId="0" applyFill="1" applyBorder="1"/>
    <xf numFmtId="9" fontId="7" fillId="6" borderId="1" xfId="6" applyFont="1" applyFill="1" applyBorder="1" applyAlignment="1" applyProtection="1">
      <alignment horizontal="center" vertical="center"/>
    </xf>
    <xf numFmtId="0" fontId="0" fillId="0" borderId="1" xfId="0" applyBorder="1"/>
    <xf numFmtId="0" fontId="3" fillId="21" borderId="6" xfId="0" applyFont="1" applyFill="1" applyBorder="1" applyAlignment="1" applyProtection="1">
      <alignment horizontal="center" vertical="center"/>
      <protection locked="0"/>
    </xf>
    <xf numFmtId="0" fontId="37" fillId="4" borderId="1" xfId="0" applyFont="1" applyFill="1" applyBorder="1" applyAlignment="1">
      <alignment horizontal="center" vertical="center"/>
    </xf>
    <xf numFmtId="0" fontId="36" fillId="0" borderId="0" xfId="0" applyFont="1" applyAlignment="1">
      <alignment vertical="center"/>
    </xf>
    <xf numFmtId="0" fontId="0" fillId="0" borderId="11" xfId="0" applyBorder="1"/>
    <xf numFmtId="0" fontId="0" fillId="0" borderId="56" xfId="0" applyBorder="1"/>
    <xf numFmtId="0" fontId="0" fillId="0" borderId="1" xfId="0" applyBorder="1" applyAlignment="1">
      <alignment horizontal="center"/>
    </xf>
    <xf numFmtId="0" fontId="0" fillId="0" borderId="0" xfId="0" applyAlignment="1">
      <alignment vertical="center"/>
    </xf>
    <xf numFmtId="0" fontId="3" fillId="0" borderId="12" xfId="0" applyFont="1" applyBorder="1" applyAlignment="1">
      <alignment vertical="center"/>
    </xf>
    <xf numFmtId="0" fontId="3" fillId="0" borderId="12" xfId="0" applyFont="1" applyBorder="1" applyAlignment="1">
      <alignment horizontal="center" vertical="center"/>
    </xf>
    <xf numFmtId="0" fontId="3" fillId="0" borderId="12" xfId="0" applyFont="1" applyBorder="1" applyAlignment="1">
      <alignment horizontal="center" vertical="center" wrapText="1"/>
    </xf>
    <xf numFmtId="0" fontId="0" fillId="0" borderId="0" xfId="0" applyAlignment="1">
      <alignment wrapText="1"/>
    </xf>
    <xf numFmtId="0" fontId="5" fillId="0" borderId="1" xfId="0" applyFont="1" applyBorder="1" applyAlignment="1">
      <alignment vertical="center"/>
    </xf>
    <xf numFmtId="0" fontId="2" fillId="0" borderId="1" xfId="0" applyFont="1" applyBorder="1" applyAlignment="1">
      <alignment horizontal="center" vertical="center"/>
    </xf>
    <xf numFmtId="0" fontId="2" fillId="4" borderId="1" xfId="0" applyFont="1" applyFill="1" applyBorder="1" applyAlignment="1">
      <alignment horizontal="center" textRotation="90"/>
    </xf>
    <xf numFmtId="0" fontId="2" fillId="0" borderId="1" xfId="0" applyFont="1" applyBorder="1" applyAlignment="1">
      <alignment horizontal="center" textRotation="90"/>
    </xf>
    <xf numFmtId="0" fontId="3" fillId="0" borderId="1" xfId="0" applyFont="1" applyBorder="1" applyAlignment="1">
      <alignment horizontal="center" vertical="center"/>
    </xf>
    <xf numFmtId="0" fontId="7" fillId="0" borderId="1" xfId="0" applyFont="1" applyBorder="1" applyAlignment="1">
      <alignment vertical="center" wrapText="1"/>
    </xf>
    <xf numFmtId="0" fontId="3" fillId="0" borderId="5" xfId="0" applyFont="1" applyBorder="1" applyAlignment="1">
      <alignment horizontal="center" vertical="center"/>
    </xf>
    <xf numFmtId="0" fontId="0" fillId="0" borderId="5" xfId="0" applyBorder="1"/>
    <xf numFmtId="0" fontId="1" fillId="0" borderId="0" xfId="0" applyFont="1"/>
    <xf numFmtId="0" fontId="1" fillId="0" borderId="0" xfId="0" applyFont="1" applyAlignment="1">
      <alignment vertical="center"/>
    </xf>
    <xf numFmtId="0" fontId="13" fillId="6" borderId="6" xfId="0" applyFont="1" applyFill="1" applyBorder="1" applyAlignment="1">
      <alignment horizontal="left" vertical="center"/>
    </xf>
    <xf numFmtId="0" fontId="0" fillId="0" borderId="0" xfId="0" applyAlignment="1">
      <alignment horizontal="justify"/>
    </xf>
    <xf numFmtId="0" fontId="3" fillId="27" borderId="1" xfId="0" applyFont="1" applyFill="1" applyBorder="1" applyAlignment="1">
      <alignment horizontal="center" vertical="center"/>
    </xf>
    <xf numFmtId="0" fontId="3" fillId="28" borderId="1" xfId="0" applyFont="1" applyFill="1" applyBorder="1" applyAlignment="1">
      <alignment horizontal="center" vertical="center"/>
    </xf>
    <xf numFmtId="0" fontId="0" fillId="0" borderId="8" xfId="0" applyBorder="1"/>
    <xf numFmtId="2" fontId="0" fillId="0" borderId="0" xfId="0" applyNumberFormat="1"/>
    <xf numFmtId="0" fontId="15" fillId="0" borderId="0" xfId="0" applyFont="1" applyAlignment="1">
      <alignment vertical="center"/>
    </xf>
    <xf numFmtId="0" fontId="3" fillId="4" borderId="1" xfId="0" applyFont="1" applyFill="1" applyBorder="1" applyAlignment="1" applyProtection="1">
      <alignment vertical="center"/>
      <protection locked="0"/>
    </xf>
    <xf numFmtId="0" fontId="39" fillId="4" borderId="8" xfId="0" applyFont="1" applyFill="1" applyBorder="1" applyAlignment="1">
      <alignment horizontal="center" vertical="center"/>
    </xf>
    <xf numFmtId="0" fontId="4" fillId="4" borderId="1" xfId="0" applyFont="1" applyFill="1" applyBorder="1" applyAlignment="1">
      <alignment horizontal="left" vertical="center"/>
    </xf>
    <xf numFmtId="0" fontId="7" fillId="6" borderId="1" xfId="0" applyFont="1" applyFill="1" applyBorder="1" applyAlignment="1">
      <alignment horizontal="center" vertical="center" wrapText="1"/>
    </xf>
    <xf numFmtId="0" fontId="4" fillId="4" borderId="1" xfId="0" applyFont="1" applyFill="1" applyBorder="1" applyAlignment="1">
      <alignment vertical="center"/>
    </xf>
    <xf numFmtId="0" fontId="4" fillId="4" borderId="1" xfId="0" applyFont="1" applyFill="1" applyBorder="1" applyAlignment="1">
      <alignment horizontal="right" vertical="center"/>
    </xf>
    <xf numFmtId="0" fontId="4" fillId="4" borderId="1" xfId="0" applyFont="1" applyFill="1" applyBorder="1" applyAlignment="1">
      <alignment horizontal="right" vertical="center" wrapText="1"/>
    </xf>
    <xf numFmtId="0" fontId="4" fillId="4" borderId="1" xfId="0" applyFont="1" applyFill="1" applyBorder="1" applyAlignment="1">
      <alignment horizontal="left" vertical="center" wrapText="1"/>
    </xf>
    <xf numFmtId="9" fontId="3" fillId="0" borderId="0" xfId="6" applyFont="1" applyAlignment="1" applyProtection="1">
      <alignment horizontal="center" vertical="center"/>
    </xf>
    <xf numFmtId="9" fontId="3"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9" fontId="4" fillId="0" borderId="0" xfId="6" applyFont="1" applyFill="1" applyAlignment="1" applyProtection="1">
      <alignment horizontal="center" vertical="center"/>
    </xf>
    <xf numFmtId="9" fontId="0" fillId="0" borderId="0" xfId="0" applyNumberFormat="1"/>
    <xf numFmtId="164" fontId="3" fillId="21" borderId="5" xfId="0" applyNumberFormat="1" applyFont="1" applyFill="1" applyBorder="1" applyAlignment="1">
      <alignment horizontal="center" vertical="center"/>
    </xf>
    <xf numFmtId="164" fontId="4" fillId="21" borderId="1" xfId="0" applyNumberFormat="1" applyFont="1" applyFill="1" applyBorder="1" applyAlignment="1" applyProtection="1">
      <alignment horizontal="center" vertical="center"/>
      <protection locked="0"/>
    </xf>
    <xf numFmtId="164" fontId="13" fillId="6" borderId="6" xfId="0" applyNumberFormat="1" applyFont="1" applyFill="1" applyBorder="1" applyAlignment="1">
      <alignment horizontal="center" vertical="center"/>
    </xf>
    <xf numFmtId="0" fontId="54" fillId="21" borderId="1" xfId="0" applyFont="1" applyFill="1" applyBorder="1" applyAlignment="1" applyProtection="1">
      <alignment horizontal="center" vertical="center"/>
      <protection locked="0"/>
    </xf>
    <xf numFmtId="0" fontId="30" fillId="0" borderId="0" xfId="9" applyFont="1"/>
    <xf numFmtId="0" fontId="27" fillId="0" borderId="0" xfId="9" applyFont="1"/>
    <xf numFmtId="0" fontId="10" fillId="21" borderId="1" xfId="9" applyFont="1" applyFill="1" applyBorder="1" applyAlignment="1">
      <alignment horizontal="center" vertical="center"/>
    </xf>
    <xf numFmtId="0" fontId="30" fillId="0" borderId="55" xfId="9" applyFont="1" applyBorder="1" applyAlignment="1">
      <alignment vertical="center" wrapText="1"/>
    </xf>
    <xf numFmtId="0" fontId="10" fillId="4" borderId="1" xfId="9" applyFont="1" applyFill="1" applyBorder="1" applyAlignment="1">
      <alignment horizontal="center" vertical="center"/>
    </xf>
    <xf numFmtId="0" fontId="10" fillId="21" borderId="5" xfId="9" applyFont="1" applyFill="1" applyBorder="1" applyAlignment="1">
      <alignment horizontal="center" vertical="center"/>
    </xf>
    <xf numFmtId="0" fontId="10" fillId="4" borderId="5" xfId="9" applyFont="1" applyFill="1" applyBorder="1" applyAlignment="1">
      <alignment horizontal="center" vertical="center"/>
    </xf>
    <xf numFmtId="0" fontId="13" fillId="6" borderId="1" xfId="9" applyFont="1" applyFill="1" applyBorder="1" applyAlignment="1">
      <alignment horizontal="center" vertical="center"/>
    </xf>
    <xf numFmtId="0" fontId="7" fillId="0" borderId="7" xfId="9" applyFont="1" applyBorder="1" applyAlignment="1">
      <alignment vertical="center" wrapText="1"/>
    </xf>
    <xf numFmtId="0" fontId="13" fillId="6" borderId="1" xfId="9" applyFont="1" applyFill="1" applyBorder="1" applyAlignment="1">
      <alignment horizontal="center" vertical="center" wrapText="1"/>
    </xf>
    <xf numFmtId="0" fontId="13" fillId="0" borderId="1" xfId="9" applyFont="1" applyBorder="1" applyAlignment="1">
      <alignment vertical="center" wrapText="1"/>
    </xf>
    <xf numFmtId="0" fontId="10" fillId="0" borderId="4" xfId="9" applyFont="1" applyBorder="1" applyAlignment="1">
      <alignment vertical="center"/>
    </xf>
    <xf numFmtId="0" fontId="10" fillId="0" borderId="1" xfId="9" applyFont="1" applyBorder="1" applyAlignment="1">
      <alignment vertical="center"/>
    </xf>
    <xf numFmtId="0" fontId="30" fillId="0" borderId="1" xfId="9" applyFont="1" applyBorder="1"/>
    <xf numFmtId="0" fontId="27" fillId="0" borderId="1" xfId="9" applyFont="1" applyBorder="1" applyAlignment="1">
      <alignment vertical="center"/>
    </xf>
    <xf numFmtId="0" fontId="10" fillId="21" borderId="1" xfId="9" applyFont="1" applyFill="1" applyBorder="1" applyAlignment="1" applyProtection="1">
      <alignment horizontal="center" vertical="center"/>
      <protection locked="0"/>
    </xf>
    <xf numFmtId="0" fontId="10" fillId="0" borderId="1" xfId="9" applyFont="1" applyBorder="1" applyAlignment="1">
      <alignment horizontal="right" vertical="center"/>
    </xf>
    <xf numFmtId="2" fontId="3" fillId="21" borderId="1" xfId="9" applyNumberFormat="1" applyFont="1" applyFill="1" applyBorder="1" applyAlignment="1">
      <alignment horizontal="center" vertical="center"/>
    </xf>
    <xf numFmtId="0" fontId="10" fillId="0" borderId="1" xfId="9" applyFont="1" applyBorder="1"/>
    <xf numFmtId="0" fontId="10" fillId="0" borderId="1" xfId="9" applyFont="1" applyBorder="1" applyAlignment="1">
      <alignment horizontal="center"/>
    </xf>
    <xf numFmtId="0" fontId="10" fillId="0" borderId="0" xfId="9" applyFont="1" applyAlignment="1">
      <alignment horizontal="right" vertical="center"/>
    </xf>
    <xf numFmtId="2" fontId="3" fillId="21" borderId="1" xfId="9" quotePrefix="1" applyNumberFormat="1" applyFont="1" applyFill="1" applyBorder="1" applyAlignment="1">
      <alignment horizontal="center" vertical="center"/>
    </xf>
    <xf numFmtId="0" fontId="27" fillId="0" borderId="0" xfId="9" applyFont="1" applyAlignment="1">
      <alignment horizontal="right"/>
    </xf>
    <xf numFmtId="0" fontId="10" fillId="0" borderId="1" xfId="9" applyFont="1" applyBorder="1" applyAlignment="1">
      <alignment horizontal="center" vertical="top"/>
    </xf>
    <xf numFmtId="0" fontId="10" fillId="0" borderId="0" xfId="9" applyFont="1" applyAlignment="1">
      <alignment horizontal="right"/>
    </xf>
    <xf numFmtId="0" fontId="10" fillId="0" borderId="0" xfId="9" applyFont="1"/>
    <xf numFmtId="0" fontId="10" fillId="0" borderId="1" xfId="9" applyFont="1" applyBorder="1" applyAlignment="1">
      <alignment horizontal="center" vertical="center"/>
    </xf>
    <xf numFmtId="0" fontId="30" fillId="0" borderId="1" xfId="9" applyFont="1" applyBorder="1" applyAlignment="1">
      <alignment horizontal="center"/>
    </xf>
    <xf numFmtId="2" fontId="10" fillId="4" borderId="1" xfId="9" applyNumberFormat="1" applyFont="1" applyFill="1" applyBorder="1" applyAlignment="1">
      <alignment horizontal="center" vertical="center"/>
    </xf>
    <xf numFmtId="0" fontId="27" fillId="0" borderId="1" xfId="9" applyFont="1" applyBorder="1" applyAlignment="1">
      <alignment horizontal="centerContinuous"/>
    </xf>
    <xf numFmtId="0" fontId="30" fillId="0" borderId="5" xfId="9" applyFont="1" applyBorder="1"/>
    <xf numFmtId="0" fontId="10" fillId="0" borderId="5" xfId="9" applyFont="1" applyBorder="1"/>
    <xf numFmtId="2" fontId="13" fillId="6" borderId="1" xfId="9" applyNumberFormat="1" applyFont="1" applyFill="1" applyBorder="1" applyAlignment="1">
      <alignment horizontal="center" vertical="center"/>
    </xf>
    <xf numFmtId="2" fontId="10" fillId="0" borderId="1" xfId="9" applyNumberFormat="1" applyFont="1" applyBorder="1" applyAlignment="1">
      <alignment horizontal="center" vertical="center"/>
    </xf>
    <xf numFmtId="0" fontId="11" fillId="21" borderId="1" xfId="9" applyFont="1" applyFill="1" applyBorder="1" applyAlignment="1">
      <alignment horizontal="center" vertical="center"/>
    </xf>
    <xf numFmtId="2" fontId="4" fillId="21" borderId="1" xfId="9" applyNumberFormat="1" applyFont="1" applyFill="1" applyBorder="1" applyAlignment="1">
      <alignment horizontal="center" vertical="center"/>
    </xf>
    <xf numFmtId="0" fontId="27" fillId="0" borderId="0" xfId="9" applyFont="1" applyAlignment="1">
      <alignment vertical="center" wrapText="1"/>
    </xf>
    <xf numFmtId="0" fontId="27" fillId="0" borderId="0" xfId="9" applyFont="1" applyAlignment="1">
      <alignment vertical="center"/>
    </xf>
    <xf numFmtId="0" fontId="30" fillId="0" borderId="0" xfId="9" applyFont="1" applyAlignment="1">
      <alignment vertical="center"/>
    </xf>
    <xf numFmtId="0" fontId="10" fillId="0" borderId="0" xfId="9" applyFont="1" applyAlignment="1">
      <alignment vertical="center"/>
    </xf>
    <xf numFmtId="0" fontId="11" fillId="0" borderId="0" xfId="9" applyFont="1" applyAlignment="1">
      <alignment horizontal="right" vertical="center"/>
    </xf>
    <xf numFmtId="2" fontId="3" fillId="21" borderId="1" xfId="9" applyNumberFormat="1" applyFont="1" applyFill="1" applyBorder="1" applyAlignment="1" applyProtection="1">
      <alignment horizontal="center" vertical="center"/>
      <protection locked="0"/>
    </xf>
    <xf numFmtId="2" fontId="10" fillId="21" borderId="1" xfId="9" applyNumberFormat="1" applyFont="1" applyFill="1" applyBorder="1" applyAlignment="1" applyProtection="1">
      <alignment horizontal="center" vertical="center"/>
      <protection locked="0"/>
    </xf>
    <xf numFmtId="0" fontId="59" fillId="0" borderId="0" xfId="0" applyFont="1"/>
    <xf numFmtId="2" fontId="11" fillId="21" borderId="1" xfId="9" applyNumberFormat="1" applyFont="1" applyFill="1" applyBorder="1" applyAlignment="1">
      <alignment horizontal="center" vertical="center"/>
    </xf>
    <xf numFmtId="0" fontId="10" fillId="0" borderId="0" xfId="1" applyFont="1" applyAlignment="1">
      <alignment horizontal="center" vertical="center"/>
    </xf>
    <xf numFmtId="0" fontId="10" fillId="0" borderId="0" xfId="7" applyFont="1" applyAlignment="1">
      <alignment horizontal="center" vertical="center"/>
    </xf>
    <xf numFmtId="0" fontId="3" fillId="4" borderId="7" xfId="0" applyFont="1" applyFill="1" applyBorder="1" applyAlignment="1" applyProtection="1">
      <alignment horizontal="left"/>
      <protection locked="0"/>
    </xf>
    <xf numFmtId="0" fontId="3" fillId="4" borderId="8" xfId="0" applyFont="1" applyFill="1" applyBorder="1" applyAlignment="1" applyProtection="1">
      <alignment horizontal="left"/>
      <protection locked="0"/>
    </xf>
    <xf numFmtId="0" fontId="3" fillId="4" borderId="9" xfId="0" applyFont="1" applyFill="1" applyBorder="1" applyAlignment="1" applyProtection="1">
      <alignment horizontal="left"/>
      <protection locked="0"/>
    </xf>
    <xf numFmtId="0" fontId="4" fillId="4" borderId="7" xfId="0" applyFont="1" applyFill="1" applyBorder="1" applyAlignment="1" applyProtection="1">
      <alignment horizontal="center" vertical="center"/>
      <protection locked="0"/>
    </xf>
    <xf numFmtId="0" fontId="4" fillId="4" borderId="8"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locked="0"/>
    </xf>
    <xf numFmtId="49" fontId="7" fillId="6" borderId="6" xfId="1" applyNumberFormat="1" applyFont="1" applyFill="1" applyBorder="1" applyAlignment="1">
      <alignment horizontal="center" vertical="center" wrapText="1"/>
    </xf>
    <xf numFmtId="0" fontId="7" fillId="6" borderId="6" xfId="1" applyFont="1" applyFill="1" applyBorder="1" applyAlignment="1">
      <alignment horizontal="center" vertical="center" wrapText="1"/>
    </xf>
    <xf numFmtId="49" fontId="7" fillId="6" borderId="6" xfId="1" applyNumberFormat="1" applyFont="1" applyFill="1" applyBorder="1" applyAlignment="1">
      <alignment horizontal="center" vertical="center"/>
    </xf>
    <xf numFmtId="0" fontId="63" fillId="0" borderId="0" xfId="1" applyFont="1"/>
    <xf numFmtId="0" fontId="63" fillId="0" borderId="2" xfId="1" applyFont="1" applyBorder="1"/>
    <xf numFmtId="0" fontId="2" fillId="4" borderId="1" xfId="0" applyFont="1" applyFill="1" applyBorder="1" applyAlignment="1">
      <alignment horizontal="center" vertical="center"/>
    </xf>
    <xf numFmtId="0" fontId="2" fillId="0" borderId="1" xfId="0" applyFont="1" applyBorder="1" applyAlignment="1">
      <alignment vertical="center"/>
    </xf>
    <xf numFmtId="0" fontId="69" fillId="0" borderId="1" xfId="0" applyFont="1" applyBorder="1" applyAlignment="1">
      <alignment horizontal="center" vertical="center" wrapText="1"/>
    </xf>
    <xf numFmtId="0" fontId="69" fillId="0" borderId="7" xfId="0" applyFont="1" applyBorder="1" applyAlignment="1">
      <alignment horizontal="center" vertical="center" wrapText="1"/>
    </xf>
    <xf numFmtId="0" fontId="0" fillId="0" borderId="0" xfId="0" applyAlignment="1">
      <alignment horizontal="center"/>
    </xf>
    <xf numFmtId="0" fontId="70" fillId="0" borderId="0" xfId="0" applyFont="1" applyAlignment="1">
      <alignment horizontal="justify" vertical="top" wrapText="1"/>
    </xf>
    <xf numFmtId="0" fontId="70" fillId="0" borderId="0" xfId="0" applyFont="1" applyAlignment="1">
      <alignment horizontal="justify" vertical="top"/>
    </xf>
    <xf numFmtId="0" fontId="66" fillId="30" borderId="0" xfId="0" applyFont="1" applyFill="1" applyAlignment="1">
      <alignment horizontal="center" vertical="center"/>
    </xf>
    <xf numFmtId="0" fontId="60" fillId="0" borderId="0" xfId="8" applyFont="1" applyAlignment="1" applyProtection="1">
      <alignment horizontal="center" vertical="center"/>
    </xf>
    <xf numFmtId="0" fontId="59" fillId="0" borderId="0" xfId="0" applyFont="1" applyAlignment="1">
      <alignment horizontal="center" vertical="center"/>
    </xf>
    <xf numFmtId="0" fontId="60" fillId="0" borderId="0" xfId="8" applyFont="1" applyAlignment="1" applyProtection="1">
      <alignment horizontal="center"/>
    </xf>
    <xf numFmtId="0" fontId="59" fillId="0" borderId="0" xfId="0" applyFont="1" applyAlignment="1">
      <alignment horizontal="center"/>
    </xf>
    <xf numFmtId="0" fontId="61" fillId="0" borderId="0" xfId="0" applyFont="1" applyAlignment="1">
      <alignment horizontal="center" vertical="center" wrapText="1"/>
    </xf>
    <xf numFmtId="0" fontId="62" fillId="0" borderId="0" xfId="0" applyFont="1" applyAlignment="1">
      <alignment horizontal="center"/>
    </xf>
    <xf numFmtId="0" fontId="11" fillId="29" borderId="7" xfId="1" applyFont="1" applyFill="1" applyBorder="1" applyAlignment="1">
      <alignment horizontal="center" vertical="center"/>
    </xf>
    <xf numFmtId="0" fontId="11" fillId="29" borderId="8" xfId="1" applyFont="1" applyFill="1" applyBorder="1" applyAlignment="1">
      <alignment horizontal="center" vertical="center"/>
    </xf>
    <xf numFmtId="0" fontId="11" fillId="29" borderId="9" xfId="1" applyFont="1" applyFill="1" applyBorder="1" applyAlignment="1">
      <alignment horizontal="center" vertical="center"/>
    </xf>
    <xf numFmtId="0" fontId="27" fillId="4" borderId="1" xfId="1" applyFont="1" applyFill="1" applyBorder="1" applyAlignment="1" applyProtection="1">
      <alignment horizontal="left" vertical="center"/>
      <protection locked="0"/>
    </xf>
    <xf numFmtId="0" fontId="13" fillId="6" borderId="1" xfId="1" applyFont="1" applyFill="1" applyBorder="1" applyAlignment="1">
      <alignment horizontal="center" vertical="center" wrapText="1"/>
    </xf>
    <xf numFmtId="0" fontId="10" fillId="3" borderId="1" xfId="1" applyFont="1" applyFill="1" applyBorder="1" applyAlignment="1">
      <alignment horizontal="left" vertical="center"/>
    </xf>
    <xf numFmtId="0" fontId="7" fillId="6" borderId="10" xfId="1" applyFont="1" applyFill="1" applyBorder="1" applyAlignment="1">
      <alignment horizontal="right" vertical="center" wrapText="1"/>
    </xf>
    <xf numFmtId="0" fontId="7" fillId="6" borderId="4" xfId="1" applyFont="1" applyFill="1" applyBorder="1" applyAlignment="1">
      <alignment horizontal="right" vertical="center" wrapText="1"/>
    </xf>
    <xf numFmtId="0" fontId="7" fillId="6" borderId="11" xfId="1" applyFont="1" applyFill="1" applyBorder="1" applyAlignment="1">
      <alignment horizontal="right" vertical="center" wrapText="1"/>
    </xf>
    <xf numFmtId="0" fontId="10" fillId="5" borderId="1" xfId="1" applyFont="1" applyFill="1" applyBorder="1" applyAlignment="1">
      <alignment horizontal="left" vertical="center"/>
    </xf>
    <xf numFmtId="0" fontId="10" fillId="2" borderId="1" xfId="1" applyFont="1" applyFill="1" applyBorder="1" applyAlignment="1">
      <alignment horizontal="left" vertical="center"/>
    </xf>
    <xf numFmtId="49" fontId="11" fillId="21" borderId="1" xfId="1" applyNumberFormat="1" applyFont="1" applyFill="1" applyBorder="1" applyAlignment="1">
      <alignment horizontal="center" vertical="center" wrapText="1"/>
    </xf>
    <xf numFmtId="0" fontId="11" fillId="21" borderId="1" xfId="1" applyFont="1" applyFill="1" applyBorder="1" applyAlignment="1">
      <alignment horizontal="center" vertical="center" wrapText="1"/>
    </xf>
    <xf numFmtId="2" fontId="10" fillId="21" borderId="1" xfId="1" applyNumberFormat="1" applyFont="1" applyFill="1" applyBorder="1" applyAlignment="1" applyProtection="1">
      <alignment horizontal="center" vertical="center"/>
      <protection locked="0"/>
    </xf>
    <xf numFmtId="49" fontId="10" fillId="0" borderId="4" xfId="1" applyNumberFormat="1" applyFont="1" applyBorder="1" applyAlignment="1">
      <alignment horizontal="center" wrapText="1"/>
    </xf>
    <xf numFmtId="49" fontId="10" fillId="0" borderId="0" xfId="1" applyNumberFormat="1" applyFont="1" applyAlignment="1">
      <alignment horizontal="center" wrapText="1"/>
    </xf>
    <xf numFmtId="0" fontId="9" fillId="0" borderId="0" xfId="1" applyFont="1" applyAlignment="1">
      <alignment horizontal="center" vertical="center"/>
    </xf>
    <xf numFmtId="0" fontId="10" fillId="0" borderId="3" xfId="1" applyFont="1" applyBorder="1" applyAlignment="1">
      <alignment horizontal="center" vertical="center"/>
    </xf>
    <xf numFmtId="0" fontId="10" fillId="0" borderId="0" xfId="1" applyFont="1" applyAlignment="1">
      <alignment horizontal="center" vertical="center"/>
    </xf>
    <xf numFmtId="0" fontId="11" fillId="21" borderId="1" xfId="2" applyFont="1" applyFill="1" applyBorder="1" applyAlignment="1" applyProtection="1">
      <alignment horizontal="center" vertical="center"/>
      <protection locked="0"/>
    </xf>
    <xf numFmtId="0" fontId="10" fillId="0" borderId="0" xfId="2" applyFont="1" applyAlignment="1">
      <alignment horizontal="center" wrapText="1"/>
    </xf>
    <xf numFmtId="0" fontId="11" fillId="21" borderId="5" xfId="2" applyFont="1" applyFill="1" applyBorder="1" applyAlignment="1" applyProtection="1">
      <alignment horizontal="center" vertical="center"/>
      <protection locked="0"/>
    </xf>
    <xf numFmtId="0" fontId="4" fillId="21" borderId="1" xfId="2" applyFont="1" applyFill="1" applyBorder="1" applyAlignment="1">
      <alignment horizontal="center" vertical="center"/>
    </xf>
    <xf numFmtId="0" fontId="7" fillId="6" borderId="1" xfId="2" applyFont="1" applyFill="1" applyBorder="1" applyAlignment="1">
      <alignment horizontal="center" vertical="center" wrapText="1"/>
    </xf>
    <xf numFmtId="0" fontId="7" fillId="6" borderId="1" xfId="2" applyFont="1" applyFill="1" applyBorder="1" applyAlignment="1">
      <alignment horizontal="center" vertical="center"/>
    </xf>
    <xf numFmtId="0" fontId="6" fillId="0" borderId="0" xfId="2" applyFont="1" applyAlignment="1">
      <alignment horizontal="center" vertical="center"/>
    </xf>
    <xf numFmtId="0" fontId="10" fillId="0" borderId="0" xfId="2" applyFont="1" applyAlignment="1">
      <alignment horizontal="center"/>
    </xf>
    <xf numFmtId="0" fontId="27" fillId="0" borderId="0" xfId="2" applyFont="1" applyAlignment="1" applyProtection="1">
      <alignment horizontal="left" vertical="center" wrapText="1"/>
      <protection locked="0"/>
    </xf>
    <xf numFmtId="0" fontId="11" fillId="29" borderId="4" xfId="1" applyFont="1" applyFill="1" applyBorder="1" applyAlignment="1" applyProtection="1">
      <alignment horizontal="center" vertical="center"/>
      <protection locked="0"/>
    </xf>
    <xf numFmtId="0" fontId="11" fillId="29" borderId="11" xfId="1" applyFont="1" applyFill="1" applyBorder="1" applyAlignment="1" applyProtection="1">
      <alignment horizontal="center" vertical="center"/>
      <protection locked="0"/>
    </xf>
    <xf numFmtId="0" fontId="4" fillId="21" borderId="1" xfId="0" applyFont="1" applyFill="1" applyBorder="1" applyAlignment="1" applyProtection="1">
      <alignment horizontal="center" vertical="center"/>
      <protection locked="0"/>
    </xf>
    <xf numFmtId="0" fontId="7" fillId="6" borderId="1" xfId="0" applyFont="1" applyFill="1" applyBorder="1" applyAlignment="1">
      <alignment horizontal="center" vertical="center"/>
    </xf>
    <xf numFmtId="0" fontId="4" fillId="21" borderId="7" xfId="0" applyFont="1" applyFill="1" applyBorder="1" applyAlignment="1" applyProtection="1">
      <alignment horizontal="center" vertical="center"/>
      <protection locked="0"/>
    </xf>
    <xf numFmtId="0" fontId="4" fillId="21" borderId="8" xfId="0" applyFont="1" applyFill="1" applyBorder="1" applyAlignment="1" applyProtection="1">
      <alignment horizontal="center" vertical="center"/>
      <protection locked="0"/>
    </xf>
    <xf numFmtId="0" fontId="4" fillId="21" borderId="9" xfId="0" applyFont="1" applyFill="1" applyBorder="1" applyAlignment="1" applyProtection="1">
      <alignment horizontal="center" vertical="center"/>
      <protection locked="0"/>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13" fillId="6" borderId="1" xfId="0" applyFont="1" applyFill="1" applyBorder="1" applyAlignment="1">
      <alignment horizontal="center" vertical="center"/>
    </xf>
    <xf numFmtId="0" fontId="3" fillId="0" borderId="4" xfId="0" applyFont="1" applyBorder="1" applyAlignment="1">
      <alignment horizontal="center" wrapText="1"/>
    </xf>
    <xf numFmtId="0" fontId="3" fillId="0" borderId="4" xfId="0" applyFont="1" applyBorder="1" applyAlignment="1">
      <alignment horizontal="center"/>
    </xf>
    <xf numFmtId="0" fontId="3" fillId="0" borderId="0" xfId="0" applyFont="1" applyAlignment="1">
      <alignment horizontal="center"/>
    </xf>
    <xf numFmtId="0" fontId="2" fillId="0" borderId="1" xfId="0" applyFont="1" applyBorder="1" applyAlignment="1">
      <alignment horizontal="center"/>
    </xf>
    <xf numFmtId="0" fontId="3" fillId="20" borderId="7" xfId="0" applyFont="1" applyFill="1" applyBorder="1" applyAlignment="1">
      <alignment horizontal="center" vertical="center"/>
    </xf>
    <xf numFmtId="0" fontId="3" fillId="20" borderId="8" xfId="0" applyFont="1" applyFill="1" applyBorder="1" applyAlignment="1">
      <alignment horizontal="center" vertical="center"/>
    </xf>
    <xf numFmtId="0" fontId="3" fillId="20" borderId="9"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19" borderId="7" xfId="0" applyFont="1" applyFill="1" applyBorder="1" applyAlignment="1">
      <alignment horizontal="center" vertical="center"/>
    </xf>
    <xf numFmtId="0" fontId="3" fillId="19" borderId="8" xfId="0" applyFont="1" applyFill="1" applyBorder="1" applyAlignment="1">
      <alignment horizontal="center" vertical="center"/>
    </xf>
    <xf numFmtId="0" fontId="3" fillId="19" borderId="9"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xf>
    <xf numFmtId="0" fontId="2" fillId="0" borderId="88" xfId="0" applyFont="1" applyBorder="1" applyAlignment="1">
      <alignment horizontal="center"/>
    </xf>
    <xf numFmtId="0" fontId="2" fillId="0" borderId="6" xfId="0" applyFont="1" applyBorder="1" applyAlignment="1">
      <alignment horizontal="center"/>
    </xf>
    <xf numFmtId="0" fontId="2" fillId="0" borderId="89" xfId="0" applyFont="1" applyBorder="1" applyAlignment="1">
      <alignment horizontal="center"/>
    </xf>
    <xf numFmtId="0" fontId="2" fillId="0" borderId="80" xfId="0" applyFont="1" applyBorder="1" applyAlignment="1">
      <alignment horizontal="center"/>
    </xf>
    <xf numFmtId="0" fontId="2" fillId="0" borderId="81" xfId="0" applyFont="1" applyBorder="1" applyAlignment="1">
      <alignment horizontal="center"/>
    </xf>
    <xf numFmtId="0" fontId="2" fillId="0" borderId="82" xfId="0" applyFont="1" applyBorder="1" applyAlignment="1">
      <alignment horizontal="center"/>
    </xf>
    <xf numFmtId="0" fontId="2" fillId="0" borderId="83" xfId="0" applyFont="1" applyBorder="1" applyAlignment="1">
      <alignment horizontal="center"/>
    </xf>
    <xf numFmtId="0" fontId="2" fillId="0" borderId="84" xfId="0" applyFont="1" applyBorder="1" applyAlignment="1">
      <alignment horizontal="center"/>
    </xf>
    <xf numFmtId="0" fontId="7" fillId="6" borderId="6" xfId="0" applyFont="1" applyFill="1" applyBorder="1" applyAlignment="1">
      <alignment horizontal="center" vertical="center"/>
    </xf>
    <xf numFmtId="0" fontId="3"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7" fillId="6" borderId="7"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21" borderId="1" xfId="0" applyFont="1" applyFill="1" applyBorder="1" applyAlignment="1" applyProtection="1">
      <alignment horizontal="center" vertical="center"/>
      <protection locked="0"/>
    </xf>
    <xf numFmtId="0" fontId="3" fillId="21" borderId="5" xfId="0" applyFont="1" applyFill="1" applyBorder="1" applyAlignment="1" applyProtection="1">
      <alignment horizontal="center" vertical="center"/>
      <protection locked="0"/>
    </xf>
    <xf numFmtId="0" fontId="3" fillId="0" borderId="0" xfId="0" applyFont="1" applyAlignment="1">
      <alignment horizontal="center" vertical="center" wrapText="1"/>
    </xf>
    <xf numFmtId="0" fontId="3" fillId="21" borderId="1" xfId="0" applyFont="1" applyFill="1" applyBorder="1" applyAlignment="1">
      <alignment horizontal="center" vertical="center"/>
    </xf>
    <xf numFmtId="0" fontId="4" fillId="0" borderId="4" xfId="0" applyFont="1" applyBorder="1" applyAlignment="1">
      <alignment horizontal="center" wrapText="1"/>
    </xf>
    <xf numFmtId="0" fontId="4" fillId="0" borderId="0" xfId="0" applyFont="1" applyAlignment="1">
      <alignment horizontal="center" wrapText="1"/>
    </xf>
    <xf numFmtId="0" fontId="2" fillId="0" borderId="0" xfId="0" applyFont="1" applyAlignment="1">
      <alignment horizontal="center" vertical="center"/>
    </xf>
    <xf numFmtId="0" fontId="7" fillId="6" borderId="1" xfId="0" applyFont="1" applyFill="1" applyBorder="1" applyAlignment="1">
      <alignment horizontal="right" vertical="center" wrapText="1"/>
    </xf>
    <xf numFmtId="0" fontId="7" fillId="0" borderId="4" xfId="0" applyFont="1" applyBorder="1" applyAlignment="1">
      <alignment horizontal="center" vertical="center"/>
    </xf>
    <xf numFmtId="0" fontId="3" fillId="0" borderId="13" xfId="0" applyFont="1" applyBorder="1" applyAlignment="1">
      <alignment horizontal="center" vertical="center" wrapText="1"/>
    </xf>
    <xf numFmtId="0" fontId="2" fillId="0" borderId="0" xfId="0" applyFont="1" applyAlignment="1">
      <alignment horizontal="center" vertical="center" textRotation="90"/>
    </xf>
    <xf numFmtId="0" fontId="22" fillId="0" borderId="2" xfId="2" applyFont="1" applyBorder="1" applyAlignment="1">
      <alignment horizontal="center"/>
    </xf>
    <xf numFmtId="0" fontId="22" fillId="0" borderId="0" xfId="2" applyFont="1" applyAlignment="1">
      <alignment horizontal="center"/>
    </xf>
    <xf numFmtId="0" fontId="26" fillId="0" borderId="33" xfId="2" applyFont="1" applyBorder="1" applyAlignment="1">
      <alignment horizontal="center" vertical="center" textRotation="90"/>
    </xf>
    <xf numFmtId="0" fontId="26" fillId="0" borderId="39" xfId="2" applyFont="1" applyBorder="1" applyAlignment="1">
      <alignment horizontal="center" vertical="center" textRotation="90"/>
    </xf>
    <xf numFmtId="0" fontId="26" fillId="0" borderId="54" xfId="2" applyFont="1" applyBorder="1" applyAlignment="1">
      <alignment horizontal="center" vertical="center" textRotation="90"/>
    </xf>
    <xf numFmtId="0" fontId="23" fillId="13" borderId="24" xfId="2" applyFont="1" applyFill="1" applyBorder="1" applyAlignment="1">
      <alignment horizontal="center"/>
    </xf>
    <xf numFmtId="0" fontId="23" fillId="13" borderId="23" xfId="2" applyFont="1" applyFill="1" applyBorder="1" applyAlignment="1">
      <alignment horizontal="center"/>
    </xf>
    <xf numFmtId="0" fontId="22" fillId="9" borderId="18" xfId="2" applyFont="1" applyFill="1" applyBorder="1" applyAlignment="1">
      <alignment horizontal="center"/>
    </xf>
    <xf numFmtId="0" fontId="22" fillId="9" borderId="16" xfId="2" applyFont="1" applyFill="1" applyBorder="1" applyAlignment="1">
      <alignment horizontal="center"/>
    </xf>
    <xf numFmtId="0" fontId="22" fillId="9" borderId="19" xfId="2" applyFont="1" applyFill="1" applyBorder="1" applyAlignment="1">
      <alignment horizontal="center"/>
    </xf>
    <xf numFmtId="0" fontId="23" fillId="11" borderId="16" xfId="2" applyFont="1" applyFill="1" applyBorder="1" applyAlignment="1">
      <alignment horizontal="center" vertical="center"/>
    </xf>
    <xf numFmtId="0" fontId="23" fillId="11" borderId="20" xfId="2" applyFont="1" applyFill="1" applyBorder="1" applyAlignment="1">
      <alignment horizontal="center" vertical="center"/>
    </xf>
    <xf numFmtId="0" fontId="23" fillId="11" borderId="22" xfId="2" applyFont="1" applyFill="1" applyBorder="1" applyAlignment="1">
      <alignment horizontal="center" vertical="center"/>
    </xf>
    <xf numFmtId="0" fontId="23" fillId="11" borderId="17" xfId="2" applyFont="1" applyFill="1" applyBorder="1" applyAlignment="1">
      <alignment horizontal="center" wrapText="1"/>
    </xf>
    <xf numFmtId="0" fontId="23" fillId="11" borderId="21" xfId="2" applyFont="1" applyFill="1" applyBorder="1" applyAlignment="1">
      <alignment horizontal="center" wrapText="1"/>
    </xf>
    <xf numFmtId="0" fontId="23" fillId="11" borderId="25" xfId="2" applyFont="1" applyFill="1" applyBorder="1" applyAlignment="1">
      <alignment horizontal="center" wrapText="1"/>
    </xf>
    <xf numFmtId="0" fontId="23" fillId="13" borderId="18" xfId="2" applyFont="1" applyFill="1" applyBorder="1" applyAlignment="1">
      <alignment horizontal="center"/>
    </xf>
    <xf numFmtId="0" fontId="23" fillId="13" borderId="19" xfId="2" applyFont="1" applyFill="1" applyBorder="1" applyAlignment="1">
      <alignment horizontal="center"/>
    </xf>
    <xf numFmtId="0" fontId="23" fillId="13" borderId="22" xfId="2" applyFont="1" applyFill="1" applyBorder="1" applyAlignment="1">
      <alignment horizontal="center"/>
    </xf>
    <xf numFmtId="0" fontId="23" fillId="11" borderId="16" xfId="2" applyFont="1" applyFill="1" applyBorder="1" applyAlignment="1">
      <alignment horizontal="center" wrapText="1"/>
    </xf>
    <xf numFmtId="0" fontId="23" fillId="11" borderId="20" xfId="2" applyFont="1" applyFill="1" applyBorder="1" applyAlignment="1">
      <alignment horizontal="center" wrapText="1"/>
    </xf>
    <xf numFmtId="0" fontId="23" fillId="11" borderId="22" xfId="2" applyFont="1" applyFill="1" applyBorder="1" applyAlignment="1">
      <alignment horizontal="center" wrapText="1"/>
    </xf>
    <xf numFmtId="0" fontId="22" fillId="8" borderId="17" xfId="2" applyFont="1" applyFill="1" applyBorder="1" applyAlignment="1">
      <alignment horizontal="center" wrapText="1"/>
    </xf>
    <xf numFmtId="0" fontId="22" fillId="8" borderId="21" xfId="2" applyFont="1" applyFill="1" applyBorder="1" applyAlignment="1">
      <alignment horizontal="center" wrapText="1"/>
    </xf>
    <xf numFmtId="0" fontId="22" fillId="8" borderId="25" xfId="2" applyFont="1" applyFill="1" applyBorder="1" applyAlignment="1">
      <alignment horizontal="center" wrapText="1"/>
    </xf>
    <xf numFmtId="0" fontId="22" fillId="12" borderId="16" xfId="2" applyFont="1" applyFill="1" applyBorder="1" applyAlignment="1">
      <alignment horizontal="center" wrapText="1"/>
    </xf>
    <xf numFmtId="0" fontId="22" fillId="12" borderId="20" xfId="2" applyFont="1" applyFill="1" applyBorder="1" applyAlignment="1">
      <alignment horizontal="center" wrapText="1"/>
    </xf>
    <xf numFmtId="0" fontId="22" fillId="12" borderId="22" xfId="2" applyFont="1" applyFill="1" applyBorder="1" applyAlignment="1">
      <alignment horizontal="center" wrapText="1"/>
    </xf>
    <xf numFmtId="0" fontId="23" fillId="12" borderId="16" xfId="2" applyFont="1" applyFill="1" applyBorder="1" applyAlignment="1">
      <alignment horizontal="center" wrapText="1"/>
    </xf>
    <xf numFmtId="0" fontId="23" fillId="12" borderId="19" xfId="2" applyFont="1" applyFill="1" applyBorder="1" applyAlignment="1">
      <alignment horizontal="center" wrapText="1"/>
    </xf>
    <xf numFmtId="0" fontId="4" fillId="4" borderId="8" xfId="0" applyFont="1" applyFill="1" applyBorder="1" applyAlignment="1">
      <alignment horizontal="left" vertical="center"/>
    </xf>
    <xf numFmtId="0" fontId="3" fillId="29" borderId="1" xfId="0" applyFont="1" applyFill="1" applyBorder="1" applyAlignment="1">
      <alignment horizontal="center" vertical="center"/>
    </xf>
    <xf numFmtId="0" fontId="4" fillId="4" borderId="1" xfId="0" applyFont="1" applyFill="1" applyBorder="1" applyAlignment="1">
      <alignment horizontal="left" vertical="center"/>
    </xf>
    <xf numFmtId="0" fontId="3" fillId="21" borderId="7" xfId="0" applyFont="1" applyFill="1" applyBorder="1" applyAlignment="1">
      <alignment horizontal="center" vertical="center"/>
    </xf>
    <xf numFmtId="0" fontId="3" fillId="21" borderId="9" xfId="0" applyFont="1" applyFill="1" applyBorder="1" applyAlignment="1">
      <alignment horizontal="center" vertical="center"/>
    </xf>
    <xf numFmtId="0" fontId="5" fillId="22" borderId="1" xfId="0" applyFont="1" applyFill="1" applyBorder="1" applyAlignment="1">
      <alignment horizontal="center" vertical="center"/>
    </xf>
    <xf numFmtId="0" fontId="5" fillId="22" borderId="5" xfId="0" applyFont="1" applyFill="1" applyBorder="1" applyAlignment="1">
      <alignment horizontal="center" vertical="center"/>
    </xf>
    <xf numFmtId="0" fontId="4" fillId="4" borderId="7" xfId="0" applyFont="1" applyFill="1" applyBorder="1" applyAlignment="1">
      <alignment horizontal="left" vertical="center"/>
    </xf>
    <xf numFmtId="0" fontId="4" fillId="4" borderId="9" xfId="0" applyFont="1" applyFill="1" applyBorder="1" applyAlignment="1">
      <alignment horizontal="left" vertical="center"/>
    </xf>
    <xf numFmtId="0" fontId="3" fillId="4" borderId="1" xfId="0" applyFont="1" applyFill="1" applyBorder="1" applyAlignment="1">
      <alignment horizontal="left" vertical="center"/>
    </xf>
    <xf numFmtId="0" fontId="13" fillId="6" borderId="7" xfId="0" applyFont="1" applyFill="1" applyBorder="1" applyAlignment="1">
      <alignment horizontal="left" vertical="center" wrapText="1"/>
    </xf>
    <xf numFmtId="0" fontId="13" fillId="6" borderId="8" xfId="0" applyFont="1" applyFill="1" applyBorder="1" applyAlignment="1">
      <alignment horizontal="left" vertical="center" wrapText="1"/>
    </xf>
    <xf numFmtId="0" fontId="13" fillId="6" borderId="9" xfId="0" applyFont="1" applyFill="1" applyBorder="1" applyAlignment="1">
      <alignment horizontal="left" vertical="center" wrapText="1"/>
    </xf>
    <xf numFmtId="0" fontId="3" fillId="4" borderId="1" xfId="0" applyFont="1" applyFill="1" applyBorder="1" applyAlignment="1">
      <alignment horizontal="left" vertical="center" wrapText="1"/>
    </xf>
    <xf numFmtId="0" fontId="13" fillId="6" borderId="1" xfId="0" applyFont="1" applyFill="1" applyBorder="1" applyAlignment="1">
      <alignment horizontal="left" vertical="center"/>
    </xf>
    <xf numFmtId="0" fontId="4" fillId="21" borderId="1" xfId="0" applyFont="1" applyFill="1" applyBorder="1" applyAlignment="1">
      <alignment horizontal="center" vertical="center"/>
    </xf>
    <xf numFmtId="0" fontId="13" fillId="6" borderId="5" xfId="0" applyFont="1" applyFill="1" applyBorder="1" applyAlignment="1">
      <alignment horizontal="center" vertical="center"/>
    </xf>
    <xf numFmtId="0" fontId="13" fillId="6" borderId="6" xfId="0" applyFont="1" applyFill="1" applyBorder="1" applyAlignment="1">
      <alignment horizontal="center" vertical="center"/>
    </xf>
    <xf numFmtId="0" fontId="3" fillId="0" borderId="0" xfId="0" applyFont="1" applyAlignment="1">
      <alignment horizontal="justify" wrapText="1"/>
    </xf>
    <xf numFmtId="0" fontId="0" fillId="0" borderId="0" xfId="0" applyAlignment="1">
      <alignment horizontal="justify"/>
    </xf>
    <xf numFmtId="0" fontId="13" fillId="6" borderId="10" xfId="0" applyFont="1" applyFill="1" applyBorder="1" applyAlignment="1">
      <alignment horizontal="justify" vertical="center" wrapText="1"/>
    </xf>
    <xf numFmtId="0" fontId="13" fillId="6" borderId="4" xfId="0" applyFont="1" applyFill="1" applyBorder="1" applyAlignment="1">
      <alignment horizontal="justify" vertical="center" wrapText="1"/>
    </xf>
    <xf numFmtId="0" fontId="13" fillId="6" borderId="11" xfId="0" applyFont="1" applyFill="1" applyBorder="1" applyAlignment="1">
      <alignment horizontal="justify" vertical="center" wrapText="1"/>
    </xf>
    <xf numFmtId="0" fontId="13" fillId="6" borderId="58" xfId="0" applyFont="1" applyFill="1" applyBorder="1" applyAlignment="1">
      <alignment horizontal="justify" vertical="center" wrapText="1"/>
    </xf>
    <xf numFmtId="0" fontId="13" fillId="6" borderId="3" xfId="0" applyFont="1" applyFill="1" applyBorder="1" applyAlignment="1">
      <alignment horizontal="justify" vertical="center" wrapText="1"/>
    </xf>
    <xf numFmtId="0" fontId="13" fillId="6" borderId="59" xfId="0" applyFont="1" applyFill="1" applyBorder="1" applyAlignment="1">
      <alignment horizontal="justify" vertical="center" wrapText="1"/>
    </xf>
    <xf numFmtId="0" fontId="5" fillId="22" borderId="7" xfId="0" applyFont="1" applyFill="1" applyBorder="1" applyAlignment="1">
      <alignment horizontal="center" vertical="center"/>
    </xf>
    <xf numFmtId="0" fontId="5" fillId="22" borderId="8" xfId="0" applyFont="1" applyFill="1" applyBorder="1" applyAlignment="1">
      <alignment horizontal="center" vertical="center"/>
    </xf>
    <xf numFmtId="0" fontId="5" fillId="22" borderId="9" xfId="0" applyFont="1" applyFill="1" applyBorder="1" applyAlignment="1">
      <alignment horizontal="center" vertical="center"/>
    </xf>
    <xf numFmtId="0" fontId="5" fillId="21" borderId="1" xfId="0" applyFont="1" applyFill="1" applyBorder="1" applyAlignment="1">
      <alignment horizontal="center" vertical="center" wrapText="1"/>
    </xf>
    <xf numFmtId="0" fontId="13" fillId="6" borderId="1" xfId="0" applyFont="1" applyFill="1" applyBorder="1" applyAlignment="1">
      <alignment horizontal="justify" vertical="center" wrapText="1"/>
    </xf>
    <xf numFmtId="0" fontId="4" fillId="0" borderId="0" xfId="0" applyFont="1" applyAlignment="1">
      <alignment horizontal="center"/>
    </xf>
    <xf numFmtId="0" fontId="7" fillId="6" borderId="1" xfId="7" applyFont="1" applyFill="1" applyBorder="1" applyAlignment="1">
      <alignment horizontal="center" vertical="center" wrapText="1"/>
    </xf>
    <xf numFmtId="0" fontId="48" fillId="6" borderId="1" xfId="7" applyFont="1" applyFill="1" applyBorder="1" applyAlignment="1">
      <alignment horizontal="center" vertical="center" wrapText="1"/>
    </xf>
    <xf numFmtId="0" fontId="6" fillId="0" borderId="0" xfId="7" applyFont="1" applyAlignment="1">
      <alignment horizontal="center"/>
    </xf>
    <xf numFmtId="0" fontId="48" fillId="6" borderId="10" xfId="7" applyFont="1" applyFill="1" applyBorder="1" applyAlignment="1">
      <alignment horizontal="center" vertical="center" wrapText="1"/>
    </xf>
    <xf numFmtId="0" fontId="48" fillId="6" borderId="11" xfId="7" applyFont="1" applyFill="1" applyBorder="1" applyAlignment="1">
      <alignment horizontal="center" vertical="center" wrapText="1"/>
    </xf>
    <xf numFmtId="0" fontId="48" fillId="6" borderId="58" xfId="7" applyFont="1" applyFill="1" applyBorder="1" applyAlignment="1">
      <alignment horizontal="center" vertical="center" wrapText="1"/>
    </xf>
    <xf numFmtId="0" fontId="48" fillId="6" borderId="59" xfId="7" applyFont="1" applyFill="1" applyBorder="1" applyAlignment="1">
      <alignment horizontal="center" vertical="center" wrapText="1"/>
    </xf>
    <xf numFmtId="0" fontId="36" fillId="6" borderId="1" xfId="7" applyFont="1" applyFill="1" applyBorder="1"/>
    <xf numFmtId="0" fontId="40" fillId="0" borderId="3" xfId="7" applyFont="1" applyBorder="1" applyAlignment="1">
      <alignment horizontal="center"/>
    </xf>
    <xf numFmtId="0" fontId="11" fillId="21" borderId="1" xfId="7" applyFont="1" applyFill="1" applyBorder="1" applyAlignment="1">
      <alignment horizontal="center" vertical="center" wrapText="1"/>
    </xf>
    <xf numFmtId="0" fontId="10" fillId="4" borderId="5" xfId="7" applyFont="1" applyFill="1" applyBorder="1" applyAlignment="1">
      <alignment horizontal="left" vertical="center" wrapText="1"/>
    </xf>
    <xf numFmtId="0" fontId="10" fillId="4" borderId="6" xfId="7" applyFont="1" applyFill="1" applyBorder="1" applyAlignment="1">
      <alignment horizontal="left" vertical="center" wrapText="1"/>
    </xf>
    <xf numFmtId="0" fontId="10" fillId="4" borderId="1" xfId="7" applyFont="1" applyFill="1" applyBorder="1" applyAlignment="1">
      <alignment horizontal="left" vertical="center" wrapText="1"/>
    </xf>
    <xf numFmtId="0" fontId="7" fillId="6" borderId="5" xfId="7" applyFont="1" applyFill="1" applyBorder="1" applyAlignment="1">
      <alignment horizontal="center" vertical="center" wrapText="1"/>
    </xf>
    <xf numFmtId="0" fontId="7" fillId="6" borderId="57" xfId="7" applyFont="1" applyFill="1" applyBorder="1" applyAlignment="1">
      <alignment horizontal="center" vertical="center" wrapText="1"/>
    </xf>
    <xf numFmtId="0" fontId="7" fillId="6" borderId="6" xfId="7" applyFont="1" applyFill="1" applyBorder="1" applyAlignment="1">
      <alignment horizontal="center" vertical="center" wrapText="1"/>
    </xf>
    <xf numFmtId="0" fontId="11" fillId="0" borderId="4" xfId="7" applyFont="1" applyBorder="1" applyAlignment="1">
      <alignment horizontal="center" wrapText="1"/>
    </xf>
    <xf numFmtId="0" fontId="11" fillId="0" borderId="4" xfId="7" applyFont="1" applyBorder="1" applyAlignment="1">
      <alignment horizontal="center"/>
    </xf>
    <xf numFmtId="0" fontId="11" fillId="0" borderId="0" xfId="7" applyFont="1" applyAlignment="1">
      <alignment horizontal="center"/>
    </xf>
    <xf numFmtId="0" fontId="10" fillId="0" borderId="7" xfId="7" applyFont="1" applyBorder="1" applyAlignment="1">
      <alignment horizontal="center" vertical="center"/>
    </xf>
    <xf numFmtId="0" fontId="30" fillId="0" borderId="8" xfId="7" applyFont="1" applyBorder="1" applyAlignment="1">
      <alignment horizontal="center" vertical="center"/>
    </xf>
    <xf numFmtId="0" fontId="30" fillId="0" borderId="9" xfId="7" applyFont="1" applyBorder="1" applyAlignment="1">
      <alignment horizontal="center" vertical="center"/>
    </xf>
    <xf numFmtId="0" fontId="10" fillId="0" borderId="0" xfId="7" applyFont="1" applyAlignment="1">
      <alignment horizontal="center" vertical="center"/>
    </xf>
    <xf numFmtId="0" fontId="13" fillId="6" borderId="7" xfId="7" applyFont="1" applyFill="1" applyBorder="1" applyAlignment="1">
      <alignment horizontal="center" vertical="center"/>
    </xf>
    <xf numFmtId="0" fontId="13" fillId="6" borderId="8" xfId="7" applyFont="1" applyFill="1" applyBorder="1" applyAlignment="1">
      <alignment horizontal="center" vertical="center"/>
    </xf>
    <xf numFmtId="0" fontId="13" fillId="6" borderId="9" xfId="7" applyFont="1" applyFill="1" applyBorder="1" applyAlignment="1">
      <alignment horizontal="center" vertical="center"/>
    </xf>
    <xf numFmtId="0" fontId="10" fillId="4" borderId="7" xfId="7" applyFont="1" applyFill="1" applyBorder="1" applyAlignment="1">
      <alignment horizontal="center" vertical="center"/>
    </xf>
    <xf numFmtId="0" fontId="10" fillId="4" borderId="8" xfId="7" applyFont="1" applyFill="1" applyBorder="1" applyAlignment="1">
      <alignment horizontal="center" vertical="center"/>
    </xf>
    <xf numFmtId="0" fontId="10" fillId="4" borderId="9" xfId="7" applyFont="1" applyFill="1" applyBorder="1" applyAlignment="1">
      <alignment horizontal="center" vertical="center"/>
    </xf>
    <xf numFmtId="0" fontId="13" fillId="6" borderId="1" xfId="7" applyFont="1" applyFill="1" applyBorder="1" applyAlignment="1">
      <alignment horizontal="center" vertical="center" wrapText="1"/>
    </xf>
    <xf numFmtId="0" fontId="13" fillId="6" borderId="1" xfId="7" applyFont="1" applyFill="1" applyBorder="1" applyAlignment="1">
      <alignment horizontal="center" vertical="center"/>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wrapText="1"/>
    </xf>
    <xf numFmtId="0" fontId="6" fillId="0" borderId="0" xfId="0" applyFont="1" applyAlignment="1">
      <alignment horizontal="center" vertical="center" wrapText="1"/>
    </xf>
    <xf numFmtId="0" fontId="13" fillId="6"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4" fillId="0" borderId="10" xfId="0" applyFont="1" applyBorder="1" applyAlignment="1" applyProtection="1">
      <alignment horizontal="left" vertical="center" wrapText="1"/>
      <protection locked="0"/>
    </xf>
    <xf numFmtId="0" fontId="4" fillId="0" borderId="4" xfId="0" applyFont="1" applyBorder="1" applyAlignment="1" applyProtection="1">
      <alignment horizontal="left" vertical="center" wrapText="1"/>
      <protection locked="0"/>
    </xf>
    <xf numFmtId="0" fontId="4" fillId="0" borderId="11" xfId="0" applyFont="1" applyBorder="1" applyAlignment="1" applyProtection="1">
      <alignment horizontal="left" vertical="center" wrapText="1"/>
      <protection locked="0"/>
    </xf>
    <xf numFmtId="0" fontId="4" fillId="0" borderId="58" xfId="0"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4" fillId="0" borderId="59" xfId="0" applyFont="1" applyBorder="1" applyAlignment="1" applyProtection="1">
      <alignment horizontal="left" vertical="center" wrapText="1"/>
      <protection locked="0"/>
    </xf>
    <xf numFmtId="0" fontId="3" fillId="4" borderId="1" xfId="0" applyFont="1" applyFill="1" applyBorder="1" applyAlignment="1">
      <alignment vertical="center"/>
    </xf>
    <xf numFmtId="0" fontId="3" fillId="4" borderId="1" xfId="0" applyFont="1" applyFill="1" applyBorder="1" applyAlignment="1" applyProtection="1">
      <alignment horizontal="center" vertical="center"/>
      <protection locked="0"/>
    </xf>
    <xf numFmtId="0" fontId="3" fillId="0" borderId="4" xfId="0" applyFont="1" applyBorder="1" applyAlignment="1">
      <alignment horizontal="center" vertical="center"/>
    </xf>
    <xf numFmtId="0" fontId="7" fillId="6" borderId="1" xfId="0" applyFont="1" applyFill="1" applyBorder="1" applyAlignment="1">
      <alignment horizontal="center" vertical="center" wrapText="1"/>
    </xf>
    <xf numFmtId="0" fontId="3" fillId="26" borderId="1" xfId="0" applyFont="1" applyFill="1" applyBorder="1" applyAlignment="1">
      <alignment horizontal="center" vertical="center"/>
    </xf>
    <xf numFmtId="9" fontId="7" fillId="6" borderId="1" xfId="6" applyFont="1" applyFill="1" applyBorder="1" applyAlignment="1" applyProtection="1">
      <alignment horizontal="center" vertical="center"/>
    </xf>
    <xf numFmtId="165" fontId="10" fillId="0" borderId="1" xfId="9" applyNumberFormat="1" applyFont="1" applyBorder="1" applyAlignment="1">
      <alignment horizontal="center" vertical="center"/>
    </xf>
    <xf numFmtId="0" fontId="13" fillId="6" borderId="1" xfId="9" applyFont="1" applyFill="1" applyBorder="1" applyAlignment="1">
      <alignment horizontal="center" vertical="center"/>
    </xf>
    <xf numFmtId="0" fontId="10" fillId="4" borderId="1" xfId="9" applyFont="1" applyFill="1" applyBorder="1" applyAlignment="1">
      <alignment horizontal="center" vertical="center" wrapText="1"/>
    </xf>
    <xf numFmtId="0" fontId="6" fillId="0" borderId="0" xfId="9" applyFont="1" applyAlignment="1">
      <alignment horizontal="center" vertical="center" wrapText="1"/>
    </xf>
    <xf numFmtId="0" fontId="3" fillId="0" borderId="0" xfId="9" applyFont="1" applyAlignment="1">
      <alignment horizontal="center" vertical="center" wrapText="1"/>
    </xf>
    <xf numFmtId="0" fontId="5" fillId="4" borderId="1" xfId="9" applyFont="1" applyFill="1" applyBorder="1" applyAlignment="1" applyProtection="1">
      <alignment horizontal="left" vertical="center"/>
      <protection locked="0"/>
    </xf>
    <xf numFmtId="0" fontId="11" fillId="0" borderId="4" xfId="9" applyFont="1" applyBorder="1" applyAlignment="1">
      <alignment horizontal="center" vertical="center"/>
    </xf>
    <xf numFmtId="0" fontId="10" fillId="21" borderId="10" xfId="9" applyFont="1" applyFill="1" applyBorder="1" applyAlignment="1">
      <alignment horizontal="center" vertical="center" wrapText="1"/>
    </xf>
    <xf numFmtId="0" fontId="10" fillId="21" borderId="4" xfId="9" applyFont="1" applyFill="1" applyBorder="1" applyAlignment="1">
      <alignment horizontal="center" vertical="center" wrapText="1"/>
    </xf>
    <xf numFmtId="0" fontId="10" fillId="21" borderId="11" xfId="9" applyFont="1" applyFill="1" applyBorder="1" applyAlignment="1">
      <alignment horizontal="center" vertical="center" wrapText="1"/>
    </xf>
    <xf numFmtId="0" fontId="10" fillId="21" borderId="55" xfId="9" applyFont="1" applyFill="1" applyBorder="1" applyAlignment="1">
      <alignment horizontal="center" vertical="center" wrapText="1"/>
    </xf>
    <xf numFmtId="0" fontId="10" fillId="21" borderId="0" xfId="9" applyFont="1" applyFill="1" applyAlignment="1">
      <alignment horizontal="center" vertical="center" wrapText="1"/>
    </xf>
    <xf numFmtId="0" fontId="10" fillId="21" borderId="56" xfId="9" applyFont="1" applyFill="1" applyBorder="1" applyAlignment="1">
      <alignment horizontal="center" vertical="center" wrapText="1"/>
    </xf>
    <xf numFmtId="0" fontId="10" fillId="21" borderId="58" xfId="9" applyFont="1" applyFill="1" applyBorder="1" applyAlignment="1">
      <alignment horizontal="center" vertical="center" wrapText="1"/>
    </xf>
    <xf numFmtId="0" fontId="10" fillId="21" borderId="3" xfId="9" applyFont="1" applyFill="1" applyBorder="1" applyAlignment="1">
      <alignment horizontal="center" vertical="center" wrapText="1"/>
    </xf>
    <xf numFmtId="0" fontId="10" fillId="21" borderId="59" xfId="9" applyFont="1" applyFill="1" applyBorder="1" applyAlignment="1">
      <alignment horizontal="center" vertical="center" wrapText="1"/>
    </xf>
    <xf numFmtId="0" fontId="13" fillId="6" borderId="1" xfId="9" applyFont="1" applyFill="1" applyBorder="1" applyAlignment="1">
      <alignment horizontal="center" vertical="center" wrapText="1"/>
    </xf>
    <xf numFmtId="0" fontId="10" fillId="21" borderId="1" xfId="9" applyFont="1" applyFill="1" applyBorder="1" applyAlignment="1" applyProtection="1">
      <alignment horizontal="center" vertical="center" wrapText="1"/>
      <protection locked="0"/>
    </xf>
    <xf numFmtId="0" fontId="13" fillId="6" borderId="5" xfId="9" applyFont="1" applyFill="1" applyBorder="1" applyAlignment="1">
      <alignment horizontal="center" vertical="center"/>
    </xf>
    <xf numFmtId="0" fontId="13" fillId="6" borderId="57" xfId="9" applyFont="1" applyFill="1" applyBorder="1" applyAlignment="1">
      <alignment horizontal="center" vertical="center"/>
    </xf>
    <xf numFmtId="0" fontId="13" fillId="6" borderId="6" xfId="9" applyFont="1" applyFill="1" applyBorder="1" applyAlignment="1">
      <alignment horizontal="center" vertical="center"/>
    </xf>
    <xf numFmtId="0" fontId="10" fillId="21" borderId="1" xfId="9" applyFont="1" applyFill="1" applyBorder="1" applyAlignment="1">
      <alignment horizontal="center" vertical="center" wrapText="1"/>
    </xf>
    <xf numFmtId="0" fontId="10" fillId="21" borderId="7" xfId="9" applyFont="1" applyFill="1" applyBorder="1" applyAlignment="1">
      <alignment horizontal="center" vertical="center" wrapText="1"/>
    </xf>
    <xf numFmtId="0" fontId="10" fillId="21" borderId="8" xfId="9" applyFont="1" applyFill="1" applyBorder="1" applyAlignment="1">
      <alignment horizontal="center" vertical="center" wrapText="1"/>
    </xf>
    <xf numFmtId="0" fontId="10" fillId="21" borderId="9" xfId="9" applyFont="1" applyFill="1" applyBorder="1" applyAlignment="1">
      <alignment horizontal="center" vertical="center" wrapText="1"/>
    </xf>
    <xf numFmtId="0" fontId="11" fillId="0" borderId="0" xfId="9" applyFont="1" applyAlignment="1">
      <alignment horizontal="center" vertical="center"/>
    </xf>
    <xf numFmtId="0" fontId="10" fillId="4" borderId="1" xfId="9" applyFont="1" applyFill="1" applyBorder="1" applyAlignment="1">
      <alignment horizontal="center" vertical="center"/>
    </xf>
    <xf numFmtId="0" fontId="11" fillId="21" borderId="1" xfId="9" applyFont="1" applyFill="1" applyBorder="1" applyAlignment="1">
      <alignment horizontal="center" vertical="center"/>
    </xf>
    <xf numFmtId="165" fontId="10" fillId="0" borderId="5" xfId="9" applyNumberFormat="1" applyFont="1" applyBorder="1" applyAlignment="1">
      <alignment horizontal="center" vertical="center"/>
    </xf>
    <xf numFmtId="0" fontId="13" fillId="6" borderId="1" xfId="9" applyFont="1" applyFill="1" applyBorder="1" applyAlignment="1">
      <alignment horizontal="right" vertical="center"/>
    </xf>
    <xf numFmtId="2" fontId="10" fillId="4" borderId="1" xfId="9" applyNumberFormat="1" applyFont="1" applyFill="1" applyBorder="1" applyAlignment="1">
      <alignment horizontal="center" vertical="center"/>
    </xf>
    <xf numFmtId="0" fontId="10" fillId="0" borderId="10" xfId="9" applyFont="1" applyBorder="1" applyAlignment="1">
      <alignment horizontal="center" wrapText="1"/>
    </xf>
    <xf numFmtId="0" fontId="10" fillId="0" borderId="4" xfId="9" applyFont="1" applyBorder="1" applyAlignment="1">
      <alignment horizontal="center" wrapText="1"/>
    </xf>
    <xf numFmtId="0" fontId="10" fillId="0" borderId="55" xfId="9" applyFont="1" applyBorder="1" applyAlignment="1">
      <alignment horizontal="center" wrapText="1"/>
    </xf>
    <xf numFmtId="0" fontId="10" fillId="0" borderId="0" xfId="9" applyFont="1" applyAlignment="1">
      <alignment horizontal="center" wrapText="1"/>
    </xf>
    <xf numFmtId="0" fontId="13" fillId="0" borderId="1" xfId="9" applyFont="1" applyBorder="1" applyAlignment="1">
      <alignment horizontal="left" vertical="center"/>
    </xf>
    <xf numFmtId="0" fontId="32" fillId="6" borderId="1" xfId="9" applyFont="1" applyFill="1" applyBorder="1" applyAlignment="1">
      <alignment horizontal="center" vertical="center"/>
    </xf>
    <xf numFmtId="0" fontId="3" fillId="19" borderId="1" xfId="9" applyFont="1" applyFill="1" applyBorder="1" applyAlignment="1">
      <alignment horizontal="center" vertical="center"/>
    </xf>
    <xf numFmtId="2" fontId="10" fillId="3" borderId="1" xfId="9" applyNumberFormat="1" applyFont="1" applyFill="1" applyBorder="1" applyAlignment="1">
      <alignment horizontal="center" vertical="center" wrapText="1"/>
    </xf>
    <xf numFmtId="0" fontId="13" fillId="6" borderId="7" xfId="9" applyFont="1" applyFill="1" applyBorder="1" applyAlignment="1">
      <alignment horizontal="right" vertical="center"/>
    </xf>
    <xf numFmtId="0" fontId="13" fillId="6" borderId="8" xfId="9" applyFont="1" applyFill="1" applyBorder="1" applyAlignment="1">
      <alignment horizontal="right" vertical="center"/>
    </xf>
    <xf numFmtId="0" fontId="13" fillId="6" borderId="9" xfId="9" applyFont="1" applyFill="1" applyBorder="1" applyAlignment="1">
      <alignment horizontal="right" vertical="center"/>
    </xf>
    <xf numFmtId="2" fontId="10" fillId="2" borderId="1" xfId="9" applyNumberFormat="1" applyFont="1" applyFill="1" applyBorder="1" applyAlignment="1">
      <alignment horizontal="center" vertical="center" wrapText="1"/>
    </xf>
    <xf numFmtId="2" fontId="10" fillId="5" borderId="1" xfId="9" applyNumberFormat="1" applyFont="1" applyFill="1" applyBorder="1" applyAlignment="1">
      <alignment horizontal="center" vertical="center" wrapText="1"/>
    </xf>
    <xf numFmtId="0" fontId="32" fillId="0" borderId="7" xfId="9" applyFont="1" applyBorder="1" applyAlignment="1">
      <alignment horizontal="center" vertical="center"/>
    </xf>
    <xf numFmtId="0" fontId="32" fillId="0" borderId="8" xfId="9" applyFont="1" applyBorder="1" applyAlignment="1">
      <alignment horizontal="center" vertical="center"/>
    </xf>
    <xf numFmtId="0" fontId="32" fillId="0" borderId="9" xfId="9" applyFont="1" applyBorder="1" applyAlignment="1">
      <alignment horizontal="center" vertical="center"/>
    </xf>
    <xf numFmtId="0" fontId="13" fillId="6" borderId="5" xfId="9" applyFont="1" applyFill="1" applyBorder="1" applyAlignment="1">
      <alignment horizontal="center" vertical="center" wrapText="1"/>
    </xf>
    <xf numFmtId="0" fontId="13" fillId="6" borderId="6" xfId="9" applyFont="1" applyFill="1" applyBorder="1" applyAlignment="1">
      <alignment horizontal="center" vertical="center" wrapText="1"/>
    </xf>
    <xf numFmtId="0" fontId="13" fillId="6" borderId="10" xfId="9" applyFont="1" applyFill="1" applyBorder="1" applyAlignment="1">
      <alignment horizontal="center" vertical="center" wrapText="1"/>
    </xf>
    <xf numFmtId="0" fontId="13" fillId="6" borderId="4" xfId="9" applyFont="1" applyFill="1" applyBorder="1" applyAlignment="1">
      <alignment horizontal="center" vertical="center" wrapText="1"/>
    </xf>
    <xf numFmtId="0" fontId="13" fillId="6" borderId="11" xfId="9" applyFont="1" applyFill="1" applyBorder="1" applyAlignment="1">
      <alignment horizontal="center" vertical="center" wrapText="1"/>
    </xf>
    <xf numFmtId="0" fontId="13" fillId="6" borderId="58" xfId="9" applyFont="1" applyFill="1" applyBorder="1" applyAlignment="1">
      <alignment horizontal="center" vertical="center" wrapText="1"/>
    </xf>
    <xf numFmtId="0" fontId="13" fillId="6" borderId="3" xfId="9" applyFont="1" applyFill="1" applyBorder="1" applyAlignment="1">
      <alignment horizontal="center" vertical="center" wrapText="1"/>
    </xf>
    <xf numFmtId="0" fontId="13" fillId="6" borderId="59" xfId="9" applyFont="1" applyFill="1" applyBorder="1" applyAlignment="1">
      <alignment horizontal="center" vertical="center" wrapText="1"/>
    </xf>
    <xf numFmtId="0" fontId="3" fillId="21" borderId="10" xfId="0" applyFont="1" applyFill="1" applyBorder="1" applyAlignment="1">
      <alignment horizontal="center"/>
    </xf>
    <xf numFmtId="0" fontId="3" fillId="21" borderId="4" xfId="0" applyFont="1" applyFill="1" applyBorder="1" applyAlignment="1">
      <alignment horizontal="center"/>
    </xf>
    <xf numFmtId="0" fontId="3" fillId="21" borderId="11" xfId="0" applyFont="1" applyFill="1" applyBorder="1" applyAlignment="1">
      <alignment horizontal="center"/>
    </xf>
    <xf numFmtId="0" fontId="3" fillId="21" borderId="55" xfId="0" applyFont="1" applyFill="1" applyBorder="1" applyAlignment="1">
      <alignment horizontal="center"/>
    </xf>
    <xf numFmtId="0" fontId="3" fillId="21" borderId="0" xfId="0" applyFont="1" applyFill="1" applyAlignment="1">
      <alignment horizontal="center"/>
    </xf>
    <xf numFmtId="0" fontId="3" fillId="21" borderId="56" xfId="0" applyFont="1" applyFill="1" applyBorder="1" applyAlignment="1">
      <alignment horizontal="center"/>
    </xf>
    <xf numFmtId="0" fontId="3" fillId="21" borderId="58" xfId="0" applyFont="1" applyFill="1" applyBorder="1" applyAlignment="1">
      <alignment horizontal="center"/>
    </xf>
    <xf numFmtId="0" fontId="3" fillId="21" borderId="3" xfId="0" applyFont="1" applyFill="1" applyBorder="1" applyAlignment="1">
      <alignment horizontal="center"/>
    </xf>
    <xf numFmtId="0" fontId="3" fillId="21" borderId="59" xfId="0" applyFont="1" applyFill="1" applyBorder="1" applyAlignment="1">
      <alignment horizontal="center"/>
    </xf>
    <xf numFmtId="0" fontId="3" fillId="4" borderId="7" xfId="0" applyFont="1" applyFill="1" applyBorder="1" applyAlignment="1" applyProtection="1">
      <alignment horizontal="left"/>
      <protection locked="0"/>
    </xf>
    <xf numFmtId="0" fontId="3" fillId="4" borderId="8" xfId="0" applyFont="1" applyFill="1" applyBorder="1" applyAlignment="1" applyProtection="1">
      <alignment horizontal="left"/>
      <protection locked="0"/>
    </xf>
    <xf numFmtId="0" fontId="3" fillId="4" borderId="9" xfId="0" applyFont="1" applyFill="1" applyBorder="1" applyAlignment="1" applyProtection="1">
      <alignment horizontal="left"/>
      <protection locked="0"/>
    </xf>
    <xf numFmtId="0" fontId="3" fillId="19" borderId="1" xfId="0" applyFont="1" applyFill="1" applyBorder="1" applyAlignment="1">
      <alignment horizontal="center" vertical="center"/>
    </xf>
    <xf numFmtId="0" fontId="3" fillId="20"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5" borderId="1" xfId="0" applyFont="1" applyFill="1" applyBorder="1" applyAlignment="1">
      <alignment horizontal="center" vertical="center"/>
    </xf>
    <xf numFmtId="0" fontId="4" fillId="21" borderId="7" xfId="0" applyFont="1" applyFill="1" applyBorder="1" applyAlignment="1">
      <alignment horizontal="center" vertical="center"/>
    </xf>
    <xf numFmtId="0" fontId="4" fillId="21" borderId="8" xfId="0" applyFont="1" applyFill="1" applyBorder="1" applyAlignment="1">
      <alignment horizontal="center" vertical="center"/>
    </xf>
    <xf numFmtId="0" fontId="4" fillId="21" borderId="9" xfId="0" applyFont="1" applyFill="1" applyBorder="1" applyAlignment="1">
      <alignment horizontal="center" vertical="center"/>
    </xf>
    <xf numFmtId="0" fontId="4" fillId="4" borderId="7" xfId="0" applyFont="1" applyFill="1" applyBorder="1" applyAlignment="1" applyProtection="1">
      <alignment horizontal="center" vertical="center"/>
      <protection locked="0"/>
    </xf>
    <xf numFmtId="0" fontId="4" fillId="4" borderId="8"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3" fillId="6" borderId="10" xfId="0" applyFont="1" applyFill="1" applyBorder="1" applyAlignment="1">
      <alignment horizontal="center" vertical="center" wrapText="1"/>
    </xf>
    <xf numFmtId="0" fontId="13" fillId="6" borderId="11" xfId="0" applyFont="1" applyFill="1" applyBorder="1" applyAlignment="1">
      <alignment horizontal="center" vertical="center" wrapText="1"/>
    </xf>
    <xf numFmtId="0" fontId="13" fillId="6" borderId="58" xfId="0" applyFont="1" applyFill="1" applyBorder="1" applyAlignment="1">
      <alignment horizontal="center" vertical="center" wrapText="1"/>
    </xf>
    <xf numFmtId="0" fontId="13" fillId="6" borderId="59" xfId="0" applyFont="1" applyFill="1" applyBorder="1" applyAlignment="1">
      <alignment horizontal="center" vertical="center" wrapText="1"/>
    </xf>
    <xf numFmtId="0" fontId="13" fillId="6" borderId="10" xfId="0" applyFont="1" applyFill="1" applyBorder="1" applyAlignment="1">
      <alignment horizontal="center" vertical="center"/>
    </xf>
    <xf numFmtId="0" fontId="13" fillId="6" borderId="11" xfId="0" applyFont="1" applyFill="1" applyBorder="1" applyAlignment="1">
      <alignment horizontal="center" vertical="center"/>
    </xf>
    <xf numFmtId="0" fontId="13" fillId="6" borderId="58" xfId="0" applyFont="1" applyFill="1" applyBorder="1" applyAlignment="1">
      <alignment horizontal="center" vertical="center"/>
    </xf>
    <xf numFmtId="0" fontId="13" fillId="6" borderId="59" xfId="0" applyFont="1" applyFill="1" applyBorder="1" applyAlignment="1">
      <alignment horizontal="center" vertical="center"/>
    </xf>
    <xf numFmtId="0" fontId="4" fillId="21" borderId="1" xfId="0" applyFont="1" applyFill="1" applyBorder="1" applyAlignment="1">
      <alignment horizontal="left" vertical="center"/>
    </xf>
    <xf numFmtId="0" fontId="7" fillId="6" borderId="10"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11" xfId="0" applyFont="1" applyFill="1" applyBorder="1" applyAlignment="1">
      <alignment horizontal="center" vertical="center"/>
    </xf>
    <xf numFmtId="0" fontId="3" fillId="4" borderId="1" xfId="0" applyFont="1" applyFill="1" applyBorder="1" applyAlignment="1">
      <alignment horizontal="center" vertical="center"/>
    </xf>
    <xf numFmtId="0" fontId="4" fillId="21" borderId="1" xfId="0" applyFont="1" applyFill="1" applyBorder="1" applyAlignment="1">
      <alignment horizontal="center" vertical="center" wrapText="1"/>
    </xf>
    <xf numFmtId="0" fontId="4" fillId="21" borderId="7" xfId="0" applyFont="1" applyFill="1" applyBorder="1" applyAlignment="1">
      <alignment horizontal="right" vertical="center"/>
    </xf>
    <xf numFmtId="0" fontId="4" fillId="21" borderId="8" xfId="0" applyFont="1" applyFill="1" applyBorder="1" applyAlignment="1">
      <alignment horizontal="right" vertical="center"/>
    </xf>
    <xf numFmtId="0" fontId="4" fillId="21" borderId="9" xfId="0" applyFont="1" applyFill="1" applyBorder="1" applyAlignment="1">
      <alignment horizontal="right" vertical="center"/>
    </xf>
    <xf numFmtId="0" fontId="3" fillId="4" borderId="1" xfId="0" applyFont="1" applyFill="1" applyBorder="1" applyAlignment="1">
      <alignment horizontal="justify" vertical="center" wrapText="1"/>
    </xf>
    <xf numFmtId="0" fontId="3" fillId="4" borderId="1" xfId="0" applyFont="1" applyFill="1" applyBorder="1" applyAlignment="1">
      <alignment horizontal="justify" vertical="center"/>
    </xf>
    <xf numFmtId="0" fontId="13" fillId="6" borderId="3" xfId="0" applyFont="1" applyFill="1" applyBorder="1" applyAlignment="1">
      <alignment horizontal="right" vertical="center" wrapText="1"/>
    </xf>
    <xf numFmtId="0" fontId="13" fillId="6" borderId="59" xfId="0" applyFont="1" applyFill="1" applyBorder="1" applyAlignment="1">
      <alignment horizontal="right" vertical="center" wrapText="1"/>
    </xf>
    <xf numFmtId="0" fontId="3" fillId="4" borderId="10" xfId="0" applyFont="1" applyFill="1" applyBorder="1" applyAlignment="1">
      <alignment horizontal="justify" vertical="center"/>
    </xf>
    <xf numFmtId="0" fontId="3" fillId="4" borderId="4" xfId="0" applyFont="1" applyFill="1" applyBorder="1" applyAlignment="1">
      <alignment horizontal="justify" vertical="center"/>
    </xf>
    <xf numFmtId="0" fontId="3" fillId="4" borderId="11" xfId="0" applyFont="1" applyFill="1" applyBorder="1" applyAlignment="1">
      <alignment horizontal="justify" vertical="center"/>
    </xf>
    <xf numFmtId="0" fontId="3" fillId="21" borderId="8" xfId="0" applyFont="1" applyFill="1" applyBorder="1" applyAlignment="1">
      <alignment horizontal="center" vertical="center"/>
    </xf>
    <xf numFmtId="0" fontId="4" fillId="21" borderId="5" xfId="0" applyFont="1" applyFill="1" applyBorder="1" applyAlignment="1">
      <alignment horizontal="center" vertical="center" textRotation="90"/>
    </xf>
    <xf numFmtId="0" fontId="4" fillId="21" borderId="57" xfId="0" applyFont="1" applyFill="1" applyBorder="1" applyAlignment="1">
      <alignment horizontal="center" vertical="center" textRotation="90"/>
    </xf>
    <xf numFmtId="0" fontId="4" fillId="21" borderId="6" xfId="0" applyFont="1" applyFill="1" applyBorder="1" applyAlignment="1">
      <alignment horizontal="center" vertical="center" textRotation="90"/>
    </xf>
    <xf numFmtId="0" fontId="3" fillId="4" borderId="7"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13" fillId="6" borderId="7" xfId="0" applyFont="1" applyFill="1" applyBorder="1" applyAlignment="1">
      <alignment horizontal="right" vertical="center"/>
    </xf>
    <xf numFmtId="0" fontId="13" fillId="6" borderId="8" xfId="0" applyFont="1" applyFill="1" applyBorder="1" applyAlignment="1">
      <alignment horizontal="right" vertical="center"/>
    </xf>
    <xf numFmtId="0" fontId="13" fillId="6" borderId="9" xfId="0" applyFont="1" applyFill="1" applyBorder="1" applyAlignment="1">
      <alignment horizontal="right" vertical="center"/>
    </xf>
    <xf numFmtId="0" fontId="3" fillId="4" borderId="1" xfId="0" applyFont="1" applyFill="1" applyBorder="1" applyAlignment="1">
      <alignment horizontal="justify" wrapText="1"/>
    </xf>
    <xf numFmtId="0" fontId="3" fillId="4" borderId="1" xfId="0" applyFont="1" applyFill="1" applyBorder="1" applyAlignment="1">
      <alignment horizontal="justify"/>
    </xf>
    <xf numFmtId="0" fontId="3" fillId="21" borderId="57" xfId="0" applyFont="1" applyFill="1" applyBorder="1" applyAlignment="1" applyProtection="1">
      <alignment horizontal="center" vertical="center"/>
      <protection locked="0"/>
    </xf>
    <xf numFmtId="0" fontId="3" fillId="21" borderId="6" xfId="0" applyFont="1" applyFill="1" applyBorder="1" applyAlignment="1" applyProtection="1">
      <alignment horizontal="center" vertical="center"/>
      <protection locked="0"/>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4" fillId="21" borderId="10" xfId="0" applyFont="1" applyFill="1" applyBorder="1" applyAlignment="1">
      <alignment horizontal="center" vertical="center"/>
    </xf>
    <xf numFmtId="0" fontId="4" fillId="21" borderId="6" xfId="0" applyFont="1" applyFill="1" applyBorder="1" applyAlignment="1">
      <alignment horizontal="center" vertical="center"/>
    </xf>
    <xf numFmtId="0" fontId="13" fillId="6" borderId="1" xfId="0" applyFont="1" applyFill="1" applyBorder="1" applyAlignment="1">
      <alignment horizontal="center" vertical="center" wrapText="1"/>
    </xf>
    <xf numFmtId="9" fontId="3" fillId="21" borderId="7" xfId="6" applyFont="1" applyFill="1" applyBorder="1" applyAlignment="1" applyProtection="1">
      <alignment horizontal="center" vertical="center"/>
    </xf>
    <xf numFmtId="9" fontId="3" fillId="21" borderId="9" xfId="6" applyFont="1" applyFill="1" applyBorder="1" applyAlignment="1" applyProtection="1">
      <alignment horizontal="center" vertical="center"/>
    </xf>
    <xf numFmtId="0" fontId="3" fillId="21" borderId="5" xfId="0" applyFont="1" applyFill="1" applyBorder="1" applyAlignment="1" applyProtection="1">
      <alignment horizontal="center" vertical="center" wrapText="1"/>
      <protection locked="0"/>
    </xf>
    <xf numFmtId="0" fontId="3" fillId="21" borderId="57" xfId="0" applyFont="1" applyFill="1" applyBorder="1" applyAlignment="1" applyProtection="1">
      <alignment horizontal="center" vertical="center" wrapText="1"/>
      <protection locked="0"/>
    </xf>
    <xf numFmtId="0" fontId="3" fillId="21" borderId="6" xfId="0" applyFont="1" applyFill="1" applyBorder="1" applyAlignment="1" applyProtection="1">
      <alignment horizontal="center" vertical="center" wrapText="1"/>
      <protection locked="0"/>
    </xf>
    <xf numFmtId="0" fontId="3" fillId="4" borderId="6" xfId="0" applyFont="1" applyFill="1" applyBorder="1" applyAlignment="1">
      <alignment horizontal="right" vertical="center"/>
    </xf>
    <xf numFmtId="0" fontId="3" fillId="4" borderId="1" xfId="0" applyFont="1" applyFill="1" applyBorder="1" applyAlignment="1">
      <alignment horizontal="right" vertical="center"/>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7" borderId="1" xfId="0" applyFont="1" applyFill="1" applyBorder="1" applyAlignment="1">
      <alignment horizontal="justify" vertical="center" wrapText="1"/>
    </xf>
    <xf numFmtId="0" fontId="4" fillId="21" borderId="7" xfId="0" applyFont="1" applyFill="1" applyBorder="1" applyAlignment="1">
      <alignment horizontal="right" vertical="center" wrapText="1"/>
    </xf>
    <xf numFmtId="0" fontId="4" fillId="21" borderId="8" xfId="0" applyFont="1" applyFill="1" applyBorder="1" applyAlignment="1">
      <alignment horizontal="right" vertical="center" wrapText="1"/>
    </xf>
    <xf numFmtId="0" fontId="4" fillId="21" borderId="9" xfId="0" applyFont="1" applyFill="1" applyBorder="1" applyAlignment="1">
      <alignment horizontal="right" vertical="center" wrapText="1"/>
    </xf>
    <xf numFmtId="0" fontId="0" fillId="0" borderId="1" xfId="0"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23" borderId="1" xfId="0" applyFont="1" applyFill="1" applyBorder="1" applyAlignment="1" applyProtection="1">
      <alignment horizontal="center" vertical="center"/>
      <protection locked="0"/>
    </xf>
    <xf numFmtId="0" fontId="3" fillId="0" borderId="3" xfId="0" applyFont="1" applyBorder="1" applyAlignment="1">
      <alignment horizontal="center"/>
    </xf>
    <xf numFmtId="0" fontId="3" fillId="23" borderId="1" xfId="0" applyFont="1" applyFill="1" applyBorder="1" applyAlignment="1" applyProtection="1">
      <alignment horizontal="center" vertical="center" wrapText="1"/>
      <protection locked="0"/>
    </xf>
    <xf numFmtId="0" fontId="3" fillId="4" borderId="58"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4" borderId="59" xfId="0" applyFont="1" applyFill="1" applyBorder="1" applyAlignment="1">
      <alignment horizontal="left" vertical="center" wrapText="1"/>
    </xf>
    <xf numFmtId="0" fontId="3" fillId="0" borderId="1" xfId="0" applyFont="1" applyBorder="1" applyAlignment="1">
      <alignment horizontal="center" wrapText="1"/>
    </xf>
    <xf numFmtId="0" fontId="3" fillId="0" borderId="1" xfId="0" applyFont="1" applyBorder="1" applyAlignment="1">
      <alignment horizontal="center"/>
    </xf>
    <xf numFmtId="0" fontId="3" fillId="4" borderId="10"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11" xfId="0" applyFont="1" applyFill="1" applyBorder="1" applyAlignment="1">
      <alignment horizontal="left" vertical="center" wrapText="1"/>
    </xf>
    <xf numFmtId="0" fontId="3" fillId="4" borderId="55"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56" xfId="0" applyFont="1" applyFill="1" applyBorder="1" applyAlignment="1">
      <alignment horizontal="left" vertical="center" wrapText="1"/>
    </xf>
    <xf numFmtId="0" fontId="5" fillId="23" borderId="1" xfId="0" applyFont="1" applyFill="1" applyBorder="1" applyAlignment="1">
      <alignment horizontal="center" vertical="center"/>
    </xf>
    <xf numFmtId="0" fontId="7" fillId="6" borderId="12" xfId="0" applyFont="1" applyFill="1" applyBorder="1" applyAlignment="1">
      <alignment horizontal="center" vertical="center"/>
    </xf>
    <xf numFmtId="0" fontId="5" fillId="2" borderId="12" xfId="0" applyFont="1" applyFill="1" applyBorder="1" applyAlignment="1">
      <alignment horizontal="center" vertical="center"/>
    </xf>
    <xf numFmtId="0" fontId="13" fillId="6" borderId="12" xfId="0" applyFont="1" applyFill="1" applyBorder="1" applyAlignment="1">
      <alignment horizontal="center" vertical="center" textRotation="90"/>
    </xf>
    <xf numFmtId="0" fontId="13" fillId="6" borderId="12" xfId="0" applyFont="1" applyFill="1" applyBorder="1" applyAlignment="1">
      <alignment horizontal="center" vertical="center"/>
    </xf>
    <xf numFmtId="0" fontId="3" fillId="0" borderId="12" xfId="0" applyFont="1" applyBorder="1" applyAlignment="1">
      <alignment horizontal="center" vertical="center" textRotation="90"/>
    </xf>
    <xf numFmtId="0" fontId="3" fillId="0" borderId="12" xfId="0" applyFont="1" applyBorder="1" applyAlignment="1">
      <alignment horizontal="center" vertical="center"/>
    </xf>
    <xf numFmtId="0" fontId="3" fillId="0" borderId="12" xfId="0" applyFont="1" applyBorder="1" applyAlignment="1">
      <alignment horizontal="center" vertical="center" wrapText="1"/>
    </xf>
    <xf numFmtId="0" fontId="0" fillId="0" borderId="85" xfId="0" applyBorder="1" applyAlignment="1">
      <alignment horizontal="center"/>
    </xf>
    <xf numFmtId="0" fontId="0" fillId="0" borderId="87" xfId="0" applyBorder="1" applyAlignment="1">
      <alignment horizontal="center"/>
    </xf>
    <xf numFmtId="0" fontId="0" fillId="0" borderId="86" xfId="0" applyBorder="1" applyAlignment="1">
      <alignment horizontal="center"/>
    </xf>
    <xf numFmtId="0" fontId="3" fillId="0" borderId="85" xfId="0" applyFont="1" applyBorder="1" applyAlignment="1">
      <alignment horizontal="center" vertical="center"/>
    </xf>
    <xf numFmtId="0" fontId="3" fillId="0" borderId="87" xfId="0" applyFont="1" applyBorder="1" applyAlignment="1">
      <alignment horizontal="center" vertical="center"/>
    </xf>
    <xf numFmtId="0" fontId="3" fillId="0" borderId="86" xfId="0" applyFont="1" applyBorder="1" applyAlignment="1">
      <alignment horizontal="center" vertical="center"/>
    </xf>
    <xf numFmtId="0" fontId="3" fillId="0" borderId="12" xfId="0" applyFont="1" applyBorder="1" applyAlignment="1">
      <alignment horizontal="center" vertical="center" textRotation="90" wrapText="1"/>
    </xf>
    <xf numFmtId="16" fontId="13" fillId="6" borderId="1" xfId="0" applyNumberFormat="1" applyFont="1" applyFill="1" applyBorder="1" applyAlignment="1">
      <alignment horizontal="center" vertical="center"/>
    </xf>
    <xf numFmtId="0" fontId="13" fillId="29" borderId="8" xfId="0" applyFont="1" applyFill="1" applyBorder="1" applyAlignment="1">
      <alignment horizontal="center" vertical="center"/>
    </xf>
    <xf numFmtId="0" fontId="3" fillId="4" borderId="0" xfId="0" applyFont="1" applyFill="1" applyAlignment="1">
      <alignment horizontal="justify" vertical="center" wrapText="1"/>
    </xf>
    <xf numFmtId="0" fontId="3" fillId="29" borderId="0" xfId="0" applyFont="1" applyFill="1" applyAlignment="1">
      <alignment horizontal="center" vertical="center" wrapText="1"/>
    </xf>
    <xf numFmtId="0" fontId="13" fillId="19" borderId="7" xfId="0" applyFont="1" applyFill="1" applyBorder="1" applyAlignment="1">
      <alignment horizontal="center" vertical="center"/>
    </xf>
    <xf numFmtId="0" fontId="13" fillId="19" borderId="8" xfId="0" applyFont="1" applyFill="1" applyBorder="1" applyAlignment="1">
      <alignment horizontal="center" vertical="center"/>
    </xf>
    <xf numFmtId="0" fontId="13" fillId="19" borderId="9" xfId="0" applyFont="1" applyFill="1" applyBorder="1" applyAlignment="1">
      <alignment horizontal="center" vertical="center"/>
    </xf>
    <xf numFmtId="0" fontId="12" fillId="4" borderId="1"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9" xfId="0" applyFont="1" applyFill="1" applyBorder="1" applyAlignment="1">
      <alignment horizontal="center" vertical="center"/>
    </xf>
    <xf numFmtId="0" fontId="5" fillId="0" borderId="1" xfId="0" applyFont="1" applyBorder="1" applyAlignment="1">
      <alignment horizontal="center" vertical="center"/>
    </xf>
    <xf numFmtId="0" fontId="2" fillId="21" borderId="1" xfId="0" applyFont="1" applyFill="1" applyBorder="1" applyAlignment="1">
      <alignment horizontal="center" vertical="center"/>
    </xf>
    <xf numFmtId="0" fontId="5" fillId="21" borderId="1" xfId="0" applyFont="1" applyFill="1" applyBorder="1" applyAlignment="1">
      <alignment horizontal="center" vertical="center"/>
    </xf>
    <xf numFmtId="0" fontId="13" fillId="6" borderId="4" xfId="0" applyFont="1" applyFill="1" applyBorder="1" applyAlignment="1">
      <alignment horizontal="right" vertical="center" wrapText="1"/>
    </xf>
    <xf numFmtId="0" fontId="4" fillId="21" borderId="0" xfId="0" applyFont="1" applyFill="1" applyAlignment="1" applyProtection="1">
      <alignment horizontal="center" vertical="center" wrapText="1"/>
      <protection locked="0"/>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13" fillId="6" borderId="1" xfId="0" applyFont="1" applyFill="1" applyBorder="1" applyAlignment="1">
      <alignment horizontal="right" vertical="center"/>
    </xf>
    <xf numFmtId="0" fontId="3" fillId="0" borderId="4" xfId="0" applyFont="1" applyBorder="1" applyAlignment="1">
      <alignment horizontal="center" vertical="center" wrapText="1"/>
    </xf>
    <xf numFmtId="0" fontId="3" fillId="4" borderId="10"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58"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59" xfId="0" applyFont="1" applyFill="1" applyBorder="1" applyAlignment="1">
      <alignment horizontal="center" vertical="center" wrapText="1"/>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13" fillId="6" borderId="3" xfId="0" applyFont="1" applyFill="1" applyBorder="1" applyAlignment="1">
      <alignment horizontal="right" vertical="center"/>
    </xf>
    <xf numFmtId="0" fontId="3" fillId="4" borderId="7"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55" xfId="0" applyFont="1" applyBorder="1" applyAlignment="1">
      <alignment horizontal="center" vertical="center" wrapText="1"/>
    </xf>
    <xf numFmtId="0" fontId="3" fillId="0" borderId="56"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59" xfId="0" applyFont="1" applyBorder="1" applyAlignment="1">
      <alignment horizontal="center" vertical="center" wrapText="1"/>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58" xfId="0" applyFont="1" applyBorder="1" applyAlignment="1">
      <alignment horizontal="center" vertical="center"/>
    </xf>
    <xf numFmtId="0" fontId="3" fillId="0" borderId="3" xfId="0" applyFont="1" applyBorder="1" applyAlignment="1">
      <alignment horizontal="center" vertical="center"/>
    </xf>
    <xf numFmtId="0" fontId="3" fillId="0" borderId="59" xfId="0"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7" fillId="6" borderId="1" xfId="0" applyFont="1" applyFill="1" applyBorder="1" applyAlignment="1">
      <alignment horizontal="left" vertical="center" wrapText="1"/>
    </xf>
    <xf numFmtId="0" fontId="46" fillId="0" borderId="1" xfId="0" applyFont="1" applyBorder="1" applyAlignment="1">
      <alignment horizontal="center" vertical="center"/>
    </xf>
    <xf numFmtId="0" fontId="3" fillId="4" borderId="1" xfId="0" applyFont="1" applyFill="1" applyBorder="1" applyAlignment="1">
      <alignment vertical="center" wrapText="1"/>
    </xf>
    <xf numFmtId="0" fontId="3" fillId="4" borderId="7" xfId="0" applyFont="1" applyFill="1" applyBorder="1" applyAlignment="1">
      <alignment vertical="center" wrapText="1"/>
    </xf>
    <xf numFmtId="0" fontId="3" fillId="4" borderId="8" xfId="0" applyFont="1" applyFill="1" applyBorder="1" applyAlignment="1">
      <alignment vertical="center" wrapText="1"/>
    </xf>
    <xf numFmtId="0" fontId="3" fillId="4" borderId="9" xfId="0" applyFont="1" applyFill="1" applyBorder="1" applyAlignment="1">
      <alignment vertical="center" wrapText="1"/>
    </xf>
    <xf numFmtId="0" fontId="7" fillId="0" borderId="1" xfId="0" applyFont="1" applyBorder="1" applyAlignment="1">
      <alignment horizontal="center" vertic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21" borderId="5" xfId="0" applyFont="1" applyFill="1" applyBorder="1" applyAlignment="1">
      <alignment horizontal="center" vertical="center"/>
    </xf>
    <xf numFmtId="0" fontId="5" fillId="21" borderId="1" xfId="0" applyFont="1" applyFill="1" applyBorder="1" applyAlignment="1" applyProtection="1">
      <alignment horizontal="center" vertical="center" wrapText="1"/>
      <protection locked="0"/>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21" borderId="7" xfId="0" applyFont="1" applyFill="1" applyBorder="1" applyAlignment="1" applyProtection="1">
      <alignment horizontal="center" vertical="center" wrapText="1"/>
      <protection locked="0"/>
    </xf>
    <xf numFmtId="0" fontId="5" fillId="21" borderId="8" xfId="0" applyFont="1" applyFill="1" applyBorder="1" applyAlignment="1" applyProtection="1">
      <alignment horizontal="center" vertical="center" wrapText="1"/>
      <protection locked="0"/>
    </xf>
    <xf numFmtId="0" fontId="5" fillId="21" borderId="9" xfId="0" applyFont="1" applyFill="1" applyBorder="1" applyAlignment="1" applyProtection="1">
      <alignment horizontal="center" vertical="center" wrapText="1"/>
      <protection locked="0"/>
    </xf>
    <xf numFmtId="0" fontId="2" fillId="4" borderId="1" xfId="0" applyFont="1" applyFill="1" applyBorder="1" applyAlignment="1">
      <alignment horizontal="center" vertical="center"/>
    </xf>
    <xf numFmtId="0" fontId="7" fillId="6" borderId="6" xfId="0" applyFont="1" applyFill="1" applyBorder="1" applyAlignment="1">
      <alignment horizontal="center" vertical="center" wrapText="1"/>
    </xf>
    <xf numFmtId="0" fontId="2" fillId="21" borderId="7" xfId="0" applyFont="1" applyFill="1" applyBorder="1" applyAlignment="1">
      <alignment horizontal="center" vertical="center" wrapText="1"/>
    </xf>
    <xf numFmtId="0" fontId="2" fillId="21" borderId="8" xfId="0" applyFont="1" applyFill="1" applyBorder="1" applyAlignment="1">
      <alignment horizontal="center" vertical="center" wrapText="1"/>
    </xf>
    <xf numFmtId="0" fontId="2" fillId="21" borderId="9" xfId="0" applyFont="1" applyFill="1" applyBorder="1" applyAlignment="1">
      <alignment horizontal="center" vertical="center" wrapText="1"/>
    </xf>
    <xf numFmtId="0" fontId="2" fillId="21" borderId="1" xfId="0" applyFont="1" applyFill="1" applyBorder="1" applyAlignment="1">
      <alignment horizontal="center" vertical="center" wrapText="1"/>
    </xf>
    <xf numFmtId="0" fontId="2" fillId="0" borderId="5" xfId="0" applyFont="1" applyBorder="1" applyAlignment="1">
      <alignment horizontal="center" vertical="center" textRotation="90" wrapText="1"/>
    </xf>
    <xf numFmtId="0" fontId="2" fillId="0" borderId="6" xfId="0" applyFont="1" applyBorder="1" applyAlignment="1">
      <alignment horizontal="center" vertical="center" textRotation="90" wrapText="1"/>
    </xf>
    <xf numFmtId="0" fontId="2" fillId="4" borderId="1" xfId="0" applyFont="1" applyFill="1" applyBorder="1" applyAlignment="1">
      <alignment horizontal="center" vertical="center" wrapText="1"/>
    </xf>
    <xf numFmtId="0" fontId="5" fillId="21" borderId="1" xfId="0" applyFont="1" applyFill="1" applyBorder="1" applyAlignment="1" applyProtection="1">
      <alignment horizontal="center" vertical="center"/>
      <protection locked="0"/>
    </xf>
    <xf numFmtId="0" fontId="4" fillId="0" borderId="8" xfId="0" applyFont="1" applyBorder="1" applyAlignment="1">
      <alignment horizontal="center" vertical="center"/>
    </xf>
    <xf numFmtId="0" fontId="2" fillId="4" borderId="1" xfId="0" applyFont="1" applyFill="1" applyBorder="1" applyAlignment="1">
      <alignment horizontal="left" vertical="center" wrapText="1"/>
    </xf>
    <xf numFmtId="0" fontId="2" fillId="21" borderId="7" xfId="0" applyFont="1" applyFill="1" applyBorder="1" applyAlignment="1" applyProtection="1">
      <alignment horizontal="center" vertical="center" wrapText="1"/>
      <protection locked="0"/>
    </xf>
    <xf numFmtId="0" fontId="2" fillId="21" borderId="8" xfId="0" applyFont="1" applyFill="1" applyBorder="1" applyAlignment="1" applyProtection="1">
      <alignment horizontal="center" vertical="center" wrapText="1"/>
      <protection locked="0"/>
    </xf>
    <xf numFmtId="0" fontId="2" fillId="21" borderId="9" xfId="0" applyFont="1" applyFill="1" applyBorder="1" applyAlignment="1" applyProtection="1">
      <alignment horizontal="center" vertical="center" wrapText="1"/>
      <protection locked="0"/>
    </xf>
    <xf numFmtId="0" fontId="11" fillId="0" borderId="7" xfId="1" applyFont="1" applyBorder="1" applyAlignment="1" applyProtection="1">
      <alignment horizontal="center" vertical="center"/>
      <protection locked="0"/>
    </xf>
    <xf numFmtId="0" fontId="11" fillId="0" borderId="8" xfId="1" applyFont="1" applyBorder="1" applyAlignment="1" applyProtection="1">
      <alignment horizontal="center" vertical="center"/>
      <protection locked="0"/>
    </xf>
    <xf numFmtId="0" fontId="11" fillId="0" borderId="9" xfId="1" applyFont="1" applyBorder="1" applyAlignment="1" applyProtection="1">
      <alignment horizontal="center" vertical="center"/>
      <protection locked="0"/>
    </xf>
    <xf numFmtId="0" fontId="0" fillId="0" borderId="3" xfId="0" applyBorder="1" applyAlignment="1">
      <alignment horizontal="center"/>
    </xf>
    <xf numFmtId="0" fontId="5" fillId="4" borderId="1" xfId="0" applyFont="1" applyFill="1" applyBorder="1" applyAlignment="1" applyProtection="1">
      <alignment horizontal="left" vertical="center"/>
      <protection locked="0"/>
    </xf>
    <xf numFmtId="0" fontId="4" fillId="0" borderId="0" xfId="0" applyFont="1" applyAlignment="1">
      <alignment horizontal="right" vertical="center"/>
    </xf>
    <xf numFmtId="0" fontId="4" fillId="0" borderId="1" xfId="0" applyFont="1" applyBorder="1" applyAlignment="1">
      <alignment horizontal="center" vertical="center"/>
    </xf>
    <xf numFmtId="0" fontId="4" fillId="3" borderId="1" xfId="0" applyFont="1" applyFill="1" applyBorder="1" applyAlignment="1">
      <alignment horizontal="left" vertical="center"/>
    </xf>
    <xf numFmtId="0" fontId="4" fillId="2" borderId="7" xfId="0" applyFont="1" applyFill="1" applyBorder="1" applyAlignment="1">
      <alignment horizontal="justify" vertical="center" wrapText="1"/>
    </xf>
    <xf numFmtId="0" fontId="4" fillId="2" borderId="8" xfId="0" applyFont="1" applyFill="1" applyBorder="1" applyAlignment="1">
      <alignment horizontal="justify" vertical="center"/>
    </xf>
    <xf numFmtId="0" fontId="4" fillId="2" borderId="9" xfId="0" applyFont="1" applyFill="1" applyBorder="1" applyAlignment="1">
      <alignment horizontal="justify" vertical="center"/>
    </xf>
    <xf numFmtId="0" fontId="4" fillId="5" borderId="6" xfId="0" applyFont="1" applyFill="1" applyBorder="1" applyAlignment="1">
      <alignment horizontal="left" vertical="center"/>
    </xf>
    <xf numFmtId="0" fontId="7" fillId="6" borderId="0" xfId="0" applyFont="1" applyFill="1" applyAlignment="1">
      <alignment horizontal="center" vertical="center"/>
    </xf>
    <xf numFmtId="0" fontId="3" fillId="0" borderId="0" xfId="0" applyFont="1" applyAlignment="1">
      <alignment horizont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7" fillId="6" borderId="0" xfId="0" applyFont="1" applyFill="1" applyAlignment="1">
      <alignment horizontal="center" vertical="center" wrapText="1"/>
    </xf>
    <xf numFmtId="0" fontId="3" fillId="0" borderId="0" xfId="0" applyFont="1" applyAlignment="1">
      <alignment horizontal="justify" vertical="center" wrapText="1"/>
    </xf>
    <xf numFmtId="1" fontId="4" fillId="21" borderId="5" xfId="6" applyNumberFormat="1" applyFont="1" applyFill="1" applyBorder="1" applyAlignment="1" applyProtection="1">
      <alignment horizontal="center" vertical="center"/>
    </xf>
    <xf numFmtId="0" fontId="0" fillId="0" borderId="55" xfId="0" applyBorder="1" applyAlignment="1">
      <alignment horizontal="center"/>
    </xf>
    <xf numFmtId="0" fontId="3" fillId="4" borderId="9"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5" xfId="0" applyFont="1" applyFill="1" applyBorder="1" applyAlignment="1">
      <alignment horizontal="left" vertical="center"/>
    </xf>
    <xf numFmtId="0" fontId="7" fillId="6" borderId="5" xfId="0" applyFont="1" applyFill="1" applyBorder="1" applyAlignment="1">
      <alignment horizontal="right" vertical="center" wrapText="1"/>
    </xf>
    <xf numFmtId="1" fontId="3" fillId="4" borderId="7" xfId="6" applyNumberFormat="1" applyFont="1" applyFill="1" applyBorder="1" applyAlignment="1" applyProtection="1">
      <alignment horizontal="center" vertical="center"/>
    </xf>
    <xf numFmtId="1" fontId="3" fillId="4" borderId="8" xfId="6" applyNumberFormat="1" applyFont="1" applyFill="1" applyBorder="1" applyAlignment="1" applyProtection="1">
      <alignment horizontal="center" vertical="center"/>
    </xf>
    <xf numFmtId="1" fontId="3" fillId="4" borderId="9" xfId="6" applyNumberFormat="1" applyFont="1" applyFill="1" applyBorder="1" applyAlignment="1" applyProtection="1">
      <alignment horizontal="center" vertical="center"/>
    </xf>
    <xf numFmtId="1" fontId="3" fillId="4" borderId="10" xfId="6" applyNumberFormat="1" applyFont="1" applyFill="1" applyBorder="1" applyAlignment="1" applyProtection="1">
      <alignment horizontal="center" vertical="center"/>
    </xf>
    <xf numFmtId="1" fontId="3" fillId="4" borderId="4" xfId="6" applyNumberFormat="1" applyFont="1" applyFill="1" applyBorder="1" applyAlignment="1" applyProtection="1">
      <alignment horizontal="center" vertical="center"/>
    </xf>
    <xf numFmtId="1" fontId="3" fillId="4" borderId="11" xfId="6" applyNumberFormat="1" applyFont="1" applyFill="1" applyBorder="1" applyAlignment="1" applyProtection="1">
      <alignment horizontal="center" vertical="center"/>
    </xf>
    <xf numFmtId="0" fontId="53" fillId="6" borderId="1" xfId="0" applyFont="1" applyFill="1" applyBorder="1" applyAlignment="1">
      <alignment horizontal="center" vertical="center"/>
    </xf>
    <xf numFmtId="0" fontId="3" fillId="5" borderId="1" xfId="0" applyFont="1" applyFill="1" applyBorder="1" applyAlignment="1">
      <alignment horizontal="left" vertical="center"/>
    </xf>
    <xf numFmtId="0" fontId="3" fillId="2" borderId="1" xfId="0" applyFont="1" applyFill="1" applyBorder="1" applyAlignment="1">
      <alignment horizontal="left" vertical="center"/>
    </xf>
    <xf numFmtId="0" fontId="3" fillId="22" borderId="1" xfId="0" applyFont="1" applyFill="1" applyBorder="1" applyAlignment="1">
      <alignment horizontal="left" vertical="center"/>
    </xf>
    <xf numFmtId="0" fontId="4" fillId="21" borderId="1" xfId="0" applyFont="1" applyFill="1" applyBorder="1" applyAlignment="1">
      <alignment horizontal="right" vertical="center"/>
    </xf>
    <xf numFmtId="0" fontId="3" fillId="29" borderId="8" xfId="0" applyFont="1" applyFill="1" applyBorder="1" applyAlignment="1">
      <alignment horizontal="center" vertical="center"/>
    </xf>
    <xf numFmtId="0" fontId="3" fillId="3" borderId="1" xfId="0" applyFont="1" applyFill="1" applyBorder="1" applyAlignment="1">
      <alignment horizontal="left" vertical="center"/>
    </xf>
    <xf numFmtId="0" fontId="3" fillId="19" borderId="1" xfId="0" applyFont="1" applyFill="1" applyBorder="1" applyAlignment="1">
      <alignment horizontal="left" vertical="center"/>
    </xf>
    <xf numFmtId="0" fontId="4" fillId="6" borderId="7" xfId="0" applyFont="1" applyFill="1" applyBorder="1" applyAlignment="1">
      <alignment horizontal="center" vertical="center"/>
    </xf>
    <xf numFmtId="0" fontId="4" fillId="6" borderId="9" xfId="0" applyFont="1" applyFill="1" applyBorder="1" applyAlignment="1">
      <alignment horizontal="center" vertical="center"/>
    </xf>
    <xf numFmtId="0" fontId="4" fillId="21" borderId="5" xfId="0" applyFont="1" applyFill="1" applyBorder="1" applyAlignment="1">
      <alignment horizontal="center" vertical="center"/>
    </xf>
    <xf numFmtId="0" fontId="4" fillId="21" borderId="57" xfId="0" applyFont="1" applyFill="1" applyBorder="1" applyAlignment="1">
      <alignment horizontal="center" vertical="center"/>
    </xf>
    <xf numFmtId="0" fontId="4" fillId="21" borderId="5" xfId="0" applyFont="1" applyFill="1" applyBorder="1" applyAlignment="1">
      <alignment horizontal="center" vertical="center" wrapText="1"/>
    </xf>
    <xf numFmtId="0" fontId="4" fillId="21" borderId="6" xfId="0" applyFont="1" applyFill="1" applyBorder="1" applyAlignment="1">
      <alignment horizontal="center" vertical="center" wrapText="1"/>
    </xf>
    <xf numFmtId="0" fontId="4" fillId="21" borderId="10" xfId="0" applyFont="1" applyFill="1" applyBorder="1" applyAlignment="1">
      <alignment horizontal="center" vertical="center" wrapText="1"/>
    </xf>
    <xf numFmtId="0" fontId="4" fillId="21" borderId="4" xfId="0" applyFont="1" applyFill="1" applyBorder="1" applyAlignment="1">
      <alignment horizontal="center" vertical="center" wrapText="1"/>
    </xf>
    <xf numFmtId="0" fontId="4" fillId="21" borderId="11" xfId="0" applyFont="1" applyFill="1" applyBorder="1" applyAlignment="1">
      <alignment horizontal="center" vertical="center" wrapText="1"/>
    </xf>
    <xf numFmtId="0" fontId="4" fillId="21" borderId="55" xfId="0" applyFont="1" applyFill="1" applyBorder="1" applyAlignment="1">
      <alignment horizontal="center" vertical="center" wrapText="1"/>
    </xf>
    <xf numFmtId="0" fontId="4" fillId="21" borderId="0" xfId="0" applyFont="1" applyFill="1" applyAlignment="1">
      <alignment horizontal="center" vertical="center" wrapText="1"/>
    </xf>
    <xf numFmtId="0" fontId="4" fillId="21" borderId="56" xfId="0" applyFont="1" applyFill="1" applyBorder="1" applyAlignment="1">
      <alignment horizontal="center" vertical="center" wrapText="1"/>
    </xf>
    <xf numFmtId="0" fontId="4" fillId="21" borderId="58" xfId="0" applyFont="1" applyFill="1" applyBorder="1" applyAlignment="1">
      <alignment horizontal="center" vertical="center" wrapText="1"/>
    </xf>
    <xf numFmtId="0" fontId="4" fillId="21" borderId="3" xfId="0" applyFont="1" applyFill="1" applyBorder="1" applyAlignment="1">
      <alignment horizontal="center" vertical="center" wrapText="1"/>
    </xf>
    <xf numFmtId="0" fontId="4" fillId="21" borderId="59" xfId="0" applyFont="1" applyFill="1" applyBorder="1" applyAlignment="1">
      <alignment horizontal="center" vertical="center" wrapText="1"/>
    </xf>
    <xf numFmtId="0" fontId="6" fillId="0" borderId="1" xfId="0" applyFont="1" applyBorder="1" applyAlignment="1">
      <alignment horizontal="center" vertical="center"/>
    </xf>
    <xf numFmtId="0" fontId="4" fillId="0" borderId="7"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3" fillId="4" borderId="7" xfId="0" applyFont="1" applyFill="1" applyBorder="1" applyAlignment="1">
      <alignment horizontal="justify" vertical="center" wrapText="1"/>
    </xf>
    <xf numFmtId="0" fontId="3" fillId="4" borderId="8" xfId="0" applyFont="1" applyFill="1" applyBorder="1" applyAlignment="1">
      <alignment horizontal="justify" vertical="center" wrapText="1"/>
    </xf>
    <xf numFmtId="0" fontId="3" fillId="4" borderId="9" xfId="0" applyFont="1" applyFill="1" applyBorder="1" applyAlignment="1">
      <alignment horizontal="justify" vertical="center" wrapText="1"/>
    </xf>
    <xf numFmtId="0" fontId="3" fillId="4" borderId="7" xfId="0" applyFont="1" applyFill="1" applyBorder="1" applyAlignment="1">
      <alignment horizontal="left" vertical="center" wrapText="1"/>
    </xf>
    <xf numFmtId="0" fontId="3" fillId="4" borderId="7" xfId="0" applyFont="1" applyFill="1" applyBorder="1" applyAlignment="1">
      <alignment horizontal="justify" wrapText="1"/>
    </xf>
    <xf numFmtId="0" fontId="3" fillId="4" borderId="8" xfId="0" applyFont="1" applyFill="1" applyBorder="1" applyAlignment="1">
      <alignment horizontal="justify"/>
    </xf>
    <xf numFmtId="0" fontId="3" fillId="4" borderId="9" xfId="0" applyFont="1" applyFill="1" applyBorder="1" applyAlignment="1">
      <alignment horizontal="justify"/>
    </xf>
    <xf numFmtId="0" fontId="7" fillId="6" borderId="1" xfId="0" applyFont="1" applyFill="1" applyBorder="1" applyAlignment="1">
      <alignment horizontal="left" vertical="center"/>
    </xf>
    <xf numFmtId="0" fontId="3" fillId="4" borderId="8" xfId="0" applyFont="1" applyFill="1" applyBorder="1" applyAlignment="1">
      <alignment horizontal="left" vertical="center" wrapText="1"/>
    </xf>
    <xf numFmtId="0" fontId="3" fillId="4" borderId="9" xfId="0" applyFont="1" applyFill="1" applyBorder="1" applyAlignment="1">
      <alignment horizontal="left" vertical="center" wrapText="1"/>
    </xf>
    <xf numFmtId="0" fontId="2" fillId="19" borderId="68" xfId="0" applyFont="1" applyFill="1" applyBorder="1" applyAlignment="1">
      <alignment horizontal="center" vertical="center"/>
    </xf>
    <xf numFmtId="0" fontId="2" fillId="3" borderId="68" xfId="0" applyFont="1" applyFill="1" applyBorder="1" applyAlignment="1">
      <alignment horizontal="center" vertical="center"/>
    </xf>
    <xf numFmtId="17" fontId="2" fillId="3" borderId="68" xfId="0" applyNumberFormat="1" applyFont="1" applyFill="1" applyBorder="1" applyAlignment="1">
      <alignment horizontal="center" vertical="center"/>
    </xf>
    <xf numFmtId="0" fontId="2" fillId="2" borderId="68" xfId="0" applyFont="1" applyFill="1" applyBorder="1" applyAlignment="1">
      <alignment horizontal="center" vertical="center"/>
    </xf>
    <xf numFmtId="16" fontId="2" fillId="2" borderId="68" xfId="0" applyNumberFormat="1" applyFont="1" applyFill="1" applyBorder="1" applyAlignment="1">
      <alignment horizontal="center" vertical="center"/>
    </xf>
    <xf numFmtId="17" fontId="2" fillId="5" borderId="68" xfId="0" applyNumberFormat="1" applyFont="1" applyFill="1" applyBorder="1" applyAlignment="1">
      <alignment horizontal="center" vertical="center"/>
    </xf>
    <xf numFmtId="0" fontId="2" fillId="5" borderId="68" xfId="0" applyFont="1" applyFill="1" applyBorder="1" applyAlignment="1">
      <alignment horizontal="center" vertical="center"/>
    </xf>
    <xf numFmtId="0" fontId="5" fillId="21" borderId="68" xfId="0" applyFont="1" applyFill="1" applyBorder="1" applyAlignment="1">
      <alignment horizontal="left" vertical="center"/>
    </xf>
    <xf numFmtId="0" fontId="4" fillId="21" borderId="68" xfId="0" applyFont="1" applyFill="1" applyBorder="1" applyAlignment="1">
      <alignment horizontal="left" vertical="center"/>
    </xf>
    <xf numFmtId="0" fontId="2" fillId="0" borderId="68" xfId="0" applyFont="1" applyBorder="1" applyAlignment="1">
      <alignment horizontal="center" vertical="center"/>
    </xf>
    <xf numFmtId="0" fontId="5" fillId="19" borderId="68" xfId="0" applyFont="1" applyFill="1" applyBorder="1" applyAlignment="1">
      <alignment horizontal="center" vertical="center"/>
    </xf>
    <xf numFmtId="0" fontId="5" fillId="3" borderId="68" xfId="0" applyFont="1" applyFill="1" applyBorder="1" applyAlignment="1">
      <alignment horizontal="center" vertical="center"/>
    </xf>
    <xf numFmtId="0" fontId="5" fillId="2" borderId="68" xfId="0" applyFont="1" applyFill="1" applyBorder="1" applyAlignment="1">
      <alignment horizontal="center" vertical="center"/>
    </xf>
    <xf numFmtId="0" fontId="5" fillId="5" borderId="68" xfId="0" applyFont="1" applyFill="1" applyBorder="1" applyAlignment="1">
      <alignment horizontal="center" vertical="center"/>
    </xf>
    <xf numFmtId="0" fontId="7" fillId="6" borderId="68" xfId="0" applyFont="1" applyFill="1" applyBorder="1" applyAlignment="1">
      <alignment horizontal="center" vertical="center"/>
    </xf>
    <xf numFmtId="0" fontId="5" fillId="21" borderId="68" xfId="0" applyFont="1" applyFill="1" applyBorder="1" applyAlignment="1">
      <alignment horizontal="center" vertical="center"/>
    </xf>
    <xf numFmtId="0" fontId="3" fillId="4" borderId="68" xfId="0" applyFont="1" applyFill="1" applyBorder="1" applyAlignment="1">
      <alignment horizontal="center" vertical="center"/>
    </xf>
    <xf numFmtId="0" fontId="2" fillId="4" borderId="68" xfId="0" applyFont="1" applyFill="1" applyBorder="1" applyAlignment="1">
      <alignment horizontal="center" vertical="center"/>
    </xf>
    <xf numFmtId="0" fontId="13" fillId="6" borderId="68" xfId="0" applyFont="1" applyFill="1" applyBorder="1" applyAlignment="1">
      <alignment horizontal="center" vertical="center"/>
    </xf>
    <xf numFmtId="0" fontId="3" fillId="0" borderId="68" xfId="0" applyFont="1" applyBorder="1" applyAlignment="1">
      <alignment horizontal="justify" wrapText="1"/>
    </xf>
    <xf numFmtId="0" fontId="27" fillId="4" borderId="1" xfId="1" applyFont="1" applyFill="1" applyBorder="1" applyAlignment="1" applyProtection="1">
      <alignment horizontal="left" vertical="center" wrapText="1"/>
      <protection locked="0"/>
    </xf>
  </cellXfs>
  <cellStyles count="10">
    <cellStyle name="Hiperlink" xfId="8" builtinId="8"/>
    <cellStyle name="Normal" xfId="0" builtinId="0"/>
    <cellStyle name="Normal 2" xfId="2" xr:uid="{00000000-0005-0000-0000-000002000000}"/>
    <cellStyle name="Normal 2 2" xfId="1" xr:uid="{00000000-0005-0000-0000-000003000000}"/>
    <cellStyle name="Normal 3" xfId="4" xr:uid="{00000000-0005-0000-0000-000004000000}"/>
    <cellStyle name="Normal 4" xfId="5" xr:uid="{00000000-0005-0000-0000-000005000000}"/>
    <cellStyle name="Normal 5" xfId="7" xr:uid="{00000000-0005-0000-0000-000006000000}"/>
    <cellStyle name="Normal 6" xfId="9" xr:uid="{00000000-0005-0000-0000-000007000000}"/>
    <cellStyle name="Porcentagem" xfId="6" builtinId="5"/>
    <cellStyle name="Porcentagem 2" xfId="3" xr:uid="{00000000-0005-0000-0000-000009000000}"/>
  </cellStyles>
  <dxfs count="119">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7030A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7030A0"/>
        </patternFill>
      </fill>
    </dxf>
    <dxf>
      <fill>
        <patternFill>
          <bgColor rgb="FF00B050"/>
        </patternFill>
      </fill>
    </dxf>
    <dxf>
      <fill>
        <patternFill>
          <bgColor rgb="FFFFFF00"/>
        </patternFill>
      </fill>
    </dxf>
    <dxf>
      <fill>
        <patternFill>
          <bgColor rgb="FFFF0000"/>
        </patternFill>
      </fill>
    </dxf>
    <dxf>
      <fill>
        <patternFill>
          <bgColor rgb="FF7030A0"/>
        </patternFill>
      </fill>
    </dxf>
    <dxf>
      <fill>
        <patternFill>
          <bgColor rgb="FF00B050"/>
        </patternFill>
      </fill>
    </dxf>
    <dxf>
      <fill>
        <patternFill>
          <bgColor rgb="FFFFFF00"/>
        </patternFill>
      </fill>
    </dxf>
    <dxf>
      <fill>
        <patternFill>
          <bgColor rgb="FFFF0000"/>
        </patternFill>
      </fill>
    </dxf>
    <dxf>
      <fill>
        <patternFill>
          <bgColor rgb="FF7030A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theme="9" tint="-0.24994659260841701"/>
        </patternFill>
      </fill>
    </dxf>
    <dxf>
      <fill>
        <patternFill>
          <bgColor rgb="FFFF0000"/>
        </patternFill>
      </fill>
    </dxf>
    <dxf>
      <fill>
        <patternFill>
          <bgColor rgb="FF7030A0"/>
        </patternFill>
      </fill>
    </dxf>
    <dxf>
      <fill>
        <patternFill>
          <bgColor rgb="FF00B050"/>
        </patternFill>
      </fill>
    </dxf>
    <dxf>
      <fill>
        <patternFill>
          <bgColor rgb="FFFFFF00"/>
        </patternFill>
      </fill>
    </dxf>
    <dxf>
      <fill>
        <patternFill>
          <bgColor theme="9" tint="-0.24994659260841701"/>
        </patternFill>
      </fill>
    </dxf>
    <dxf>
      <fill>
        <patternFill>
          <bgColor rgb="FFFF0000"/>
        </patternFill>
      </fill>
    </dxf>
    <dxf>
      <fill>
        <patternFill>
          <bgColor rgb="FF7030A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7030A0"/>
        </patternFill>
      </fill>
    </dxf>
    <dxf>
      <fill>
        <patternFill>
          <bgColor rgb="FF7030A0"/>
        </patternFill>
      </fill>
    </dxf>
    <dxf>
      <font>
        <b/>
        <i val="0"/>
        <color theme="1"/>
        <name val="Cambria"/>
        <scheme val="none"/>
      </font>
      <fill>
        <patternFill>
          <bgColor rgb="FFFFFF00"/>
        </patternFill>
      </fill>
    </dxf>
    <dxf>
      <font>
        <b/>
        <i val="0"/>
        <condense val="0"/>
        <extend val="0"/>
        <color indexed="10"/>
      </font>
    </dxf>
    <dxf>
      <font>
        <b/>
        <i val="0"/>
        <condense val="0"/>
        <extend val="0"/>
        <color indexed="10"/>
      </font>
    </dxf>
    <dxf>
      <fill>
        <patternFill>
          <bgColor rgb="FF00B050"/>
        </patternFill>
      </fill>
    </dxf>
    <dxf>
      <fill>
        <patternFill>
          <bgColor rgb="FFFFFF00"/>
        </patternFill>
      </fill>
    </dxf>
    <dxf>
      <fill>
        <patternFill>
          <bgColor rgb="FFFF0000"/>
        </patternFill>
      </fill>
    </dxf>
    <dxf>
      <fill>
        <patternFill>
          <bgColor rgb="FF7030A0"/>
        </patternFill>
      </fill>
    </dxf>
    <dxf>
      <fill>
        <patternFill>
          <bgColor rgb="FF7030A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7030A0"/>
        </patternFill>
      </fill>
    </dxf>
    <dxf>
      <fill>
        <patternFill>
          <bgColor rgb="FF00B050"/>
        </patternFill>
      </fill>
    </dxf>
    <dxf>
      <fill>
        <patternFill>
          <bgColor rgb="FFFFFF00"/>
        </patternFill>
      </fill>
    </dxf>
    <dxf>
      <fill>
        <patternFill>
          <bgColor rgb="FFFF0000"/>
        </patternFill>
      </fill>
    </dxf>
    <dxf>
      <fill>
        <patternFill>
          <bgColor rgb="FF7030A0"/>
        </patternFill>
      </fill>
    </dxf>
    <dxf>
      <font>
        <color rgb="FFFF0000"/>
      </font>
      <fill>
        <patternFill>
          <bgColor rgb="FFFF0000"/>
        </patternFill>
      </fill>
    </dxf>
    <dxf>
      <font>
        <color rgb="FF00B050"/>
      </font>
      <fill>
        <patternFill>
          <bgColor rgb="FF00B050"/>
        </patternFill>
      </fill>
    </dxf>
    <dxf>
      <font>
        <color rgb="FFFFFF00"/>
      </font>
      <fill>
        <patternFill>
          <bgColor rgb="FFFFFF00"/>
        </patternFill>
      </fill>
    </dxf>
    <dxf>
      <fill>
        <patternFill>
          <bgColor rgb="FF00B050"/>
        </patternFill>
      </fill>
    </dxf>
    <dxf>
      <fill>
        <patternFill>
          <bgColor rgb="FFFFFF00"/>
        </patternFill>
      </fill>
    </dxf>
    <dxf>
      <fill>
        <patternFill>
          <bgColor theme="9" tint="-0.24994659260841701"/>
        </patternFill>
      </fill>
    </dxf>
    <dxf>
      <fill>
        <patternFill>
          <bgColor rgb="FFFF0000"/>
        </patternFill>
      </fill>
    </dxf>
    <dxf>
      <fill>
        <patternFill>
          <bgColor rgb="FF7030A0"/>
        </patternFill>
      </fill>
    </dxf>
    <dxf>
      <font>
        <b/>
        <i val="0"/>
        <condense val="0"/>
        <extend val="0"/>
        <color indexed="10"/>
      </font>
    </dxf>
    <dxf>
      <font>
        <b/>
        <i val="0"/>
        <condense val="0"/>
        <extend val="0"/>
        <color indexed="51"/>
      </font>
    </dxf>
    <dxf>
      <font>
        <b/>
        <i val="0"/>
        <condense val="0"/>
        <extend val="0"/>
        <color indexed="17"/>
      </font>
    </dxf>
    <dxf>
      <font>
        <color theme="1"/>
      </font>
      <fill>
        <patternFill>
          <bgColor rgb="FF00B050"/>
        </patternFill>
      </fill>
    </dxf>
    <dxf>
      <font>
        <color theme="1"/>
      </font>
      <fill>
        <patternFill>
          <bgColor rgb="FF00B050"/>
        </patternFill>
      </fill>
    </dxf>
    <dxf>
      <font>
        <color theme="1"/>
      </font>
      <fill>
        <patternFill>
          <bgColor rgb="FFFFFF00"/>
        </patternFill>
      </fill>
    </dxf>
    <dxf>
      <font>
        <color theme="1"/>
      </font>
      <fill>
        <patternFill>
          <bgColor rgb="FFFFFF00"/>
        </patternFill>
      </fill>
    </dxf>
    <dxf>
      <font>
        <color theme="1"/>
      </font>
      <fill>
        <patternFill>
          <bgColor rgb="FFFF0000"/>
        </patternFill>
      </fill>
    </dxf>
    <dxf>
      <font>
        <color theme="1"/>
      </font>
      <fill>
        <patternFill>
          <bgColor rgb="FFFF0000"/>
        </patternFill>
      </fill>
    </dxf>
    <dxf>
      <font>
        <color theme="0"/>
      </font>
      <fill>
        <patternFill>
          <bgColor rgb="FF7030A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003C92"/>
      <color rgb="FF0DA3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0000"/>
            </a:solidFill>
            <a:ln>
              <a:noFill/>
            </a:ln>
          </c:spPr>
          <c:invertIfNegative val="0"/>
          <c:dLbls>
            <c:spPr>
              <a:noFill/>
              <a:ln>
                <a:noFill/>
              </a:ln>
              <a:effectLst/>
            </c:spPr>
            <c:txPr>
              <a:bodyPr/>
              <a:lstStyle/>
              <a:p>
                <a:pPr>
                  <a:defRPr sz="700"/>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PLIBEL!$E$5:$I$5</c:f>
              <c:strCache>
                <c:ptCount val="5"/>
                <c:pt idx="0">
                  <c:v>Pescoço, ombros, costas superior</c:v>
                </c:pt>
                <c:pt idx="1">
                  <c:v>Cotovelo, antebraço e mãos</c:v>
                </c:pt>
                <c:pt idx="2">
                  <c:v>Pés</c:v>
                </c:pt>
                <c:pt idx="3">
                  <c:v>Quadril e joelhos</c:v>
                </c:pt>
                <c:pt idx="4">
                  <c:v>Costas inferior</c:v>
                </c:pt>
              </c:strCache>
            </c:strRef>
          </c:cat>
          <c:val>
            <c:numRef>
              <c:f>PLIBEL!$E$51:$I$51</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30DE-4C8E-BDFC-CCC042644417}"/>
            </c:ext>
          </c:extLst>
        </c:ser>
        <c:dLbls>
          <c:showLegendKey val="0"/>
          <c:showVal val="0"/>
          <c:showCatName val="0"/>
          <c:showSerName val="0"/>
          <c:showPercent val="0"/>
          <c:showBubbleSize val="0"/>
        </c:dLbls>
        <c:gapWidth val="150"/>
        <c:axId val="94418432"/>
        <c:axId val="94419968"/>
      </c:barChart>
      <c:catAx>
        <c:axId val="94418432"/>
        <c:scaling>
          <c:orientation val="minMax"/>
        </c:scaling>
        <c:delete val="0"/>
        <c:axPos val="b"/>
        <c:numFmt formatCode="General" sourceLinked="0"/>
        <c:majorTickMark val="out"/>
        <c:minorTickMark val="none"/>
        <c:tickLblPos val="nextTo"/>
        <c:txPr>
          <a:bodyPr/>
          <a:lstStyle/>
          <a:p>
            <a:pPr>
              <a:defRPr sz="700"/>
            </a:pPr>
            <a:endParaRPr lang="pt-BR"/>
          </a:p>
        </c:txPr>
        <c:crossAx val="94419968"/>
        <c:crosses val="autoZero"/>
        <c:auto val="1"/>
        <c:lblAlgn val="ctr"/>
        <c:lblOffset val="100"/>
        <c:noMultiLvlLbl val="0"/>
      </c:catAx>
      <c:valAx>
        <c:axId val="94419968"/>
        <c:scaling>
          <c:orientation val="minMax"/>
        </c:scaling>
        <c:delete val="1"/>
        <c:axPos val="l"/>
        <c:numFmt formatCode="0%" sourceLinked="1"/>
        <c:majorTickMark val="out"/>
        <c:minorTickMark val="none"/>
        <c:tickLblPos val="nextTo"/>
        <c:crossAx val="94418432"/>
        <c:crosses val="autoZero"/>
        <c:crossBetween val="between"/>
      </c:valAx>
    </c:plotArea>
    <c:plotVisOnly val="1"/>
    <c:dispBlanksAs val="gap"/>
    <c:showDLblsOverMax val="0"/>
  </c:chart>
  <c:spPr>
    <a:noFill/>
    <a:ln>
      <a:noFill/>
    </a:ln>
  </c:sp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1442633699281891"/>
          <c:y val="0.19040901137357827"/>
          <c:w val="0.32842353708183203"/>
          <c:h val="0.71177456984543597"/>
        </c:manualLayout>
      </c:layout>
      <c:radarChart>
        <c:radarStyle val="marker"/>
        <c:varyColors val="0"/>
        <c:ser>
          <c:idx val="0"/>
          <c:order val="0"/>
          <c:spPr>
            <a:ln>
              <a:solidFill>
                <a:srgbClr val="FF0000"/>
              </a:solidFill>
            </a:ln>
          </c:spPr>
          <c:marker>
            <c:symbol val="none"/>
          </c:marker>
          <c:cat>
            <c:strRef>
              <c:f>PLIBEL!$E$5:$I$5</c:f>
              <c:strCache>
                <c:ptCount val="5"/>
                <c:pt idx="0">
                  <c:v>Pescoço, ombros, costas superior</c:v>
                </c:pt>
                <c:pt idx="1">
                  <c:v>Cotovelo, antebraço e mãos</c:v>
                </c:pt>
                <c:pt idx="2">
                  <c:v>Pés</c:v>
                </c:pt>
                <c:pt idx="3">
                  <c:v>Quadril e joelhos</c:v>
                </c:pt>
                <c:pt idx="4">
                  <c:v>Costas inferior</c:v>
                </c:pt>
              </c:strCache>
            </c:strRef>
          </c:cat>
          <c:val>
            <c:numRef>
              <c:f>PLIBEL!$E$51:$I$51</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9988-46DB-B1EF-716788B1C517}"/>
            </c:ext>
          </c:extLst>
        </c:ser>
        <c:dLbls>
          <c:showLegendKey val="0"/>
          <c:showVal val="0"/>
          <c:showCatName val="0"/>
          <c:showSerName val="0"/>
          <c:showPercent val="0"/>
          <c:showBubbleSize val="0"/>
        </c:dLbls>
        <c:axId val="51067520"/>
        <c:axId val="51077504"/>
      </c:radarChart>
      <c:catAx>
        <c:axId val="51067520"/>
        <c:scaling>
          <c:orientation val="minMax"/>
        </c:scaling>
        <c:delete val="0"/>
        <c:axPos val="b"/>
        <c:majorGridlines/>
        <c:numFmt formatCode="General" sourceLinked="0"/>
        <c:majorTickMark val="out"/>
        <c:minorTickMark val="none"/>
        <c:tickLblPos val="nextTo"/>
        <c:txPr>
          <a:bodyPr/>
          <a:lstStyle/>
          <a:p>
            <a:pPr>
              <a:defRPr sz="800"/>
            </a:pPr>
            <a:endParaRPr lang="pt-BR"/>
          </a:p>
        </c:txPr>
        <c:crossAx val="51077504"/>
        <c:crosses val="autoZero"/>
        <c:auto val="1"/>
        <c:lblAlgn val="ctr"/>
        <c:lblOffset val="100"/>
        <c:noMultiLvlLbl val="0"/>
      </c:catAx>
      <c:valAx>
        <c:axId val="51077504"/>
        <c:scaling>
          <c:orientation val="minMax"/>
        </c:scaling>
        <c:delete val="0"/>
        <c:axPos val="l"/>
        <c:majorGridlines/>
        <c:numFmt formatCode="0%" sourceLinked="1"/>
        <c:majorTickMark val="cross"/>
        <c:minorTickMark val="none"/>
        <c:tickLblPos val="nextTo"/>
        <c:txPr>
          <a:bodyPr/>
          <a:lstStyle/>
          <a:p>
            <a:pPr>
              <a:defRPr sz="800"/>
            </a:pPr>
            <a:endParaRPr lang="pt-BR"/>
          </a:p>
        </c:txPr>
        <c:crossAx val="51067520"/>
        <c:crosses val="autoZero"/>
        <c:crossBetween val="between"/>
      </c:valAx>
    </c:plotArea>
    <c:plotVisOnly val="1"/>
    <c:dispBlanksAs val="gap"/>
    <c:showDLblsOverMax val="0"/>
  </c:chart>
  <c:spPr>
    <a:noFill/>
    <a:ln>
      <a:noFill/>
    </a:ln>
  </c:sp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4"/>
          <c:order val="4"/>
          <c:spPr>
            <a:ln w="28575" cap="rnd">
              <a:solidFill>
                <a:schemeClr val="tx2">
                  <a:lumMod val="75000"/>
                </a:schemeClr>
              </a:solidFill>
              <a:round/>
            </a:ln>
            <a:effectLst/>
          </c:spPr>
          <c:marker>
            <c:symbol val="none"/>
          </c:marker>
          <c:cat>
            <c:strRef>
              <c:f>'NASA TLX'!$A$36:$A$41</c:f>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f>'NASA TLX'!$U$36:$U$41</c:f>
              <c:numCache>
                <c:formatCode>0</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4-8C10-4429-9EEB-D9C3D9DE6752}"/>
            </c:ext>
          </c:extLst>
        </c:ser>
        <c:dLbls>
          <c:showLegendKey val="0"/>
          <c:showVal val="0"/>
          <c:showCatName val="0"/>
          <c:showSerName val="0"/>
          <c:showPercent val="0"/>
          <c:showBubbleSize val="0"/>
        </c:dLbls>
        <c:smooth val="0"/>
        <c:axId val="1417449823"/>
        <c:axId val="1417445247"/>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strRef>
                    <c:extLst>
                      <c:ex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c:ext uri="{02D57815-91ED-43cb-92C2-25804820EDAC}">
                        <c15:formulaRef>
                          <c15:sqref>'NASA TLX'!$B$36:$B$41</c15:sqref>
                        </c15:formulaRef>
                      </c:ext>
                    </c:extLst>
                    <c:numCache>
                      <c:formatCode>General</c:formatCode>
                      <c:ptCount val="6"/>
                    </c:numCache>
                  </c:numRef>
                </c:val>
                <c:smooth val="0"/>
                <c:extLst>
                  <c:ext xmlns:c16="http://schemas.microsoft.com/office/drawing/2014/chart" uri="{C3380CC4-5D6E-409C-BE32-E72D297353CC}">
                    <c16:uniqueId val="{00000000-8C10-4429-9EEB-D9C3D9DE6752}"/>
                  </c:ext>
                </c:extLst>
              </c15:ser>
            </c15:filteredLineSeries>
            <c15:filteredLineSeries>
              <c15:ser>
                <c:idx val="1"/>
                <c:order val="1"/>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xmlns:c15="http://schemas.microsoft.com/office/drawing/2012/chart">
                      <c:ext xmlns:c15="http://schemas.microsoft.com/office/drawing/2012/chart" uri="{02D57815-91ED-43cb-92C2-25804820EDAC}">
                        <c15:formulaRef>
                          <c15:sqref>'NASA TLX'!$C$36:$C$41</c15:sqref>
                        </c15:formulaRef>
                      </c:ext>
                    </c:extLst>
                    <c:numCache>
                      <c:formatCode>General</c:formatCode>
                      <c:ptCount val="6"/>
                    </c:numCache>
                  </c:numRef>
                </c:val>
                <c:smooth val="0"/>
                <c:extLst xmlns:c15="http://schemas.microsoft.com/office/drawing/2012/chart">
                  <c:ext xmlns:c16="http://schemas.microsoft.com/office/drawing/2014/chart" uri="{C3380CC4-5D6E-409C-BE32-E72D297353CC}">
                    <c16:uniqueId val="{00000001-8C10-4429-9EEB-D9C3D9DE6752}"/>
                  </c:ext>
                </c:extLst>
              </c15:ser>
            </c15:filteredLineSeries>
            <c15:filteredLineSeries>
              <c15:ser>
                <c:idx val="2"/>
                <c:order val="2"/>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xmlns:c15="http://schemas.microsoft.com/office/drawing/2012/chart">
                      <c:ext xmlns:c15="http://schemas.microsoft.com/office/drawing/2012/chart" uri="{02D57815-91ED-43cb-92C2-25804820EDAC}">
                        <c15:formulaRef>
                          <c15:sqref>'NASA TLX'!$D$36:$D$41</c15:sqref>
                        </c15:formulaRef>
                      </c:ext>
                    </c:extLst>
                    <c:numCache>
                      <c:formatCode>General</c:formatCode>
                      <c:ptCount val="6"/>
                    </c:numCache>
                  </c:numRef>
                </c:val>
                <c:smooth val="0"/>
                <c:extLst xmlns:c15="http://schemas.microsoft.com/office/drawing/2012/chart">
                  <c:ext xmlns:c16="http://schemas.microsoft.com/office/drawing/2014/chart" uri="{C3380CC4-5D6E-409C-BE32-E72D297353CC}">
                    <c16:uniqueId val="{00000002-8C10-4429-9EEB-D9C3D9DE6752}"/>
                  </c:ext>
                </c:extLst>
              </c15:ser>
            </c15:filteredLineSeries>
            <c15:filteredLineSeries>
              <c15:ser>
                <c:idx val="3"/>
                <c:order val="3"/>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xmlns:c15="http://schemas.microsoft.com/office/drawing/2012/chart">
                      <c:ext xmlns:c15="http://schemas.microsoft.com/office/drawing/2012/chart" uri="{02D57815-91ED-43cb-92C2-25804820EDAC}">
                        <c15:formulaRef>
                          <c15:sqref>'NASA TLX'!$E$36:$E$41</c15:sqref>
                        </c15:formulaRef>
                      </c:ext>
                    </c:extLst>
                    <c:numCache>
                      <c:formatCode>General</c:formatCode>
                      <c:ptCount val="6"/>
                    </c:numCache>
                  </c:numRef>
                </c:val>
                <c:smooth val="0"/>
                <c:extLst xmlns:c15="http://schemas.microsoft.com/office/drawing/2012/chart">
                  <c:ext xmlns:c16="http://schemas.microsoft.com/office/drawing/2014/chart" uri="{C3380CC4-5D6E-409C-BE32-E72D297353CC}">
                    <c16:uniqueId val="{00000003-8C10-4429-9EEB-D9C3D9DE6752}"/>
                  </c:ext>
                </c:extLst>
              </c15:ser>
            </c15:filteredLineSeries>
            <c15:filteredLineSeries>
              <c15:ser>
                <c:idx val="5"/>
                <c:order val="5"/>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xmlns:c15="http://schemas.microsoft.com/office/drawing/2012/chart">
                      <c:ext xmlns:c15="http://schemas.microsoft.com/office/drawing/2012/chart" uri="{02D57815-91ED-43cb-92C2-25804820EDAC}">
                        <c15:formulaRef>
                          <c15:sqref>'NASA TLX'!$V$36:$V$41</c15:sqref>
                        </c15:formulaRef>
                      </c:ext>
                    </c:extLst>
                    <c:numCache>
                      <c:formatCode>0</c:formatCode>
                      <c:ptCount val="6"/>
                    </c:numCache>
                  </c:numRef>
                </c:val>
                <c:smooth val="0"/>
                <c:extLst xmlns:c15="http://schemas.microsoft.com/office/drawing/2012/chart">
                  <c:ext xmlns:c16="http://schemas.microsoft.com/office/drawing/2014/chart" uri="{C3380CC4-5D6E-409C-BE32-E72D297353CC}">
                    <c16:uniqueId val="{00000005-8C10-4429-9EEB-D9C3D9DE6752}"/>
                  </c:ext>
                </c:extLst>
              </c15:ser>
            </c15:filteredLineSeries>
            <c15:filteredLineSeries>
              <c15:ser>
                <c:idx val="6"/>
                <c:order val="6"/>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xmlns:c15="http://schemas.microsoft.com/office/drawing/2012/chart">
                      <c:ext xmlns:c15="http://schemas.microsoft.com/office/drawing/2012/chart" uri="{02D57815-91ED-43cb-92C2-25804820EDAC}">
                        <c15:formulaRef>
                          <c15:sqref>'NASA TLX'!$W$36:$W$41</c15:sqref>
                        </c15:formulaRef>
                      </c:ext>
                    </c:extLst>
                    <c:numCache>
                      <c:formatCode>0</c:formatCode>
                      <c:ptCount val="6"/>
                    </c:numCache>
                  </c:numRef>
                </c:val>
                <c:smooth val="0"/>
                <c:extLst xmlns:c15="http://schemas.microsoft.com/office/drawing/2012/chart">
                  <c:ext xmlns:c16="http://schemas.microsoft.com/office/drawing/2014/chart" uri="{C3380CC4-5D6E-409C-BE32-E72D297353CC}">
                    <c16:uniqueId val="{00000006-8C10-4429-9EEB-D9C3D9DE6752}"/>
                  </c:ext>
                </c:extLst>
              </c15:ser>
            </c15:filteredLineSeries>
          </c:ext>
        </c:extLst>
      </c:lineChart>
      <c:catAx>
        <c:axId val="141744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pt-BR"/>
          </a:p>
        </c:txPr>
        <c:crossAx val="1417445247"/>
        <c:crosses val="autoZero"/>
        <c:auto val="1"/>
        <c:lblAlgn val="ctr"/>
        <c:lblOffset val="100"/>
        <c:noMultiLvlLbl val="0"/>
      </c:catAx>
      <c:valAx>
        <c:axId val="1417445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174498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4"/>
          <c:order val="4"/>
          <c:spPr>
            <a:ln w="28575" cap="rnd">
              <a:solidFill>
                <a:srgbClr val="FF0000"/>
              </a:solidFill>
              <a:round/>
            </a:ln>
            <a:effectLst/>
          </c:spPr>
          <c:marker>
            <c:symbol val="none"/>
          </c:marker>
          <c:cat>
            <c:strRef>
              <c:f>'NASA TLX'!$A$36:$A$41</c:f>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f>'NASA TLX'!$U$36:$U$41</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9AE1-453E-B421-7CCC93615ACC}"/>
            </c:ext>
          </c:extLst>
        </c:ser>
        <c:dLbls>
          <c:showLegendKey val="0"/>
          <c:showVal val="0"/>
          <c:showCatName val="0"/>
          <c:showSerName val="0"/>
          <c:showPercent val="0"/>
          <c:showBubbleSize val="0"/>
        </c:dLbls>
        <c:axId val="1417529695"/>
        <c:axId val="1417526367"/>
        <c:extLst>
          <c:ext xmlns:c15="http://schemas.microsoft.com/office/drawing/2012/chart" uri="{02D57815-91ED-43cb-92C2-25804820EDAC}">
            <c15:filteredRadarSeries>
              <c15:ser>
                <c:idx val="0"/>
                <c:order val="0"/>
                <c:spPr>
                  <a:ln w="28575" cap="rnd">
                    <a:solidFill>
                      <a:schemeClr val="accent1"/>
                    </a:solidFill>
                    <a:round/>
                  </a:ln>
                  <a:effectLst/>
                </c:spPr>
                <c:marker>
                  <c:symbol val="none"/>
                </c:marker>
                <c:cat>
                  <c:strRef>
                    <c:extLst>
                      <c:ex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c:ext uri="{02D57815-91ED-43cb-92C2-25804820EDAC}">
                        <c15:formulaRef>
                          <c15:sqref>'NASA TLX'!$B$36:$B$41</c15:sqref>
                        </c15:formulaRef>
                      </c:ext>
                    </c:extLst>
                    <c:numCache>
                      <c:formatCode>General</c:formatCode>
                      <c:ptCount val="6"/>
                    </c:numCache>
                  </c:numRef>
                </c:val>
                <c:extLst>
                  <c:ext xmlns:c16="http://schemas.microsoft.com/office/drawing/2014/chart" uri="{C3380CC4-5D6E-409C-BE32-E72D297353CC}">
                    <c16:uniqueId val="{00000000-9AE1-453E-B421-7CCC93615ACC}"/>
                  </c:ext>
                </c:extLst>
              </c15:ser>
            </c15:filteredRadarSeries>
            <c15:filteredRadarSeries>
              <c15:ser>
                <c:idx val="1"/>
                <c:order val="1"/>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xmlns:c15="http://schemas.microsoft.com/office/drawing/2012/chart">
                      <c:ext xmlns:c15="http://schemas.microsoft.com/office/drawing/2012/chart" uri="{02D57815-91ED-43cb-92C2-25804820EDAC}">
                        <c15:formulaRef>
                          <c15:sqref>'NASA TLX'!$C$36:$C$41</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1-9AE1-453E-B421-7CCC93615ACC}"/>
                  </c:ext>
                </c:extLst>
              </c15:ser>
            </c15:filteredRadarSeries>
            <c15:filteredRadarSeries>
              <c15:ser>
                <c:idx val="2"/>
                <c:order val="2"/>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xmlns:c15="http://schemas.microsoft.com/office/drawing/2012/chart">
                      <c:ext xmlns:c15="http://schemas.microsoft.com/office/drawing/2012/chart" uri="{02D57815-91ED-43cb-92C2-25804820EDAC}">
                        <c15:formulaRef>
                          <c15:sqref>'NASA TLX'!$D$36:$D$41</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2-9AE1-453E-B421-7CCC93615ACC}"/>
                  </c:ext>
                </c:extLst>
              </c15:ser>
            </c15:filteredRadarSeries>
            <c15:filteredRadarSeries>
              <c15:ser>
                <c:idx val="3"/>
                <c:order val="3"/>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xmlns:c15="http://schemas.microsoft.com/office/drawing/2012/chart">
                      <c:ext xmlns:c15="http://schemas.microsoft.com/office/drawing/2012/chart" uri="{02D57815-91ED-43cb-92C2-25804820EDAC}">
                        <c15:formulaRef>
                          <c15:sqref>'NASA TLX'!$E$36:$E$41</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3-9AE1-453E-B421-7CCC93615ACC}"/>
                  </c:ext>
                </c:extLst>
              </c15:ser>
            </c15:filteredRadarSeries>
            <c15:filteredRadarSeries>
              <c15:ser>
                <c:idx val="5"/>
                <c:order val="5"/>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xmlns:c15="http://schemas.microsoft.com/office/drawing/2012/chart">
                      <c:ext xmlns:c15="http://schemas.microsoft.com/office/drawing/2012/chart" uri="{02D57815-91ED-43cb-92C2-25804820EDAC}">
                        <c15:formulaRef>
                          <c15:sqref>'NASA TLX'!$V$36:$V$41</c15:sqref>
                        </c15:formulaRef>
                      </c:ext>
                    </c:extLst>
                    <c:numCache>
                      <c:formatCode>0</c:formatCode>
                      <c:ptCount val="6"/>
                    </c:numCache>
                  </c:numRef>
                </c:val>
                <c:extLst xmlns:c15="http://schemas.microsoft.com/office/drawing/2012/chart">
                  <c:ext xmlns:c16="http://schemas.microsoft.com/office/drawing/2014/chart" uri="{C3380CC4-5D6E-409C-BE32-E72D297353CC}">
                    <c16:uniqueId val="{00000005-9AE1-453E-B421-7CCC93615ACC}"/>
                  </c:ext>
                </c:extLst>
              </c15:ser>
            </c15:filteredRadarSeries>
            <c15:filteredRadarSeries>
              <c15:ser>
                <c:idx val="6"/>
                <c:order val="6"/>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'NASA TLX'!$A$36:$A$41</c15:sqref>
                        </c15:formulaRef>
                      </c:ext>
                    </c:extLst>
                    <c:strCache>
                      <c:ptCount val="6"/>
                      <c:pt idx="0">
                        <c:v>1. Demanda mental (MD)</c:v>
                      </c:pt>
                      <c:pt idx="1">
                        <c:v>2. Demanda física (PD)</c:v>
                      </c:pt>
                      <c:pt idx="2">
                        <c:v>3. Demanda temporal (TD)</c:v>
                      </c:pt>
                      <c:pt idx="3">
                        <c:v>4. Performance (OP)</c:v>
                      </c:pt>
                      <c:pt idx="4">
                        <c:v>5. Esforço/ Empenho (EF)</c:v>
                      </c:pt>
                      <c:pt idx="5">
                        <c:v>6. Frustração (FR)</c:v>
                      </c:pt>
                    </c:strCache>
                  </c:strRef>
                </c:cat>
                <c:val>
                  <c:numRef>
                    <c:extLst xmlns:c15="http://schemas.microsoft.com/office/drawing/2012/chart">
                      <c:ext xmlns:c15="http://schemas.microsoft.com/office/drawing/2012/chart" uri="{02D57815-91ED-43cb-92C2-25804820EDAC}">
                        <c15:formulaRef>
                          <c15:sqref>'NASA TLX'!$W$36:$W$41</c15:sqref>
                        </c15:formulaRef>
                      </c:ext>
                    </c:extLst>
                    <c:numCache>
                      <c:formatCode>0</c:formatCode>
                      <c:ptCount val="6"/>
                    </c:numCache>
                  </c:numRef>
                </c:val>
                <c:extLst xmlns:c15="http://schemas.microsoft.com/office/drawing/2012/chart">
                  <c:ext xmlns:c16="http://schemas.microsoft.com/office/drawing/2014/chart" uri="{C3380CC4-5D6E-409C-BE32-E72D297353CC}">
                    <c16:uniqueId val="{00000006-9AE1-453E-B421-7CCC93615ACC}"/>
                  </c:ext>
                </c:extLst>
              </c15:ser>
            </c15:filteredRadarSeries>
          </c:ext>
        </c:extLst>
      </c:radarChart>
      <c:catAx>
        <c:axId val="141752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pt-BR"/>
          </a:p>
        </c:txPr>
        <c:crossAx val="1417526367"/>
        <c:crosses val="autoZero"/>
        <c:auto val="1"/>
        <c:lblAlgn val="ctr"/>
        <c:lblOffset val="100"/>
        <c:noMultiLvlLbl val="0"/>
      </c:catAx>
      <c:valAx>
        <c:axId val="1417526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pt-BR"/>
          </a:p>
        </c:txPr>
        <c:crossAx val="14175296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Pt>
            <c:idx val="0"/>
            <c:invertIfNegative val="0"/>
            <c:bubble3D val="0"/>
            <c:spPr>
              <a:solidFill>
                <a:srgbClr val="00B050"/>
              </a:solidFill>
            </c:spPr>
            <c:extLst>
              <c:ext xmlns:c16="http://schemas.microsoft.com/office/drawing/2014/chart" uri="{C3380CC4-5D6E-409C-BE32-E72D297353CC}">
                <c16:uniqueId val="{00000001-509E-41BF-82A3-02F6361007CF}"/>
              </c:ext>
            </c:extLst>
          </c:dPt>
          <c:dPt>
            <c:idx val="1"/>
            <c:invertIfNegative val="0"/>
            <c:bubble3D val="0"/>
            <c:spPr>
              <a:solidFill>
                <a:srgbClr val="FF0000"/>
              </a:solidFill>
            </c:spPr>
            <c:extLst>
              <c:ext xmlns:c16="http://schemas.microsoft.com/office/drawing/2014/chart" uri="{C3380CC4-5D6E-409C-BE32-E72D297353CC}">
                <c16:uniqueId val="{00000003-509E-41BF-82A3-02F6361007CF}"/>
              </c:ext>
            </c:extLst>
          </c:dPt>
          <c:dLbls>
            <c:spPr>
              <a:noFill/>
              <a:ln>
                <a:noFill/>
              </a:ln>
              <a:effectLst/>
            </c:spPr>
            <c:txPr>
              <a:bodyPr/>
              <a:lstStyle/>
              <a:p>
                <a:pPr>
                  <a:defRPr sz="700"/>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'Check NR17'!$H$81:$H$82</c:f>
              <c:strCache>
                <c:ptCount val="2"/>
                <c:pt idx="0">
                  <c:v>Atende</c:v>
                </c:pt>
                <c:pt idx="1">
                  <c:v>Não atende</c:v>
                </c:pt>
              </c:strCache>
            </c:strRef>
          </c:cat>
          <c:val>
            <c:numRef>
              <c:f>'Check NR17'!$I$81:$I$82</c:f>
              <c:numCache>
                <c:formatCode>0%</c:formatCode>
                <c:ptCount val="2"/>
                <c:pt idx="0">
                  <c:v>0</c:v>
                </c:pt>
                <c:pt idx="1">
                  <c:v>0</c:v>
                </c:pt>
              </c:numCache>
            </c:numRef>
          </c:val>
          <c:extLst>
            <c:ext xmlns:c16="http://schemas.microsoft.com/office/drawing/2014/chart" uri="{C3380CC4-5D6E-409C-BE32-E72D297353CC}">
              <c16:uniqueId val="{00000004-509E-41BF-82A3-02F6361007CF}"/>
            </c:ext>
          </c:extLst>
        </c:ser>
        <c:dLbls>
          <c:showLegendKey val="0"/>
          <c:showVal val="0"/>
          <c:showCatName val="0"/>
          <c:showSerName val="0"/>
          <c:showPercent val="0"/>
          <c:showBubbleSize val="0"/>
        </c:dLbls>
        <c:gapWidth val="100"/>
        <c:axId val="105694720"/>
        <c:axId val="105693184"/>
      </c:barChart>
      <c:valAx>
        <c:axId val="105693184"/>
        <c:scaling>
          <c:orientation val="minMax"/>
        </c:scaling>
        <c:delete val="1"/>
        <c:axPos val="l"/>
        <c:numFmt formatCode="0%" sourceLinked="1"/>
        <c:majorTickMark val="out"/>
        <c:minorTickMark val="none"/>
        <c:tickLblPos val="nextTo"/>
        <c:crossAx val="105694720"/>
        <c:crosses val="autoZero"/>
        <c:crossBetween val="between"/>
      </c:valAx>
      <c:catAx>
        <c:axId val="105694720"/>
        <c:scaling>
          <c:orientation val="minMax"/>
        </c:scaling>
        <c:delete val="0"/>
        <c:axPos val="b"/>
        <c:numFmt formatCode="General" sourceLinked="0"/>
        <c:majorTickMark val="out"/>
        <c:minorTickMark val="none"/>
        <c:tickLblPos val="nextTo"/>
        <c:txPr>
          <a:bodyPr/>
          <a:lstStyle/>
          <a:p>
            <a:pPr>
              <a:defRPr sz="700"/>
            </a:pPr>
            <a:endParaRPr lang="pt-BR"/>
          </a:p>
        </c:txPr>
        <c:crossAx val="105693184"/>
        <c:crosses val="autoZero"/>
        <c:auto val="1"/>
        <c:lblAlgn val="ctr"/>
        <c:lblOffset val="100"/>
        <c:noMultiLvlLbl val="0"/>
      </c:catAx>
    </c:plotArea>
    <c:plotVisOnly val="1"/>
    <c:dispBlanksAs val="gap"/>
    <c:showDLblsOverMax val="0"/>
  </c:chart>
  <c:spPr>
    <a:ln>
      <a:noFill/>
    </a:ln>
  </c:sp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1803234730793783"/>
          <c:y val="0.15287364547765689"/>
          <c:w val="0.36706512023834859"/>
          <c:h val="0.79500261046192444"/>
        </c:manualLayout>
      </c:layout>
      <c:radarChart>
        <c:radarStyle val="marker"/>
        <c:varyColors val="0"/>
        <c:ser>
          <c:idx val="0"/>
          <c:order val="0"/>
          <c:marker>
            <c:symbol val="none"/>
          </c:marker>
          <c:cat>
            <c:strRef>
              <c:f>'Check NR17'!$B$74:$B$78</c:f>
              <c:strCache>
                <c:ptCount val="5"/>
                <c:pt idx="0">
                  <c:v>17.2. Levantamento, transporte e descarga individual de materiais</c:v>
                </c:pt>
                <c:pt idx="1">
                  <c:v>17.3. Mobiliário dos postos de trabalho</c:v>
                </c:pt>
                <c:pt idx="2">
                  <c:v>17.4. Equipamentos dos postos de trabalho</c:v>
                </c:pt>
                <c:pt idx="3">
                  <c:v>17.5. Condições ambientais de trabalho</c:v>
                </c:pt>
                <c:pt idx="4">
                  <c:v>17.6. Organização do trabalho</c:v>
                </c:pt>
              </c:strCache>
            </c:strRef>
          </c:cat>
          <c:val>
            <c:numRef>
              <c:f>'Check NR17'!$C$74:$C$78</c:f>
              <c:numCache>
                <c:formatCode>General</c:formatCode>
                <c:ptCount val="5"/>
              </c:numCache>
            </c:numRef>
          </c:val>
          <c:extLst>
            <c:ext xmlns:c16="http://schemas.microsoft.com/office/drawing/2014/chart" uri="{C3380CC4-5D6E-409C-BE32-E72D297353CC}">
              <c16:uniqueId val="{00000000-B7ED-410A-B0FA-15E14CAC0EF9}"/>
            </c:ext>
          </c:extLst>
        </c:ser>
        <c:ser>
          <c:idx val="1"/>
          <c:order val="1"/>
          <c:marker>
            <c:symbol val="none"/>
          </c:marker>
          <c:cat>
            <c:strRef>
              <c:f>'Check NR17'!$B$74:$B$78</c:f>
              <c:strCache>
                <c:ptCount val="5"/>
                <c:pt idx="0">
                  <c:v>17.2. Levantamento, transporte e descarga individual de materiais</c:v>
                </c:pt>
                <c:pt idx="1">
                  <c:v>17.3. Mobiliário dos postos de trabalho</c:v>
                </c:pt>
                <c:pt idx="2">
                  <c:v>17.4. Equipamentos dos postos de trabalho</c:v>
                </c:pt>
                <c:pt idx="3">
                  <c:v>17.5. Condições ambientais de trabalho</c:v>
                </c:pt>
                <c:pt idx="4">
                  <c:v>17.6. Organização do trabalho</c:v>
                </c:pt>
              </c:strCache>
            </c:strRef>
          </c:cat>
          <c:val>
            <c:numRef>
              <c:f>'Check NR17'!$D$74:$D$78</c:f>
              <c:numCache>
                <c:formatCode>General</c:formatCode>
                <c:ptCount val="5"/>
              </c:numCache>
            </c:numRef>
          </c:val>
          <c:extLst>
            <c:ext xmlns:c16="http://schemas.microsoft.com/office/drawing/2014/chart" uri="{C3380CC4-5D6E-409C-BE32-E72D297353CC}">
              <c16:uniqueId val="{00000001-B7ED-410A-B0FA-15E14CAC0EF9}"/>
            </c:ext>
          </c:extLst>
        </c:ser>
        <c:ser>
          <c:idx val="2"/>
          <c:order val="2"/>
          <c:marker>
            <c:symbol val="none"/>
          </c:marker>
          <c:cat>
            <c:strRef>
              <c:f>'Check NR17'!$B$74:$B$78</c:f>
              <c:strCache>
                <c:ptCount val="5"/>
                <c:pt idx="0">
                  <c:v>17.2. Levantamento, transporte e descarga individual de materiais</c:v>
                </c:pt>
                <c:pt idx="1">
                  <c:v>17.3. Mobiliário dos postos de trabalho</c:v>
                </c:pt>
                <c:pt idx="2">
                  <c:v>17.4. Equipamentos dos postos de trabalho</c:v>
                </c:pt>
                <c:pt idx="3">
                  <c:v>17.5. Condições ambientais de trabalho</c:v>
                </c:pt>
                <c:pt idx="4">
                  <c:v>17.6. Organização do trabalho</c:v>
                </c:pt>
              </c:strCache>
            </c:strRef>
          </c:cat>
          <c:val>
            <c:numRef>
              <c:f>'Check NR17'!$E$74:$E$78</c:f>
              <c:numCache>
                <c:formatCode>General</c:formatCode>
                <c:ptCount val="5"/>
              </c:numCache>
            </c:numRef>
          </c:val>
          <c:extLst>
            <c:ext xmlns:c16="http://schemas.microsoft.com/office/drawing/2014/chart" uri="{C3380CC4-5D6E-409C-BE32-E72D297353CC}">
              <c16:uniqueId val="{00000002-B7ED-410A-B0FA-15E14CAC0EF9}"/>
            </c:ext>
          </c:extLst>
        </c:ser>
        <c:ser>
          <c:idx val="3"/>
          <c:order val="3"/>
          <c:spPr>
            <a:ln>
              <a:solidFill>
                <a:srgbClr val="FF0000"/>
              </a:solidFill>
            </a:ln>
          </c:spPr>
          <c:marker>
            <c:symbol val="none"/>
          </c:marker>
          <c:dLbls>
            <c:dLbl>
              <c:idx val="0"/>
              <c:layout>
                <c:manualLayout>
                  <c:x val="4.5945945945945948E-2"/>
                  <c:y val="6.30146724500032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ED-410A-B0FA-15E14CAC0EF9}"/>
                </c:ext>
              </c:extLst>
            </c:dLbl>
            <c:spPr>
              <a:noFill/>
              <a:ln>
                <a:noFill/>
              </a:ln>
              <a:effectLst/>
            </c:spPr>
            <c:txPr>
              <a:bodyPr/>
              <a:lstStyle/>
              <a:p>
                <a:pPr>
                  <a:defRPr sz="700"/>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'Check NR17'!$B$74:$B$78</c:f>
              <c:strCache>
                <c:ptCount val="5"/>
                <c:pt idx="0">
                  <c:v>17.2. Levantamento, transporte e descarga individual de materiais</c:v>
                </c:pt>
                <c:pt idx="1">
                  <c:v>17.3. Mobiliário dos postos de trabalho</c:v>
                </c:pt>
                <c:pt idx="2">
                  <c:v>17.4. Equipamentos dos postos de trabalho</c:v>
                </c:pt>
                <c:pt idx="3">
                  <c:v>17.5. Condições ambientais de trabalho</c:v>
                </c:pt>
                <c:pt idx="4">
                  <c:v>17.6. Organização do trabalho</c:v>
                </c:pt>
              </c:strCache>
            </c:strRef>
          </c:cat>
          <c:val>
            <c:numRef>
              <c:f>'Check NR17'!$F$74:$F$78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B7ED-410A-B0FA-15E14CAC0EF9}"/>
            </c:ext>
          </c:extLst>
        </c:ser>
        <c:dLbls>
          <c:showLegendKey val="0"/>
          <c:showVal val="0"/>
          <c:showCatName val="0"/>
          <c:showSerName val="0"/>
          <c:showPercent val="0"/>
          <c:showBubbleSize val="0"/>
        </c:dLbls>
        <c:axId val="106569088"/>
        <c:axId val="106583168"/>
      </c:radarChart>
      <c:catAx>
        <c:axId val="106569088"/>
        <c:scaling>
          <c:orientation val="minMax"/>
        </c:scaling>
        <c:delete val="0"/>
        <c:axPos val="b"/>
        <c:majorGridlines/>
        <c:numFmt formatCode="General" sourceLinked="0"/>
        <c:majorTickMark val="out"/>
        <c:minorTickMark val="none"/>
        <c:tickLblPos val="nextTo"/>
        <c:txPr>
          <a:bodyPr/>
          <a:lstStyle/>
          <a:p>
            <a:pPr>
              <a:defRPr sz="700"/>
            </a:pPr>
            <a:endParaRPr lang="pt-BR"/>
          </a:p>
        </c:txPr>
        <c:crossAx val="106583168"/>
        <c:crosses val="autoZero"/>
        <c:auto val="1"/>
        <c:lblAlgn val="ctr"/>
        <c:lblOffset val="100"/>
        <c:noMultiLvlLbl val="0"/>
      </c:catAx>
      <c:valAx>
        <c:axId val="106583168"/>
        <c:scaling>
          <c:orientation val="minMax"/>
        </c:scaling>
        <c:delete val="1"/>
        <c:axPos val="l"/>
        <c:majorGridlines/>
        <c:numFmt formatCode="General" sourceLinked="1"/>
        <c:majorTickMark val="cross"/>
        <c:minorTickMark val="none"/>
        <c:tickLblPos val="nextTo"/>
        <c:crossAx val="106569088"/>
        <c:crosses val="autoZero"/>
        <c:crossBetween val="between"/>
      </c:valAx>
    </c:plotArea>
    <c:plotVisOnly val="1"/>
    <c:dispBlanksAs val="gap"/>
    <c:showDLblsOverMax val="0"/>
  </c:chart>
  <c:spPr>
    <a:ln>
      <a:noFill/>
    </a:ln>
  </c:sp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88.png"/><Relationship Id="rId13" Type="http://schemas.openxmlformats.org/officeDocument/2006/relationships/image" Target="../media/image93.emf"/><Relationship Id="rId3" Type="http://schemas.openxmlformats.org/officeDocument/2006/relationships/image" Target="../media/image83.png"/><Relationship Id="rId7" Type="http://schemas.openxmlformats.org/officeDocument/2006/relationships/image" Target="../media/image87.png"/><Relationship Id="rId12" Type="http://schemas.openxmlformats.org/officeDocument/2006/relationships/image" Target="../media/image92.emf"/><Relationship Id="rId2" Type="http://schemas.openxmlformats.org/officeDocument/2006/relationships/image" Target="../media/image82.png"/><Relationship Id="rId1" Type="http://schemas.openxmlformats.org/officeDocument/2006/relationships/image" Target="../media/image81.emf"/><Relationship Id="rId6" Type="http://schemas.openxmlformats.org/officeDocument/2006/relationships/image" Target="../media/image86.emf"/><Relationship Id="rId11" Type="http://schemas.openxmlformats.org/officeDocument/2006/relationships/image" Target="../media/image91.emf"/><Relationship Id="rId5" Type="http://schemas.openxmlformats.org/officeDocument/2006/relationships/image" Target="../media/image85.png"/><Relationship Id="rId10" Type="http://schemas.openxmlformats.org/officeDocument/2006/relationships/image" Target="../media/image90.emf"/><Relationship Id="rId4" Type="http://schemas.openxmlformats.org/officeDocument/2006/relationships/image" Target="../media/image84.png"/><Relationship Id="rId9" Type="http://schemas.openxmlformats.org/officeDocument/2006/relationships/image" Target="../media/image89.emf"/><Relationship Id="rId14" Type="http://schemas.openxmlformats.org/officeDocument/2006/relationships/image" Target="../media/image94.emf"/></Relationships>
</file>

<file path=xl/drawings/_rels/drawing11.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3" Type="http://schemas.openxmlformats.org/officeDocument/2006/relationships/image" Target="../media/image8.jpeg"/><Relationship Id="rId18" Type="http://schemas.microsoft.com/office/2007/relationships/hdphoto" Target="../media/hdphoto9.wdp"/><Relationship Id="rId26" Type="http://schemas.microsoft.com/office/2007/relationships/hdphoto" Target="../media/hdphoto13.wdp"/><Relationship Id="rId39" Type="http://schemas.openxmlformats.org/officeDocument/2006/relationships/image" Target="../media/image21.jpeg"/><Relationship Id="rId21" Type="http://schemas.openxmlformats.org/officeDocument/2006/relationships/image" Target="../media/image12.jpeg"/><Relationship Id="rId34" Type="http://schemas.microsoft.com/office/2007/relationships/hdphoto" Target="../media/hdphoto17.wdp"/><Relationship Id="rId42" Type="http://schemas.microsoft.com/office/2007/relationships/hdphoto" Target="../media/hdphoto21.wdp"/><Relationship Id="rId47" Type="http://schemas.openxmlformats.org/officeDocument/2006/relationships/image" Target="../media/image25.jpeg"/><Relationship Id="rId50" Type="http://schemas.microsoft.com/office/2007/relationships/hdphoto" Target="../media/hdphoto25.wdp"/><Relationship Id="rId55" Type="http://schemas.openxmlformats.org/officeDocument/2006/relationships/image" Target="../media/image29.jpeg"/><Relationship Id="rId7" Type="http://schemas.openxmlformats.org/officeDocument/2006/relationships/image" Target="../media/image5.jpeg"/><Relationship Id="rId2" Type="http://schemas.microsoft.com/office/2007/relationships/hdphoto" Target="../media/hdphoto1.wdp"/><Relationship Id="rId16" Type="http://schemas.microsoft.com/office/2007/relationships/hdphoto" Target="../media/hdphoto8.wdp"/><Relationship Id="rId29" Type="http://schemas.openxmlformats.org/officeDocument/2006/relationships/image" Target="../media/image16.jpeg"/><Relationship Id="rId11" Type="http://schemas.openxmlformats.org/officeDocument/2006/relationships/image" Target="../media/image7.jpeg"/><Relationship Id="rId24" Type="http://schemas.microsoft.com/office/2007/relationships/hdphoto" Target="../media/hdphoto12.wdp"/><Relationship Id="rId32" Type="http://schemas.microsoft.com/office/2007/relationships/hdphoto" Target="../media/hdphoto16.wdp"/><Relationship Id="rId37" Type="http://schemas.openxmlformats.org/officeDocument/2006/relationships/image" Target="../media/image20.jpeg"/><Relationship Id="rId40" Type="http://schemas.microsoft.com/office/2007/relationships/hdphoto" Target="../media/hdphoto20.wdp"/><Relationship Id="rId45" Type="http://schemas.openxmlformats.org/officeDocument/2006/relationships/image" Target="../media/image24.jpeg"/><Relationship Id="rId53" Type="http://schemas.openxmlformats.org/officeDocument/2006/relationships/image" Target="../media/image28.jpeg"/><Relationship Id="rId58" Type="http://schemas.microsoft.com/office/2007/relationships/hdphoto" Target="../media/hdphoto29.wdp"/><Relationship Id="rId5" Type="http://schemas.openxmlformats.org/officeDocument/2006/relationships/image" Target="../media/image4.jpeg"/><Relationship Id="rId61" Type="http://schemas.openxmlformats.org/officeDocument/2006/relationships/image" Target="../media/image32.jpeg"/><Relationship Id="rId19" Type="http://schemas.openxmlformats.org/officeDocument/2006/relationships/image" Target="../media/image11.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5.jpeg"/><Relationship Id="rId30" Type="http://schemas.microsoft.com/office/2007/relationships/hdphoto" Target="../media/hdphoto15.wdp"/><Relationship Id="rId35" Type="http://schemas.openxmlformats.org/officeDocument/2006/relationships/image" Target="../media/image19.png"/><Relationship Id="rId43" Type="http://schemas.openxmlformats.org/officeDocument/2006/relationships/image" Target="../media/image23.jpeg"/><Relationship Id="rId48" Type="http://schemas.microsoft.com/office/2007/relationships/hdphoto" Target="../media/hdphoto24.wdp"/><Relationship Id="rId56" Type="http://schemas.microsoft.com/office/2007/relationships/hdphoto" Target="../media/hdphoto28.wdp"/><Relationship Id="rId8" Type="http://schemas.microsoft.com/office/2007/relationships/hdphoto" Target="../media/hdphoto4.wdp"/><Relationship Id="rId51" Type="http://schemas.openxmlformats.org/officeDocument/2006/relationships/image" Target="../media/image27.png"/><Relationship Id="rId3" Type="http://schemas.openxmlformats.org/officeDocument/2006/relationships/image" Target="../media/image3.jpe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4.jpeg"/><Relationship Id="rId33" Type="http://schemas.openxmlformats.org/officeDocument/2006/relationships/image" Target="../media/image18.png"/><Relationship Id="rId38" Type="http://schemas.microsoft.com/office/2007/relationships/hdphoto" Target="../media/hdphoto19.wdp"/><Relationship Id="rId46" Type="http://schemas.microsoft.com/office/2007/relationships/hdphoto" Target="../media/hdphoto23.wdp"/><Relationship Id="rId59" Type="http://schemas.openxmlformats.org/officeDocument/2006/relationships/image" Target="../media/image31.jpeg"/><Relationship Id="rId20" Type="http://schemas.microsoft.com/office/2007/relationships/hdphoto" Target="../media/hdphoto10.wdp"/><Relationship Id="rId41" Type="http://schemas.openxmlformats.org/officeDocument/2006/relationships/image" Target="../media/image22.jpeg"/><Relationship Id="rId54" Type="http://schemas.microsoft.com/office/2007/relationships/hdphoto" Target="../media/hdphoto27.wdp"/><Relationship Id="rId62" Type="http://schemas.microsoft.com/office/2007/relationships/hdphoto" Target="../media/hdphoto31.wdp"/><Relationship Id="rId1" Type="http://schemas.openxmlformats.org/officeDocument/2006/relationships/image" Target="../media/image2.jpeg"/><Relationship Id="rId6" Type="http://schemas.microsoft.com/office/2007/relationships/hdphoto" Target="../media/hdphoto3.wdp"/><Relationship Id="rId15" Type="http://schemas.openxmlformats.org/officeDocument/2006/relationships/image" Target="../media/image9.jpeg"/><Relationship Id="rId23" Type="http://schemas.openxmlformats.org/officeDocument/2006/relationships/image" Target="../media/image13.jpeg"/><Relationship Id="rId28" Type="http://schemas.microsoft.com/office/2007/relationships/hdphoto" Target="../media/hdphoto14.wdp"/><Relationship Id="rId36" Type="http://schemas.microsoft.com/office/2007/relationships/hdphoto" Target="../media/hdphoto18.wdp"/><Relationship Id="rId49" Type="http://schemas.openxmlformats.org/officeDocument/2006/relationships/image" Target="../media/image26.jpeg"/><Relationship Id="rId57" Type="http://schemas.openxmlformats.org/officeDocument/2006/relationships/image" Target="../media/image30.jpeg"/><Relationship Id="rId10" Type="http://schemas.microsoft.com/office/2007/relationships/hdphoto" Target="../media/hdphoto5.wdp"/><Relationship Id="rId31" Type="http://schemas.openxmlformats.org/officeDocument/2006/relationships/image" Target="../media/image17.png"/><Relationship Id="rId44" Type="http://schemas.microsoft.com/office/2007/relationships/hdphoto" Target="../media/hdphoto22.wdp"/><Relationship Id="rId52" Type="http://schemas.microsoft.com/office/2007/relationships/hdphoto" Target="../media/hdphoto26.wdp"/><Relationship Id="rId60" Type="http://schemas.microsoft.com/office/2007/relationships/hdphoto" Target="../media/hdphoto30.wdp"/><Relationship Id="rId4" Type="http://schemas.microsoft.com/office/2007/relationships/hdphoto" Target="../media/hdphoto2.wdp"/><Relationship Id="rId9" Type="http://schemas.openxmlformats.org/officeDocument/2006/relationships/image" Target="../media/image6.jpeg"/></Relationships>
</file>

<file path=xl/drawings/_rels/drawing3.xml.rels><?xml version="1.0" encoding="UTF-8" standalone="yes"?>
<Relationships xmlns="http://schemas.openxmlformats.org/package/2006/relationships"><Relationship Id="rId8" Type="http://schemas.microsoft.com/office/2007/relationships/hdphoto" Target="../media/hdphoto35.wdp"/><Relationship Id="rId3" Type="http://schemas.openxmlformats.org/officeDocument/2006/relationships/image" Target="../media/image34.png"/><Relationship Id="rId7" Type="http://schemas.openxmlformats.org/officeDocument/2006/relationships/image" Target="../media/image36.png"/><Relationship Id="rId12" Type="http://schemas.microsoft.com/office/2007/relationships/hdphoto" Target="../media/hdphoto37.wdp"/><Relationship Id="rId2" Type="http://schemas.microsoft.com/office/2007/relationships/hdphoto" Target="../media/hdphoto32.wdp"/><Relationship Id="rId1" Type="http://schemas.openxmlformats.org/officeDocument/2006/relationships/image" Target="../media/image33.png"/><Relationship Id="rId6" Type="http://schemas.microsoft.com/office/2007/relationships/hdphoto" Target="../media/hdphoto34.wdp"/><Relationship Id="rId11" Type="http://schemas.openxmlformats.org/officeDocument/2006/relationships/image" Target="../media/image38.png"/><Relationship Id="rId5" Type="http://schemas.openxmlformats.org/officeDocument/2006/relationships/image" Target="../media/image35.png"/><Relationship Id="rId10" Type="http://schemas.microsoft.com/office/2007/relationships/hdphoto" Target="../media/hdphoto36.wdp"/><Relationship Id="rId4" Type="http://schemas.microsoft.com/office/2007/relationships/hdphoto" Target="../media/hdphoto33.wdp"/><Relationship Id="rId9" Type="http://schemas.openxmlformats.org/officeDocument/2006/relationships/image" Target="../media/image3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40.png"/></Relationships>
</file>

<file path=xl/drawings/_rels/drawing8.xml.rels><?xml version="1.0" encoding="UTF-8" standalone="yes"?>
<Relationships xmlns="http://schemas.openxmlformats.org/package/2006/relationships"><Relationship Id="rId13" Type="http://schemas.openxmlformats.org/officeDocument/2006/relationships/image" Target="../media/image52.png"/><Relationship Id="rId18" Type="http://schemas.openxmlformats.org/officeDocument/2006/relationships/image" Target="../media/image57.png"/><Relationship Id="rId26" Type="http://schemas.openxmlformats.org/officeDocument/2006/relationships/image" Target="../media/image65.png"/><Relationship Id="rId21" Type="http://schemas.openxmlformats.org/officeDocument/2006/relationships/image" Target="../media/image60.png"/><Relationship Id="rId34" Type="http://schemas.openxmlformats.org/officeDocument/2006/relationships/image" Target="../media/image73.png"/><Relationship Id="rId7" Type="http://schemas.openxmlformats.org/officeDocument/2006/relationships/image" Target="../media/image46.png"/><Relationship Id="rId12" Type="http://schemas.openxmlformats.org/officeDocument/2006/relationships/image" Target="../media/image51.png"/><Relationship Id="rId17" Type="http://schemas.openxmlformats.org/officeDocument/2006/relationships/image" Target="../media/image56.png"/><Relationship Id="rId25" Type="http://schemas.openxmlformats.org/officeDocument/2006/relationships/image" Target="../media/image64.png"/><Relationship Id="rId33" Type="http://schemas.openxmlformats.org/officeDocument/2006/relationships/image" Target="../media/image72.png"/><Relationship Id="rId2" Type="http://schemas.microsoft.com/office/2007/relationships/hdphoto" Target="../media/hdphoto38.wdp"/><Relationship Id="rId16" Type="http://schemas.openxmlformats.org/officeDocument/2006/relationships/image" Target="../media/image55.png"/><Relationship Id="rId20" Type="http://schemas.openxmlformats.org/officeDocument/2006/relationships/image" Target="../media/image59.png"/><Relationship Id="rId29" Type="http://schemas.openxmlformats.org/officeDocument/2006/relationships/image" Target="../media/image68.png"/><Relationship Id="rId1" Type="http://schemas.openxmlformats.org/officeDocument/2006/relationships/image" Target="../media/image41.png"/><Relationship Id="rId6" Type="http://schemas.openxmlformats.org/officeDocument/2006/relationships/image" Target="../media/image45.png"/><Relationship Id="rId11" Type="http://schemas.openxmlformats.org/officeDocument/2006/relationships/image" Target="../media/image50.png"/><Relationship Id="rId24" Type="http://schemas.openxmlformats.org/officeDocument/2006/relationships/image" Target="../media/image63.png"/><Relationship Id="rId32" Type="http://schemas.openxmlformats.org/officeDocument/2006/relationships/image" Target="../media/image71.png"/><Relationship Id="rId37" Type="http://schemas.openxmlformats.org/officeDocument/2006/relationships/image" Target="../media/image76.png"/><Relationship Id="rId5" Type="http://schemas.openxmlformats.org/officeDocument/2006/relationships/image" Target="../media/image44.png"/><Relationship Id="rId15" Type="http://schemas.openxmlformats.org/officeDocument/2006/relationships/image" Target="../media/image54.png"/><Relationship Id="rId23" Type="http://schemas.openxmlformats.org/officeDocument/2006/relationships/image" Target="../media/image62.png"/><Relationship Id="rId28" Type="http://schemas.openxmlformats.org/officeDocument/2006/relationships/image" Target="../media/image67.png"/><Relationship Id="rId36" Type="http://schemas.openxmlformats.org/officeDocument/2006/relationships/image" Target="../media/image75.png"/><Relationship Id="rId10" Type="http://schemas.openxmlformats.org/officeDocument/2006/relationships/image" Target="../media/image49.png"/><Relationship Id="rId19" Type="http://schemas.openxmlformats.org/officeDocument/2006/relationships/image" Target="../media/image58.png"/><Relationship Id="rId31" Type="http://schemas.openxmlformats.org/officeDocument/2006/relationships/image" Target="../media/image70.png"/><Relationship Id="rId4" Type="http://schemas.openxmlformats.org/officeDocument/2006/relationships/image" Target="../media/image43.png"/><Relationship Id="rId9" Type="http://schemas.openxmlformats.org/officeDocument/2006/relationships/image" Target="../media/image48.png"/><Relationship Id="rId14" Type="http://schemas.openxmlformats.org/officeDocument/2006/relationships/image" Target="../media/image53.png"/><Relationship Id="rId22" Type="http://schemas.openxmlformats.org/officeDocument/2006/relationships/image" Target="../media/image61.png"/><Relationship Id="rId27" Type="http://schemas.openxmlformats.org/officeDocument/2006/relationships/image" Target="../media/image66.png"/><Relationship Id="rId30" Type="http://schemas.openxmlformats.org/officeDocument/2006/relationships/image" Target="../media/image69.png"/><Relationship Id="rId35" Type="http://schemas.openxmlformats.org/officeDocument/2006/relationships/image" Target="../media/image74.png"/><Relationship Id="rId8" Type="http://schemas.openxmlformats.org/officeDocument/2006/relationships/image" Target="../media/image47.png"/><Relationship Id="rId3" Type="http://schemas.openxmlformats.org/officeDocument/2006/relationships/image" Target="../media/image42.png"/></Relationships>
</file>

<file path=xl/drawings/_rels/drawing9.xml.rels><?xml version="1.0" encoding="UTF-8" standalone="yes"?>
<Relationships xmlns="http://schemas.openxmlformats.org/package/2006/relationships"><Relationship Id="rId3" Type="http://schemas.openxmlformats.org/officeDocument/2006/relationships/image" Target="../media/image79.emf"/><Relationship Id="rId2" Type="http://schemas.openxmlformats.org/officeDocument/2006/relationships/image" Target="../media/image78.emf"/><Relationship Id="rId1" Type="http://schemas.openxmlformats.org/officeDocument/2006/relationships/image" Target="../media/image77.emf"/><Relationship Id="rId4" Type="http://schemas.openxmlformats.org/officeDocument/2006/relationships/image" Target="../media/image80.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9.emf"/></Relationships>
</file>

<file path=xl/drawings/drawing1.xml><?xml version="1.0" encoding="utf-8"?>
<xdr:wsDr xmlns:xdr="http://schemas.openxmlformats.org/drawingml/2006/spreadsheetDrawing" xmlns:a="http://schemas.openxmlformats.org/drawingml/2006/main">
  <xdr:twoCellAnchor editAs="oneCell">
    <xdr:from>
      <xdr:col>2</xdr:col>
      <xdr:colOff>86591</xdr:colOff>
      <xdr:row>2</xdr:row>
      <xdr:rowOff>0</xdr:rowOff>
    </xdr:from>
    <xdr:to>
      <xdr:col>8</xdr:col>
      <xdr:colOff>26485</xdr:colOff>
      <xdr:row>7</xdr:row>
      <xdr:rowOff>147205</xdr:rowOff>
    </xdr:to>
    <xdr:pic>
      <xdr:nvPicPr>
        <xdr:cNvPr id="2" name="Imagem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05791" y="381000"/>
          <a:ext cx="3597494" cy="10997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206379</xdr:colOff>
      <xdr:row>21</xdr:row>
      <xdr:rowOff>269881</xdr:rowOff>
    </xdr:from>
    <xdr:to>
      <xdr:col>3</xdr:col>
      <xdr:colOff>304018</xdr:colOff>
      <xdr:row>21</xdr:row>
      <xdr:rowOff>989881</xdr:rowOff>
    </xdr:to>
    <xdr:pic>
      <xdr:nvPicPr>
        <xdr:cNvPr id="2" name="Imagem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754" y="3794131"/>
          <a:ext cx="581827"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182563</xdr:colOff>
      <xdr:row>21</xdr:row>
      <xdr:rowOff>176257</xdr:rowOff>
    </xdr:from>
    <xdr:to>
      <xdr:col>5</xdr:col>
      <xdr:colOff>341310</xdr:colOff>
      <xdr:row>21</xdr:row>
      <xdr:rowOff>974001</xdr:rowOff>
    </xdr:to>
    <xdr:pic>
      <xdr:nvPicPr>
        <xdr:cNvPr id="3" name="Imagem 2">
          <a:extLst>
            <a:ext uri="{FF2B5EF4-FFF2-40B4-BE49-F238E27FC236}">
              <a16:creationId xmlns:a16="http://schemas.microsoft.com/office/drawing/2014/main" id="{00000000-0008-0000-0D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9313" y="3700507"/>
          <a:ext cx="642935" cy="79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127001</xdr:colOff>
      <xdr:row>21</xdr:row>
      <xdr:rowOff>341316</xdr:rowOff>
    </xdr:from>
    <xdr:to>
      <xdr:col>7</xdr:col>
      <xdr:colOff>388318</xdr:colOff>
      <xdr:row>21</xdr:row>
      <xdr:rowOff>989316</xdr:rowOff>
    </xdr:to>
    <xdr:pic>
      <xdr:nvPicPr>
        <xdr:cNvPr id="4" name="Imagem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32126" y="3865566"/>
          <a:ext cx="745505" cy="6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55565</xdr:colOff>
      <xdr:row>21</xdr:row>
      <xdr:rowOff>349251</xdr:rowOff>
    </xdr:from>
    <xdr:to>
      <xdr:col>9</xdr:col>
      <xdr:colOff>435377</xdr:colOff>
      <xdr:row>21</xdr:row>
      <xdr:rowOff>979904</xdr:rowOff>
    </xdr:to>
    <xdr:pic>
      <xdr:nvPicPr>
        <xdr:cNvPr id="5" name="Imagem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929065" y="3873501"/>
          <a:ext cx="864000" cy="6306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190502</xdr:colOff>
      <xdr:row>21</xdr:row>
      <xdr:rowOff>341313</xdr:rowOff>
    </xdr:from>
    <xdr:to>
      <xdr:col>11</xdr:col>
      <xdr:colOff>303365</xdr:colOff>
      <xdr:row>21</xdr:row>
      <xdr:rowOff>989313</xdr:rowOff>
    </xdr:to>
    <xdr:pic>
      <xdr:nvPicPr>
        <xdr:cNvPr id="6" name="Imagem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032377" y="3865563"/>
          <a:ext cx="597051" cy="6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269873</xdr:colOff>
      <xdr:row>30</xdr:row>
      <xdr:rowOff>31752</xdr:rowOff>
    </xdr:from>
    <xdr:to>
      <xdr:col>5</xdr:col>
      <xdr:colOff>450843</xdr:colOff>
      <xdr:row>31</xdr:row>
      <xdr:rowOff>372339</xdr:rowOff>
    </xdr:to>
    <xdr:pic>
      <xdr:nvPicPr>
        <xdr:cNvPr id="8" name="Imagem 7">
          <a:extLst>
            <a:ext uri="{FF2B5EF4-FFF2-40B4-BE49-F238E27FC236}">
              <a16:creationId xmlns:a16="http://schemas.microsoft.com/office/drawing/2014/main" id="{00000000-0008-0000-0D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206623" y="5937252"/>
          <a:ext cx="665158" cy="5469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111126</xdr:colOff>
      <xdr:row>30</xdr:row>
      <xdr:rowOff>23815</xdr:rowOff>
    </xdr:from>
    <xdr:to>
      <xdr:col>3</xdr:col>
      <xdr:colOff>468312</xdr:colOff>
      <xdr:row>31</xdr:row>
      <xdr:rowOff>370460</xdr:rowOff>
    </xdr:to>
    <xdr:pic>
      <xdr:nvPicPr>
        <xdr:cNvPr id="9" name="Imagem 8">
          <a:extLst>
            <a:ext uri="{FF2B5EF4-FFF2-40B4-BE49-F238E27FC236}">
              <a16:creationId xmlns:a16="http://schemas.microsoft.com/office/drawing/2014/main" id="{00000000-0008-0000-0D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79501" y="5929315"/>
          <a:ext cx="841374" cy="553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174622</xdr:colOff>
      <xdr:row>46</xdr:row>
      <xdr:rowOff>39691</xdr:rowOff>
    </xdr:from>
    <xdr:to>
      <xdr:col>3</xdr:col>
      <xdr:colOff>309559</xdr:colOff>
      <xdr:row>50</xdr:row>
      <xdr:rowOff>49033</xdr:rowOff>
    </xdr:to>
    <xdr:pic>
      <xdr:nvPicPr>
        <xdr:cNvPr id="10" name="Imagem 9">
          <a:extLst>
            <a:ext uri="{FF2B5EF4-FFF2-40B4-BE49-F238E27FC236}">
              <a16:creationId xmlns:a16="http://schemas.microsoft.com/office/drawing/2014/main" id="{00000000-0008-0000-0D00-00000A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58810" y="10064754"/>
          <a:ext cx="1103312" cy="771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317505</xdr:colOff>
      <xdr:row>50</xdr:row>
      <xdr:rowOff>95249</xdr:rowOff>
    </xdr:from>
    <xdr:to>
      <xdr:col>1</xdr:col>
      <xdr:colOff>292887</xdr:colOff>
      <xdr:row>54</xdr:row>
      <xdr:rowOff>7937</xdr:rowOff>
    </xdr:to>
    <xdr:pic>
      <xdr:nvPicPr>
        <xdr:cNvPr id="11" name="Imagem 10">
          <a:extLst>
            <a:ext uri="{FF2B5EF4-FFF2-40B4-BE49-F238E27FC236}">
              <a16:creationId xmlns:a16="http://schemas.microsoft.com/office/drawing/2014/main" id="{00000000-0008-0000-0D00-00000B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7505" y="10945812"/>
          <a:ext cx="459570" cy="674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190500</xdr:colOff>
      <xdr:row>50</xdr:row>
      <xdr:rowOff>95251</xdr:rowOff>
    </xdr:from>
    <xdr:to>
      <xdr:col>4</xdr:col>
      <xdr:colOff>230188</xdr:colOff>
      <xdr:row>53</xdr:row>
      <xdr:rowOff>180976</xdr:rowOff>
    </xdr:to>
    <xdr:pic>
      <xdr:nvPicPr>
        <xdr:cNvPr id="12" name="Imagem 11">
          <a:extLst>
            <a:ext uri="{FF2B5EF4-FFF2-40B4-BE49-F238E27FC236}">
              <a16:creationId xmlns:a16="http://schemas.microsoft.com/office/drawing/2014/main" id="{00000000-0008-0000-0D00-00000C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43063" y="10945814"/>
          <a:ext cx="523875" cy="65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31752</xdr:colOff>
      <xdr:row>54</xdr:row>
      <xdr:rowOff>185150</xdr:rowOff>
    </xdr:from>
    <xdr:to>
      <xdr:col>2</xdr:col>
      <xdr:colOff>285752</xdr:colOff>
      <xdr:row>57</xdr:row>
      <xdr:rowOff>156691</xdr:rowOff>
    </xdr:to>
    <xdr:pic>
      <xdr:nvPicPr>
        <xdr:cNvPr id="13" name="Imagem 12">
          <a:extLst>
            <a:ext uri="{FF2B5EF4-FFF2-40B4-BE49-F238E27FC236}">
              <a16:creationId xmlns:a16="http://schemas.microsoft.com/office/drawing/2014/main" id="{00000000-0008-0000-0D00-00000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1752" y="11861213"/>
          <a:ext cx="1222375" cy="543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246060</xdr:colOff>
      <xdr:row>55</xdr:row>
      <xdr:rowOff>111126</xdr:rowOff>
    </xdr:from>
    <xdr:to>
      <xdr:col>4</xdr:col>
      <xdr:colOff>406</xdr:colOff>
      <xdr:row>57</xdr:row>
      <xdr:rowOff>104776</xdr:rowOff>
    </xdr:to>
    <xdr:pic>
      <xdr:nvPicPr>
        <xdr:cNvPr id="14" name="Imagem 13">
          <a:extLst>
            <a:ext uri="{FF2B5EF4-FFF2-40B4-BE49-F238E27FC236}">
              <a16:creationId xmlns:a16="http://schemas.microsoft.com/office/drawing/2014/main" id="{00000000-0008-0000-0D00-00000E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4435" y="11993564"/>
          <a:ext cx="722721"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23817</xdr:colOff>
      <xdr:row>54</xdr:row>
      <xdr:rowOff>166685</xdr:rowOff>
    </xdr:from>
    <xdr:to>
      <xdr:col>5</xdr:col>
      <xdr:colOff>6561</xdr:colOff>
      <xdr:row>57</xdr:row>
      <xdr:rowOff>115885</xdr:rowOff>
    </xdr:to>
    <xdr:pic>
      <xdr:nvPicPr>
        <xdr:cNvPr id="15" name="Imagem 14">
          <a:extLst>
            <a:ext uri="{FF2B5EF4-FFF2-40B4-BE49-F238E27FC236}">
              <a16:creationId xmlns:a16="http://schemas.microsoft.com/office/drawing/2014/main" id="{00000000-0008-0000-0D00-00000F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60567" y="11842748"/>
          <a:ext cx="466932"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460379</xdr:colOff>
      <xdr:row>58</xdr:row>
      <xdr:rowOff>63499</xdr:rowOff>
    </xdr:from>
    <xdr:to>
      <xdr:col>2</xdr:col>
      <xdr:colOff>388938</xdr:colOff>
      <xdr:row>61</xdr:row>
      <xdr:rowOff>127000</xdr:rowOff>
    </xdr:to>
    <xdr:pic>
      <xdr:nvPicPr>
        <xdr:cNvPr id="16" name="Imagem 15">
          <a:extLst>
            <a:ext uri="{FF2B5EF4-FFF2-40B4-BE49-F238E27FC236}">
              <a16:creationId xmlns:a16="http://schemas.microsoft.com/office/drawing/2014/main" id="{00000000-0008-0000-0D00-000010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44567" y="12342812"/>
          <a:ext cx="412746" cy="635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15875</xdr:colOff>
      <xdr:row>62</xdr:row>
      <xdr:rowOff>184150</xdr:rowOff>
    </xdr:from>
    <xdr:to>
      <xdr:col>22</xdr:col>
      <xdr:colOff>246062</xdr:colOff>
      <xdr:row>77</xdr:row>
      <xdr:rowOff>69850</xdr:rowOff>
    </xdr:to>
    <xdr:graphicFrame macro="">
      <xdr:nvGraphicFramePr>
        <xdr:cNvPr id="2" name="Gráfico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48</xdr:row>
      <xdr:rowOff>17462</xdr:rowOff>
    </xdr:from>
    <xdr:to>
      <xdr:col>22</xdr:col>
      <xdr:colOff>246063</xdr:colOff>
      <xdr:row>62</xdr:row>
      <xdr:rowOff>93662</xdr:rowOff>
    </xdr:to>
    <xdr:graphicFrame macro="">
      <xdr:nvGraphicFramePr>
        <xdr:cNvPr id="3" name="Gráfico 2">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452438</xdr:colOff>
      <xdr:row>73</xdr:row>
      <xdr:rowOff>0</xdr:rowOff>
    </xdr:from>
    <xdr:to>
      <xdr:col>9</xdr:col>
      <xdr:colOff>388937</xdr:colOff>
      <xdr:row>82</xdr:row>
      <xdr:rowOff>150812</xdr:rowOff>
    </xdr:to>
    <xdr:graphicFrame macro="">
      <xdr:nvGraphicFramePr>
        <xdr:cNvPr id="9" name="Gráfico 8">
          <a:extLst>
            <a:ext uri="{FF2B5EF4-FFF2-40B4-BE49-F238E27FC236}">
              <a16:creationId xmlns:a16="http://schemas.microsoft.com/office/drawing/2014/main" id="{00000000-0008-0000-1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72</xdr:row>
      <xdr:rowOff>196057</xdr:rowOff>
    </xdr:from>
    <xdr:to>
      <xdr:col>8</xdr:col>
      <xdr:colOff>87312</xdr:colOff>
      <xdr:row>83</xdr:row>
      <xdr:rowOff>166687</xdr:rowOff>
    </xdr:to>
    <xdr:graphicFrame macro="">
      <xdr:nvGraphicFramePr>
        <xdr:cNvPr id="2" name="Gráfico 1">
          <a:extLst>
            <a:ext uri="{FF2B5EF4-FFF2-40B4-BE49-F238E27FC236}">
              <a16:creationId xmlns:a16="http://schemas.microsoft.com/office/drawing/2014/main" id="{00000000-0008-0000-1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28575</xdr:colOff>
      <xdr:row>6</xdr:row>
      <xdr:rowOff>265107</xdr:rowOff>
    </xdr:from>
    <xdr:to>
      <xdr:col>12</xdr:col>
      <xdr:colOff>228600</xdr:colOff>
      <xdr:row>6</xdr:row>
      <xdr:rowOff>674682</xdr:rowOff>
    </xdr:to>
    <xdr:sp macro="" textlink="">
      <xdr:nvSpPr>
        <xdr:cNvPr id="2" name="Text Box 4">
          <a:extLst>
            <a:ext uri="{FF2B5EF4-FFF2-40B4-BE49-F238E27FC236}">
              <a16:creationId xmlns:a16="http://schemas.microsoft.com/office/drawing/2014/main" id="{00000000-0008-0000-0200-000002000000}"/>
            </a:ext>
          </a:extLst>
        </xdr:cNvPr>
        <xdr:cNvSpPr txBox="1">
          <a:spLocks noChangeArrowheads="1"/>
        </xdr:cNvSpPr>
      </xdr:nvSpPr>
      <xdr:spPr bwMode="auto">
        <a:xfrm>
          <a:off x="6529388" y="1812920"/>
          <a:ext cx="200025" cy="4095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45720" rIns="0" bIns="45720" anchor="t" upright="1"/>
        <a:lstStyle/>
        <a:p>
          <a:pPr algn="ctr" rtl="0">
            <a:defRPr sz="1000"/>
          </a:pPr>
          <a:r>
            <a:rPr lang="pt-BR" sz="1000" b="1" i="0" u="none" strike="noStrike" baseline="0">
              <a:solidFill>
                <a:srgbClr val="000000"/>
              </a:solidFill>
              <a:latin typeface="+mn-lt"/>
              <a:cs typeface="Arial"/>
            </a:rPr>
            <a:t>+</a:t>
          </a:r>
        </a:p>
      </xdr:txBody>
    </xdr:sp>
    <xdr:clientData/>
  </xdr:twoCellAnchor>
  <xdr:twoCellAnchor>
    <xdr:from>
      <xdr:col>15</xdr:col>
      <xdr:colOff>19050</xdr:colOff>
      <xdr:row>6</xdr:row>
      <xdr:rowOff>265107</xdr:rowOff>
    </xdr:from>
    <xdr:to>
      <xdr:col>15</xdr:col>
      <xdr:colOff>228600</xdr:colOff>
      <xdr:row>6</xdr:row>
      <xdr:rowOff>674682</xdr:rowOff>
    </xdr:to>
    <xdr:sp macro="" textlink="">
      <xdr:nvSpPr>
        <xdr:cNvPr id="3" name="Text Box 5">
          <a:extLst>
            <a:ext uri="{FF2B5EF4-FFF2-40B4-BE49-F238E27FC236}">
              <a16:creationId xmlns:a16="http://schemas.microsoft.com/office/drawing/2014/main" id="{00000000-0008-0000-0200-000003000000}"/>
            </a:ext>
          </a:extLst>
        </xdr:cNvPr>
        <xdr:cNvSpPr txBox="1">
          <a:spLocks noChangeArrowheads="1"/>
        </xdr:cNvSpPr>
      </xdr:nvSpPr>
      <xdr:spPr bwMode="auto">
        <a:xfrm>
          <a:off x="7234238" y="1812920"/>
          <a:ext cx="209550"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45720" rIns="0" bIns="45720" anchor="t" upright="1"/>
        <a:lstStyle/>
        <a:p>
          <a:pPr algn="ctr" rtl="0">
            <a:defRPr sz="1000"/>
          </a:pPr>
          <a:r>
            <a:rPr lang="pt-BR" sz="1000" b="1" i="0" u="none" strike="noStrike" baseline="0">
              <a:solidFill>
                <a:srgbClr val="000000"/>
              </a:solidFill>
              <a:latin typeface="+mn-lt"/>
              <a:cs typeface="Arial"/>
            </a:rPr>
            <a:t>+</a:t>
          </a:r>
        </a:p>
      </xdr:txBody>
    </xdr:sp>
    <xdr:clientData/>
  </xdr:twoCellAnchor>
  <xdr:twoCellAnchor>
    <xdr:from>
      <xdr:col>18</xdr:col>
      <xdr:colOff>28575</xdr:colOff>
      <xdr:row>6</xdr:row>
      <xdr:rowOff>265107</xdr:rowOff>
    </xdr:from>
    <xdr:to>
      <xdr:col>19</xdr:col>
      <xdr:colOff>1587</xdr:colOff>
      <xdr:row>6</xdr:row>
      <xdr:rowOff>674682</xdr:rowOff>
    </xdr:to>
    <xdr:sp macro="" textlink="">
      <xdr:nvSpPr>
        <xdr:cNvPr id="4" name="Text Box 6">
          <a:extLst>
            <a:ext uri="{FF2B5EF4-FFF2-40B4-BE49-F238E27FC236}">
              <a16:creationId xmlns:a16="http://schemas.microsoft.com/office/drawing/2014/main" id="{00000000-0008-0000-0200-000004000000}"/>
            </a:ext>
          </a:extLst>
        </xdr:cNvPr>
        <xdr:cNvSpPr txBox="1">
          <a:spLocks noChangeArrowheads="1"/>
        </xdr:cNvSpPr>
      </xdr:nvSpPr>
      <xdr:spPr bwMode="auto">
        <a:xfrm>
          <a:off x="7966075" y="1812920"/>
          <a:ext cx="219075"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45720" rIns="0" bIns="45720" anchor="t" upright="1"/>
        <a:lstStyle/>
        <a:p>
          <a:pPr algn="ctr" rtl="0">
            <a:defRPr sz="1000"/>
          </a:pPr>
          <a:r>
            <a:rPr lang="pt-BR" sz="1000" b="1" i="0" u="none" strike="noStrike" baseline="0">
              <a:solidFill>
                <a:srgbClr val="000000"/>
              </a:solidFill>
              <a:latin typeface="+mn-lt"/>
              <a:cs typeface="Arial"/>
            </a:rPr>
            <a:t>=</a:t>
          </a:r>
        </a:p>
      </xdr:txBody>
    </xdr:sp>
    <xdr:clientData/>
  </xdr:twoCellAnchor>
  <xdr:twoCellAnchor>
    <xdr:from>
      <xdr:col>12</xdr:col>
      <xdr:colOff>28575</xdr:colOff>
      <xdr:row>14</xdr:row>
      <xdr:rowOff>474669</xdr:rowOff>
    </xdr:from>
    <xdr:to>
      <xdr:col>12</xdr:col>
      <xdr:colOff>228600</xdr:colOff>
      <xdr:row>14</xdr:row>
      <xdr:rowOff>950919</xdr:rowOff>
    </xdr:to>
    <xdr:sp macro="" textlink="">
      <xdr:nvSpPr>
        <xdr:cNvPr id="5" name="Text Box 7">
          <a:extLst>
            <a:ext uri="{FF2B5EF4-FFF2-40B4-BE49-F238E27FC236}">
              <a16:creationId xmlns:a16="http://schemas.microsoft.com/office/drawing/2014/main" id="{00000000-0008-0000-0200-000005000000}"/>
            </a:ext>
          </a:extLst>
        </xdr:cNvPr>
        <xdr:cNvSpPr txBox="1">
          <a:spLocks noChangeArrowheads="1"/>
        </xdr:cNvSpPr>
      </xdr:nvSpPr>
      <xdr:spPr bwMode="auto">
        <a:xfrm>
          <a:off x="6529388" y="5832482"/>
          <a:ext cx="200025" cy="4762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45720" rIns="0" bIns="45720" anchor="t" upright="1"/>
        <a:lstStyle/>
        <a:p>
          <a:pPr algn="ctr" rtl="0">
            <a:defRPr sz="1000"/>
          </a:pPr>
          <a:r>
            <a:rPr lang="pt-BR" sz="1000" b="1" i="0" u="none" strike="noStrike" baseline="0">
              <a:solidFill>
                <a:srgbClr val="000000"/>
              </a:solidFill>
              <a:latin typeface="+mn-lt"/>
              <a:cs typeface="Arial"/>
            </a:rPr>
            <a:t>+</a:t>
          </a:r>
        </a:p>
      </xdr:txBody>
    </xdr:sp>
    <xdr:clientData/>
  </xdr:twoCellAnchor>
  <xdr:twoCellAnchor>
    <xdr:from>
      <xdr:col>15</xdr:col>
      <xdr:colOff>0</xdr:colOff>
      <xdr:row>14</xdr:row>
      <xdr:rowOff>479433</xdr:rowOff>
    </xdr:from>
    <xdr:to>
      <xdr:col>15</xdr:col>
      <xdr:colOff>228600</xdr:colOff>
      <xdr:row>14</xdr:row>
      <xdr:rowOff>955683</xdr:rowOff>
    </xdr:to>
    <xdr:sp macro="" textlink="">
      <xdr:nvSpPr>
        <xdr:cNvPr id="6" name="Text Box 8">
          <a:extLst>
            <a:ext uri="{FF2B5EF4-FFF2-40B4-BE49-F238E27FC236}">
              <a16:creationId xmlns:a16="http://schemas.microsoft.com/office/drawing/2014/main" id="{00000000-0008-0000-0200-000006000000}"/>
            </a:ext>
          </a:extLst>
        </xdr:cNvPr>
        <xdr:cNvSpPr txBox="1">
          <a:spLocks noChangeArrowheads="1"/>
        </xdr:cNvSpPr>
      </xdr:nvSpPr>
      <xdr:spPr bwMode="auto">
        <a:xfrm>
          <a:off x="7215188" y="5837246"/>
          <a:ext cx="228600" cy="4762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45720" rIns="0" bIns="45720" anchor="t" upright="1"/>
        <a:lstStyle/>
        <a:p>
          <a:pPr algn="ctr" rtl="0">
            <a:defRPr sz="1000"/>
          </a:pPr>
          <a:r>
            <a:rPr lang="pt-BR" sz="1000" b="1" i="0" u="none" strike="noStrike" baseline="0">
              <a:solidFill>
                <a:srgbClr val="000000"/>
              </a:solidFill>
              <a:latin typeface="+mn-lt"/>
              <a:cs typeface="Arial"/>
            </a:rPr>
            <a:t>+</a:t>
          </a:r>
        </a:p>
      </xdr:txBody>
    </xdr:sp>
    <xdr:clientData/>
  </xdr:twoCellAnchor>
  <xdr:twoCellAnchor>
    <xdr:from>
      <xdr:col>18</xdr:col>
      <xdr:colOff>9525</xdr:colOff>
      <xdr:row>14</xdr:row>
      <xdr:rowOff>479433</xdr:rowOff>
    </xdr:from>
    <xdr:to>
      <xdr:col>18</xdr:col>
      <xdr:colOff>209550</xdr:colOff>
      <xdr:row>14</xdr:row>
      <xdr:rowOff>955683</xdr:rowOff>
    </xdr:to>
    <xdr:sp macro="" textlink="">
      <xdr:nvSpPr>
        <xdr:cNvPr id="7" name="Text Box 9">
          <a:extLst>
            <a:ext uri="{FF2B5EF4-FFF2-40B4-BE49-F238E27FC236}">
              <a16:creationId xmlns:a16="http://schemas.microsoft.com/office/drawing/2014/main" id="{00000000-0008-0000-0200-000007000000}"/>
            </a:ext>
          </a:extLst>
        </xdr:cNvPr>
        <xdr:cNvSpPr txBox="1">
          <a:spLocks noChangeArrowheads="1"/>
        </xdr:cNvSpPr>
      </xdr:nvSpPr>
      <xdr:spPr bwMode="auto">
        <a:xfrm>
          <a:off x="7947025" y="5837246"/>
          <a:ext cx="200025" cy="4762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45720" rIns="0" bIns="45720" anchor="t" upright="1"/>
        <a:lstStyle/>
        <a:p>
          <a:pPr algn="ctr" rtl="0">
            <a:defRPr sz="1000"/>
          </a:pPr>
          <a:r>
            <a:rPr lang="pt-BR" sz="1000" b="1" i="0" u="none" strike="noStrike" baseline="0">
              <a:solidFill>
                <a:srgbClr val="000000"/>
              </a:solidFill>
              <a:latin typeface="+mn-lt"/>
              <a:cs typeface="Arial"/>
            </a:rPr>
            <a:t>=</a:t>
          </a:r>
        </a:p>
      </xdr:txBody>
    </xdr:sp>
    <xdr:clientData/>
  </xdr:twoCellAnchor>
  <xdr:twoCellAnchor>
    <xdr:from>
      <xdr:col>20</xdr:col>
      <xdr:colOff>1587</xdr:colOff>
      <xdr:row>8</xdr:row>
      <xdr:rowOff>11109</xdr:rowOff>
    </xdr:from>
    <xdr:to>
      <xdr:col>20</xdr:col>
      <xdr:colOff>1587</xdr:colOff>
      <xdr:row>8</xdr:row>
      <xdr:rowOff>706434</xdr:rowOff>
    </xdr:to>
    <xdr:sp macro="" textlink="">
      <xdr:nvSpPr>
        <xdr:cNvPr id="8" name="Line 10">
          <a:extLst>
            <a:ext uri="{FF2B5EF4-FFF2-40B4-BE49-F238E27FC236}">
              <a16:creationId xmlns:a16="http://schemas.microsoft.com/office/drawing/2014/main" id="{00000000-0008-0000-0200-000008000000}"/>
            </a:ext>
          </a:extLst>
        </xdr:cNvPr>
        <xdr:cNvSpPr>
          <a:spLocks noChangeShapeType="1"/>
        </xdr:cNvSpPr>
      </xdr:nvSpPr>
      <xdr:spPr bwMode="auto">
        <a:xfrm>
          <a:off x="8423275" y="2511422"/>
          <a:ext cx="0" cy="695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0</xdr:colOff>
      <xdr:row>12</xdr:row>
      <xdr:rowOff>39684</xdr:rowOff>
    </xdr:from>
    <xdr:to>
      <xdr:col>20</xdr:col>
      <xdr:colOff>0</xdr:colOff>
      <xdr:row>12</xdr:row>
      <xdr:rowOff>759684</xdr:rowOff>
    </xdr:to>
    <xdr:sp macro="" textlink="">
      <xdr:nvSpPr>
        <xdr:cNvPr id="9" name="Line 11">
          <a:extLst>
            <a:ext uri="{FF2B5EF4-FFF2-40B4-BE49-F238E27FC236}">
              <a16:creationId xmlns:a16="http://schemas.microsoft.com/office/drawing/2014/main" id="{00000000-0008-0000-0200-000009000000}"/>
            </a:ext>
          </a:extLst>
        </xdr:cNvPr>
        <xdr:cNvSpPr>
          <a:spLocks noChangeShapeType="1"/>
        </xdr:cNvSpPr>
      </xdr:nvSpPr>
      <xdr:spPr bwMode="auto">
        <a:xfrm flipH="1" flipV="1">
          <a:off x="8421688" y="4444997"/>
          <a:ext cx="0" cy="720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66675</xdr:colOff>
      <xdr:row>10</xdr:row>
      <xdr:rowOff>19050</xdr:rowOff>
    </xdr:from>
    <xdr:to>
      <xdr:col>6</xdr:col>
      <xdr:colOff>66675</xdr:colOff>
      <xdr:row>11</xdr:row>
      <xdr:rowOff>0</xdr:rowOff>
    </xdr:to>
    <xdr:grpSp>
      <xdr:nvGrpSpPr>
        <xdr:cNvPr id="10" name="Group 13">
          <a:extLst>
            <a:ext uri="{FF2B5EF4-FFF2-40B4-BE49-F238E27FC236}">
              <a16:creationId xmlns:a16="http://schemas.microsoft.com/office/drawing/2014/main" id="{00000000-0008-0000-0200-00000A000000}"/>
            </a:ext>
          </a:extLst>
        </xdr:cNvPr>
        <xdr:cNvGrpSpPr>
          <a:grpSpLocks/>
        </xdr:cNvGrpSpPr>
      </xdr:nvGrpSpPr>
      <xdr:grpSpPr bwMode="auto">
        <a:xfrm>
          <a:off x="66675" y="3488871"/>
          <a:ext cx="4653643" cy="742950"/>
          <a:chOff x="9" y="675"/>
          <a:chExt cx="620" cy="126"/>
        </a:xfrm>
      </xdr:grpSpPr>
      <xdr:grpSp>
        <xdr:nvGrpSpPr>
          <xdr:cNvPr id="11" name="Group 14">
            <a:extLst>
              <a:ext uri="{FF2B5EF4-FFF2-40B4-BE49-F238E27FC236}">
                <a16:creationId xmlns:a16="http://schemas.microsoft.com/office/drawing/2014/main" id="{00000000-0008-0000-0200-00000B000000}"/>
              </a:ext>
            </a:extLst>
          </xdr:cNvPr>
          <xdr:cNvGrpSpPr>
            <a:grpSpLocks/>
          </xdr:cNvGrpSpPr>
        </xdr:nvGrpSpPr>
        <xdr:grpSpPr bwMode="auto">
          <a:xfrm>
            <a:off x="9" y="675"/>
            <a:ext cx="272" cy="126"/>
            <a:chOff x="0" y="662"/>
            <a:chExt cx="272" cy="126"/>
          </a:xfrm>
        </xdr:grpSpPr>
        <xdr:pic>
          <xdr:nvPicPr>
            <xdr:cNvPr id="16" name="Picture 15" descr="RULAWristInside">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0" y="662"/>
              <a:ext cx="126" cy="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Text Box 16">
              <a:extLst>
                <a:ext uri="{FF2B5EF4-FFF2-40B4-BE49-F238E27FC236}">
                  <a16:creationId xmlns:a16="http://schemas.microsoft.com/office/drawing/2014/main" id="{00000000-0008-0000-0200-000011000000}"/>
                </a:ext>
              </a:extLst>
            </xdr:cNvPr>
            <xdr:cNvSpPr txBox="1">
              <a:spLocks noChangeArrowheads="1"/>
            </xdr:cNvSpPr>
          </xdr:nvSpPr>
          <xdr:spPr bwMode="auto">
            <a:xfrm>
              <a:off x="94" y="669"/>
              <a:ext cx="51" cy="4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defRPr sz="1000"/>
              </a:pPr>
              <a:r>
                <a:rPr lang="pt-BR" sz="700" b="1" i="0" u="none" strike="noStrike" baseline="0">
                  <a:solidFill>
                    <a:srgbClr val="000000"/>
                  </a:solidFill>
                  <a:latin typeface="+mn-lt"/>
                  <a:cs typeface="Arial"/>
                </a:rPr>
                <a:t>1</a:t>
              </a:r>
            </a:p>
          </xdr:txBody>
        </xdr:sp>
        <xdr:sp macro="" textlink="">
          <xdr:nvSpPr>
            <xdr:cNvPr id="18" name="Text Box 17">
              <a:extLst>
                <a:ext uri="{FF2B5EF4-FFF2-40B4-BE49-F238E27FC236}">
                  <a16:creationId xmlns:a16="http://schemas.microsoft.com/office/drawing/2014/main" id="{00000000-0008-0000-0200-000012000000}"/>
                </a:ext>
              </a:extLst>
            </xdr:cNvPr>
            <xdr:cNvSpPr txBox="1">
              <a:spLocks noChangeArrowheads="1"/>
            </xdr:cNvSpPr>
          </xdr:nvSpPr>
          <xdr:spPr bwMode="auto">
            <a:xfrm>
              <a:off x="97" y="709"/>
              <a:ext cx="175" cy="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t-BR" sz="700" b="0" i="0" u="none" strike="noStrike" baseline="0">
                  <a:solidFill>
                    <a:srgbClr val="000000"/>
                  </a:solidFill>
                  <a:latin typeface="+mn-lt"/>
                  <a:cs typeface="Arial"/>
                </a:rPr>
                <a:t>Punho rotacionado metade da amplitude   </a:t>
              </a:r>
            </a:p>
          </xdr:txBody>
        </xdr:sp>
      </xdr:grpSp>
      <xdr:grpSp>
        <xdr:nvGrpSpPr>
          <xdr:cNvPr id="12" name="Group 18">
            <a:extLst>
              <a:ext uri="{FF2B5EF4-FFF2-40B4-BE49-F238E27FC236}">
                <a16:creationId xmlns:a16="http://schemas.microsoft.com/office/drawing/2014/main" id="{00000000-0008-0000-0200-00000C000000}"/>
              </a:ext>
            </a:extLst>
          </xdr:cNvPr>
          <xdr:cNvGrpSpPr>
            <a:grpSpLocks/>
          </xdr:cNvGrpSpPr>
        </xdr:nvGrpSpPr>
        <xdr:grpSpPr bwMode="auto">
          <a:xfrm>
            <a:off x="339" y="675"/>
            <a:ext cx="290" cy="126"/>
            <a:chOff x="339" y="701"/>
            <a:chExt cx="290" cy="126"/>
          </a:xfrm>
        </xdr:grpSpPr>
        <xdr:pic>
          <xdr:nvPicPr>
            <xdr:cNvPr id="13" name="Picture 19" descr="RULAWristOutside">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339" y="701"/>
              <a:ext cx="126" cy="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 Box 20">
              <a:extLst>
                <a:ext uri="{FF2B5EF4-FFF2-40B4-BE49-F238E27FC236}">
                  <a16:creationId xmlns:a16="http://schemas.microsoft.com/office/drawing/2014/main" id="{00000000-0008-0000-0200-00000E000000}"/>
                </a:ext>
              </a:extLst>
            </xdr:cNvPr>
            <xdr:cNvSpPr txBox="1">
              <a:spLocks noChangeArrowheads="1"/>
            </xdr:cNvSpPr>
          </xdr:nvSpPr>
          <xdr:spPr bwMode="auto">
            <a:xfrm>
              <a:off x="442" y="708"/>
              <a:ext cx="51" cy="4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defRPr sz="1000"/>
              </a:pPr>
              <a:r>
                <a:rPr lang="pt-BR" sz="700" b="1" i="0" u="none" strike="noStrike" baseline="0">
                  <a:solidFill>
                    <a:srgbClr val="000000"/>
                  </a:solidFill>
                  <a:latin typeface="+mn-lt"/>
                  <a:cs typeface="Arial"/>
                </a:rPr>
                <a:t>2</a:t>
              </a:r>
            </a:p>
          </xdr:txBody>
        </xdr:sp>
        <xdr:sp macro="" textlink="">
          <xdr:nvSpPr>
            <xdr:cNvPr id="15" name="Text Box 21">
              <a:extLst>
                <a:ext uri="{FF2B5EF4-FFF2-40B4-BE49-F238E27FC236}">
                  <a16:creationId xmlns:a16="http://schemas.microsoft.com/office/drawing/2014/main" id="{00000000-0008-0000-0200-00000F000000}"/>
                </a:ext>
              </a:extLst>
            </xdr:cNvPr>
            <xdr:cNvSpPr txBox="1">
              <a:spLocks noChangeArrowheads="1"/>
            </xdr:cNvSpPr>
          </xdr:nvSpPr>
          <xdr:spPr bwMode="auto">
            <a:xfrm>
              <a:off x="454" y="748"/>
              <a:ext cx="175" cy="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t-BR" sz="700" b="0" i="0" u="none" strike="noStrike" baseline="0">
                  <a:solidFill>
                    <a:srgbClr val="000000"/>
                  </a:solidFill>
                  <a:latin typeface="+mn-lt"/>
                  <a:cs typeface="Arial"/>
                </a:rPr>
                <a:t> Punho rotacionado próximo ou no final  da amplitude</a:t>
              </a:r>
            </a:p>
          </xdr:txBody>
        </xdr:sp>
      </xdr:grpSp>
    </xdr:grpSp>
    <xdr:clientData/>
  </xdr:twoCellAnchor>
  <xdr:twoCellAnchor>
    <xdr:from>
      <xdr:col>0</xdr:col>
      <xdr:colOff>78419</xdr:colOff>
      <xdr:row>11</xdr:row>
      <xdr:rowOff>142482</xdr:rowOff>
    </xdr:from>
    <xdr:to>
      <xdr:col>7</xdr:col>
      <xdr:colOff>38329</xdr:colOff>
      <xdr:row>13</xdr:row>
      <xdr:rowOff>129161</xdr:rowOff>
    </xdr:to>
    <xdr:grpSp>
      <xdr:nvGrpSpPr>
        <xdr:cNvPr id="19" name="Group 22">
          <a:extLst>
            <a:ext uri="{FF2B5EF4-FFF2-40B4-BE49-F238E27FC236}">
              <a16:creationId xmlns:a16="http://schemas.microsoft.com/office/drawing/2014/main" id="{00000000-0008-0000-0200-000013000000}"/>
            </a:ext>
          </a:extLst>
        </xdr:cNvPr>
        <xdr:cNvGrpSpPr>
          <a:grpSpLocks/>
        </xdr:cNvGrpSpPr>
      </xdr:nvGrpSpPr>
      <xdr:grpSpPr bwMode="auto">
        <a:xfrm>
          <a:off x="78419" y="4374303"/>
          <a:ext cx="5225874" cy="939179"/>
          <a:chOff x="11" y="819"/>
          <a:chExt cx="704" cy="154"/>
        </a:xfrm>
      </xdr:grpSpPr>
      <xdr:grpSp>
        <xdr:nvGrpSpPr>
          <xdr:cNvPr id="20" name="Group 23">
            <a:extLst>
              <a:ext uri="{FF2B5EF4-FFF2-40B4-BE49-F238E27FC236}">
                <a16:creationId xmlns:a16="http://schemas.microsoft.com/office/drawing/2014/main" id="{00000000-0008-0000-0200-000014000000}"/>
              </a:ext>
            </a:extLst>
          </xdr:cNvPr>
          <xdr:cNvGrpSpPr>
            <a:grpSpLocks/>
          </xdr:cNvGrpSpPr>
        </xdr:nvGrpSpPr>
        <xdr:grpSpPr bwMode="auto">
          <a:xfrm>
            <a:off x="11" y="820"/>
            <a:ext cx="84" cy="153"/>
            <a:chOff x="8" y="852"/>
            <a:chExt cx="84" cy="153"/>
          </a:xfrm>
        </xdr:grpSpPr>
        <xdr:pic>
          <xdr:nvPicPr>
            <xdr:cNvPr id="39" name="Picture 24" descr="RULANeck1-10">
              <a:extLst>
                <a:ext uri="{FF2B5EF4-FFF2-40B4-BE49-F238E27FC236}">
                  <a16:creationId xmlns:a16="http://schemas.microsoft.com/office/drawing/2014/main" id="{00000000-0008-0000-0200-000027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rightnessContrast contrast="40000"/>
                      </a14:imgEffect>
                    </a14:imgLayer>
                  </a14:imgProps>
                </a:ext>
                <a:ext uri="{28A0092B-C50C-407E-A947-70E740481C1C}">
                  <a14:useLocalDpi xmlns:a14="http://schemas.microsoft.com/office/drawing/2010/main" val="0"/>
                </a:ext>
              </a:extLst>
            </a:blip>
            <a:srcRect l="13492" r="11905"/>
            <a:stretch>
              <a:fillRect/>
            </a:stretch>
          </xdr:blipFill>
          <xdr:spPr bwMode="auto">
            <a:xfrm>
              <a:off x="8" y="872"/>
              <a:ext cx="58" cy="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0" name="Text Box 25">
              <a:extLst>
                <a:ext uri="{FF2B5EF4-FFF2-40B4-BE49-F238E27FC236}">
                  <a16:creationId xmlns:a16="http://schemas.microsoft.com/office/drawing/2014/main" id="{00000000-0008-0000-0200-000028000000}"/>
                </a:ext>
              </a:extLst>
            </xdr:cNvPr>
            <xdr:cNvSpPr txBox="1">
              <a:spLocks noChangeArrowheads="1"/>
            </xdr:cNvSpPr>
          </xdr:nvSpPr>
          <xdr:spPr bwMode="auto">
            <a:xfrm>
              <a:off x="11" y="959"/>
              <a:ext cx="51" cy="4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defRPr sz="1000"/>
              </a:pPr>
              <a:r>
                <a:rPr lang="pt-BR" sz="700" b="1" i="0" u="none" strike="noStrike" baseline="0">
                  <a:solidFill>
                    <a:srgbClr val="000000"/>
                  </a:solidFill>
                  <a:latin typeface="+mn-lt"/>
                  <a:cs typeface="Arial"/>
                </a:rPr>
                <a:t>1</a:t>
              </a:r>
            </a:p>
          </xdr:txBody>
        </xdr:sp>
        <xdr:sp macro="" textlink="">
          <xdr:nvSpPr>
            <xdr:cNvPr id="41" name="Text Box 26">
              <a:extLst>
                <a:ext uri="{FF2B5EF4-FFF2-40B4-BE49-F238E27FC236}">
                  <a16:creationId xmlns:a16="http://schemas.microsoft.com/office/drawing/2014/main" id="{00000000-0008-0000-0200-000029000000}"/>
                </a:ext>
              </a:extLst>
            </xdr:cNvPr>
            <xdr:cNvSpPr txBox="1">
              <a:spLocks noChangeArrowheads="1"/>
            </xdr:cNvSpPr>
          </xdr:nvSpPr>
          <xdr:spPr bwMode="auto">
            <a:xfrm>
              <a:off x="8" y="852"/>
              <a:ext cx="84" cy="4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0⁰ - 10</a:t>
              </a:r>
              <a:r>
                <a:rPr lang="pt-BR" sz="700" b="1" i="0" baseline="0">
                  <a:effectLst/>
                  <a:latin typeface="+mn-lt"/>
                  <a:ea typeface="+mn-ea"/>
                  <a:cs typeface="+mn-cs"/>
                </a:rPr>
                <a:t>⁰ </a:t>
              </a:r>
              <a:endParaRPr lang="pt-BR" sz="700" b="1" i="0" u="none" strike="noStrike" baseline="0">
                <a:solidFill>
                  <a:srgbClr val="000000"/>
                </a:solidFill>
                <a:latin typeface="+mn-lt"/>
                <a:cs typeface="Arial"/>
              </a:endParaRPr>
            </a:p>
          </xdr:txBody>
        </xdr:sp>
      </xdr:grpSp>
      <xdr:grpSp>
        <xdr:nvGrpSpPr>
          <xdr:cNvPr id="21" name="Group 27">
            <a:extLst>
              <a:ext uri="{FF2B5EF4-FFF2-40B4-BE49-F238E27FC236}">
                <a16:creationId xmlns:a16="http://schemas.microsoft.com/office/drawing/2014/main" id="{00000000-0008-0000-0200-000015000000}"/>
              </a:ext>
            </a:extLst>
          </xdr:cNvPr>
          <xdr:cNvGrpSpPr>
            <a:grpSpLocks/>
          </xdr:cNvGrpSpPr>
        </xdr:nvGrpSpPr>
        <xdr:grpSpPr bwMode="auto">
          <a:xfrm>
            <a:off x="126" y="820"/>
            <a:ext cx="90" cy="153"/>
            <a:chOff x="110" y="852"/>
            <a:chExt cx="90" cy="153"/>
          </a:xfrm>
        </xdr:grpSpPr>
        <xdr:pic>
          <xdr:nvPicPr>
            <xdr:cNvPr id="36" name="Picture 28" descr="RULANeck10-20">
              <a:extLst>
                <a:ext uri="{FF2B5EF4-FFF2-40B4-BE49-F238E27FC236}">
                  <a16:creationId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rightnessContrast contrast="40000"/>
                      </a14:imgEffect>
                    </a14:imgLayer>
                  </a14:imgProps>
                </a:ext>
                <a:ext uri="{28A0092B-C50C-407E-A947-70E740481C1C}">
                  <a14:useLocalDpi xmlns:a14="http://schemas.microsoft.com/office/drawing/2010/main" val="0"/>
                </a:ext>
              </a:extLst>
            </a:blip>
            <a:srcRect l="16667" r="10318"/>
            <a:stretch>
              <a:fillRect/>
            </a:stretch>
          </xdr:blipFill>
          <xdr:spPr bwMode="auto">
            <a:xfrm>
              <a:off x="111" y="870"/>
              <a:ext cx="56"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7" name="Text Box 29">
              <a:extLst>
                <a:ext uri="{FF2B5EF4-FFF2-40B4-BE49-F238E27FC236}">
                  <a16:creationId xmlns:a16="http://schemas.microsoft.com/office/drawing/2014/main" id="{00000000-0008-0000-0200-000025000000}"/>
                </a:ext>
              </a:extLst>
            </xdr:cNvPr>
            <xdr:cNvSpPr txBox="1">
              <a:spLocks noChangeArrowheads="1"/>
            </xdr:cNvSpPr>
          </xdr:nvSpPr>
          <xdr:spPr bwMode="auto">
            <a:xfrm>
              <a:off x="113" y="959"/>
              <a:ext cx="53" cy="4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defRPr sz="1000"/>
              </a:pPr>
              <a:r>
                <a:rPr lang="pt-BR" sz="700" b="1" i="0" u="none" strike="noStrike" baseline="0">
                  <a:solidFill>
                    <a:srgbClr val="000000"/>
                  </a:solidFill>
                  <a:latin typeface="+mn-lt"/>
                  <a:cs typeface="Arial"/>
                </a:rPr>
                <a:t>2</a:t>
              </a:r>
            </a:p>
          </xdr:txBody>
        </xdr:sp>
        <xdr:sp macro="" textlink="">
          <xdr:nvSpPr>
            <xdr:cNvPr id="38" name="Text Box 30">
              <a:extLst>
                <a:ext uri="{FF2B5EF4-FFF2-40B4-BE49-F238E27FC236}">
                  <a16:creationId xmlns:a16="http://schemas.microsoft.com/office/drawing/2014/main" id="{00000000-0008-0000-0200-000026000000}"/>
                </a:ext>
              </a:extLst>
            </xdr:cNvPr>
            <xdr:cNvSpPr txBox="1">
              <a:spLocks noChangeArrowheads="1"/>
            </xdr:cNvSpPr>
          </xdr:nvSpPr>
          <xdr:spPr bwMode="auto">
            <a:xfrm>
              <a:off x="110" y="852"/>
              <a:ext cx="90" cy="4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10</a:t>
              </a:r>
              <a:r>
                <a:rPr lang="pt-BR" sz="700" b="1" i="0" u="none" strike="noStrike" baseline="0">
                  <a:solidFill>
                    <a:srgbClr val="000000"/>
                  </a:solidFill>
                  <a:latin typeface="Calibri"/>
                  <a:cs typeface="Arial"/>
                </a:rPr>
                <a:t>⁰</a:t>
              </a:r>
              <a:r>
                <a:rPr lang="pt-BR" sz="700" b="1" i="0" u="none" strike="noStrike" baseline="0">
                  <a:solidFill>
                    <a:srgbClr val="000000"/>
                  </a:solidFill>
                  <a:latin typeface="+mn-lt"/>
                  <a:cs typeface="Arial"/>
                </a:rPr>
                <a:t>- 20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grpSp>
        <xdr:nvGrpSpPr>
          <xdr:cNvPr id="22" name="Group 31">
            <a:extLst>
              <a:ext uri="{FF2B5EF4-FFF2-40B4-BE49-F238E27FC236}">
                <a16:creationId xmlns:a16="http://schemas.microsoft.com/office/drawing/2014/main" id="{00000000-0008-0000-0200-000016000000}"/>
              </a:ext>
            </a:extLst>
          </xdr:cNvPr>
          <xdr:cNvGrpSpPr>
            <a:grpSpLocks/>
          </xdr:cNvGrpSpPr>
        </xdr:nvGrpSpPr>
        <xdr:grpSpPr bwMode="auto">
          <a:xfrm>
            <a:off x="252" y="821"/>
            <a:ext cx="93" cy="152"/>
            <a:chOff x="242" y="853"/>
            <a:chExt cx="93" cy="152"/>
          </a:xfrm>
        </xdr:grpSpPr>
        <xdr:pic>
          <xdr:nvPicPr>
            <xdr:cNvPr id="33" name="Picture 32" descr="RULANeckOver20">
              <a:extLst>
                <a:ext uri="{FF2B5EF4-FFF2-40B4-BE49-F238E27FC236}">
                  <a16:creationId xmlns:a16="http://schemas.microsoft.com/office/drawing/2014/main" id="{00000000-0008-0000-0200-000021000000}"/>
                </a:ext>
              </a:extLst>
            </xdr:cNvPr>
            <xdr:cNvPicPr>
              <a:picLocks noChangeAspect="1" noChangeArrowheads="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rightnessContrast contrast="40000"/>
                      </a14:imgEffect>
                    </a14:imgLayer>
                  </a14:imgProps>
                </a:ext>
                <a:ext uri="{28A0092B-C50C-407E-A947-70E740481C1C}">
                  <a14:useLocalDpi xmlns:a14="http://schemas.microsoft.com/office/drawing/2010/main" val="0"/>
                </a:ext>
              </a:extLst>
            </a:blip>
            <a:srcRect l="11111" r="7936"/>
            <a:stretch>
              <a:fillRect/>
            </a:stretch>
          </xdr:blipFill>
          <xdr:spPr bwMode="auto">
            <a:xfrm>
              <a:off x="242" y="870"/>
              <a:ext cx="62"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4" name="Text Box 33">
              <a:extLst>
                <a:ext uri="{FF2B5EF4-FFF2-40B4-BE49-F238E27FC236}">
                  <a16:creationId xmlns:a16="http://schemas.microsoft.com/office/drawing/2014/main" id="{00000000-0008-0000-0200-000022000000}"/>
                </a:ext>
              </a:extLst>
            </xdr:cNvPr>
            <xdr:cNvSpPr txBox="1">
              <a:spLocks noChangeArrowheads="1"/>
            </xdr:cNvSpPr>
          </xdr:nvSpPr>
          <xdr:spPr bwMode="auto">
            <a:xfrm>
              <a:off x="242" y="959"/>
              <a:ext cx="51" cy="4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defRPr sz="1000"/>
              </a:pPr>
              <a:r>
                <a:rPr lang="pt-BR" sz="700" b="1" i="0" u="none" strike="noStrike" baseline="0">
                  <a:solidFill>
                    <a:srgbClr val="000000"/>
                  </a:solidFill>
                  <a:latin typeface="+mn-lt"/>
                  <a:cs typeface="Arial"/>
                </a:rPr>
                <a:t>3</a:t>
              </a:r>
            </a:p>
          </xdr:txBody>
        </xdr:sp>
        <xdr:sp macro="" textlink="">
          <xdr:nvSpPr>
            <xdr:cNvPr id="35" name="Text Box 34">
              <a:extLst>
                <a:ext uri="{FF2B5EF4-FFF2-40B4-BE49-F238E27FC236}">
                  <a16:creationId xmlns:a16="http://schemas.microsoft.com/office/drawing/2014/main" id="{00000000-0008-0000-0200-000023000000}"/>
                </a:ext>
              </a:extLst>
            </xdr:cNvPr>
            <xdr:cNvSpPr txBox="1">
              <a:spLocks noChangeArrowheads="1"/>
            </xdr:cNvSpPr>
          </xdr:nvSpPr>
          <xdr:spPr bwMode="auto">
            <a:xfrm>
              <a:off x="245" y="853"/>
              <a:ext cx="90" cy="4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&gt; 20º</a:t>
              </a:r>
            </a:p>
          </xdr:txBody>
        </xdr:sp>
      </xdr:grpSp>
      <xdr:grpSp>
        <xdr:nvGrpSpPr>
          <xdr:cNvPr id="23" name="Group 35">
            <a:extLst>
              <a:ext uri="{FF2B5EF4-FFF2-40B4-BE49-F238E27FC236}">
                <a16:creationId xmlns:a16="http://schemas.microsoft.com/office/drawing/2014/main" id="{00000000-0008-0000-0200-000017000000}"/>
              </a:ext>
            </a:extLst>
          </xdr:cNvPr>
          <xdr:cNvGrpSpPr>
            <a:grpSpLocks/>
          </xdr:cNvGrpSpPr>
        </xdr:nvGrpSpPr>
        <xdr:grpSpPr bwMode="auto">
          <a:xfrm>
            <a:off x="361" y="819"/>
            <a:ext cx="123" cy="154"/>
            <a:chOff x="361" y="819"/>
            <a:chExt cx="123" cy="154"/>
          </a:xfrm>
        </xdr:grpSpPr>
        <xdr:pic>
          <xdr:nvPicPr>
            <xdr:cNvPr id="30" name="Picture 36" descr="RULANeckExtension">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1" cstate="print">
              <a:extLst>
                <a:ext uri="{BEBA8EAE-BF5A-486C-A8C5-ECC9F3942E4B}">
                  <a14:imgProps xmlns:a14="http://schemas.microsoft.com/office/drawing/2010/main">
                    <a14:imgLayer r:embed="rId12">
                      <a14:imgEffect>
                        <a14:brightnessContrast contrast="40000"/>
                      </a14:imgEffect>
                    </a14:imgLayer>
                  </a14:imgProps>
                </a:ext>
                <a:ext uri="{28A0092B-C50C-407E-A947-70E740481C1C}">
                  <a14:useLocalDpi xmlns:a14="http://schemas.microsoft.com/office/drawing/2010/main" val="0"/>
                </a:ext>
              </a:extLst>
            </a:blip>
            <a:srcRect l="8730" r="9525"/>
            <a:stretch>
              <a:fillRect/>
            </a:stretch>
          </xdr:blipFill>
          <xdr:spPr bwMode="auto">
            <a:xfrm>
              <a:off x="374" y="842"/>
              <a:ext cx="65" cy="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1" name="Text Box 37">
              <a:extLst>
                <a:ext uri="{FF2B5EF4-FFF2-40B4-BE49-F238E27FC236}">
                  <a16:creationId xmlns:a16="http://schemas.microsoft.com/office/drawing/2014/main" id="{00000000-0008-0000-0200-00001F000000}"/>
                </a:ext>
              </a:extLst>
            </xdr:cNvPr>
            <xdr:cNvSpPr txBox="1">
              <a:spLocks noChangeArrowheads="1"/>
            </xdr:cNvSpPr>
          </xdr:nvSpPr>
          <xdr:spPr bwMode="auto">
            <a:xfrm>
              <a:off x="386" y="927"/>
              <a:ext cx="51" cy="4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defRPr sz="1000"/>
              </a:pPr>
              <a:r>
                <a:rPr lang="pt-BR" sz="700" b="1" i="0" u="none" strike="noStrike" baseline="0">
                  <a:solidFill>
                    <a:srgbClr val="000000"/>
                  </a:solidFill>
                  <a:latin typeface="+mn-lt"/>
                  <a:cs typeface="Arial"/>
                </a:rPr>
                <a:t>4</a:t>
              </a:r>
            </a:p>
          </xdr:txBody>
        </xdr:sp>
        <xdr:sp macro="" textlink="">
          <xdr:nvSpPr>
            <xdr:cNvPr id="32" name="Text Box 38">
              <a:extLst>
                <a:ext uri="{FF2B5EF4-FFF2-40B4-BE49-F238E27FC236}">
                  <a16:creationId xmlns:a16="http://schemas.microsoft.com/office/drawing/2014/main" id="{00000000-0008-0000-0200-000020000000}"/>
                </a:ext>
              </a:extLst>
            </xdr:cNvPr>
            <xdr:cNvSpPr txBox="1">
              <a:spLocks noChangeArrowheads="1"/>
            </xdr:cNvSpPr>
          </xdr:nvSpPr>
          <xdr:spPr bwMode="auto">
            <a:xfrm>
              <a:off x="361" y="819"/>
              <a:ext cx="123" cy="2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em extensão</a:t>
              </a:r>
            </a:p>
          </xdr:txBody>
        </xdr:sp>
      </xdr:grpSp>
      <xdr:grpSp>
        <xdr:nvGrpSpPr>
          <xdr:cNvPr id="24" name="Group 39">
            <a:extLst>
              <a:ext uri="{FF2B5EF4-FFF2-40B4-BE49-F238E27FC236}">
                <a16:creationId xmlns:a16="http://schemas.microsoft.com/office/drawing/2014/main" id="{00000000-0008-0000-0200-000018000000}"/>
              </a:ext>
            </a:extLst>
          </xdr:cNvPr>
          <xdr:cNvGrpSpPr>
            <a:grpSpLocks/>
          </xdr:cNvGrpSpPr>
        </xdr:nvGrpSpPr>
        <xdr:grpSpPr bwMode="auto">
          <a:xfrm>
            <a:off x="469" y="824"/>
            <a:ext cx="246" cy="133"/>
            <a:chOff x="469" y="829"/>
            <a:chExt cx="246" cy="133"/>
          </a:xfrm>
        </xdr:grpSpPr>
        <xdr:pic>
          <xdr:nvPicPr>
            <xdr:cNvPr id="25" name="Picture 40" descr="RULANeckSidetoSide">
              <a:extLst>
                <a:ext uri="{FF2B5EF4-FFF2-40B4-BE49-F238E27FC236}">
                  <a16:creationId xmlns:a16="http://schemas.microsoft.com/office/drawing/2014/main" id="{00000000-0008-0000-0200-000019000000}"/>
                </a:ext>
              </a:extLst>
            </xdr:cNvPr>
            <xdr:cNvPicPr>
              <a:picLocks noChangeAspect="1" noChangeArrowheads="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614" y="847"/>
              <a:ext cx="74" cy="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6" name="Picture 41" descr="RULANeckTwist">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487" y="847"/>
              <a:ext cx="74" cy="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7" name="Text Box 42">
              <a:extLst>
                <a:ext uri="{FF2B5EF4-FFF2-40B4-BE49-F238E27FC236}">
                  <a16:creationId xmlns:a16="http://schemas.microsoft.com/office/drawing/2014/main" id="{00000000-0008-0000-0200-00001B000000}"/>
                </a:ext>
              </a:extLst>
            </xdr:cNvPr>
            <xdr:cNvSpPr txBox="1">
              <a:spLocks noChangeArrowheads="1"/>
            </xdr:cNvSpPr>
          </xdr:nvSpPr>
          <xdr:spPr bwMode="auto">
            <a:xfrm>
              <a:off x="485" y="935"/>
              <a:ext cx="95" cy="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t-BR" sz="700" b="1" i="0" u="none" strike="noStrike" baseline="0">
                  <a:solidFill>
                    <a:srgbClr val="000000"/>
                  </a:solidFill>
                  <a:latin typeface="+mn-lt"/>
                  <a:cs typeface="Arial"/>
                </a:rPr>
                <a:t>+ 1</a:t>
              </a:r>
              <a:r>
                <a:rPr lang="pt-BR" sz="700" b="0" i="0" u="none" strike="noStrike" baseline="0">
                  <a:solidFill>
                    <a:srgbClr val="000000"/>
                  </a:solidFill>
                  <a:latin typeface="+mn-lt"/>
                  <a:cs typeface="Arial"/>
                </a:rPr>
                <a:t> em rotação</a:t>
              </a:r>
            </a:p>
          </xdr:txBody>
        </xdr:sp>
        <xdr:sp macro="" textlink="">
          <xdr:nvSpPr>
            <xdr:cNvPr id="28" name="Text Box 43">
              <a:extLst>
                <a:ext uri="{FF2B5EF4-FFF2-40B4-BE49-F238E27FC236}">
                  <a16:creationId xmlns:a16="http://schemas.microsoft.com/office/drawing/2014/main" id="{00000000-0008-0000-0200-00001C000000}"/>
                </a:ext>
              </a:extLst>
            </xdr:cNvPr>
            <xdr:cNvSpPr txBox="1">
              <a:spLocks noChangeArrowheads="1"/>
            </xdr:cNvSpPr>
          </xdr:nvSpPr>
          <xdr:spPr bwMode="auto">
            <a:xfrm>
              <a:off x="606" y="935"/>
              <a:ext cx="109"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t-BR" sz="700" b="1" i="0" u="none" strike="noStrike" baseline="0">
                  <a:solidFill>
                    <a:srgbClr val="000000"/>
                  </a:solidFill>
                  <a:latin typeface="+mn-lt"/>
                  <a:cs typeface="Arial"/>
                </a:rPr>
                <a:t>+ 1</a:t>
              </a:r>
              <a:r>
                <a:rPr lang="pt-BR" sz="700" b="0" i="0" u="none" strike="noStrike" baseline="0">
                  <a:solidFill>
                    <a:srgbClr val="000000"/>
                  </a:solidFill>
                  <a:latin typeface="+mn-lt"/>
                  <a:cs typeface="Arial"/>
                </a:rPr>
                <a:t> flexão lateral</a:t>
              </a:r>
            </a:p>
          </xdr:txBody>
        </xdr:sp>
        <xdr:sp macro="" textlink="">
          <xdr:nvSpPr>
            <xdr:cNvPr id="29" name="Text Box 44">
              <a:extLst>
                <a:ext uri="{FF2B5EF4-FFF2-40B4-BE49-F238E27FC236}">
                  <a16:creationId xmlns:a16="http://schemas.microsoft.com/office/drawing/2014/main" id="{00000000-0008-0000-0200-00001D000000}"/>
                </a:ext>
              </a:extLst>
            </xdr:cNvPr>
            <xdr:cNvSpPr txBox="1">
              <a:spLocks noChangeArrowheads="1"/>
            </xdr:cNvSpPr>
          </xdr:nvSpPr>
          <xdr:spPr bwMode="auto">
            <a:xfrm>
              <a:off x="469" y="829"/>
              <a:ext cx="227" cy="3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pt-BR" sz="700" b="1" i="0" u="none" strike="noStrike" baseline="0">
                  <a:solidFill>
                    <a:srgbClr val="000000"/>
                  </a:solidFill>
                  <a:latin typeface="+mn-lt"/>
                  <a:cs typeface="Arial"/>
                </a:rPr>
                <a:t>Pontuação adcional</a:t>
              </a:r>
              <a:endParaRPr lang="pt-BR" sz="700" b="0" i="0" u="none" strike="noStrike" baseline="0">
                <a:solidFill>
                  <a:srgbClr val="000000"/>
                </a:solidFill>
                <a:latin typeface="+mn-lt"/>
                <a:cs typeface="Arial"/>
              </a:endParaRPr>
            </a:p>
            <a:p>
              <a:pPr algn="ctr" rtl="0">
                <a:defRPr sz="1000"/>
              </a:pPr>
              <a:endParaRPr lang="pt-BR" sz="700" b="0" i="0" u="none" strike="noStrike" baseline="0">
                <a:solidFill>
                  <a:srgbClr val="000000"/>
                </a:solidFill>
                <a:latin typeface="+mn-lt"/>
                <a:cs typeface="Arial"/>
              </a:endParaRPr>
            </a:p>
          </xdr:txBody>
        </xdr:sp>
      </xdr:grpSp>
    </xdr:grpSp>
    <xdr:clientData/>
  </xdr:twoCellAnchor>
  <xdr:twoCellAnchor>
    <xdr:from>
      <xdr:col>1</xdr:col>
      <xdr:colOff>558800</xdr:colOff>
      <xdr:row>4</xdr:row>
      <xdr:rowOff>41275</xdr:rowOff>
    </xdr:from>
    <xdr:to>
      <xdr:col>2</xdr:col>
      <xdr:colOff>536736</xdr:colOff>
      <xdr:row>5</xdr:row>
      <xdr:rowOff>38259</xdr:rowOff>
    </xdr:to>
    <xdr:grpSp>
      <xdr:nvGrpSpPr>
        <xdr:cNvPr id="42" name="Group 46">
          <a:extLst>
            <a:ext uri="{FF2B5EF4-FFF2-40B4-BE49-F238E27FC236}">
              <a16:creationId xmlns:a16="http://schemas.microsoft.com/office/drawing/2014/main" id="{00000000-0008-0000-0200-00002A000000}"/>
            </a:ext>
          </a:extLst>
        </xdr:cNvPr>
        <xdr:cNvGrpSpPr>
          <a:grpSpLocks/>
        </xdr:cNvGrpSpPr>
      </xdr:nvGrpSpPr>
      <xdr:grpSpPr bwMode="auto">
        <a:xfrm>
          <a:off x="1402443" y="639989"/>
          <a:ext cx="753543" cy="772591"/>
          <a:chOff x="177" y="209"/>
          <a:chExt cx="125" cy="131"/>
        </a:xfrm>
      </xdr:grpSpPr>
      <xdr:grpSp>
        <xdr:nvGrpSpPr>
          <xdr:cNvPr id="43" name="Group 47">
            <a:extLst>
              <a:ext uri="{FF2B5EF4-FFF2-40B4-BE49-F238E27FC236}">
                <a16:creationId xmlns:a16="http://schemas.microsoft.com/office/drawing/2014/main" id="{00000000-0008-0000-0200-00002B000000}"/>
              </a:ext>
            </a:extLst>
          </xdr:cNvPr>
          <xdr:cNvGrpSpPr>
            <a:grpSpLocks/>
          </xdr:cNvGrpSpPr>
        </xdr:nvGrpSpPr>
        <xdr:grpSpPr bwMode="auto">
          <a:xfrm>
            <a:off x="177" y="209"/>
            <a:ext cx="97" cy="127"/>
            <a:chOff x="177" y="209"/>
            <a:chExt cx="97" cy="127"/>
          </a:xfrm>
        </xdr:grpSpPr>
        <xdr:pic>
          <xdr:nvPicPr>
            <xdr:cNvPr id="46" name="Picture 48" descr="RULAArm20to45">
              <a:extLst>
                <a:ext uri="{FF2B5EF4-FFF2-40B4-BE49-F238E27FC236}">
                  <a16:creationId xmlns:a16="http://schemas.microsoft.com/office/drawing/2014/main" id="{00000000-0008-0000-0200-00002E000000}"/>
                </a:ext>
              </a:extLst>
            </xdr:cNvPr>
            <xdr:cNvPicPr>
              <a:picLocks noChangeAspect="1" noChangeArrowheads="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brightnessContrast contrast="40000"/>
                      </a14:imgEffect>
                    </a14:imgLayer>
                  </a14:imgProps>
                </a:ext>
                <a:ext uri="{28A0092B-C50C-407E-A947-70E740481C1C}">
                  <a14:useLocalDpi xmlns:a14="http://schemas.microsoft.com/office/drawing/2010/main" val="0"/>
                </a:ext>
              </a:extLst>
            </a:blip>
            <a:srcRect l="23299"/>
            <a:stretch>
              <a:fillRect/>
            </a:stretch>
          </xdr:blipFill>
          <xdr:spPr bwMode="auto">
            <a:xfrm>
              <a:off x="177" y="209"/>
              <a:ext cx="97" cy="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7" name="Rectangle 49">
              <a:extLst>
                <a:ext uri="{FF2B5EF4-FFF2-40B4-BE49-F238E27FC236}">
                  <a16:creationId xmlns:a16="http://schemas.microsoft.com/office/drawing/2014/main" id="{00000000-0008-0000-0200-00002F000000}"/>
                </a:ext>
              </a:extLst>
            </xdr:cNvPr>
            <xdr:cNvSpPr>
              <a:spLocks noChangeArrowheads="1"/>
            </xdr:cNvSpPr>
          </xdr:nvSpPr>
          <xdr:spPr bwMode="auto">
            <a:xfrm>
              <a:off x="240" y="325"/>
              <a:ext cx="11" cy="11"/>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8" name="Rectangle 50">
              <a:extLst>
                <a:ext uri="{FF2B5EF4-FFF2-40B4-BE49-F238E27FC236}">
                  <a16:creationId xmlns:a16="http://schemas.microsoft.com/office/drawing/2014/main" id="{00000000-0008-0000-0200-000030000000}"/>
                </a:ext>
              </a:extLst>
            </xdr:cNvPr>
            <xdr:cNvSpPr>
              <a:spLocks noChangeArrowheads="1"/>
            </xdr:cNvSpPr>
          </xdr:nvSpPr>
          <xdr:spPr bwMode="auto">
            <a:xfrm>
              <a:off x="262" y="311"/>
              <a:ext cx="11" cy="11"/>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44" name="Text Box 51">
            <a:extLst>
              <a:ext uri="{FF2B5EF4-FFF2-40B4-BE49-F238E27FC236}">
                <a16:creationId xmlns:a16="http://schemas.microsoft.com/office/drawing/2014/main" id="{00000000-0008-0000-0200-00002C000000}"/>
              </a:ext>
            </a:extLst>
          </xdr:cNvPr>
          <xdr:cNvSpPr txBox="1">
            <a:spLocks noChangeArrowheads="1"/>
          </xdr:cNvSpPr>
        </xdr:nvSpPr>
        <xdr:spPr bwMode="auto">
          <a:xfrm>
            <a:off x="226" y="312"/>
            <a:ext cx="64" cy="2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20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sp macro="" textlink="">
        <xdr:nvSpPr>
          <xdr:cNvPr id="45" name="Text Box 52">
            <a:extLst>
              <a:ext uri="{FF2B5EF4-FFF2-40B4-BE49-F238E27FC236}">
                <a16:creationId xmlns:a16="http://schemas.microsoft.com/office/drawing/2014/main" id="{00000000-0008-0000-0200-00002D000000}"/>
              </a:ext>
            </a:extLst>
          </xdr:cNvPr>
          <xdr:cNvSpPr txBox="1">
            <a:spLocks noChangeArrowheads="1"/>
          </xdr:cNvSpPr>
        </xdr:nvSpPr>
        <xdr:spPr bwMode="auto">
          <a:xfrm>
            <a:off x="244" y="282"/>
            <a:ext cx="58" cy="2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45</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clientData/>
  </xdr:twoCellAnchor>
  <xdr:twoCellAnchor>
    <xdr:from>
      <xdr:col>5</xdr:col>
      <xdr:colOff>19729</xdr:colOff>
      <xdr:row>3</xdr:row>
      <xdr:rowOff>180370</xdr:rowOff>
    </xdr:from>
    <xdr:to>
      <xdr:col>7</xdr:col>
      <xdr:colOff>21091</xdr:colOff>
      <xdr:row>5</xdr:row>
      <xdr:rowOff>131484</xdr:rowOff>
    </xdr:to>
    <xdr:grpSp>
      <xdr:nvGrpSpPr>
        <xdr:cNvPr id="49" name="Group 54">
          <a:extLst>
            <a:ext uri="{FF2B5EF4-FFF2-40B4-BE49-F238E27FC236}">
              <a16:creationId xmlns:a16="http://schemas.microsoft.com/office/drawing/2014/main" id="{00000000-0008-0000-0200-000031000000}"/>
            </a:ext>
          </a:extLst>
        </xdr:cNvPr>
        <xdr:cNvGrpSpPr>
          <a:grpSpLocks/>
        </xdr:cNvGrpSpPr>
      </xdr:nvGrpSpPr>
      <xdr:grpSpPr bwMode="auto">
        <a:xfrm>
          <a:off x="3475943" y="588584"/>
          <a:ext cx="1811112" cy="917221"/>
          <a:chOff x="461" y="201"/>
          <a:chExt cx="242" cy="157"/>
        </a:xfrm>
      </xdr:grpSpPr>
      <xdr:sp macro="" textlink="">
        <xdr:nvSpPr>
          <xdr:cNvPr id="50" name="Text Box 55">
            <a:extLst>
              <a:ext uri="{FF2B5EF4-FFF2-40B4-BE49-F238E27FC236}">
                <a16:creationId xmlns:a16="http://schemas.microsoft.com/office/drawing/2014/main" id="{00000000-0008-0000-0200-000032000000}"/>
              </a:ext>
            </a:extLst>
          </xdr:cNvPr>
          <xdr:cNvSpPr txBox="1">
            <a:spLocks noChangeArrowheads="1"/>
          </xdr:cNvSpPr>
        </xdr:nvSpPr>
        <xdr:spPr bwMode="auto">
          <a:xfrm>
            <a:off x="497" y="201"/>
            <a:ext cx="202"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pt-BR" sz="700" b="1" i="0" u="none" strike="noStrike" baseline="0">
                <a:solidFill>
                  <a:srgbClr val="000000"/>
                </a:solidFill>
                <a:latin typeface="+mn-lt"/>
                <a:cs typeface="Arial"/>
              </a:rPr>
              <a:t>Pontuação adcional</a:t>
            </a:r>
            <a:endParaRPr lang="pt-BR" sz="700" b="0" i="0" u="none" strike="noStrike" baseline="0">
              <a:solidFill>
                <a:srgbClr val="000000"/>
              </a:solidFill>
              <a:latin typeface="+mn-lt"/>
              <a:cs typeface="Arial"/>
            </a:endParaRPr>
          </a:p>
          <a:p>
            <a:pPr algn="ctr" rtl="0">
              <a:defRPr sz="1000"/>
            </a:pPr>
            <a:endParaRPr lang="pt-BR" sz="700" b="0" i="0" u="none" strike="noStrike" baseline="0">
              <a:solidFill>
                <a:srgbClr val="000000"/>
              </a:solidFill>
              <a:latin typeface="+mn-lt"/>
              <a:cs typeface="Arial"/>
            </a:endParaRPr>
          </a:p>
        </xdr:txBody>
      </xdr:sp>
      <xdr:grpSp>
        <xdr:nvGrpSpPr>
          <xdr:cNvPr id="51" name="Group 56">
            <a:extLst>
              <a:ext uri="{FF2B5EF4-FFF2-40B4-BE49-F238E27FC236}">
                <a16:creationId xmlns:a16="http://schemas.microsoft.com/office/drawing/2014/main" id="{00000000-0008-0000-0200-000033000000}"/>
              </a:ext>
            </a:extLst>
          </xdr:cNvPr>
          <xdr:cNvGrpSpPr>
            <a:grpSpLocks/>
          </xdr:cNvGrpSpPr>
        </xdr:nvGrpSpPr>
        <xdr:grpSpPr bwMode="auto">
          <a:xfrm>
            <a:off x="461" y="228"/>
            <a:ext cx="102" cy="130"/>
            <a:chOff x="461" y="228"/>
            <a:chExt cx="102" cy="130"/>
          </a:xfrm>
        </xdr:grpSpPr>
        <xdr:pic>
          <xdr:nvPicPr>
            <xdr:cNvPr id="58" name="Picture 57" descr="RULAShoulderRaised">
              <a:extLst>
                <a:ext uri="{FF2B5EF4-FFF2-40B4-BE49-F238E27FC236}">
                  <a16:creationId xmlns:a16="http://schemas.microsoft.com/office/drawing/2014/main" id="{00000000-0008-0000-0200-00003A000000}"/>
                </a:ext>
              </a:extLst>
            </xdr:cNvPr>
            <xdr:cNvPicPr>
              <a:picLocks noChangeAspect="1" noChangeArrowheads="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brightnessContrast contrast="40000"/>
                      </a14:imgEffect>
                    </a14:imgLayer>
                  </a14:imgProps>
                </a:ext>
                <a:ext uri="{28A0092B-C50C-407E-A947-70E740481C1C}">
                  <a14:useLocalDpi xmlns:a14="http://schemas.microsoft.com/office/drawing/2010/main" val="0"/>
                </a:ext>
              </a:extLst>
            </a:blip>
            <a:srcRect l="6114" r="7423" b="3175"/>
            <a:stretch>
              <a:fillRect/>
            </a:stretch>
          </xdr:blipFill>
          <xdr:spPr bwMode="auto">
            <a:xfrm>
              <a:off x="487" y="228"/>
              <a:ext cx="51" cy="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9" name="Text Box 58">
              <a:extLst>
                <a:ext uri="{FF2B5EF4-FFF2-40B4-BE49-F238E27FC236}">
                  <a16:creationId xmlns:a16="http://schemas.microsoft.com/office/drawing/2014/main" id="{00000000-0008-0000-0200-00003B000000}"/>
                </a:ext>
              </a:extLst>
            </xdr:cNvPr>
            <xdr:cNvSpPr txBox="1">
              <a:spLocks noChangeArrowheads="1"/>
            </xdr:cNvSpPr>
          </xdr:nvSpPr>
          <xdr:spPr bwMode="auto">
            <a:xfrm>
              <a:off x="461" y="297"/>
              <a:ext cx="102" cy="6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pt-BR" sz="700" b="1" i="0" u="none" strike="noStrike" baseline="0">
                  <a:solidFill>
                    <a:srgbClr val="000000"/>
                  </a:solidFill>
                  <a:latin typeface="+mn-lt"/>
                  <a:cs typeface="Arial"/>
                </a:rPr>
                <a:t>+ 1</a:t>
              </a:r>
              <a:r>
                <a:rPr lang="pt-BR" sz="700" b="0" i="0" u="none" strike="noStrike" baseline="0">
                  <a:solidFill>
                    <a:srgbClr val="000000"/>
                  </a:solidFill>
                  <a:latin typeface="+mn-lt"/>
                  <a:cs typeface="Arial"/>
                </a:rPr>
                <a:t> ombro </a:t>
              </a:r>
            </a:p>
            <a:p>
              <a:pPr algn="ctr" rtl="0">
                <a:defRPr sz="1000"/>
              </a:pPr>
              <a:r>
                <a:rPr lang="pt-BR" sz="700" b="0" i="0" u="none" strike="noStrike" baseline="0">
                  <a:solidFill>
                    <a:srgbClr val="000000"/>
                  </a:solidFill>
                  <a:latin typeface="+mn-lt"/>
                  <a:cs typeface="Arial"/>
                </a:rPr>
                <a:t>elevado</a:t>
              </a:r>
            </a:p>
            <a:p>
              <a:pPr algn="ctr" rtl="0">
                <a:defRPr sz="1000"/>
              </a:pPr>
              <a:endParaRPr lang="pt-BR" sz="700" b="0" i="0" u="none" strike="noStrike" baseline="0">
                <a:solidFill>
                  <a:srgbClr val="000000"/>
                </a:solidFill>
                <a:latin typeface="+mn-lt"/>
                <a:cs typeface="Arial"/>
              </a:endParaRPr>
            </a:p>
          </xdr:txBody>
        </xdr:sp>
      </xdr:grpSp>
      <xdr:grpSp>
        <xdr:nvGrpSpPr>
          <xdr:cNvPr id="52" name="Group 59">
            <a:extLst>
              <a:ext uri="{FF2B5EF4-FFF2-40B4-BE49-F238E27FC236}">
                <a16:creationId xmlns:a16="http://schemas.microsoft.com/office/drawing/2014/main" id="{00000000-0008-0000-0200-000034000000}"/>
              </a:ext>
            </a:extLst>
          </xdr:cNvPr>
          <xdr:cNvGrpSpPr>
            <a:grpSpLocks/>
          </xdr:cNvGrpSpPr>
        </xdr:nvGrpSpPr>
        <xdr:grpSpPr bwMode="auto">
          <a:xfrm>
            <a:off x="544" y="228"/>
            <a:ext cx="85" cy="119"/>
            <a:chOff x="544" y="228"/>
            <a:chExt cx="85" cy="119"/>
          </a:xfrm>
        </xdr:grpSpPr>
        <xdr:pic>
          <xdr:nvPicPr>
            <xdr:cNvPr id="56" name="Picture 60" descr="RULAArmAbduction">
              <a:extLst>
                <a:ext uri="{FF2B5EF4-FFF2-40B4-BE49-F238E27FC236}">
                  <a16:creationId xmlns:a16="http://schemas.microsoft.com/office/drawing/2014/main" id="{00000000-0008-0000-0200-000038000000}"/>
                </a:ext>
              </a:extLst>
            </xdr:cNvPr>
            <xdr:cNvPicPr>
              <a:picLocks noChangeAspect="1" noChangeArrowheads="1"/>
            </xdr:cNvPicPr>
          </xdr:nvPicPr>
          <xdr:blipFill>
            <a:blip xmlns:r="http://schemas.openxmlformats.org/officeDocument/2006/relationships" r:embed="rId21" cstate="print">
              <a:extLst>
                <a:ext uri="{BEBA8EAE-BF5A-486C-A8C5-ECC9F3942E4B}">
                  <a14:imgProps xmlns:a14="http://schemas.microsoft.com/office/drawing/2010/main">
                    <a14:imgLayer r:embed="rId22">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544" y="228"/>
              <a:ext cx="72" cy="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7" name="Text Box 61">
              <a:extLst>
                <a:ext uri="{FF2B5EF4-FFF2-40B4-BE49-F238E27FC236}">
                  <a16:creationId xmlns:a16="http://schemas.microsoft.com/office/drawing/2014/main" id="{00000000-0008-0000-0200-000039000000}"/>
                </a:ext>
              </a:extLst>
            </xdr:cNvPr>
            <xdr:cNvSpPr txBox="1">
              <a:spLocks noChangeArrowheads="1"/>
            </xdr:cNvSpPr>
          </xdr:nvSpPr>
          <xdr:spPr bwMode="auto">
            <a:xfrm>
              <a:off x="550" y="296"/>
              <a:ext cx="79" cy="5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pt-BR" sz="700" b="1" i="0" u="none" strike="noStrike" baseline="0">
                  <a:solidFill>
                    <a:srgbClr val="000000"/>
                  </a:solidFill>
                  <a:latin typeface="+mn-lt"/>
                  <a:cs typeface="Arial"/>
                </a:rPr>
                <a:t>+ 1</a:t>
              </a:r>
              <a:r>
                <a:rPr lang="pt-BR" sz="700" b="0" i="0" u="none" strike="noStrike" baseline="0">
                  <a:solidFill>
                    <a:srgbClr val="000000"/>
                  </a:solidFill>
                  <a:latin typeface="+mn-lt"/>
                  <a:cs typeface="Arial"/>
                </a:rPr>
                <a:t> ombro em abdução</a:t>
              </a:r>
            </a:p>
            <a:p>
              <a:pPr algn="ctr" rtl="0">
                <a:defRPr sz="1000"/>
              </a:pPr>
              <a:endParaRPr lang="pt-BR" sz="700" b="0" i="0" u="none" strike="noStrike" baseline="0">
                <a:solidFill>
                  <a:srgbClr val="000000"/>
                </a:solidFill>
                <a:latin typeface="+mn-lt"/>
                <a:cs typeface="Arial"/>
              </a:endParaRPr>
            </a:p>
          </xdr:txBody>
        </xdr:sp>
      </xdr:grpSp>
      <xdr:grpSp>
        <xdr:nvGrpSpPr>
          <xdr:cNvPr id="53" name="Group 62">
            <a:extLst>
              <a:ext uri="{FF2B5EF4-FFF2-40B4-BE49-F238E27FC236}">
                <a16:creationId xmlns:a16="http://schemas.microsoft.com/office/drawing/2014/main" id="{00000000-0008-0000-0200-000035000000}"/>
              </a:ext>
            </a:extLst>
          </xdr:cNvPr>
          <xdr:cNvGrpSpPr>
            <a:grpSpLocks/>
          </xdr:cNvGrpSpPr>
        </xdr:nvGrpSpPr>
        <xdr:grpSpPr bwMode="auto">
          <a:xfrm>
            <a:off x="624" y="228"/>
            <a:ext cx="79" cy="125"/>
            <a:chOff x="624" y="228"/>
            <a:chExt cx="79" cy="125"/>
          </a:xfrm>
        </xdr:grpSpPr>
        <xdr:pic>
          <xdr:nvPicPr>
            <xdr:cNvPr id="54" name="Picture 63" descr="RULAArmLean">
              <a:extLst>
                <a:ext uri="{FF2B5EF4-FFF2-40B4-BE49-F238E27FC236}">
                  <a16:creationId xmlns:a16="http://schemas.microsoft.com/office/drawing/2014/main" id="{00000000-0008-0000-0200-000036000000}"/>
                </a:ext>
              </a:extLst>
            </xdr:cNvPr>
            <xdr:cNvPicPr>
              <a:picLocks noChangeAspect="1" noChangeArrowheads="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627" y="228"/>
              <a:ext cx="72" cy="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55" name="Text Box 64">
              <a:extLst>
                <a:ext uri="{FF2B5EF4-FFF2-40B4-BE49-F238E27FC236}">
                  <a16:creationId xmlns:a16="http://schemas.microsoft.com/office/drawing/2014/main" id="{00000000-0008-0000-0200-000037000000}"/>
                </a:ext>
              </a:extLst>
            </xdr:cNvPr>
            <xdr:cNvSpPr txBox="1">
              <a:spLocks noChangeArrowheads="1"/>
            </xdr:cNvSpPr>
          </xdr:nvSpPr>
          <xdr:spPr bwMode="auto">
            <a:xfrm>
              <a:off x="624" y="296"/>
              <a:ext cx="79" cy="5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pt-BR" sz="700" b="1" i="0" u="none" strike="noStrike" baseline="0">
                  <a:solidFill>
                    <a:srgbClr val="000000"/>
                  </a:solidFill>
                  <a:latin typeface="+mn-lt"/>
                  <a:cs typeface="Arial"/>
                </a:rPr>
                <a:t>- 1</a:t>
              </a:r>
              <a:r>
                <a:rPr lang="pt-BR" sz="700" b="0" i="0" u="none" strike="noStrike" baseline="0">
                  <a:solidFill>
                    <a:srgbClr val="000000"/>
                  </a:solidFill>
                  <a:latin typeface="+mn-lt"/>
                  <a:cs typeface="Arial"/>
                </a:rPr>
                <a:t> braços apoiados</a:t>
              </a:r>
            </a:p>
            <a:p>
              <a:pPr algn="ctr" rtl="0">
                <a:defRPr sz="1000"/>
              </a:pPr>
              <a:endParaRPr lang="pt-BR" sz="700" b="0" i="0" u="none" strike="noStrike" baseline="0">
                <a:solidFill>
                  <a:srgbClr val="000000"/>
                </a:solidFill>
                <a:latin typeface="+mn-lt"/>
                <a:cs typeface="Arial"/>
              </a:endParaRPr>
            </a:p>
          </xdr:txBody>
        </xdr:sp>
      </xdr:grpSp>
    </xdr:grpSp>
    <xdr:clientData/>
  </xdr:twoCellAnchor>
  <xdr:twoCellAnchor>
    <xdr:from>
      <xdr:col>5</xdr:col>
      <xdr:colOff>161925</xdr:colOff>
      <xdr:row>4</xdr:row>
      <xdr:rowOff>9525</xdr:rowOff>
    </xdr:from>
    <xdr:to>
      <xdr:col>5</xdr:col>
      <xdr:colOff>161925</xdr:colOff>
      <xdr:row>5</xdr:row>
      <xdr:rowOff>0</xdr:rowOff>
    </xdr:to>
    <xdr:sp macro="" textlink="">
      <xdr:nvSpPr>
        <xdr:cNvPr id="60" name="Line 65">
          <a:extLst>
            <a:ext uri="{FF2B5EF4-FFF2-40B4-BE49-F238E27FC236}">
              <a16:creationId xmlns:a16="http://schemas.microsoft.com/office/drawing/2014/main" id="{00000000-0008-0000-0200-00003C000000}"/>
            </a:ext>
          </a:extLst>
        </xdr:cNvPr>
        <xdr:cNvSpPr>
          <a:spLocks noChangeShapeType="1"/>
        </xdr:cNvSpPr>
      </xdr:nvSpPr>
      <xdr:spPr bwMode="auto">
        <a:xfrm>
          <a:off x="3609975" y="600075"/>
          <a:ext cx="0" cy="76200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104775</xdr:colOff>
      <xdr:row>4</xdr:row>
      <xdr:rowOff>0</xdr:rowOff>
    </xdr:from>
    <xdr:to>
      <xdr:col>5</xdr:col>
      <xdr:colOff>104775</xdr:colOff>
      <xdr:row>5</xdr:row>
      <xdr:rowOff>0</xdr:rowOff>
    </xdr:to>
    <xdr:sp macro="" textlink="">
      <xdr:nvSpPr>
        <xdr:cNvPr id="61" name="Line 66">
          <a:extLst>
            <a:ext uri="{FF2B5EF4-FFF2-40B4-BE49-F238E27FC236}">
              <a16:creationId xmlns:a16="http://schemas.microsoft.com/office/drawing/2014/main" id="{00000000-0008-0000-0200-00003D000000}"/>
            </a:ext>
          </a:extLst>
        </xdr:cNvPr>
        <xdr:cNvSpPr>
          <a:spLocks noChangeShapeType="1"/>
        </xdr:cNvSpPr>
      </xdr:nvSpPr>
      <xdr:spPr bwMode="auto">
        <a:xfrm>
          <a:off x="3552825" y="590550"/>
          <a:ext cx="0" cy="771525"/>
        </a:xfrm>
        <a:prstGeom prst="line">
          <a:avLst/>
        </a:prstGeom>
        <a:noFill/>
        <a:ln w="6350">
          <a:solidFill>
            <a:schemeClr val="bg1">
              <a:lumMod val="75000"/>
            </a:schemeClr>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95250</xdr:colOff>
      <xdr:row>8</xdr:row>
      <xdr:rowOff>19050</xdr:rowOff>
    </xdr:from>
    <xdr:to>
      <xdr:col>6</xdr:col>
      <xdr:colOff>537891</xdr:colOff>
      <xdr:row>9</xdr:row>
      <xdr:rowOff>91440</xdr:rowOff>
    </xdr:to>
    <xdr:grpSp>
      <xdr:nvGrpSpPr>
        <xdr:cNvPr id="62" name="Group 168">
          <a:extLst>
            <a:ext uri="{FF2B5EF4-FFF2-40B4-BE49-F238E27FC236}">
              <a16:creationId xmlns:a16="http://schemas.microsoft.com/office/drawing/2014/main" id="{00000000-0008-0000-0200-00003E000000}"/>
            </a:ext>
          </a:extLst>
        </xdr:cNvPr>
        <xdr:cNvGrpSpPr>
          <a:grpSpLocks/>
        </xdr:cNvGrpSpPr>
      </xdr:nvGrpSpPr>
      <xdr:grpSpPr bwMode="auto">
        <a:xfrm>
          <a:off x="95250" y="2536371"/>
          <a:ext cx="5096284" cy="834390"/>
          <a:chOff x="13" y="513"/>
          <a:chExt cx="678" cy="146"/>
        </a:xfrm>
      </xdr:grpSpPr>
      <xdr:grpSp>
        <xdr:nvGrpSpPr>
          <xdr:cNvPr id="63" name="Group 167">
            <a:extLst>
              <a:ext uri="{FF2B5EF4-FFF2-40B4-BE49-F238E27FC236}">
                <a16:creationId xmlns:a16="http://schemas.microsoft.com/office/drawing/2014/main" id="{00000000-0008-0000-0200-00003F000000}"/>
              </a:ext>
            </a:extLst>
          </xdr:cNvPr>
          <xdr:cNvGrpSpPr>
            <a:grpSpLocks/>
          </xdr:cNvGrpSpPr>
        </xdr:nvGrpSpPr>
        <xdr:grpSpPr bwMode="auto">
          <a:xfrm>
            <a:off x="13" y="513"/>
            <a:ext cx="472" cy="135"/>
            <a:chOff x="13" y="513"/>
            <a:chExt cx="472" cy="135"/>
          </a:xfrm>
        </xdr:grpSpPr>
        <xdr:grpSp>
          <xdr:nvGrpSpPr>
            <xdr:cNvPr id="68" name="Group 69">
              <a:extLst>
                <a:ext uri="{FF2B5EF4-FFF2-40B4-BE49-F238E27FC236}">
                  <a16:creationId xmlns:a16="http://schemas.microsoft.com/office/drawing/2014/main" id="{00000000-0008-0000-0200-000044000000}"/>
                </a:ext>
              </a:extLst>
            </xdr:cNvPr>
            <xdr:cNvGrpSpPr>
              <a:grpSpLocks/>
            </xdr:cNvGrpSpPr>
          </xdr:nvGrpSpPr>
          <xdr:grpSpPr bwMode="auto">
            <a:xfrm>
              <a:off x="13" y="514"/>
              <a:ext cx="121" cy="126"/>
              <a:chOff x="41" y="545"/>
              <a:chExt cx="121" cy="126"/>
            </a:xfrm>
          </xdr:grpSpPr>
          <xdr:pic>
            <xdr:nvPicPr>
              <xdr:cNvPr id="80" name="Picture 70" descr="StrainNeutral">
                <a:extLst>
                  <a:ext uri="{FF2B5EF4-FFF2-40B4-BE49-F238E27FC236}">
                    <a16:creationId xmlns:a16="http://schemas.microsoft.com/office/drawing/2014/main" id="{00000000-0008-0000-0200-000050000000}"/>
                  </a:ext>
                </a:extLst>
              </xdr:cNvPr>
              <xdr:cNvPicPr>
                <a:picLocks noChangeAspect="1" noChangeArrowheads="1"/>
              </xdr:cNvPicPr>
            </xdr:nvPicPr>
            <xdr:blipFill>
              <a:blip xmlns:r="http://schemas.openxmlformats.org/officeDocument/2006/relationships" r:embed="rId25">
                <a:extLst>
                  <a:ext uri="{BEBA8EAE-BF5A-486C-A8C5-ECC9F3942E4B}">
                    <a14:imgProps xmlns:a14="http://schemas.microsoft.com/office/drawing/2010/main">
                      <a14:imgLayer r:embed="rId26">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41" y="545"/>
                <a:ext cx="121" cy="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1" name="Text Box 71">
                <a:extLst>
                  <a:ext uri="{FF2B5EF4-FFF2-40B4-BE49-F238E27FC236}">
                    <a16:creationId xmlns:a16="http://schemas.microsoft.com/office/drawing/2014/main" id="{00000000-0008-0000-0200-000051000000}"/>
                  </a:ext>
                </a:extLst>
              </xdr:cNvPr>
              <xdr:cNvSpPr txBox="1">
                <a:spLocks noChangeArrowheads="1"/>
              </xdr:cNvSpPr>
            </xdr:nvSpPr>
            <xdr:spPr bwMode="auto">
              <a:xfrm>
                <a:off x="92" y="573"/>
                <a:ext cx="42" cy="3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grpSp>
          <xdr:nvGrpSpPr>
            <xdr:cNvPr id="69" name="Group 72">
              <a:extLst>
                <a:ext uri="{FF2B5EF4-FFF2-40B4-BE49-F238E27FC236}">
                  <a16:creationId xmlns:a16="http://schemas.microsoft.com/office/drawing/2014/main" id="{00000000-0008-0000-0200-000045000000}"/>
                </a:ext>
              </a:extLst>
            </xdr:cNvPr>
            <xdr:cNvGrpSpPr>
              <a:grpSpLocks/>
            </xdr:cNvGrpSpPr>
          </xdr:nvGrpSpPr>
          <xdr:grpSpPr bwMode="auto">
            <a:xfrm>
              <a:off x="163" y="513"/>
              <a:ext cx="146" cy="128"/>
              <a:chOff x="213" y="543"/>
              <a:chExt cx="146" cy="128"/>
            </a:xfrm>
          </xdr:grpSpPr>
          <xdr:pic>
            <xdr:nvPicPr>
              <xdr:cNvPr id="77" name="Picture 73" descr="StrainMarkedDeviation">
                <a:extLst>
                  <a:ext uri="{FF2B5EF4-FFF2-40B4-BE49-F238E27FC236}">
                    <a16:creationId xmlns:a16="http://schemas.microsoft.com/office/drawing/2014/main" id="{00000000-0008-0000-0200-00004D000000}"/>
                  </a:ext>
                </a:extLst>
              </xdr:cNvPr>
              <xdr:cNvPicPr>
                <a:picLocks noChangeAspect="1" noChangeArrowheads="1"/>
              </xdr:cNvPicPr>
            </xdr:nvPicPr>
            <xdr:blipFill>
              <a:blip xmlns:r="http://schemas.openxmlformats.org/officeDocument/2006/relationships" r:embed="rId27">
                <a:extLst>
                  <a:ext uri="{BEBA8EAE-BF5A-486C-A8C5-ECC9F3942E4B}">
                    <a14:imgProps xmlns:a14="http://schemas.microsoft.com/office/drawing/2010/main">
                      <a14:imgLayer r:embed="rId28">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213" y="543"/>
                <a:ext cx="119" cy="1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8" name="Text Box 74">
                <a:extLst>
                  <a:ext uri="{FF2B5EF4-FFF2-40B4-BE49-F238E27FC236}">
                    <a16:creationId xmlns:a16="http://schemas.microsoft.com/office/drawing/2014/main" id="{00000000-0008-0000-0200-00004E000000}"/>
                  </a:ext>
                </a:extLst>
              </xdr:cNvPr>
              <xdr:cNvSpPr txBox="1">
                <a:spLocks noChangeArrowheads="1"/>
              </xdr:cNvSpPr>
            </xdr:nvSpPr>
            <xdr:spPr bwMode="auto">
              <a:xfrm>
                <a:off x="302" y="557"/>
                <a:ext cx="57" cy="3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15</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sp macro="" textlink="">
            <xdr:nvSpPr>
              <xdr:cNvPr id="79" name="Text Box 75">
                <a:extLst>
                  <a:ext uri="{FF2B5EF4-FFF2-40B4-BE49-F238E27FC236}">
                    <a16:creationId xmlns:a16="http://schemas.microsoft.com/office/drawing/2014/main" id="{00000000-0008-0000-0200-00004F000000}"/>
                  </a:ext>
                </a:extLst>
              </xdr:cNvPr>
              <xdr:cNvSpPr txBox="1">
                <a:spLocks noChangeArrowheads="1"/>
              </xdr:cNvSpPr>
            </xdr:nvSpPr>
            <xdr:spPr bwMode="auto">
              <a:xfrm>
                <a:off x="297" y="604"/>
                <a:ext cx="56" cy="3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-15</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grpSp>
          <xdr:nvGrpSpPr>
            <xdr:cNvPr id="70" name="Group 76">
              <a:extLst>
                <a:ext uri="{FF2B5EF4-FFF2-40B4-BE49-F238E27FC236}">
                  <a16:creationId xmlns:a16="http://schemas.microsoft.com/office/drawing/2014/main" id="{00000000-0008-0000-0200-000046000000}"/>
                </a:ext>
              </a:extLst>
            </xdr:cNvPr>
            <xdr:cNvGrpSpPr>
              <a:grpSpLocks/>
            </xdr:cNvGrpSpPr>
          </xdr:nvGrpSpPr>
          <xdr:grpSpPr bwMode="auto">
            <a:xfrm>
              <a:off x="322" y="513"/>
              <a:ext cx="163" cy="135"/>
              <a:chOff x="383" y="544"/>
              <a:chExt cx="163" cy="135"/>
            </a:xfrm>
          </xdr:grpSpPr>
          <xdr:pic>
            <xdr:nvPicPr>
              <xdr:cNvPr id="74" name="Picture 77" descr="StrainNearExtreme">
                <a:extLst>
                  <a:ext uri="{FF2B5EF4-FFF2-40B4-BE49-F238E27FC236}">
                    <a16:creationId xmlns:a16="http://schemas.microsoft.com/office/drawing/2014/main" id="{00000000-0008-0000-0200-00004A000000}"/>
                  </a:ext>
                </a:extLst>
              </xdr:cNvPr>
              <xdr:cNvPicPr>
                <a:picLocks noChangeAspect="1" noChangeArrowheads="1"/>
              </xdr:cNvPicPr>
            </xdr:nvPicPr>
            <xdr:blipFill>
              <a:blip xmlns:r="http://schemas.openxmlformats.org/officeDocument/2006/relationships" r:embed="rId29">
                <a:extLst>
                  <a:ext uri="{BEBA8EAE-BF5A-486C-A8C5-ECC9F3942E4B}">
                    <a14:imgProps xmlns:a14="http://schemas.microsoft.com/office/drawing/2010/main">
                      <a14:imgLayer r:embed="rId30">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383" y="551"/>
                <a:ext cx="115" cy="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5" name="Text Box 78">
                <a:extLst>
                  <a:ext uri="{FF2B5EF4-FFF2-40B4-BE49-F238E27FC236}">
                    <a16:creationId xmlns:a16="http://schemas.microsoft.com/office/drawing/2014/main" id="{00000000-0008-0000-0200-00004B000000}"/>
                  </a:ext>
                </a:extLst>
              </xdr:cNvPr>
              <xdr:cNvSpPr txBox="1">
                <a:spLocks noChangeArrowheads="1"/>
              </xdr:cNvSpPr>
            </xdr:nvSpPr>
            <xdr:spPr bwMode="auto">
              <a:xfrm>
                <a:off x="470" y="544"/>
                <a:ext cx="70" cy="3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15</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sp macro="" textlink="">
            <xdr:nvSpPr>
              <xdr:cNvPr id="76" name="Text Box 79">
                <a:extLst>
                  <a:ext uri="{FF2B5EF4-FFF2-40B4-BE49-F238E27FC236}">
                    <a16:creationId xmlns:a16="http://schemas.microsoft.com/office/drawing/2014/main" id="{00000000-0008-0000-0200-00004C000000}"/>
                  </a:ext>
                </a:extLst>
              </xdr:cNvPr>
              <xdr:cNvSpPr txBox="1">
                <a:spLocks noChangeArrowheads="1"/>
              </xdr:cNvSpPr>
            </xdr:nvSpPr>
            <xdr:spPr bwMode="auto">
              <a:xfrm>
                <a:off x="471" y="640"/>
                <a:ext cx="75" cy="3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-15</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sp macro="" textlink="">
          <xdr:nvSpPr>
            <xdr:cNvPr id="71" name="Text Box 80">
              <a:extLst>
                <a:ext uri="{FF2B5EF4-FFF2-40B4-BE49-F238E27FC236}">
                  <a16:creationId xmlns:a16="http://schemas.microsoft.com/office/drawing/2014/main" id="{00000000-0008-0000-0200-000047000000}"/>
                </a:ext>
              </a:extLst>
            </xdr:cNvPr>
            <xdr:cNvSpPr txBox="1">
              <a:spLocks noChangeArrowheads="1"/>
            </xdr:cNvSpPr>
          </xdr:nvSpPr>
          <xdr:spPr bwMode="auto">
            <a:xfrm>
              <a:off x="41" y="599"/>
              <a:ext cx="51" cy="4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defRPr sz="1000"/>
              </a:pPr>
              <a:r>
                <a:rPr lang="pt-BR" sz="700" b="1" i="0" u="none" strike="noStrike" baseline="0">
                  <a:solidFill>
                    <a:srgbClr val="000000"/>
                  </a:solidFill>
                  <a:latin typeface="+mn-lt"/>
                  <a:cs typeface="Arial"/>
                </a:rPr>
                <a:t>1</a:t>
              </a:r>
            </a:p>
          </xdr:txBody>
        </xdr:sp>
        <xdr:sp macro="" textlink="">
          <xdr:nvSpPr>
            <xdr:cNvPr id="72" name="Text Box 81">
              <a:extLst>
                <a:ext uri="{FF2B5EF4-FFF2-40B4-BE49-F238E27FC236}">
                  <a16:creationId xmlns:a16="http://schemas.microsoft.com/office/drawing/2014/main" id="{00000000-0008-0000-0200-000048000000}"/>
                </a:ext>
              </a:extLst>
            </xdr:cNvPr>
            <xdr:cNvSpPr txBox="1">
              <a:spLocks noChangeArrowheads="1"/>
            </xdr:cNvSpPr>
          </xdr:nvSpPr>
          <xdr:spPr bwMode="auto">
            <a:xfrm>
              <a:off x="172" y="599"/>
              <a:ext cx="53" cy="4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defRPr sz="1000"/>
              </a:pPr>
              <a:r>
                <a:rPr lang="pt-BR" sz="700" b="1" i="0" u="none" strike="noStrike" baseline="0">
                  <a:solidFill>
                    <a:srgbClr val="000000"/>
                  </a:solidFill>
                  <a:latin typeface="+mn-lt"/>
                  <a:cs typeface="Arial"/>
                </a:rPr>
                <a:t>2</a:t>
              </a:r>
            </a:p>
          </xdr:txBody>
        </xdr:sp>
        <xdr:sp macro="" textlink="">
          <xdr:nvSpPr>
            <xdr:cNvPr id="73" name="Text Box 82">
              <a:extLst>
                <a:ext uri="{FF2B5EF4-FFF2-40B4-BE49-F238E27FC236}">
                  <a16:creationId xmlns:a16="http://schemas.microsoft.com/office/drawing/2014/main" id="{00000000-0008-0000-0200-000049000000}"/>
                </a:ext>
              </a:extLst>
            </xdr:cNvPr>
            <xdr:cNvSpPr txBox="1">
              <a:spLocks noChangeArrowheads="1"/>
            </xdr:cNvSpPr>
          </xdr:nvSpPr>
          <xdr:spPr bwMode="auto">
            <a:xfrm>
              <a:off x="329" y="599"/>
              <a:ext cx="52" cy="4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defRPr sz="1000"/>
              </a:pPr>
              <a:r>
                <a:rPr lang="pt-BR" sz="700" b="1" i="0" u="none" strike="noStrike" baseline="0">
                  <a:solidFill>
                    <a:srgbClr val="000000"/>
                  </a:solidFill>
                  <a:latin typeface="+mn-lt"/>
                  <a:cs typeface="Arial"/>
                </a:rPr>
                <a:t>3</a:t>
              </a:r>
            </a:p>
          </xdr:txBody>
        </xdr:sp>
      </xdr:grpSp>
      <xdr:grpSp>
        <xdr:nvGrpSpPr>
          <xdr:cNvPr id="64" name="Group 83">
            <a:extLst>
              <a:ext uri="{FF2B5EF4-FFF2-40B4-BE49-F238E27FC236}">
                <a16:creationId xmlns:a16="http://schemas.microsoft.com/office/drawing/2014/main" id="{00000000-0008-0000-0200-000040000000}"/>
              </a:ext>
            </a:extLst>
          </xdr:cNvPr>
          <xdr:cNvGrpSpPr>
            <a:grpSpLocks/>
          </xdr:cNvGrpSpPr>
        </xdr:nvGrpSpPr>
        <xdr:grpSpPr bwMode="auto">
          <a:xfrm>
            <a:off x="491" y="515"/>
            <a:ext cx="200" cy="144"/>
            <a:chOff x="514" y="545"/>
            <a:chExt cx="200" cy="144"/>
          </a:xfrm>
        </xdr:grpSpPr>
        <xdr:sp macro="" textlink="">
          <xdr:nvSpPr>
            <xdr:cNvPr id="65" name="Text Box 84">
              <a:extLst>
                <a:ext uri="{FF2B5EF4-FFF2-40B4-BE49-F238E27FC236}">
                  <a16:creationId xmlns:a16="http://schemas.microsoft.com/office/drawing/2014/main" id="{00000000-0008-0000-0200-000041000000}"/>
                </a:ext>
              </a:extLst>
            </xdr:cNvPr>
            <xdr:cNvSpPr txBox="1">
              <a:spLocks noChangeArrowheads="1"/>
            </xdr:cNvSpPr>
          </xdr:nvSpPr>
          <xdr:spPr bwMode="auto">
            <a:xfrm>
              <a:off x="552" y="629"/>
              <a:ext cx="128" cy="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pt-BR" sz="700" b="1" i="0" u="none" strike="noStrike" baseline="0">
                  <a:solidFill>
                    <a:srgbClr val="000000"/>
                  </a:solidFill>
                  <a:latin typeface="+mn-lt"/>
                  <a:cs typeface="Arial"/>
                </a:rPr>
                <a:t>+ 1</a:t>
              </a:r>
              <a:r>
                <a:rPr lang="pt-BR" sz="700" b="0" i="0" u="none" strike="noStrike" baseline="0">
                  <a:solidFill>
                    <a:srgbClr val="000000"/>
                  </a:solidFill>
                  <a:latin typeface="+mn-lt"/>
                  <a:cs typeface="Arial"/>
                </a:rPr>
                <a:t> punho em desvio ulnar ou radial</a:t>
              </a:r>
            </a:p>
          </xdr:txBody>
        </xdr:sp>
        <xdr:pic>
          <xdr:nvPicPr>
            <xdr:cNvPr id="66" name="Picture 85" descr="RULAWristMidline">
              <a:extLst>
                <a:ext uri="{FF2B5EF4-FFF2-40B4-BE49-F238E27FC236}">
                  <a16:creationId xmlns:a16="http://schemas.microsoft.com/office/drawing/2014/main" id="{00000000-0008-0000-0200-000042000000}"/>
                </a:ext>
              </a:extLst>
            </xdr:cNvPr>
            <xdr:cNvPicPr>
              <a:picLocks noChangeAspect="1" noChangeArrowheads="1"/>
            </xdr:cNvPicPr>
          </xdr:nvPicPr>
          <xdr:blipFill>
            <a:blip xmlns:r="http://schemas.openxmlformats.org/officeDocument/2006/relationships" r:embed="rId31" cstate="print">
              <a:extLst>
                <a:ext uri="{BEBA8EAE-BF5A-486C-A8C5-ECC9F3942E4B}">
                  <a14:imgProps xmlns:a14="http://schemas.microsoft.com/office/drawing/2010/main">
                    <a14:imgLayer r:embed="rId32">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557" y="567"/>
              <a:ext cx="120" cy="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67" name="Text Box 86">
              <a:extLst>
                <a:ext uri="{FF2B5EF4-FFF2-40B4-BE49-F238E27FC236}">
                  <a16:creationId xmlns:a16="http://schemas.microsoft.com/office/drawing/2014/main" id="{00000000-0008-0000-0200-000043000000}"/>
                </a:ext>
              </a:extLst>
            </xdr:cNvPr>
            <xdr:cNvSpPr txBox="1">
              <a:spLocks noChangeArrowheads="1"/>
            </xdr:cNvSpPr>
          </xdr:nvSpPr>
          <xdr:spPr bwMode="auto">
            <a:xfrm>
              <a:off x="514" y="545"/>
              <a:ext cx="200" cy="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pt-BR" sz="700" b="1" i="0" u="none" strike="noStrike" baseline="0">
                  <a:solidFill>
                    <a:srgbClr val="000000"/>
                  </a:solidFill>
                  <a:latin typeface="+mn-lt"/>
                  <a:cs typeface="Arial"/>
                </a:rPr>
                <a:t>Pontuação adcional</a:t>
              </a:r>
              <a:endParaRPr lang="pt-BR" sz="700" b="0" i="0" u="none" strike="noStrike" baseline="0">
                <a:solidFill>
                  <a:srgbClr val="000000"/>
                </a:solidFill>
                <a:latin typeface="+mn-lt"/>
                <a:cs typeface="Arial"/>
              </a:endParaRPr>
            </a:p>
            <a:p>
              <a:pPr algn="ctr" rtl="0">
                <a:defRPr sz="1000"/>
              </a:pPr>
              <a:endParaRPr lang="pt-BR" sz="700" b="0" i="0" u="none" strike="noStrike" baseline="0">
                <a:solidFill>
                  <a:srgbClr val="000000"/>
                </a:solidFill>
                <a:latin typeface="+mn-lt"/>
                <a:cs typeface="Arial"/>
              </a:endParaRPr>
            </a:p>
          </xdr:txBody>
        </xdr:sp>
      </xdr:grpSp>
    </xdr:grpSp>
    <xdr:clientData/>
  </xdr:twoCellAnchor>
  <xdr:twoCellAnchor editAs="oneCell">
    <xdr:from>
      <xdr:col>0</xdr:col>
      <xdr:colOff>192370</xdr:colOff>
      <xdr:row>16</xdr:row>
      <xdr:rowOff>12699</xdr:rowOff>
    </xdr:from>
    <xdr:to>
      <xdr:col>0</xdr:col>
      <xdr:colOff>697904</xdr:colOff>
      <xdr:row>16</xdr:row>
      <xdr:rowOff>751556</xdr:rowOff>
    </xdr:to>
    <xdr:pic>
      <xdr:nvPicPr>
        <xdr:cNvPr id="82" name="Picture 87" descr="TitlePosture">
          <a:extLst>
            <a:ext uri="{FF2B5EF4-FFF2-40B4-BE49-F238E27FC236}">
              <a16:creationId xmlns:a16="http://schemas.microsoft.com/office/drawing/2014/main" id="{00000000-0008-0000-0200-000052000000}"/>
            </a:ext>
          </a:extLst>
        </xdr:cNvPr>
        <xdr:cNvPicPr>
          <a:picLocks noChangeAspect="1" noChangeArrowheads="1"/>
        </xdr:cNvPicPr>
      </xdr:nvPicPr>
      <xdr:blipFill>
        <a:blip xmlns:r="http://schemas.openxmlformats.org/officeDocument/2006/relationships" r:embed="rId33" cstate="print">
          <a:extLst>
            <a:ext uri="{BEBA8EAE-BF5A-486C-A8C5-ECC9F3942E4B}">
              <a14:imgProps xmlns:a14="http://schemas.microsoft.com/office/drawing/2010/main">
                <a14:imgLayer r:embed="rId34">
                  <a14:imgEffect>
                    <a14:brightnessContrast contrast="40000"/>
                  </a14:imgEffect>
                </a14:imgLayer>
              </a14:imgProps>
            </a:ext>
            <a:ext uri="{28A0092B-C50C-407E-A947-70E740481C1C}">
              <a14:useLocalDpi xmlns:a14="http://schemas.microsoft.com/office/drawing/2010/main" val="0"/>
            </a:ext>
          </a:extLst>
        </a:blip>
        <a:srcRect l="29390" t="35715" r="27481"/>
        <a:stretch>
          <a:fillRect/>
        </a:stretch>
      </xdr:blipFill>
      <xdr:spPr bwMode="auto">
        <a:xfrm>
          <a:off x="192370" y="6569074"/>
          <a:ext cx="505534" cy="7388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501651</xdr:colOff>
      <xdr:row>16</xdr:row>
      <xdr:rowOff>12700</xdr:rowOff>
    </xdr:from>
    <xdr:to>
      <xdr:col>4</xdr:col>
      <xdr:colOff>471727</xdr:colOff>
      <xdr:row>16</xdr:row>
      <xdr:rowOff>746125</xdr:rowOff>
    </xdr:to>
    <xdr:pic>
      <xdr:nvPicPr>
        <xdr:cNvPr id="83" name="Picture 88" descr="unbalanced">
          <a:extLst>
            <a:ext uri="{FF2B5EF4-FFF2-40B4-BE49-F238E27FC236}">
              <a16:creationId xmlns:a16="http://schemas.microsoft.com/office/drawing/2014/main" id="{00000000-0008-0000-0200-000053000000}"/>
            </a:ext>
          </a:extLst>
        </xdr:cNvPr>
        <xdr:cNvPicPr>
          <a:picLocks noChangeAspect="1" noChangeArrowheads="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2732089" y="6569075"/>
          <a:ext cx="581263"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53975</xdr:rowOff>
    </xdr:from>
    <xdr:to>
      <xdr:col>0</xdr:col>
      <xdr:colOff>739714</xdr:colOff>
      <xdr:row>14</xdr:row>
      <xdr:rowOff>1006475</xdr:rowOff>
    </xdr:to>
    <xdr:grpSp>
      <xdr:nvGrpSpPr>
        <xdr:cNvPr id="84" name="Group 170">
          <a:extLst>
            <a:ext uri="{FF2B5EF4-FFF2-40B4-BE49-F238E27FC236}">
              <a16:creationId xmlns:a16="http://schemas.microsoft.com/office/drawing/2014/main" id="{00000000-0008-0000-0200-000054000000}"/>
            </a:ext>
          </a:extLst>
        </xdr:cNvPr>
        <xdr:cNvGrpSpPr>
          <a:grpSpLocks/>
        </xdr:cNvGrpSpPr>
      </xdr:nvGrpSpPr>
      <xdr:grpSpPr bwMode="auto">
        <a:xfrm>
          <a:off x="19050" y="5428796"/>
          <a:ext cx="720664" cy="952500"/>
          <a:chOff x="2" y="983"/>
          <a:chExt cx="97" cy="125"/>
        </a:xfrm>
      </xdr:grpSpPr>
      <xdr:pic>
        <xdr:nvPicPr>
          <xdr:cNvPr id="85" name="Picture 90" descr="RULATrunk0">
            <a:extLst>
              <a:ext uri="{FF2B5EF4-FFF2-40B4-BE49-F238E27FC236}">
                <a16:creationId xmlns:a16="http://schemas.microsoft.com/office/drawing/2014/main" id="{00000000-0008-0000-0200-000055000000}"/>
              </a:ext>
            </a:extLst>
          </xdr:cNvPr>
          <xdr:cNvPicPr>
            <a:picLocks noChangeAspect="1" noChangeArrowheads="1"/>
          </xdr:cNvPicPr>
        </xdr:nvPicPr>
        <xdr:blipFill>
          <a:blip xmlns:r="http://schemas.openxmlformats.org/officeDocument/2006/relationships" r:embed="rId37">
            <a:extLst>
              <a:ext uri="{BEBA8EAE-BF5A-486C-A8C5-ECC9F3942E4B}">
                <a14:imgProps xmlns:a14="http://schemas.microsoft.com/office/drawing/2010/main">
                  <a14:imgLayer r:embed="rId38">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2" y="983"/>
            <a:ext cx="58" cy="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6" name="Text Box 91">
            <a:extLst>
              <a:ext uri="{FF2B5EF4-FFF2-40B4-BE49-F238E27FC236}">
                <a16:creationId xmlns:a16="http://schemas.microsoft.com/office/drawing/2014/main" id="{00000000-0008-0000-0200-000056000000}"/>
              </a:ext>
            </a:extLst>
          </xdr:cNvPr>
          <xdr:cNvSpPr txBox="1">
            <a:spLocks noChangeArrowheads="1"/>
          </xdr:cNvSpPr>
        </xdr:nvSpPr>
        <xdr:spPr bwMode="auto">
          <a:xfrm>
            <a:off x="48" y="998"/>
            <a:ext cx="51" cy="3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clientData/>
  </xdr:twoCellAnchor>
  <xdr:twoCellAnchor>
    <xdr:from>
      <xdr:col>1</xdr:col>
      <xdr:colOff>714369</xdr:colOff>
      <xdr:row>14</xdr:row>
      <xdr:rowOff>15049</xdr:rowOff>
    </xdr:from>
    <xdr:to>
      <xdr:col>3</xdr:col>
      <xdr:colOff>195672</xdr:colOff>
      <xdr:row>15</xdr:row>
      <xdr:rowOff>3159</xdr:rowOff>
    </xdr:to>
    <xdr:grpSp>
      <xdr:nvGrpSpPr>
        <xdr:cNvPr id="87" name="Group 92">
          <a:extLst>
            <a:ext uri="{FF2B5EF4-FFF2-40B4-BE49-F238E27FC236}">
              <a16:creationId xmlns:a16="http://schemas.microsoft.com/office/drawing/2014/main" id="{00000000-0008-0000-0200-000057000000}"/>
            </a:ext>
          </a:extLst>
        </xdr:cNvPr>
        <xdr:cNvGrpSpPr>
          <a:grpSpLocks/>
        </xdr:cNvGrpSpPr>
      </xdr:nvGrpSpPr>
      <xdr:grpSpPr bwMode="auto">
        <a:xfrm>
          <a:off x="1558012" y="5389870"/>
          <a:ext cx="869231" cy="995039"/>
          <a:chOff x="204" y="1012"/>
          <a:chExt cx="120" cy="129"/>
        </a:xfrm>
      </xdr:grpSpPr>
      <xdr:pic>
        <xdr:nvPicPr>
          <xdr:cNvPr id="88" name="Picture 93" descr="RULATrunk20-60">
            <a:extLst>
              <a:ext uri="{FF2B5EF4-FFF2-40B4-BE49-F238E27FC236}">
                <a16:creationId xmlns:a16="http://schemas.microsoft.com/office/drawing/2014/main" id="{00000000-0008-0000-0200-000058000000}"/>
              </a:ext>
            </a:extLst>
          </xdr:cNvPr>
          <xdr:cNvPicPr>
            <a:picLocks noChangeAspect="1" noChangeArrowheads="1"/>
          </xdr:cNvPicPr>
        </xdr:nvPicPr>
        <xdr:blipFill>
          <a:blip xmlns:r="http://schemas.openxmlformats.org/officeDocument/2006/relationships" r:embed="rId39">
            <a:extLst>
              <a:ext uri="{BEBA8EAE-BF5A-486C-A8C5-ECC9F3942E4B}">
                <a14:imgProps xmlns:a14="http://schemas.microsoft.com/office/drawing/2010/main">
                  <a14:imgLayer r:embed="rId40">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204" y="1015"/>
            <a:ext cx="95" cy="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9" name="Text Box 94">
            <a:extLst>
              <a:ext uri="{FF2B5EF4-FFF2-40B4-BE49-F238E27FC236}">
                <a16:creationId xmlns:a16="http://schemas.microsoft.com/office/drawing/2014/main" id="{00000000-0008-0000-0200-000059000000}"/>
              </a:ext>
            </a:extLst>
          </xdr:cNvPr>
          <xdr:cNvSpPr txBox="1">
            <a:spLocks noChangeArrowheads="1"/>
          </xdr:cNvSpPr>
        </xdr:nvSpPr>
        <xdr:spPr bwMode="auto">
          <a:xfrm>
            <a:off x="239" y="1012"/>
            <a:ext cx="85" cy="2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20</a:t>
            </a:r>
            <a:r>
              <a:rPr lang="pt-BR" sz="700" b="1" i="0" u="none" strike="noStrike" baseline="0">
                <a:solidFill>
                  <a:srgbClr val="000000"/>
                </a:solidFill>
                <a:latin typeface="Calibri"/>
                <a:cs typeface="Arial"/>
              </a:rPr>
              <a:t>⁰</a:t>
            </a:r>
            <a:r>
              <a:rPr lang="pt-BR" sz="700" b="1" i="0" u="none" strike="noStrike" baseline="0">
                <a:solidFill>
                  <a:srgbClr val="000000"/>
                </a:solidFill>
                <a:latin typeface="+mn-lt"/>
                <a:cs typeface="Arial"/>
              </a:rPr>
              <a:t> - 60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clientData/>
  </xdr:twoCellAnchor>
  <xdr:twoCellAnchor>
    <xdr:from>
      <xdr:col>3</xdr:col>
      <xdr:colOff>152400</xdr:colOff>
      <xdr:row>14</xdr:row>
      <xdr:rowOff>53975</xdr:rowOff>
    </xdr:from>
    <xdr:to>
      <xdr:col>4</xdr:col>
      <xdr:colOff>368300</xdr:colOff>
      <xdr:row>14</xdr:row>
      <xdr:rowOff>1006475</xdr:rowOff>
    </xdr:to>
    <xdr:grpSp>
      <xdr:nvGrpSpPr>
        <xdr:cNvPr id="90" name="Group 95">
          <a:extLst>
            <a:ext uri="{FF2B5EF4-FFF2-40B4-BE49-F238E27FC236}">
              <a16:creationId xmlns:a16="http://schemas.microsoft.com/office/drawing/2014/main" id="{00000000-0008-0000-0200-00005A000000}"/>
            </a:ext>
          </a:extLst>
        </xdr:cNvPr>
        <xdr:cNvGrpSpPr>
          <a:grpSpLocks/>
        </xdr:cNvGrpSpPr>
      </xdr:nvGrpSpPr>
      <xdr:grpSpPr bwMode="auto">
        <a:xfrm>
          <a:off x="2383971" y="5428796"/>
          <a:ext cx="828222" cy="952500"/>
          <a:chOff x="378" y="1015"/>
          <a:chExt cx="126" cy="126"/>
        </a:xfrm>
      </xdr:grpSpPr>
      <xdr:pic>
        <xdr:nvPicPr>
          <xdr:cNvPr id="91" name="Picture 96" descr="RULATrunkOver60">
            <a:extLst>
              <a:ext uri="{FF2B5EF4-FFF2-40B4-BE49-F238E27FC236}">
                <a16:creationId xmlns:a16="http://schemas.microsoft.com/office/drawing/2014/main" id="{00000000-0008-0000-0200-00005B000000}"/>
              </a:ext>
            </a:extLst>
          </xdr:cNvPr>
          <xdr:cNvPicPr>
            <a:picLocks noChangeAspect="1" noChangeArrowheads="1"/>
          </xdr:cNvPicPr>
        </xdr:nvPicPr>
        <xdr:blipFill>
          <a:blip xmlns:r="http://schemas.openxmlformats.org/officeDocument/2006/relationships" r:embed="rId41">
            <a:extLst>
              <a:ext uri="{BEBA8EAE-BF5A-486C-A8C5-ECC9F3942E4B}">
                <a14:imgProps xmlns:a14="http://schemas.microsoft.com/office/drawing/2010/main">
                  <a14:imgLayer r:embed="rId42">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378" y="1015"/>
            <a:ext cx="126" cy="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2" name="Text Box 97">
            <a:extLst>
              <a:ext uri="{FF2B5EF4-FFF2-40B4-BE49-F238E27FC236}">
                <a16:creationId xmlns:a16="http://schemas.microsoft.com/office/drawing/2014/main" id="{00000000-0008-0000-0200-00005C000000}"/>
              </a:ext>
            </a:extLst>
          </xdr:cNvPr>
          <xdr:cNvSpPr txBox="1">
            <a:spLocks noChangeArrowheads="1"/>
          </xdr:cNvSpPr>
        </xdr:nvSpPr>
        <xdr:spPr bwMode="auto">
          <a:xfrm>
            <a:off x="387" y="1052"/>
            <a:ext cx="62" cy="2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&gt; 60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clientData/>
  </xdr:twoCellAnchor>
  <xdr:twoCellAnchor>
    <xdr:from>
      <xdr:col>0</xdr:col>
      <xdr:colOff>800101</xdr:colOff>
      <xdr:row>14</xdr:row>
      <xdr:rowOff>50800</xdr:rowOff>
    </xdr:from>
    <xdr:to>
      <xdr:col>2</xdr:col>
      <xdr:colOff>24150</xdr:colOff>
      <xdr:row>14</xdr:row>
      <xdr:rowOff>1006475</xdr:rowOff>
    </xdr:to>
    <xdr:grpSp>
      <xdr:nvGrpSpPr>
        <xdr:cNvPr id="93" name="Group 98">
          <a:extLst>
            <a:ext uri="{FF2B5EF4-FFF2-40B4-BE49-F238E27FC236}">
              <a16:creationId xmlns:a16="http://schemas.microsoft.com/office/drawing/2014/main" id="{00000000-0008-0000-0200-00005D000000}"/>
            </a:ext>
          </a:extLst>
        </xdr:cNvPr>
        <xdr:cNvGrpSpPr>
          <a:grpSpLocks/>
        </xdr:cNvGrpSpPr>
      </xdr:nvGrpSpPr>
      <xdr:grpSpPr bwMode="auto">
        <a:xfrm>
          <a:off x="800101" y="5425621"/>
          <a:ext cx="843299" cy="955675"/>
          <a:chOff x="116" y="1015"/>
          <a:chExt cx="118" cy="126"/>
        </a:xfrm>
      </xdr:grpSpPr>
      <xdr:pic>
        <xdr:nvPicPr>
          <xdr:cNvPr id="94" name="Picture 99" descr="RULATrunk0-20">
            <a:extLst>
              <a:ext uri="{FF2B5EF4-FFF2-40B4-BE49-F238E27FC236}">
                <a16:creationId xmlns:a16="http://schemas.microsoft.com/office/drawing/2014/main" id="{00000000-0008-0000-0200-00005E000000}"/>
              </a:ext>
            </a:extLst>
          </xdr:cNvPr>
          <xdr:cNvPicPr>
            <a:picLocks noChangeAspect="1" noChangeArrowheads="1"/>
          </xdr:cNvPicPr>
        </xdr:nvPicPr>
        <xdr:blipFill>
          <a:blip xmlns:r="http://schemas.openxmlformats.org/officeDocument/2006/relationships" r:embed="rId43">
            <a:extLst>
              <a:ext uri="{BEBA8EAE-BF5A-486C-A8C5-ECC9F3942E4B}">
                <a14:imgProps xmlns:a14="http://schemas.microsoft.com/office/drawing/2010/main">
                  <a14:imgLayer r:embed="rId44">
                    <a14:imgEffect>
                      <a14:brightnessContrast contrast="40000"/>
                    </a14:imgEffect>
                  </a14:imgLayer>
                </a14:imgProps>
              </a:ext>
              <a:ext uri="{28A0092B-C50C-407E-A947-70E740481C1C}">
                <a14:useLocalDpi xmlns:a14="http://schemas.microsoft.com/office/drawing/2010/main" val="0"/>
              </a:ext>
            </a:extLst>
          </a:blip>
          <a:srcRect/>
          <a:stretch>
            <a:fillRect/>
          </a:stretch>
        </xdr:blipFill>
        <xdr:spPr bwMode="auto">
          <a:xfrm>
            <a:off x="116" y="1015"/>
            <a:ext cx="58" cy="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5" name="Text Box 100">
            <a:extLst>
              <a:ext uri="{FF2B5EF4-FFF2-40B4-BE49-F238E27FC236}">
                <a16:creationId xmlns:a16="http://schemas.microsoft.com/office/drawing/2014/main" id="{00000000-0008-0000-0200-00005F000000}"/>
              </a:ext>
            </a:extLst>
          </xdr:cNvPr>
          <xdr:cNvSpPr txBox="1">
            <a:spLocks noChangeArrowheads="1"/>
          </xdr:cNvSpPr>
        </xdr:nvSpPr>
        <xdr:spPr bwMode="auto">
          <a:xfrm>
            <a:off x="164" y="1031"/>
            <a:ext cx="70" cy="2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0</a:t>
            </a:r>
            <a:r>
              <a:rPr lang="pt-BR" sz="700" b="1" i="0" u="none" strike="noStrike" baseline="0">
                <a:solidFill>
                  <a:srgbClr val="000000"/>
                </a:solidFill>
                <a:latin typeface="Calibri"/>
                <a:cs typeface="Arial"/>
              </a:rPr>
              <a:t>⁰</a:t>
            </a:r>
            <a:r>
              <a:rPr lang="pt-BR" sz="700" b="1" i="0" u="none" strike="noStrike" baseline="0">
                <a:solidFill>
                  <a:srgbClr val="000000"/>
                </a:solidFill>
                <a:latin typeface="+mn-lt"/>
                <a:cs typeface="Arial"/>
              </a:rPr>
              <a:t> - 20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clientData/>
  </xdr:twoCellAnchor>
  <xdr:twoCellAnchor>
    <xdr:from>
      <xdr:col>5</xdr:col>
      <xdr:colOff>47605</xdr:colOff>
      <xdr:row>14</xdr:row>
      <xdr:rowOff>19044</xdr:rowOff>
    </xdr:from>
    <xdr:to>
      <xdr:col>7</xdr:col>
      <xdr:colOff>149940</xdr:colOff>
      <xdr:row>15</xdr:row>
      <xdr:rowOff>3714</xdr:rowOff>
    </xdr:to>
    <xdr:grpSp>
      <xdr:nvGrpSpPr>
        <xdr:cNvPr id="96" name="Group 101">
          <a:extLst>
            <a:ext uri="{FF2B5EF4-FFF2-40B4-BE49-F238E27FC236}">
              <a16:creationId xmlns:a16="http://schemas.microsoft.com/office/drawing/2014/main" id="{00000000-0008-0000-0200-000060000000}"/>
            </a:ext>
          </a:extLst>
        </xdr:cNvPr>
        <xdr:cNvGrpSpPr>
          <a:grpSpLocks/>
        </xdr:cNvGrpSpPr>
      </xdr:nvGrpSpPr>
      <xdr:grpSpPr bwMode="auto">
        <a:xfrm>
          <a:off x="3503819" y="5393865"/>
          <a:ext cx="1912085" cy="991599"/>
          <a:chOff x="465" y="984"/>
          <a:chExt cx="255" cy="131"/>
        </a:xfrm>
      </xdr:grpSpPr>
      <xdr:pic>
        <xdr:nvPicPr>
          <xdr:cNvPr id="97" name="Picture 102" descr="torso side bend">
            <a:extLst>
              <a:ext uri="{FF2B5EF4-FFF2-40B4-BE49-F238E27FC236}">
                <a16:creationId xmlns:a16="http://schemas.microsoft.com/office/drawing/2014/main" id="{00000000-0008-0000-0200-000061000000}"/>
              </a:ext>
            </a:extLst>
          </xdr:cNvPr>
          <xdr:cNvPicPr>
            <a:picLocks noChangeAspect="1" noChangeArrowheads="1"/>
          </xdr:cNvPicPr>
        </xdr:nvPicPr>
        <xdr:blipFill>
          <a:blip xmlns:r="http://schemas.openxmlformats.org/officeDocument/2006/relationships" r:embed="rId45" cstate="print">
            <a:extLst>
              <a:ext uri="{BEBA8EAE-BF5A-486C-A8C5-ECC9F3942E4B}">
                <a14:imgProps xmlns:a14="http://schemas.microsoft.com/office/drawing/2010/main">
                  <a14:imgLayer r:embed="rId46">
                    <a14:imgEffect>
                      <a14:brightnessContrast contrast="40000"/>
                    </a14:imgEffect>
                  </a14:imgLayer>
                </a14:imgProps>
              </a:ext>
              <a:ext uri="{28A0092B-C50C-407E-A947-70E740481C1C}">
                <a14:useLocalDpi xmlns:a14="http://schemas.microsoft.com/office/drawing/2010/main" val="0"/>
              </a:ext>
            </a:extLst>
          </a:blip>
          <a:srcRect l="29773" r="27727"/>
          <a:stretch>
            <a:fillRect/>
          </a:stretch>
        </xdr:blipFill>
        <xdr:spPr bwMode="auto">
          <a:xfrm>
            <a:off x="625" y="990"/>
            <a:ext cx="58" cy="1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98" name="Picture 103" descr="torso twist">
            <a:extLst>
              <a:ext uri="{FF2B5EF4-FFF2-40B4-BE49-F238E27FC236}">
                <a16:creationId xmlns:a16="http://schemas.microsoft.com/office/drawing/2014/main" id="{00000000-0008-0000-0200-000062000000}"/>
              </a:ext>
            </a:extLst>
          </xdr:cNvPr>
          <xdr:cNvPicPr>
            <a:picLocks noChangeAspect="1" noChangeArrowheads="1"/>
          </xdr:cNvPicPr>
        </xdr:nvPicPr>
        <xdr:blipFill>
          <a:blip xmlns:r="http://schemas.openxmlformats.org/officeDocument/2006/relationships" r:embed="rId47" cstate="print">
            <a:extLst>
              <a:ext uri="{BEBA8EAE-BF5A-486C-A8C5-ECC9F3942E4B}">
                <a14:imgProps xmlns:a14="http://schemas.microsoft.com/office/drawing/2010/main">
                  <a14:imgLayer r:embed="rId48">
                    <a14:imgEffect>
                      <a14:brightnessContrast contrast="40000"/>
                    </a14:imgEffect>
                  </a14:imgLayer>
                </a14:imgProps>
              </a:ext>
              <a:ext uri="{28A0092B-C50C-407E-A947-70E740481C1C}">
                <a14:useLocalDpi xmlns:a14="http://schemas.microsoft.com/office/drawing/2010/main" val="0"/>
              </a:ext>
            </a:extLst>
          </a:blip>
          <a:srcRect l="35228" r="32727"/>
          <a:stretch>
            <a:fillRect/>
          </a:stretch>
        </xdr:blipFill>
        <xdr:spPr bwMode="auto">
          <a:xfrm>
            <a:off x="485" y="991"/>
            <a:ext cx="44" cy="1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9" name="Text Box 104">
            <a:extLst>
              <a:ext uri="{FF2B5EF4-FFF2-40B4-BE49-F238E27FC236}">
                <a16:creationId xmlns:a16="http://schemas.microsoft.com/office/drawing/2014/main" id="{00000000-0008-0000-0200-000063000000}"/>
              </a:ext>
            </a:extLst>
          </xdr:cNvPr>
          <xdr:cNvSpPr txBox="1">
            <a:spLocks noChangeArrowheads="1"/>
          </xdr:cNvSpPr>
        </xdr:nvSpPr>
        <xdr:spPr bwMode="auto">
          <a:xfrm>
            <a:off x="465" y="984"/>
            <a:ext cx="227" cy="2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pt-BR" sz="700" b="1" i="0" u="none" strike="noStrike" baseline="0">
                <a:solidFill>
                  <a:srgbClr val="000000"/>
                </a:solidFill>
                <a:latin typeface="+mn-lt"/>
                <a:cs typeface="Arial"/>
              </a:rPr>
              <a:t>Pontuação adcional</a:t>
            </a:r>
            <a:endParaRPr lang="pt-BR" sz="700" b="0" i="0" u="none" strike="noStrike" baseline="0">
              <a:solidFill>
                <a:srgbClr val="000000"/>
              </a:solidFill>
              <a:latin typeface="+mn-lt"/>
              <a:cs typeface="Arial"/>
            </a:endParaRPr>
          </a:p>
          <a:p>
            <a:pPr algn="ctr" rtl="0">
              <a:defRPr sz="1000"/>
            </a:pPr>
            <a:endParaRPr lang="pt-BR" sz="700" b="0" i="0" u="none" strike="noStrike" baseline="0">
              <a:solidFill>
                <a:srgbClr val="000000"/>
              </a:solidFill>
              <a:latin typeface="+mn-lt"/>
              <a:cs typeface="Arial"/>
            </a:endParaRPr>
          </a:p>
        </xdr:txBody>
      </xdr:sp>
      <xdr:sp macro="" textlink="">
        <xdr:nvSpPr>
          <xdr:cNvPr id="100" name="Text Box 105">
            <a:extLst>
              <a:ext uri="{FF2B5EF4-FFF2-40B4-BE49-F238E27FC236}">
                <a16:creationId xmlns:a16="http://schemas.microsoft.com/office/drawing/2014/main" id="{00000000-0008-0000-0200-000064000000}"/>
              </a:ext>
            </a:extLst>
          </xdr:cNvPr>
          <xdr:cNvSpPr txBox="1">
            <a:spLocks noChangeArrowheads="1"/>
          </xdr:cNvSpPr>
        </xdr:nvSpPr>
        <xdr:spPr bwMode="auto">
          <a:xfrm>
            <a:off x="607" y="1096"/>
            <a:ext cx="11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t-BR" sz="700" b="1" i="0" u="none" strike="noStrike" baseline="0">
                <a:solidFill>
                  <a:srgbClr val="000000"/>
                </a:solidFill>
                <a:latin typeface="+mn-lt"/>
                <a:cs typeface="Arial"/>
              </a:rPr>
              <a:t>+ 1</a:t>
            </a:r>
            <a:r>
              <a:rPr lang="pt-BR" sz="700" b="0" i="0" u="none" strike="noStrike" baseline="0">
                <a:solidFill>
                  <a:srgbClr val="000000"/>
                </a:solidFill>
                <a:latin typeface="+mn-lt"/>
                <a:cs typeface="Arial"/>
              </a:rPr>
              <a:t> flexão lateral</a:t>
            </a:r>
          </a:p>
        </xdr:txBody>
      </xdr:sp>
      <xdr:sp macro="" textlink="">
        <xdr:nvSpPr>
          <xdr:cNvPr id="101" name="Text Box 106">
            <a:extLst>
              <a:ext uri="{FF2B5EF4-FFF2-40B4-BE49-F238E27FC236}">
                <a16:creationId xmlns:a16="http://schemas.microsoft.com/office/drawing/2014/main" id="{00000000-0008-0000-0200-000065000000}"/>
              </a:ext>
            </a:extLst>
          </xdr:cNvPr>
          <xdr:cNvSpPr txBox="1">
            <a:spLocks noChangeArrowheads="1"/>
          </xdr:cNvSpPr>
        </xdr:nvSpPr>
        <xdr:spPr bwMode="auto">
          <a:xfrm>
            <a:off x="466" y="1096"/>
            <a:ext cx="10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t-BR" sz="700" b="1" i="0" u="none" strike="noStrike" baseline="0">
                <a:solidFill>
                  <a:srgbClr val="000000"/>
                </a:solidFill>
                <a:latin typeface="+mn-lt"/>
                <a:cs typeface="Arial"/>
              </a:rPr>
              <a:t>+ 1</a:t>
            </a:r>
            <a:r>
              <a:rPr lang="pt-BR" sz="700" b="0" i="0" u="none" strike="noStrike" baseline="0">
                <a:solidFill>
                  <a:srgbClr val="000000"/>
                </a:solidFill>
                <a:latin typeface="+mn-lt"/>
                <a:cs typeface="Arial"/>
              </a:rPr>
              <a:t> em rotação</a:t>
            </a:r>
          </a:p>
        </xdr:txBody>
      </xdr:sp>
    </xdr:grpSp>
    <xdr:clientData/>
  </xdr:twoCellAnchor>
  <xdr:twoCellAnchor>
    <xdr:from>
      <xdr:col>0</xdr:col>
      <xdr:colOff>295275</xdr:colOff>
      <xdr:row>14</xdr:row>
      <xdr:rowOff>733425</xdr:rowOff>
    </xdr:from>
    <xdr:to>
      <xdr:col>0</xdr:col>
      <xdr:colOff>600075</xdr:colOff>
      <xdr:row>15</xdr:row>
      <xdr:rowOff>47625</xdr:rowOff>
    </xdr:to>
    <xdr:sp macro="" textlink="">
      <xdr:nvSpPr>
        <xdr:cNvPr id="102" name="Text Box 107">
          <a:extLst>
            <a:ext uri="{FF2B5EF4-FFF2-40B4-BE49-F238E27FC236}">
              <a16:creationId xmlns:a16="http://schemas.microsoft.com/office/drawing/2014/main" id="{00000000-0008-0000-0200-000066000000}"/>
            </a:ext>
          </a:extLst>
        </xdr:cNvPr>
        <xdr:cNvSpPr txBox="1">
          <a:spLocks noChangeArrowheads="1"/>
        </xdr:cNvSpPr>
      </xdr:nvSpPr>
      <xdr:spPr bwMode="auto">
        <a:xfrm>
          <a:off x="295275" y="6096000"/>
          <a:ext cx="304800" cy="323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1</a:t>
          </a:r>
        </a:p>
      </xdr:txBody>
    </xdr:sp>
    <xdr:clientData/>
  </xdr:twoCellAnchor>
  <xdr:twoCellAnchor>
    <xdr:from>
      <xdr:col>3</xdr:col>
      <xdr:colOff>466725</xdr:colOff>
      <xdr:row>14</xdr:row>
      <xdr:rowOff>733425</xdr:rowOff>
    </xdr:from>
    <xdr:to>
      <xdr:col>4</xdr:col>
      <xdr:colOff>171450</xdr:colOff>
      <xdr:row>15</xdr:row>
      <xdr:rowOff>47625</xdr:rowOff>
    </xdr:to>
    <xdr:sp macro="" textlink="">
      <xdr:nvSpPr>
        <xdr:cNvPr id="103" name="Text Box 108">
          <a:extLst>
            <a:ext uri="{FF2B5EF4-FFF2-40B4-BE49-F238E27FC236}">
              <a16:creationId xmlns:a16="http://schemas.microsoft.com/office/drawing/2014/main" id="{00000000-0008-0000-0200-000067000000}"/>
            </a:ext>
          </a:extLst>
        </xdr:cNvPr>
        <xdr:cNvSpPr txBox="1">
          <a:spLocks noChangeArrowheads="1"/>
        </xdr:cNvSpPr>
      </xdr:nvSpPr>
      <xdr:spPr bwMode="auto">
        <a:xfrm>
          <a:off x="2695575" y="6096000"/>
          <a:ext cx="314325" cy="323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4</a:t>
          </a:r>
        </a:p>
      </xdr:txBody>
    </xdr:sp>
    <xdr:clientData/>
  </xdr:twoCellAnchor>
  <xdr:twoCellAnchor>
    <xdr:from>
      <xdr:col>2</xdr:col>
      <xdr:colOff>228600</xdr:colOff>
      <xdr:row>14</xdr:row>
      <xdr:rowOff>733425</xdr:rowOff>
    </xdr:from>
    <xdr:to>
      <xdr:col>2</xdr:col>
      <xdr:colOff>542925</xdr:colOff>
      <xdr:row>15</xdr:row>
      <xdr:rowOff>47625</xdr:rowOff>
    </xdr:to>
    <xdr:sp macro="" textlink="">
      <xdr:nvSpPr>
        <xdr:cNvPr id="104" name="Text Box 109">
          <a:extLst>
            <a:ext uri="{FF2B5EF4-FFF2-40B4-BE49-F238E27FC236}">
              <a16:creationId xmlns:a16="http://schemas.microsoft.com/office/drawing/2014/main" id="{00000000-0008-0000-0200-000068000000}"/>
            </a:ext>
          </a:extLst>
        </xdr:cNvPr>
        <xdr:cNvSpPr txBox="1">
          <a:spLocks noChangeArrowheads="1"/>
        </xdr:cNvSpPr>
      </xdr:nvSpPr>
      <xdr:spPr bwMode="auto">
        <a:xfrm>
          <a:off x="1847850" y="6096000"/>
          <a:ext cx="314325" cy="323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3</a:t>
          </a:r>
        </a:p>
      </xdr:txBody>
    </xdr:sp>
    <xdr:clientData/>
  </xdr:twoCellAnchor>
  <xdr:twoCellAnchor>
    <xdr:from>
      <xdr:col>1</xdr:col>
      <xdr:colOff>190500</xdr:colOff>
      <xdr:row>14</xdr:row>
      <xdr:rowOff>733425</xdr:rowOff>
    </xdr:from>
    <xdr:to>
      <xdr:col>1</xdr:col>
      <xdr:colOff>495300</xdr:colOff>
      <xdr:row>15</xdr:row>
      <xdr:rowOff>47625</xdr:rowOff>
    </xdr:to>
    <xdr:sp macro="" textlink="">
      <xdr:nvSpPr>
        <xdr:cNvPr id="105" name="Text Box 110">
          <a:extLst>
            <a:ext uri="{FF2B5EF4-FFF2-40B4-BE49-F238E27FC236}">
              <a16:creationId xmlns:a16="http://schemas.microsoft.com/office/drawing/2014/main" id="{00000000-0008-0000-0200-000069000000}"/>
            </a:ext>
          </a:extLst>
        </xdr:cNvPr>
        <xdr:cNvSpPr txBox="1">
          <a:spLocks noChangeArrowheads="1"/>
        </xdr:cNvSpPr>
      </xdr:nvSpPr>
      <xdr:spPr bwMode="auto">
        <a:xfrm>
          <a:off x="1038225" y="6096000"/>
          <a:ext cx="304800" cy="3238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2</a:t>
          </a:r>
        </a:p>
      </xdr:txBody>
    </xdr:sp>
    <xdr:clientData/>
  </xdr:twoCellAnchor>
  <xdr:twoCellAnchor>
    <xdr:from>
      <xdr:col>1</xdr:col>
      <xdr:colOff>419100</xdr:colOff>
      <xdr:row>16</xdr:row>
      <xdr:rowOff>152400</xdr:rowOff>
    </xdr:from>
    <xdr:to>
      <xdr:col>1</xdr:col>
      <xdr:colOff>704850</xdr:colOff>
      <xdr:row>16</xdr:row>
      <xdr:rowOff>447675</xdr:rowOff>
    </xdr:to>
    <xdr:sp macro="" textlink="">
      <xdr:nvSpPr>
        <xdr:cNvPr id="106" name="Text Box 111">
          <a:extLst>
            <a:ext uri="{FF2B5EF4-FFF2-40B4-BE49-F238E27FC236}">
              <a16:creationId xmlns:a16="http://schemas.microsoft.com/office/drawing/2014/main" id="{00000000-0008-0000-0200-00006A000000}"/>
            </a:ext>
          </a:extLst>
        </xdr:cNvPr>
        <xdr:cNvSpPr txBox="1">
          <a:spLocks noChangeArrowheads="1"/>
        </xdr:cNvSpPr>
      </xdr:nvSpPr>
      <xdr:spPr bwMode="auto">
        <a:xfrm>
          <a:off x="1266825" y="6715125"/>
          <a:ext cx="285750" cy="2952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1</a:t>
          </a:r>
        </a:p>
      </xdr:txBody>
    </xdr:sp>
    <xdr:clientData/>
  </xdr:twoCellAnchor>
  <xdr:twoCellAnchor>
    <xdr:from>
      <xdr:col>5</xdr:col>
      <xdr:colOff>657225</xdr:colOff>
      <xdr:row>16</xdr:row>
      <xdr:rowOff>152400</xdr:rowOff>
    </xdr:from>
    <xdr:to>
      <xdr:col>5</xdr:col>
      <xdr:colOff>942975</xdr:colOff>
      <xdr:row>16</xdr:row>
      <xdr:rowOff>447675</xdr:rowOff>
    </xdr:to>
    <xdr:sp macro="" textlink="">
      <xdr:nvSpPr>
        <xdr:cNvPr id="107" name="Text Box 112">
          <a:extLst>
            <a:ext uri="{FF2B5EF4-FFF2-40B4-BE49-F238E27FC236}">
              <a16:creationId xmlns:a16="http://schemas.microsoft.com/office/drawing/2014/main" id="{00000000-0008-0000-0200-00006B000000}"/>
            </a:ext>
          </a:extLst>
        </xdr:cNvPr>
        <xdr:cNvSpPr txBox="1">
          <a:spLocks noChangeArrowheads="1"/>
        </xdr:cNvSpPr>
      </xdr:nvSpPr>
      <xdr:spPr bwMode="auto">
        <a:xfrm>
          <a:off x="4105275" y="6715125"/>
          <a:ext cx="285750" cy="29527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2</a:t>
          </a:r>
        </a:p>
      </xdr:txBody>
    </xdr:sp>
    <xdr:clientData/>
  </xdr:twoCellAnchor>
  <xdr:twoCellAnchor>
    <xdr:from>
      <xdr:col>0</xdr:col>
      <xdr:colOff>828675</xdr:colOff>
      <xdr:row>16</xdr:row>
      <xdr:rowOff>409575</xdr:rowOff>
    </xdr:from>
    <xdr:to>
      <xdr:col>2</xdr:col>
      <xdr:colOff>361950</xdr:colOff>
      <xdr:row>17</xdr:row>
      <xdr:rowOff>66675</xdr:rowOff>
    </xdr:to>
    <xdr:sp macro="" textlink="">
      <xdr:nvSpPr>
        <xdr:cNvPr id="108" name="Text Box 113">
          <a:extLst>
            <a:ext uri="{FF2B5EF4-FFF2-40B4-BE49-F238E27FC236}">
              <a16:creationId xmlns:a16="http://schemas.microsoft.com/office/drawing/2014/main" id="{00000000-0008-0000-0200-00006C000000}"/>
            </a:ext>
          </a:extLst>
        </xdr:cNvPr>
        <xdr:cNvSpPr txBox="1">
          <a:spLocks noChangeArrowheads="1"/>
        </xdr:cNvSpPr>
      </xdr:nvSpPr>
      <xdr:spPr bwMode="auto">
        <a:xfrm>
          <a:off x="828675" y="6972300"/>
          <a:ext cx="1152525" cy="5905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pt-BR" sz="700" b="0" i="0" u="none" strike="noStrike" baseline="0">
              <a:solidFill>
                <a:srgbClr val="000000"/>
              </a:solidFill>
              <a:latin typeface="+mn-lt"/>
              <a:cs typeface="Arial"/>
            </a:rPr>
            <a:t>Totalmente apoiadas e equilibradas</a:t>
          </a:r>
        </a:p>
      </xdr:txBody>
    </xdr:sp>
    <xdr:clientData/>
  </xdr:twoCellAnchor>
  <xdr:twoCellAnchor>
    <xdr:from>
      <xdr:col>5</xdr:col>
      <xdr:colOff>171450</xdr:colOff>
      <xdr:row>16</xdr:row>
      <xdr:rowOff>409574</xdr:rowOff>
    </xdr:from>
    <xdr:to>
      <xdr:col>6</xdr:col>
      <xdr:colOff>247650</xdr:colOff>
      <xdr:row>17</xdr:row>
      <xdr:rowOff>171449</xdr:rowOff>
    </xdr:to>
    <xdr:sp macro="" textlink="">
      <xdr:nvSpPr>
        <xdr:cNvPr id="109" name="Text Box 114">
          <a:extLst>
            <a:ext uri="{FF2B5EF4-FFF2-40B4-BE49-F238E27FC236}">
              <a16:creationId xmlns:a16="http://schemas.microsoft.com/office/drawing/2014/main" id="{00000000-0008-0000-0200-00006D000000}"/>
            </a:ext>
          </a:extLst>
        </xdr:cNvPr>
        <xdr:cNvSpPr txBox="1">
          <a:spLocks noChangeArrowheads="1"/>
        </xdr:cNvSpPr>
      </xdr:nvSpPr>
      <xdr:spPr bwMode="auto">
        <a:xfrm>
          <a:off x="3619500" y="6972299"/>
          <a:ext cx="1276350" cy="6953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pt-BR" sz="700" b="0" i="0" u="none" strike="noStrike" baseline="0">
              <a:solidFill>
                <a:srgbClr val="000000"/>
              </a:solidFill>
              <a:latin typeface="+mn-lt"/>
              <a:cs typeface="Arial"/>
            </a:rPr>
            <a:t>Não está totalmente apoiadas ou equilibradas</a:t>
          </a:r>
        </a:p>
      </xdr:txBody>
    </xdr:sp>
    <xdr:clientData/>
  </xdr:twoCellAnchor>
  <xdr:twoCellAnchor>
    <xdr:from>
      <xdr:col>4</xdr:col>
      <xdr:colOff>1550</xdr:colOff>
      <xdr:row>4</xdr:row>
      <xdr:rowOff>6350</xdr:rowOff>
    </xdr:from>
    <xdr:to>
      <xdr:col>5</xdr:col>
      <xdr:colOff>161866</xdr:colOff>
      <xdr:row>5</xdr:row>
      <xdr:rowOff>5650</xdr:rowOff>
    </xdr:to>
    <xdr:grpSp>
      <xdr:nvGrpSpPr>
        <xdr:cNvPr id="110" name="Group 115">
          <a:extLst>
            <a:ext uri="{FF2B5EF4-FFF2-40B4-BE49-F238E27FC236}">
              <a16:creationId xmlns:a16="http://schemas.microsoft.com/office/drawing/2014/main" id="{00000000-0008-0000-0200-00006E000000}"/>
            </a:ext>
          </a:extLst>
        </xdr:cNvPr>
        <xdr:cNvGrpSpPr>
          <a:grpSpLocks/>
        </xdr:cNvGrpSpPr>
      </xdr:nvGrpSpPr>
      <xdr:grpSpPr bwMode="auto">
        <a:xfrm>
          <a:off x="2845443" y="605064"/>
          <a:ext cx="772637" cy="774907"/>
          <a:chOff x="373" y="208"/>
          <a:chExt cx="125" cy="127"/>
        </a:xfrm>
      </xdr:grpSpPr>
      <xdr:grpSp>
        <xdr:nvGrpSpPr>
          <xdr:cNvPr id="111" name="Group 116">
            <a:extLst>
              <a:ext uri="{FF2B5EF4-FFF2-40B4-BE49-F238E27FC236}">
                <a16:creationId xmlns:a16="http://schemas.microsoft.com/office/drawing/2014/main" id="{00000000-0008-0000-0200-00006F000000}"/>
              </a:ext>
            </a:extLst>
          </xdr:cNvPr>
          <xdr:cNvGrpSpPr>
            <a:grpSpLocks/>
          </xdr:cNvGrpSpPr>
        </xdr:nvGrpSpPr>
        <xdr:grpSpPr bwMode="auto">
          <a:xfrm>
            <a:off x="373" y="209"/>
            <a:ext cx="101" cy="126"/>
            <a:chOff x="373" y="209"/>
            <a:chExt cx="101" cy="126"/>
          </a:xfrm>
        </xdr:grpSpPr>
        <xdr:pic>
          <xdr:nvPicPr>
            <xdr:cNvPr id="113" name="Picture 117" descr="RULAArmGreaterThan90">
              <a:extLst>
                <a:ext uri="{FF2B5EF4-FFF2-40B4-BE49-F238E27FC236}">
                  <a16:creationId xmlns:a16="http://schemas.microsoft.com/office/drawing/2014/main" id="{00000000-0008-0000-0200-000071000000}"/>
                </a:ext>
              </a:extLst>
            </xdr:cNvPr>
            <xdr:cNvPicPr>
              <a:picLocks noChangeAspect="1" noChangeArrowheads="1"/>
            </xdr:cNvPicPr>
          </xdr:nvPicPr>
          <xdr:blipFill>
            <a:blip xmlns:r="http://schemas.openxmlformats.org/officeDocument/2006/relationships" r:embed="rId49" cstate="print">
              <a:extLst>
                <a:ext uri="{BEBA8EAE-BF5A-486C-A8C5-ECC9F3942E4B}">
                  <a14:imgProps xmlns:a14="http://schemas.microsoft.com/office/drawing/2010/main">
                    <a14:imgLayer r:embed="rId50">
                      <a14:imgEffect>
                        <a14:brightnessContrast contrast="40000"/>
                      </a14:imgEffect>
                    </a14:imgLayer>
                  </a14:imgProps>
                </a:ext>
                <a:ext uri="{28A0092B-C50C-407E-A947-70E740481C1C}">
                  <a14:useLocalDpi xmlns:a14="http://schemas.microsoft.com/office/drawing/2010/main" val="0"/>
                </a:ext>
              </a:extLst>
            </a:blip>
            <a:srcRect l="12801" r="6494"/>
            <a:stretch>
              <a:fillRect/>
            </a:stretch>
          </xdr:blipFill>
          <xdr:spPr bwMode="auto">
            <a:xfrm>
              <a:off x="373" y="209"/>
              <a:ext cx="98" cy="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4" name="Rectangle 118">
              <a:extLst>
                <a:ext uri="{FF2B5EF4-FFF2-40B4-BE49-F238E27FC236}">
                  <a16:creationId xmlns:a16="http://schemas.microsoft.com/office/drawing/2014/main" id="{00000000-0008-0000-0200-000072000000}"/>
                </a:ext>
              </a:extLst>
            </xdr:cNvPr>
            <xdr:cNvSpPr>
              <a:spLocks noChangeArrowheads="1"/>
            </xdr:cNvSpPr>
          </xdr:nvSpPr>
          <xdr:spPr bwMode="auto">
            <a:xfrm>
              <a:off x="463" y="231"/>
              <a:ext cx="11" cy="13"/>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12" name="Text Box 120">
            <a:extLst>
              <a:ext uri="{FF2B5EF4-FFF2-40B4-BE49-F238E27FC236}">
                <a16:creationId xmlns:a16="http://schemas.microsoft.com/office/drawing/2014/main" id="{00000000-0008-0000-0200-000070000000}"/>
              </a:ext>
            </a:extLst>
          </xdr:cNvPr>
          <xdr:cNvSpPr txBox="1">
            <a:spLocks noChangeArrowheads="1"/>
          </xdr:cNvSpPr>
        </xdr:nvSpPr>
        <xdr:spPr bwMode="auto">
          <a:xfrm>
            <a:off x="432" y="208"/>
            <a:ext cx="66" cy="2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&gt; 90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clientData/>
  </xdr:twoCellAnchor>
  <xdr:twoCellAnchor>
    <xdr:from>
      <xdr:col>2</xdr:col>
      <xdr:colOff>465231</xdr:colOff>
      <xdr:row>4</xdr:row>
      <xdr:rowOff>38100</xdr:rowOff>
    </xdr:from>
    <xdr:to>
      <xdr:col>4</xdr:col>
      <xdr:colOff>27331</xdr:colOff>
      <xdr:row>5</xdr:row>
      <xdr:rowOff>17582</xdr:rowOff>
    </xdr:to>
    <xdr:grpSp>
      <xdr:nvGrpSpPr>
        <xdr:cNvPr id="115" name="Group 121">
          <a:extLst>
            <a:ext uri="{FF2B5EF4-FFF2-40B4-BE49-F238E27FC236}">
              <a16:creationId xmlns:a16="http://schemas.microsoft.com/office/drawing/2014/main" id="{00000000-0008-0000-0200-000073000000}"/>
            </a:ext>
          </a:extLst>
        </xdr:cNvPr>
        <xdr:cNvGrpSpPr>
          <a:grpSpLocks/>
        </xdr:cNvGrpSpPr>
      </xdr:nvGrpSpPr>
      <xdr:grpSpPr bwMode="auto">
        <a:xfrm>
          <a:off x="2084481" y="636814"/>
          <a:ext cx="786743" cy="755089"/>
          <a:chOff x="274" y="209"/>
          <a:chExt cx="130" cy="128"/>
        </a:xfrm>
      </xdr:grpSpPr>
      <xdr:pic>
        <xdr:nvPicPr>
          <xdr:cNvPr id="116" name="Picture 122" descr="RULAArm45to90">
            <a:extLst>
              <a:ext uri="{FF2B5EF4-FFF2-40B4-BE49-F238E27FC236}">
                <a16:creationId xmlns:a16="http://schemas.microsoft.com/office/drawing/2014/main" id="{00000000-0008-0000-0200-000074000000}"/>
              </a:ext>
            </a:extLst>
          </xdr:cNvPr>
          <xdr:cNvPicPr>
            <a:picLocks noChangeAspect="1" noChangeArrowheads="1"/>
          </xdr:cNvPicPr>
        </xdr:nvPicPr>
        <xdr:blipFill>
          <a:blip xmlns:r="http://schemas.openxmlformats.org/officeDocument/2006/relationships" r:embed="rId51" cstate="print">
            <a:extLst>
              <a:ext uri="{BEBA8EAE-BF5A-486C-A8C5-ECC9F3942E4B}">
                <a14:imgProps xmlns:a14="http://schemas.microsoft.com/office/drawing/2010/main">
                  <a14:imgLayer r:embed="rId52">
                    <a14:imgEffect>
                      <a14:brightnessContrast contrast="40000"/>
                    </a14:imgEffect>
                  </a14:imgLayer>
                </a14:imgProps>
              </a:ext>
              <a:ext uri="{28A0092B-C50C-407E-A947-70E740481C1C}">
                <a14:useLocalDpi xmlns:a14="http://schemas.microsoft.com/office/drawing/2010/main" val="0"/>
              </a:ext>
            </a:extLst>
          </a:blip>
          <a:srcRect l="13684" t="2979" r="16510"/>
          <a:stretch>
            <a:fillRect/>
          </a:stretch>
        </xdr:blipFill>
        <xdr:spPr bwMode="auto">
          <a:xfrm>
            <a:off x="274" y="209"/>
            <a:ext cx="87" cy="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7" name="Text Box 124">
            <a:extLst>
              <a:ext uri="{FF2B5EF4-FFF2-40B4-BE49-F238E27FC236}">
                <a16:creationId xmlns:a16="http://schemas.microsoft.com/office/drawing/2014/main" id="{00000000-0008-0000-0200-000075000000}"/>
              </a:ext>
            </a:extLst>
          </xdr:cNvPr>
          <xdr:cNvSpPr txBox="1">
            <a:spLocks noChangeArrowheads="1"/>
          </xdr:cNvSpPr>
        </xdr:nvSpPr>
        <xdr:spPr bwMode="auto">
          <a:xfrm>
            <a:off x="335" y="296"/>
            <a:ext cx="69" cy="4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45</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sp macro="" textlink="">
        <xdr:nvSpPr>
          <xdr:cNvPr id="118" name="Text Box 125">
            <a:extLst>
              <a:ext uri="{FF2B5EF4-FFF2-40B4-BE49-F238E27FC236}">
                <a16:creationId xmlns:a16="http://schemas.microsoft.com/office/drawing/2014/main" id="{00000000-0008-0000-0200-000076000000}"/>
              </a:ext>
            </a:extLst>
          </xdr:cNvPr>
          <xdr:cNvSpPr txBox="1">
            <a:spLocks noChangeArrowheads="1"/>
          </xdr:cNvSpPr>
        </xdr:nvSpPr>
        <xdr:spPr bwMode="auto">
          <a:xfrm>
            <a:off x="333" y="225"/>
            <a:ext cx="70" cy="29"/>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90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clientData/>
  </xdr:twoCellAnchor>
  <xdr:twoCellAnchor>
    <xdr:from>
      <xdr:col>0</xdr:col>
      <xdr:colOff>669395</xdr:colOff>
      <xdr:row>4</xdr:row>
      <xdr:rowOff>31751</xdr:rowOff>
    </xdr:from>
    <xdr:to>
      <xdr:col>1</xdr:col>
      <xdr:colOff>361950</xdr:colOff>
      <xdr:row>5</xdr:row>
      <xdr:rowOff>5851</xdr:rowOff>
    </xdr:to>
    <xdr:grpSp>
      <xdr:nvGrpSpPr>
        <xdr:cNvPr id="119" name="Group 136">
          <a:extLst>
            <a:ext uri="{FF2B5EF4-FFF2-40B4-BE49-F238E27FC236}">
              <a16:creationId xmlns:a16="http://schemas.microsoft.com/office/drawing/2014/main" id="{00000000-0008-0000-0200-000077000000}"/>
            </a:ext>
          </a:extLst>
        </xdr:cNvPr>
        <xdr:cNvGrpSpPr>
          <a:grpSpLocks/>
        </xdr:cNvGrpSpPr>
      </xdr:nvGrpSpPr>
      <xdr:grpSpPr bwMode="auto">
        <a:xfrm>
          <a:off x="669395" y="630465"/>
          <a:ext cx="536198" cy="749707"/>
          <a:chOff x="84" y="208"/>
          <a:chExt cx="89" cy="127"/>
        </a:xfrm>
      </xdr:grpSpPr>
      <xdr:pic>
        <xdr:nvPicPr>
          <xdr:cNvPr id="120" name="Picture 137" descr="RULAArmGreaterThanNeg20">
            <a:extLst>
              <a:ext uri="{FF2B5EF4-FFF2-40B4-BE49-F238E27FC236}">
                <a16:creationId xmlns:a16="http://schemas.microsoft.com/office/drawing/2014/main" id="{00000000-0008-0000-0200-000078000000}"/>
              </a:ext>
            </a:extLst>
          </xdr:cNvPr>
          <xdr:cNvPicPr>
            <a:picLocks noChangeAspect="1" noChangeArrowheads="1"/>
          </xdr:cNvPicPr>
        </xdr:nvPicPr>
        <xdr:blipFill>
          <a:blip xmlns:r="http://schemas.openxmlformats.org/officeDocument/2006/relationships" r:embed="rId53" cstate="print">
            <a:extLst>
              <a:ext uri="{BEBA8EAE-BF5A-486C-A8C5-ECC9F3942E4B}">
                <a14:imgProps xmlns:a14="http://schemas.microsoft.com/office/drawing/2010/main">
                  <a14:imgLayer r:embed="rId54">
                    <a14:imgEffect>
                      <a14:brightnessContrast contrast="40000"/>
                    </a14:imgEffect>
                  </a14:imgLayer>
                </a14:imgProps>
              </a:ext>
              <a:ext uri="{28A0092B-C50C-407E-A947-70E740481C1C}">
                <a14:useLocalDpi xmlns:a14="http://schemas.microsoft.com/office/drawing/2010/main" val="0"/>
              </a:ext>
            </a:extLst>
          </a:blip>
          <a:srcRect l="11780" t="2763" r="17278"/>
          <a:stretch>
            <a:fillRect/>
          </a:stretch>
        </xdr:blipFill>
        <xdr:spPr bwMode="auto">
          <a:xfrm>
            <a:off x="84" y="208"/>
            <a:ext cx="89" cy="1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21" name="Rectangle 138">
            <a:extLst>
              <a:ext uri="{FF2B5EF4-FFF2-40B4-BE49-F238E27FC236}">
                <a16:creationId xmlns:a16="http://schemas.microsoft.com/office/drawing/2014/main" id="{00000000-0008-0000-0200-000079000000}"/>
              </a:ext>
            </a:extLst>
          </xdr:cNvPr>
          <xdr:cNvSpPr>
            <a:spLocks noChangeArrowheads="1"/>
          </xdr:cNvSpPr>
        </xdr:nvSpPr>
        <xdr:spPr bwMode="auto">
          <a:xfrm>
            <a:off x="88" y="286"/>
            <a:ext cx="18" cy="11"/>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twoCellAnchor>
    <xdr:from>
      <xdr:col>0</xdr:col>
      <xdr:colOff>169257</xdr:colOff>
      <xdr:row>6</xdr:row>
      <xdr:rowOff>26535</xdr:rowOff>
    </xdr:from>
    <xdr:to>
      <xdr:col>6</xdr:col>
      <xdr:colOff>471393</xdr:colOff>
      <xdr:row>7</xdr:row>
      <xdr:rowOff>33679</xdr:rowOff>
    </xdr:to>
    <xdr:grpSp>
      <xdr:nvGrpSpPr>
        <xdr:cNvPr id="122" name="Group 141">
          <a:extLst>
            <a:ext uri="{FF2B5EF4-FFF2-40B4-BE49-F238E27FC236}">
              <a16:creationId xmlns:a16="http://schemas.microsoft.com/office/drawing/2014/main" id="{00000000-0008-0000-0200-00007A000000}"/>
            </a:ext>
          </a:extLst>
        </xdr:cNvPr>
        <xdr:cNvGrpSpPr>
          <a:grpSpLocks/>
        </xdr:cNvGrpSpPr>
      </xdr:nvGrpSpPr>
      <xdr:grpSpPr bwMode="auto">
        <a:xfrm>
          <a:off x="169257" y="1591356"/>
          <a:ext cx="4955779" cy="769144"/>
          <a:chOff x="23" y="357"/>
          <a:chExt cx="676" cy="133"/>
        </a:xfrm>
      </xdr:grpSpPr>
      <xdr:grpSp>
        <xdr:nvGrpSpPr>
          <xdr:cNvPr id="123" name="Group 143">
            <a:extLst>
              <a:ext uri="{FF2B5EF4-FFF2-40B4-BE49-F238E27FC236}">
                <a16:creationId xmlns:a16="http://schemas.microsoft.com/office/drawing/2014/main" id="{00000000-0008-0000-0200-00007B000000}"/>
              </a:ext>
            </a:extLst>
          </xdr:cNvPr>
          <xdr:cNvGrpSpPr>
            <a:grpSpLocks/>
          </xdr:cNvGrpSpPr>
        </xdr:nvGrpSpPr>
        <xdr:grpSpPr bwMode="auto">
          <a:xfrm>
            <a:off x="23" y="360"/>
            <a:ext cx="103" cy="125"/>
            <a:chOff x="23" y="360"/>
            <a:chExt cx="103" cy="125"/>
          </a:xfrm>
        </xdr:grpSpPr>
        <xdr:grpSp>
          <xdr:nvGrpSpPr>
            <xdr:cNvPr id="134" name="Group 144">
              <a:extLst>
                <a:ext uri="{FF2B5EF4-FFF2-40B4-BE49-F238E27FC236}">
                  <a16:creationId xmlns:a16="http://schemas.microsoft.com/office/drawing/2014/main" id="{00000000-0008-0000-0200-000086000000}"/>
                </a:ext>
              </a:extLst>
            </xdr:cNvPr>
            <xdr:cNvGrpSpPr>
              <a:grpSpLocks/>
            </xdr:cNvGrpSpPr>
          </xdr:nvGrpSpPr>
          <xdr:grpSpPr bwMode="auto">
            <a:xfrm>
              <a:off x="23" y="360"/>
              <a:ext cx="64" cy="125"/>
              <a:chOff x="23" y="367"/>
              <a:chExt cx="64" cy="125"/>
            </a:xfrm>
          </xdr:grpSpPr>
          <xdr:pic>
            <xdr:nvPicPr>
              <xdr:cNvPr id="137" name="Picture 145" descr="RULAArmLower60-100">
                <a:extLst>
                  <a:ext uri="{FF2B5EF4-FFF2-40B4-BE49-F238E27FC236}">
                    <a16:creationId xmlns:a16="http://schemas.microsoft.com/office/drawing/2014/main" id="{00000000-0008-0000-0200-000089000000}"/>
                  </a:ext>
                </a:extLst>
              </xdr:cNvPr>
              <xdr:cNvPicPr>
                <a:picLocks noChangeAspect="1" noChangeArrowheads="1"/>
              </xdr:cNvPicPr>
            </xdr:nvPicPr>
            <xdr:blipFill>
              <a:blip xmlns:r="http://schemas.openxmlformats.org/officeDocument/2006/relationships" r:embed="rId55" cstate="print">
                <a:extLst>
                  <a:ext uri="{BEBA8EAE-BF5A-486C-A8C5-ECC9F3942E4B}">
                    <a14:imgProps xmlns:a14="http://schemas.microsoft.com/office/drawing/2010/main">
                      <a14:imgLayer r:embed="rId56">
                        <a14:imgEffect>
                          <a14:brightnessContrast contrast="40000"/>
                        </a14:imgEffect>
                      </a14:imgLayer>
                    </a14:imgProps>
                  </a:ext>
                  <a:ext uri="{28A0092B-C50C-407E-A947-70E740481C1C}">
                    <a14:useLocalDpi xmlns:a14="http://schemas.microsoft.com/office/drawing/2010/main" val="0"/>
                  </a:ext>
                </a:extLst>
              </a:blip>
              <a:srcRect l="14136" t="2750" r="24106"/>
              <a:stretch>
                <a:fillRect/>
              </a:stretch>
            </xdr:blipFill>
            <xdr:spPr bwMode="auto">
              <a:xfrm>
                <a:off x="23" y="367"/>
                <a:ext cx="64" cy="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8" name="Rectangle 146">
                <a:extLst>
                  <a:ext uri="{FF2B5EF4-FFF2-40B4-BE49-F238E27FC236}">
                    <a16:creationId xmlns:a16="http://schemas.microsoft.com/office/drawing/2014/main" id="{00000000-0008-0000-0200-00008A000000}"/>
                  </a:ext>
                </a:extLst>
              </xdr:cNvPr>
              <xdr:cNvSpPr>
                <a:spLocks noChangeArrowheads="1"/>
              </xdr:cNvSpPr>
            </xdr:nvSpPr>
            <xdr:spPr bwMode="auto">
              <a:xfrm>
                <a:off x="71" y="479"/>
                <a:ext cx="15" cy="11"/>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35" name="Text Box 147">
              <a:extLst>
                <a:ext uri="{FF2B5EF4-FFF2-40B4-BE49-F238E27FC236}">
                  <a16:creationId xmlns:a16="http://schemas.microsoft.com/office/drawing/2014/main" id="{00000000-0008-0000-0200-000087000000}"/>
                </a:ext>
              </a:extLst>
            </xdr:cNvPr>
            <xdr:cNvSpPr txBox="1">
              <a:spLocks noChangeArrowheads="1"/>
            </xdr:cNvSpPr>
          </xdr:nvSpPr>
          <xdr:spPr bwMode="auto">
            <a:xfrm>
              <a:off x="66" y="454"/>
              <a:ext cx="48" cy="2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60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sp macro="" textlink="">
          <xdr:nvSpPr>
            <xdr:cNvPr id="136" name="Text Box 148">
              <a:extLst>
                <a:ext uri="{FF2B5EF4-FFF2-40B4-BE49-F238E27FC236}">
                  <a16:creationId xmlns:a16="http://schemas.microsoft.com/office/drawing/2014/main" id="{00000000-0008-0000-0200-000088000000}"/>
                </a:ext>
              </a:extLst>
            </xdr:cNvPr>
            <xdr:cNvSpPr txBox="1">
              <a:spLocks noChangeArrowheads="1"/>
            </xdr:cNvSpPr>
          </xdr:nvSpPr>
          <xdr:spPr bwMode="auto">
            <a:xfrm>
              <a:off x="64" y="398"/>
              <a:ext cx="62" cy="2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100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grpSp>
        <xdr:nvGrpSpPr>
          <xdr:cNvPr id="124" name="Group 150">
            <a:extLst>
              <a:ext uri="{FF2B5EF4-FFF2-40B4-BE49-F238E27FC236}">
                <a16:creationId xmlns:a16="http://schemas.microsoft.com/office/drawing/2014/main" id="{00000000-0008-0000-0200-00007C000000}"/>
              </a:ext>
            </a:extLst>
          </xdr:cNvPr>
          <xdr:cNvGrpSpPr>
            <a:grpSpLocks/>
          </xdr:cNvGrpSpPr>
        </xdr:nvGrpSpPr>
        <xdr:grpSpPr bwMode="auto">
          <a:xfrm>
            <a:off x="360" y="357"/>
            <a:ext cx="339" cy="128"/>
            <a:chOff x="360" y="389"/>
            <a:chExt cx="339" cy="128"/>
          </a:xfrm>
        </xdr:grpSpPr>
        <xdr:sp macro="" textlink="">
          <xdr:nvSpPr>
            <xdr:cNvPr id="131" name="Text Box 151">
              <a:extLst>
                <a:ext uri="{FF2B5EF4-FFF2-40B4-BE49-F238E27FC236}">
                  <a16:creationId xmlns:a16="http://schemas.microsoft.com/office/drawing/2014/main" id="{00000000-0008-0000-0200-000083000000}"/>
                </a:ext>
              </a:extLst>
            </xdr:cNvPr>
            <xdr:cNvSpPr txBox="1">
              <a:spLocks noChangeArrowheads="1"/>
            </xdr:cNvSpPr>
          </xdr:nvSpPr>
          <xdr:spPr bwMode="auto">
            <a:xfrm>
              <a:off x="490" y="408"/>
              <a:ext cx="209" cy="2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pt-BR" sz="700" b="1" i="0" u="none" strike="noStrike" baseline="0">
                  <a:solidFill>
                    <a:srgbClr val="000000"/>
                  </a:solidFill>
                  <a:latin typeface="+mn-lt"/>
                  <a:cs typeface="Arial"/>
                </a:rPr>
                <a:t>Pontuação adcional</a:t>
              </a:r>
              <a:endParaRPr lang="pt-BR" sz="700" b="0" i="0" u="none" strike="noStrike" baseline="0">
                <a:solidFill>
                  <a:srgbClr val="000000"/>
                </a:solidFill>
                <a:latin typeface="+mn-lt"/>
                <a:cs typeface="Arial"/>
              </a:endParaRPr>
            </a:p>
            <a:p>
              <a:pPr algn="l" rtl="0">
                <a:defRPr sz="1000"/>
              </a:pPr>
              <a:endParaRPr lang="pt-BR" sz="700" b="0" i="0" u="none" strike="noStrike" baseline="0">
                <a:solidFill>
                  <a:srgbClr val="000000"/>
                </a:solidFill>
                <a:latin typeface="+mn-lt"/>
                <a:cs typeface="Arial"/>
              </a:endParaRPr>
            </a:p>
          </xdr:txBody>
        </xdr:sp>
        <xdr:pic>
          <xdr:nvPicPr>
            <xdr:cNvPr id="132" name="Picture 152" descr="RULAArmMidline">
              <a:extLst>
                <a:ext uri="{FF2B5EF4-FFF2-40B4-BE49-F238E27FC236}">
                  <a16:creationId xmlns:a16="http://schemas.microsoft.com/office/drawing/2014/main" id="{00000000-0008-0000-0200-000084000000}"/>
                </a:ext>
              </a:extLst>
            </xdr:cNvPr>
            <xdr:cNvPicPr>
              <a:picLocks noChangeAspect="1" noChangeArrowheads="1"/>
            </xdr:cNvPicPr>
          </xdr:nvPicPr>
          <xdr:blipFill>
            <a:blip xmlns:r="http://schemas.openxmlformats.org/officeDocument/2006/relationships" r:embed="rId57" cstate="print">
              <a:extLst>
                <a:ext uri="{BEBA8EAE-BF5A-486C-A8C5-ECC9F3942E4B}">
                  <a14:imgProps xmlns:a14="http://schemas.microsoft.com/office/drawing/2010/main">
                    <a14:imgLayer r:embed="rId58">
                      <a14:imgEffect>
                        <a14:brightnessContrast contrast="40000"/>
                      </a14:imgEffect>
                    </a14:imgLayer>
                  </a14:imgProps>
                </a:ext>
                <a:ext uri="{28A0092B-C50C-407E-A947-70E740481C1C}">
                  <a14:useLocalDpi xmlns:a14="http://schemas.microsoft.com/office/drawing/2010/main" val="0"/>
                </a:ext>
              </a:extLst>
            </a:blip>
            <a:srcRect l="6000" r="5750"/>
            <a:stretch>
              <a:fillRect/>
            </a:stretch>
          </xdr:blipFill>
          <xdr:spPr bwMode="auto">
            <a:xfrm>
              <a:off x="360" y="389"/>
              <a:ext cx="86" cy="1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3" name="Text Box 153">
              <a:extLst>
                <a:ext uri="{FF2B5EF4-FFF2-40B4-BE49-F238E27FC236}">
                  <a16:creationId xmlns:a16="http://schemas.microsoft.com/office/drawing/2014/main" id="{00000000-0008-0000-0200-000085000000}"/>
                </a:ext>
              </a:extLst>
            </xdr:cNvPr>
            <xdr:cNvSpPr txBox="1">
              <a:spLocks noChangeArrowheads="1"/>
            </xdr:cNvSpPr>
          </xdr:nvSpPr>
          <xdr:spPr bwMode="auto">
            <a:xfrm>
              <a:off x="452" y="431"/>
              <a:ext cx="188" cy="5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pt-BR" sz="700" b="1" i="0" u="none" strike="noStrike" baseline="0">
                  <a:solidFill>
                    <a:srgbClr val="000000"/>
                  </a:solidFill>
                  <a:latin typeface="+mn-lt"/>
                  <a:cs typeface="Arial"/>
                </a:rPr>
                <a:t>+ 1</a:t>
              </a:r>
              <a:r>
                <a:rPr lang="pt-BR" sz="700" b="0" i="0" u="none" strike="noStrike" baseline="0">
                  <a:solidFill>
                    <a:srgbClr val="000000"/>
                  </a:solidFill>
                  <a:latin typeface="+mn-lt"/>
                  <a:cs typeface="Arial"/>
                </a:rPr>
                <a:t> braço </a:t>
              </a:r>
              <a:r>
                <a:rPr lang="pt-BR" sz="700" b="0" i="0" u="none" strike="noStrike" baseline="0">
                  <a:solidFill>
                    <a:srgbClr val="000000"/>
                  </a:solidFill>
                  <a:latin typeface="+mn-lt"/>
                  <a:cs typeface="Arial" panose="020B0604020202020204" pitchFamily="34" charset="0"/>
                </a:rPr>
                <a:t>cruza a </a:t>
              </a:r>
              <a:r>
                <a:rPr lang="pt-PT" sz="700">
                  <a:latin typeface="+mn-lt"/>
                  <a:cs typeface="Arial" panose="020B0604020202020204" pitchFamily="34" charset="0"/>
                </a:rPr>
                <a:t>linha média do corpo ou para o lado</a:t>
              </a:r>
              <a:endParaRPr lang="pt-BR" sz="700" b="0" i="0" u="none" strike="noStrike" baseline="0">
                <a:solidFill>
                  <a:srgbClr val="000000"/>
                </a:solidFill>
                <a:latin typeface="+mn-lt"/>
                <a:cs typeface="Arial" panose="020B0604020202020204" pitchFamily="34" charset="0"/>
              </a:endParaRPr>
            </a:p>
          </xdr:txBody>
        </xdr:sp>
      </xdr:grpSp>
      <xdr:grpSp>
        <xdr:nvGrpSpPr>
          <xdr:cNvPr id="125" name="Group 154">
            <a:extLst>
              <a:ext uri="{FF2B5EF4-FFF2-40B4-BE49-F238E27FC236}">
                <a16:creationId xmlns:a16="http://schemas.microsoft.com/office/drawing/2014/main" id="{00000000-0008-0000-0200-00007D000000}"/>
              </a:ext>
            </a:extLst>
          </xdr:cNvPr>
          <xdr:cNvGrpSpPr>
            <a:grpSpLocks/>
          </xdr:cNvGrpSpPr>
        </xdr:nvGrpSpPr>
        <xdr:grpSpPr bwMode="auto">
          <a:xfrm>
            <a:off x="64" y="359"/>
            <a:ext cx="204" cy="131"/>
            <a:chOff x="64" y="359"/>
            <a:chExt cx="204" cy="131"/>
          </a:xfrm>
        </xdr:grpSpPr>
        <xdr:grpSp>
          <xdr:nvGrpSpPr>
            <xdr:cNvPr id="126" name="Group 155">
              <a:extLst>
                <a:ext uri="{FF2B5EF4-FFF2-40B4-BE49-F238E27FC236}">
                  <a16:creationId xmlns:a16="http://schemas.microsoft.com/office/drawing/2014/main" id="{00000000-0008-0000-0200-00007E000000}"/>
                </a:ext>
              </a:extLst>
            </xdr:cNvPr>
            <xdr:cNvGrpSpPr>
              <a:grpSpLocks/>
            </xdr:cNvGrpSpPr>
          </xdr:nvGrpSpPr>
          <xdr:grpSpPr bwMode="auto">
            <a:xfrm>
              <a:off x="64" y="359"/>
              <a:ext cx="161" cy="126"/>
              <a:chOff x="64" y="365"/>
              <a:chExt cx="161" cy="126"/>
            </a:xfrm>
          </xdr:grpSpPr>
          <xdr:pic>
            <xdr:nvPicPr>
              <xdr:cNvPr id="129" name="Picture 156" descr="RULAArmLowerOutside60-100">
                <a:extLst>
                  <a:ext uri="{FF2B5EF4-FFF2-40B4-BE49-F238E27FC236}">
                    <a16:creationId xmlns:a16="http://schemas.microsoft.com/office/drawing/2014/main" id="{00000000-0008-0000-0200-000081000000}"/>
                  </a:ext>
                </a:extLst>
              </xdr:cNvPr>
              <xdr:cNvPicPr>
                <a:picLocks noChangeAspect="1" noChangeArrowheads="1"/>
              </xdr:cNvPicPr>
            </xdr:nvPicPr>
            <xdr:blipFill>
              <a:blip xmlns:r="http://schemas.openxmlformats.org/officeDocument/2006/relationships" r:embed="rId59" cstate="print">
                <a:extLst>
                  <a:ext uri="{BEBA8EAE-BF5A-486C-A8C5-ECC9F3942E4B}">
                    <a14:imgProps xmlns:a14="http://schemas.microsoft.com/office/drawing/2010/main">
                      <a14:imgLayer r:embed="rId60">
                        <a14:imgEffect>
                          <a14:brightnessContrast contrast="40000"/>
                        </a14:imgEffect>
                      </a14:imgLayer>
                    </a14:imgProps>
                  </a:ext>
                  <a:ext uri="{28A0092B-C50C-407E-A947-70E740481C1C}">
                    <a14:useLocalDpi xmlns:a14="http://schemas.microsoft.com/office/drawing/2010/main" val="0"/>
                  </a:ext>
                </a:extLst>
              </a:blip>
              <a:srcRect l="16754" t="3015" r="24512"/>
              <a:stretch>
                <a:fillRect/>
              </a:stretch>
            </xdr:blipFill>
            <xdr:spPr bwMode="auto">
              <a:xfrm>
                <a:off x="163" y="365"/>
                <a:ext cx="62" cy="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0" name="Rectangle 157">
                <a:extLst>
                  <a:ext uri="{FF2B5EF4-FFF2-40B4-BE49-F238E27FC236}">
                    <a16:creationId xmlns:a16="http://schemas.microsoft.com/office/drawing/2014/main" id="{00000000-0008-0000-0200-000082000000}"/>
                  </a:ext>
                </a:extLst>
              </xdr:cNvPr>
              <xdr:cNvSpPr>
                <a:spLocks noChangeArrowheads="1"/>
              </xdr:cNvSpPr>
            </xdr:nvSpPr>
            <xdr:spPr bwMode="auto">
              <a:xfrm>
                <a:off x="64" y="482"/>
                <a:ext cx="10" cy="8"/>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27" name="Text Box 159">
              <a:extLst>
                <a:ext uri="{FF2B5EF4-FFF2-40B4-BE49-F238E27FC236}">
                  <a16:creationId xmlns:a16="http://schemas.microsoft.com/office/drawing/2014/main" id="{00000000-0008-0000-0200-00007F000000}"/>
                </a:ext>
              </a:extLst>
            </xdr:cNvPr>
            <xdr:cNvSpPr txBox="1">
              <a:spLocks noChangeArrowheads="1"/>
            </xdr:cNvSpPr>
          </xdr:nvSpPr>
          <xdr:spPr bwMode="auto">
            <a:xfrm>
              <a:off x="198" y="457"/>
              <a:ext cx="48" cy="33"/>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60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sp macro="" textlink="">
          <xdr:nvSpPr>
            <xdr:cNvPr id="128" name="Text Box 160">
              <a:extLst>
                <a:ext uri="{FF2B5EF4-FFF2-40B4-BE49-F238E27FC236}">
                  <a16:creationId xmlns:a16="http://schemas.microsoft.com/office/drawing/2014/main" id="{00000000-0008-0000-0200-000080000000}"/>
                </a:ext>
              </a:extLst>
            </xdr:cNvPr>
            <xdr:cNvSpPr txBox="1">
              <a:spLocks noChangeArrowheads="1"/>
            </xdr:cNvSpPr>
          </xdr:nvSpPr>
          <xdr:spPr bwMode="auto">
            <a:xfrm>
              <a:off x="212" y="402"/>
              <a:ext cx="56" cy="2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pt-BR" sz="700" b="1" i="0" u="none" strike="noStrike" baseline="0">
                  <a:solidFill>
                    <a:srgbClr val="000000"/>
                  </a:solidFill>
                  <a:latin typeface="+mn-lt"/>
                  <a:cs typeface="Arial"/>
                </a:rPr>
                <a:t>100</a:t>
              </a:r>
              <a:r>
                <a:rPr lang="pt-BR" sz="700" b="1" i="0" u="none" strike="noStrike" baseline="0">
                  <a:solidFill>
                    <a:srgbClr val="000000"/>
                  </a:solidFill>
                  <a:latin typeface="Calibri"/>
                  <a:cs typeface="Arial"/>
                </a:rPr>
                <a:t>⁰</a:t>
              </a:r>
              <a:endParaRPr lang="pt-BR" sz="700" b="1" i="0" u="none" strike="noStrike" baseline="0">
                <a:solidFill>
                  <a:srgbClr val="000000"/>
                </a:solidFill>
                <a:latin typeface="+mn-lt"/>
                <a:cs typeface="Arial"/>
              </a:endParaRPr>
            </a:p>
          </xdr:txBody>
        </xdr:sp>
      </xdr:grpSp>
    </xdr:grpSp>
    <xdr:clientData/>
  </xdr:twoCellAnchor>
  <xdr:twoCellAnchor>
    <xdr:from>
      <xdr:col>0</xdr:col>
      <xdr:colOff>19050</xdr:colOff>
      <xdr:row>4</xdr:row>
      <xdr:rowOff>38100</xdr:rowOff>
    </xdr:from>
    <xdr:to>
      <xdr:col>0</xdr:col>
      <xdr:colOff>584200</xdr:colOff>
      <xdr:row>5</xdr:row>
      <xdr:rowOff>9114</xdr:rowOff>
    </xdr:to>
    <xdr:grpSp>
      <xdr:nvGrpSpPr>
        <xdr:cNvPr id="139" name="Group 169">
          <a:extLst>
            <a:ext uri="{FF2B5EF4-FFF2-40B4-BE49-F238E27FC236}">
              <a16:creationId xmlns:a16="http://schemas.microsoft.com/office/drawing/2014/main" id="{00000000-0008-0000-0200-00008B000000}"/>
            </a:ext>
          </a:extLst>
        </xdr:cNvPr>
        <xdr:cNvGrpSpPr>
          <a:grpSpLocks/>
        </xdr:cNvGrpSpPr>
      </xdr:nvGrpSpPr>
      <xdr:grpSpPr bwMode="auto">
        <a:xfrm>
          <a:off x="19050" y="636814"/>
          <a:ext cx="565150" cy="746621"/>
          <a:chOff x="0" y="204"/>
          <a:chExt cx="90" cy="126"/>
        </a:xfrm>
      </xdr:grpSpPr>
      <xdr:grpSp>
        <xdr:nvGrpSpPr>
          <xdr:cNvPr id="140" name="Group 128">
            <a:extLst>
              <a:ext uri="{FF2B5EF4-FFF2-40B4-BE49-F238E27FC236}">
                <a16:creationId xmlns:a16="http://schemas.microsoft.com/office/drawing/2014/main" id="{00000000-0008-0000-0200-00008C000000}"/>
              </a:ext>
            </a:extLst>
          </xdr:cNvPr>
          <xdr:cNvGrpSpPr>
            <a:grpSpLocks/>
          </xdr:cNvGrpSpPr>
        </xdr:nvGrpSpPr>
        <xdr:grpSpPr bwMode="auto">
          <a:xfrm>
            <a:off x="0" y="204"/>
            <a:ext cx="90" cy="126"/>
            <a:chOff x="0" y="209"/>
            <a:chExt cx="90" cy="126"/>
          </a:xfrm>
        </xdr:grpSpPr>
        <xdr:pic>
          <xdr:nvPicPr>
            <xdr:cNvPr id="142" name="Picture 129" descr="RULAArm20toNeg20">
              <a:extLst>
                <a:ext uri="{FF2B5EF4-FFF2-40B4-BE49-F238E27FC236}">
                  <a16:creationId xmlns:a16="http://schemas.microsoft.com/office/drawing/2014/main" id="{00000000-0008-0000-0200-00008E000000}"/>
                </a:ext>
              </a:extLst>
            </xdr:cNvPr>
            <xdr:cNvPicPr>
              <a:picLocks noChangeAspect="1" noChangeArrowheads="1"/>
            </xdr:cNvPicPr>
          </xdr:nvPicPr>
          <xdr:blipFill>
            <a:blip xmlns:r="http://schemas.openxmlformats.org/officeDocument/2006/relationships" r:embed="rId61" cstate="print">
              <a:extLst>
                <a:ext uri="{BEBA8EAE-BF5A-486C-A8C5-ECC9F3942E4B}">
                  <a14:imgProps xmlns:a14="http://schemas.microsoft.com/office/drawing/2010/main">
                    <a14:imgLayer r:embed="rId62">
                      <a14:imgEffect>
                        <a14:brightnessContrast contrast="40000"/>
                      </a14:imgEffect>
                    </a14:imgLayer>
                  </a14:imgProps>
                </a:ext>
                <a:ext uri="{28A0092B-C50C-407E-A947-70E740481C1C}">
                  <a14:useLocalDpi xmlns:a14="http://schemas.microsoft.com/office/drawing/2010/main" val="0"/>
                </a:ext>
              </a:extLst>
            </a:blip>
            <a:srcRect l="12296" r="13934"/>
            <a:stretch>
              <a:fillRect/>
            </a:stretch>
          </xdr:blipFill>
          <xdr:spPr bwMode="auto">
            <a:xfrm>
              <a:off x="1" y="209"/>
              <a:ext cx="89" cy="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3" name="Rectangle 130">
              <a:extLst>
                <a:ext uri="{FF2B5EF4-FFF2-40B4-BE49-F238E27FC236}">
                  <a16:creationId xmlns:a16="http://schemas.microsoft.com/office/drawing/2014/main" id="{00000000-0008-0000-0200-00008F000000}"/>
                </a:ext>
              </a:extLst>
            </xdr:cNvPr>
            <xdr:cNvSpPr>
              <a:spLocks noChangeArrowheads="1"/>
            </xdr:cNvSpPr>
          </xdr:nvSpPr>
          <xdr:spPr bwMode="auto">
            <a:xfrm>
              <a:off x="0" y="291"/>
              <a:ext cx="12" cy="11"/>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44" name="Rectangle 131">
              <a:extLst>
                <a:ext uri="{FF2B5EF4-FFF2-40B4-BE49-F238E27FC236}">
                  <a16:creationId xmlns:a16="http://schemas.microsoft.com/office/drawing/2014/main" id="{00000000-0008-0000-0200-000090000000}"/>
                </a:ext>
              </a:extLst>
            </xdr:cNvPr>
            <xdr:cNvSpPr>
              <a:spLocks noChangeArrowheads="1"/>
            </xdr:cNvSpPr>
          </xdr:nvSpPr>
          <xdr:spPr bwMode="auto">
            <a:xfrm>
              <a:off x="76" y="288"/>
              <a:ext cx="12" cy="11"/>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41" name="Text Box 133">
            <a:extLst>
              <a:ext uri="{FF2B5EF4-FFF2-40B4-BE49-F238E27FC236}">
                <a16:creationId xmlns:a16="http://schemas.microsoft.com/office/drawing/2014/main" id="{00000000-0008-0000-0200-00008D000000}"/>
              </a:ext>
            </a:extLst>
          </xdr:cNvPr>
          <xdr:cNvSpPr txBox="1">
            <a:spLocks noChangeArrowheads="1"/>
          </xdr:cNvSpPr>
        </xdr:nvSpPr>
        <xdr:spPr bwMode="auto">
          <a:xfrm>
            <a:off x="4" y="268"/>
            <a:ext cx="52" cy="3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45720" rIns="91440" bIns="45720" anchor="t" upright="1"/>
          <a:lstStyle/>
          <a:p>
            <a:pPr algn="l" rtl="0">
              <a:defRPr sz="1000"/>
            </a:pPr>
            <a:r>
              <a:rPr lang="pt-BR" sz="700" b="1" i="0" u="none" strike="noStrike" baseline="0">
                <a:solidFill>
                  <a:srgbClr val="000000"/>
                </a:solidFill>
                <a:latin typeface="+mn-lt"/>
                <a:cs typeface="Arial"/>
              </a:rPr>
              <a:t>-20⁰</a:t>
            </a:r>
          </a:p>
        </xdr:txBody>
      </xdr:sp>
    </xdr:grpSp>
    <xdr:clientData/>
  </xdr:twoCellAnchor>
  <xdr:oneCellAnchor>
    <xdr:from>
      <xdr:col>0</xdr:col>
      <xdr:colOff>47625</xdr:colOff>
      <xdr:row>4</xdr:row>
      <xdr:rowOff>15875</xdr:rowOff>
    </xdr:from>
    <xdr:ext cx="230191" cy="201915"/>
    <xdr:sp macro="" textlink="">
      <xdr:nvSpPr>
        <xdr:cNvPr id="145" name="CaixaDeTexto 144">
          <a:extLst>
            <a:ext uri="{FF2B5EF4-FFF2-40B4-BE49-F238E27FC236}">
              <a16:creationId xmlns:a16="http://schemas.microsoft.com/office/drawing/2014/main" id="{00000000-0008-0000-0200-000091000000}"/>
            </a:ext>
          </a:extLst>
        </xdr:cNvPr>
        <xdr:cNvSpPr txBox="1"/>
      </xdr:nvSpPr>
      <xdr:spPr>
        <a:xfrm>
          <a:off x="47625" y="606425"/>
          <a:ext cx="230191"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700" b="1"/>
            <a:t>1</a:t>
          </a:r>
        </a:p>
      </xdr:txBody>
    </xdr:sp>
    <xdr:clientData/>
  </xdr:oneCellAnchor>
  <xdr:twoCellAnchor>
    <xdr:from>
      <xdr:col>0</xdr:col>
      <xdr:colOff>431800</xdr:colOff>
      <xdr:row>4</xdr:row>
      <xdr:rowOff>425450</xdr:rowOff>
    </xdr:from>
    <xdr:to>
      <xdr:col>0</xdr:col>
      <xdr:colOff>787647</xdr:colOff>
      <xdr:row>4</xdr:row>
      <xdr:rowOff>631711</xdr:rowOff>
    </xdr:to>
    <xdr:sp macro="" textlink="">
      <xdr:nvSpPr>
        <xdr:cNvPr id="146" name="Text Box 133">
          <a:extLst>
            <a:ext uri="{FF2B5EF4-FFF2-40B4-BE49-F238E27FC236}">
              <a16:creationId xmlns:a16="http://schemas.microsoft.com/office/drawing/2014/main" id="{00000000-0008-0000-0200-000092000000}"/>
            </a:ext>
          </a:extLst>
        </xdr:cNvPr>
        <xdr:cNvSpPr txBox="1">
          <a:spLocks noChangeArrowheads="1"/>
        </xdr:cNvSpPr>
      </xdr:nvSpPr>
      <xdr:spPr bwMode="auto">
        <a:xfrm>
          <a:off x="431800" y="1016000"/>
          <a:ext cx="355847" cy="206261"/>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45720" rIns="91440" bIns="45720" anchor="t" upright="1"/>
        <a:lstStyle/>
        <a:p>
          <a:pPr algn="l" rtl="0">
            <a:defRPr sz="1000"/>
          </a:pPr>
          <a:r>
            <a:rPr lang="pt-BR" sz="700" b="1" i="0" u="none" strike="noStrike" baseline="0">
              <a:solidFill>
                <a:srgbClr val="000000"/>
              </a:solidFill>
              <a:latin typeface="+mn-lt"/>
              <a:cs typeface="Arial"/>
            </a:rPr>
            <a:t>20⁰</a:t>
          </a:r>
        </a:p>
      </xdr:txBody>
    </xdr:sp>
    <xdr:clientData/>
  </xdr:twoCellAnchor>
  <xdr:twoCellAnchor>
    <xdr:from>
      <xdr:col>0</xdr:col>
      <xdr:colOff>673100</xdr:colOff>
      <xdr:row>4</xdr:row>
      <xdr:rowOff>571500</xdr:rowOff>
    </xdr:from>
    <xdr:to>
      <xdr:col>1</xdr:col>
      <xdr:colOff>178047</xdr:colOff>
      <xdr:row>5</xdr:row>
      <xdr:rowOff>3061</xdr:rowOff>
    </xdr:to>
    <xdr:sp macro="" textlink="">
      <xdr:nvSpPr>
        <xdr:cNvPr id="147" name="Text Box 133">
          <a:extLst>
            <a:ext uri="{FF2B5EF4-FFF2-40B4-BE49-F238E27FC236}">
              <a16:creationId xmlns:a16="http://schemas.microsoft.com/office/drawing/2014/main" id="{00000000-0008-0000-0200-000093000000}"/>
            </a:ext>
          </a:extLst>
        </xdr:cNvPr>
        <xdr:cNvSpPr txBox="1">
          <a:spLocks noChangeArrowheads="1"/>
        </xdr:cNvSpPr>
      </xdr:nvSpPr>
      <xdr:spPr bwMode="auto">
        <a:xfrm>
          <a:off x="673100" y="1162050"/>
          <a:ext cx="352672" cy="20308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0" tIns="45720" rIns="91440" bIns="45720" anchor="ctr" upright="1"/>
        <a:lstStyle/>
        <a:p>
          <a:pPr algn="l" rtl="0">
            <a:defRPr sz="1000"/>
          </a:pPr>
          <a:r>
            <a:rPr lang="pt-BR" sz="700" b="1" i="0" u="none" strike="noStrike" baseline="0">
              <a:solidFill>
                <a:srgbClr val="000000"/>
              </a:solidFill>
              <a:latin typeface="+mn-lt"/>
              <a:cs typeface="Arial"/>
            </a:rPr>
            <a:t>&gt;20⁰</a:t>
          </a:r>
        </a:p>
      </xdr:txBody>
    </xdr:sp>
    <xdr:clientData/>
  </xdr:twoCellAnchor>
  <xdr:oneCellAnchor>
    <xdr:from>
      <xdr:col>0</xdr:col>
      <xdr:colOff>796925</xdr:colOff>
      <xdr:row>4</xdr:row>
      <xdr:rowOff>19050</xdr:rowOff>
    </xdr:from>
    <xdr:ext cx="230191" cy="201915"/>
    <xdr:sp macro="" textlink="">
      <xdr:nvSpPr>
        <xdr:cNvPr id="148" name="CaixaDeTexto 147">
          <a:extLst>
            <a:ext uri="{FF2B5EF4-FFF2-40B4-BE49-F238E27FC236}">
              <a16:creationId xmlns:a16="http://schemas.microsoft.com/office/drawing/2014/main" id="{00000000-0008-0000-0200-000094000000}"/>
            </a:ext>
          </a:extLst>
        </xdr:cNvPr>
        <xdr:cNvSpPr txBox="1"/>
      </xdr:nvSpPr>
      <xdr:spPr>
        <a:xfrm>
          <a:off x="796925" y="609600"/>
          <a:ext cx="230191"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700" b="1"/>
            <a:t>2</a:t>
          </a:r>
        </a:p>
      </xdr:txBody>
    </xdr:sp>
    <xdr:clientData/>
  </xdr:oneCellAnchor>
  <xdr:oneCellAnchor>
    <xdr:from>
      <xdr:col>1</xdr:col>
      <xdr:colOff>422275</xdr:colOff>
      <xdr:row>4</xdr:row>
      <xdr:rowOff>25400</xdr:rowOff>
    </xdr:from>
    <xdr:ext cx="230191" cy="201915"/>
    <xdr:sp macro="" textlink="">
      <xdr:nvSpPr>
        <xdr:cNvPr id="149" name="CaixaDeTexto 148">
          <a:extLst>
            <a:ext uri="{FF2B5EF4-FFF2-40B4-BE49-F238E27FC236}">
              <a16:creationId xmlns:a16="http://schemas.microsoft.com/office/drawing/2014/main" id="{00000000-0008-0000-0200-000095000000}"/>
            </a:ext>
          </a:extLst>
        </xdr:cNvPr>
        <xdr:cNvSpPr txBox="1"/>
      </xdr:nvSpPr>
      <xdr:spPr>
        <a:xfrm>
          <a:off x="1270000" y="615950"/>
          <a:ext cx="230191"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700" b="1"/>
            <a:t>2</a:t>
          </a:r>
        </a:p>
      </xdr:txBody>
    </xdr:sp>
    <xdr:clientData/>
  </xdr:oneCellAnchor>
  <xdr:oneCellAnchor>
    <xdr:from>
      <xdr:col>2</xdr:col>
      <xdr:colOff>352425</xdr:colOff>
      <xdr:row>4</xdr:row>
      <xdr:rowOff>25400</xdr:rowOff>
    </xdr:from>
    <xdr:ext cx="230191" cy="201915"/>
    <xdr:sp macro="" textlink="">
      <xdr:nvSpPr>
        <xdr:cNvPr id="150" name="CaixaDeTexto 149">
          <a:extLst>
            <a:ext uri="{FF2B5EF4-FFF2-40B4-BE49-F238E27FC236}">
              <a16:creationId xmlns:a16="http://schemas.microsoft.com/office/drawing/2014/main" id="{00000000-0008-0000-0200-000096000000}"/>
            </a:ext>
          </a:extLst>
        </xdr:cNvPr>
        <xdr:cNvSpPr txBox="1"/>
      </xdr:nvSpPr>
      <xdr:spPr>
        <a:xfrm>
          <a:off x="1971675" y="615950"/>
          <a:ext cx="230191"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700" b="1"/>
            <a:t>3</a:t>
          </a:r>
        </a:p>
      </xdr:txBody>
    </xdr:sp>
    <xdr:clientData/>
  </xdr:oneCellAnchor>
  <xdr:oneCellAnchor>
    <xdr:from>
      <xdr:col>3</xdr:col>
      <xdr:colOff>492125</xdr:colOff>
      <xdr:row>4</xdr:row>
      <xdr:rowOff>19050</xdr:rowOff>
    </xdr:from>
    <xdr:ext cx="230191" cy="201915"/>
    <xdr:sp macro="" textlink="">
      <xdr:nvSpPr>
        <xdr:cNvPr id="151" name="CaixaDeTexto 150">
          <a:extLst>
            <a:ext uri="{FF2B5EF4-FFF2-40B4-BE49-F238E27FC236}">
              <a16:creationId xmlns:a16="http://schemas.microsoft.com/office/drawing/2014/main" id="{00000000-0008-0000-0200-000097000000}"/>
            </a:ext>
          </a:extLst>
        </xdr:cNvPr>
        <xdr:cNvSpPr txBox="1"/>
      </xdr:nvSpPr>
      <xdr:spPr>
        <a:xfrm>
          <a:off x="2720975" y="609600"/>
          <a:ext cx="230191"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700" b="1"/>
            <a:t>3</a:t>
          </a:r>
        </a:p>
      </xdr:txBody>
    </xdr:sp>
    <xdr:clientData/>
  </xdr:oneCellAnchor>
  <xdr:oneCellAnchor>
    <xdr:from>
      <xdr:col>1</xdr:col>
      <xdr:colOff>206375</xdr:colOff>
      <xdr:row>6</xdr:row>
      <xdr:rowOff>25400</xdr:rowOff>
    </xdr:from>
    <xdr:ext cx="230191" cy="201915"/>
    <xdr:sp macro="" textlink="">
      <xdr:nvSpPr>
        <xdr:cNvPr id="152" name="CaixaDeTexto 151">
          <a:extLst>
            <a:ext uri="{FF2B5EF4-FFF2-40B4-BE49-F238E27FC236}">
              <a16:creationId xmlns:a16="http://schemas.microsoft.com/office/drawing/2014/main" id="{00000000-0008-0000-0200-000098000000}"/>
            </a:ext>
          </a:extLst>
        </xdr:cNvPr>
        <xdr:cNvSpPr txBox="1"/>
      </xdr:nvSpPr>
      <xdr:spPr>
        <a:xfrm>
          <a:off x="1054100" y="1577975"/>
          <a:ext cx="230191"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700" b="1"/>
            <a:t>2</a:t>
          </a:r>
        </a:p>
      </xdr:txBody>
    </xdr:sp>
    <xdr:clientData/>
  </xdr:oneCellAnchor>
  <xdr:oneCellAnchor>
    <xdr:from>
      <xdr:col>0</xdr:col>
      <xdr:colOff>60325</xdr:colOff>
      <xdr:row>6</xdr:row>
      <xdr:rowOff>31750</xdr:rowOff>
    </xdr:from>
    <xdr:ext cx="230191" cy="201915"/>
    <xdr:sp macro="" textlink="">
      <xdr:nvSpPr>
        <xdr:cNvPr id="153" name="CaixaDeTexto 152">
          <a:extLst>
            <a:ext uri="{FF2B5EF4-FFF2-40B4-BE49-F238E27FC236}">
              <a16:creationId xmlns:a16="http://schemas.microsoft.com/office/drawing/2014/main" id="{00000000-0008-0000-0200-000099000000}"/>
            </a:ext>
          </a:extLst>
        </xdr:cNvPr>
        <xdr:cNvSpPr txBox="1"/>
      </xdr:nvSpPr>
      <xdr:spPr>
        <a:xfrm>
          <a:off x="60325" y="1584325"/>
          <a:ext cx="230191"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700" b="1"/>
            <a:t>1</a:t>
          </a:r>
        </a:p>
      </xdr:txBody>
    </xdr:sp>
    <xdr:clientData/>
  </xdr:oneCellAnchor>
  <xdr:twoCellAnchor>
    <xdr:from>
      <xdr:col>3</xdr:col>
      <xdr:colOff>15875</xdr:colOff>
      <xdr:row>6</xdr:row>
      <xdr:rowOff>0</xdr:rowOff>
    </xdr:from>
    <xdr:to>
      <xdr:col>3</xdr:col>
      <xdr:colOff>15875</xdr:colOff>
      <xdr:row>6</xdr:row>
      <xdr:rowOff>756000</xdr:rowOff>
    </xdr:to>
    <xdr:sp macro="" textlink="">
      <xdr:nvSpPr>
        <xdr:cNvPr id="154" name="Line 66">
          <a:extLst>
            <a:ext uri="{FF2B5EF4-FFF2-40B4-BE49-F238E27FC236}">
              <a16:creationId xmlns:a16="http://schemas.microsoft.com/office/drawing/2014/main" id="{00000000-0008-0000-0200-00009A000000}"/>
            </a:ext>
          </a:extLst>
        </xdr:cNvPr>
        <xdr:cNvSpPr>
          <a:spLocks noChangeShapeType="1"/>
        </xdr:cNvSpPr>
      </xdr:nvSpPr>
      <xdr:spPr bwMode="auto">
        <a:xfrm>
          <a:off x="2244725" y="1552575"/>
          <a:ext cx="0" cy="756000"/>
        </a:xfrm>
        <a:prstGeom prst="line">
          <a:avLst/>
        </a:prstGeom>
        <a:noFill/>
        <a:ln w="6350">
          <a:solidFill>
            <a:schemeClr val="bg1">
              <a:lumMod val="75000"/>
            </a:schemeClr>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626457</xdr:colOff>
      <xdr:row>6</xdr:row>
      <xdr:rowOff>705985</xdr:rowOff>
    </xdr:from>
    <xdr:to>
      <xdr:col>1</xdr:col>
      <xdr:colOff>699781</xdr:colOff>
      <xdr:row>6</xdr:row>
      <xdr:rowOff>752249</xdr:rowOff>
    </xdr:to>
    <xdr:sp macro="" textlink="">
      <xdr:nvSpPr>
        <xdr:cNvPr id="155" name="Rectangle 157">
          <a:extLst>
            <a:ext uri="{FF2B5EF4-FFF2-40B4-BE49-F238E27FC236}">
              <a16:creationId xmlns:a16="http://schemas.microsoft.com/office/drawing/2014/main" id="{00000000-0008-0000-0200-00009B000000}"/>
            </a:ext>
          </a:extLst>
        </xdr:cNvPr>
        <xdr:cNvSpPr>
          <a:spLocks noChangeArrowheads="1"/>
        </xdr:cNvSpPr>
      </xdr:nvSpPr>
      <xdr:spPr bwMode="auto">
        <a:xfrm>
          <a:off x="1474182" y="2258560"/>
          <a:ext cx="73324" cy="46264"/>
        </a:xfrm>
        <a:prstGeom prst="rect">
          <a:avLst/>
        </a:prstGeom>
        <a:solidFill>
          <a:srgbClr xmlns:mc="http://schemas.openxmlformats.org/markup-compatibility/2006" xmlns:a14="http://schemas.microsoft.com/office/drawing/2010/main" val="FFFFFF" mc:Ignorable="a14" a14:legacySpreadsheetColorIndex="9"/>
        </a:solidFill>
        <a:ln>
          <a:noFill/>
        </a:ln>
        <a:effectLst/>
        <a:extLs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161925</xdr:colOff>
      <xdr:row>8</xdr:row>
      <xdr:rowOff>0</xdr:rowOff>
    </xdr:from>
    <xdr:to>
      <xdr:col>5</xdr:col>
      <xdr:colOff>161925</xdr:colOff>
      <xdr:row>8</xdr:row>
      <xdr:rowOff>756000</xdr:rowOff>
    </xdr:to>
    <xdr:sp macro="" textlink="">
      <xdr:nvSpPr>
        <xdr:cNvPr id="156" name="Line 66">
          <a:extLst>
            <a:ext uri="{FF2B5EF4-FFF2-40B4-BE49-F238E27FC236}">
              <a16:creationId xmlns:a16="http://schemas.microsoft.com/office/drawing/2014/main" id="{00000000-0008-0000-0200-00009C000000}"/>
            </a:ext>
          </a:extLst>
        </xdr:cNvPr>
        <xdr:cNvSpPr>
          <a:spLocks noChangeShapeType="1"/>
        </xdr:cNvSpPr>
      </xdr:nvSpPr>
      <xdr:spPr bwMode="auto">
        <a:xfrm>
          <a:off x="3609975" y="2505075"/>
          <a:ext cx="0" cy="756000"/>
        </a:xfrm>
        <a:prstGeom prst="line">
          <a:avLst/>
        </a:prstGeom>
        <a:noFill/>
        <a:ln w="6350">
          <a:solidFill>
            <a:schemeClr val="bg1">
              <a:lumMod val="75000"/>
            </a:schemeClr>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3175</xdr:colOff>
      <xdr:row>12</xdr:row>
      <xdr:rowOff>0</xdr:rowOff>
    </xdr:from>
    <xdr:to>
      <xdr:col>5</xdr:col>
      <xdr:colOff>3175</xdr:colOff>
      <xdr:row>12</xdr:row>
      <xdr:rowOff>756000</xdr:rowOff>
    </xdr:to>
    <xdr:sp macro="" textlink="">
      <xdr:nvSpPr>
        <xdr:cNvPr id="157" name="Line 66">
          <a:extLst>
            <a:ext uri="{FF2B5EF4-FFF2-40B4-BE49-F238E27FC236}">
              <a16:creationId xmlns:a16="http://schemas.microsoft.com/office/drawing/2014/main" id="{00000000-0008-0000-0200-00009D000000}"/>
            </a:ext>
          </a:extLst>
        </xdr:cNvPr>
        <xdr:cNvSpPr>
          <a:spLocks noChangeShapeType="1"/>
        </xdr:cNvSpPr>
      </xdr:nvSpPr>
      <xdr:spPr bwMode="auto">
        <a:xfrm>
          <a:off x="3451225" y="4410075"/>
          <a:ext cx="0" cy="756000"/>
        </a:xfrm>
        <a:prstGeom prst="line">
          <a:avLst/>
        </a:prstGeom>
        <a:noFill/>
        <a:ln w="6350">
          <a:solidFill>
            <a:schemeClr val="bg1">
              <a:lumMod val="75000"/>
            </a:schemeClr>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3175</xdr:colOff>
      <xdr:row>14</xdr:row>
      <xdr:rowOff>0</xdr:rowOff>
    </xdr:from>
    <xdr:to>
      <xdr:col>5</xdr:col>
      <xdr:colOff>3175</xdr:colOff>
      <xdr:row>14</xdr:row>
      <xdr:rowOff>1008000</xdr:rowOff>
    </xdr:to>
    <xdr:sp macro="" textlink="">
      <xdr:nvSpPr>
        <xdr:cNvPr id="158" name="Line 66">
          <a:extLst>
            <a:ext uri="{FF2B5EF4-FFF2-40B4-BE49-F238E27FC236}">
              <a16:creationId xmlns:a16="http://schemas.microsoft.com/office/drawing/2014/main" id="{00000000-0008-0000-0200-00009E000000}"/>
            </a:ext>
          </a:extLst>
        </xdr:cNvPr>
        <xdr:cNvSpPr>
          <a:spLocks noChangeShapeType="1"/>
        </xdr:cNvSpPr>
      </xdr:nvSpPr>
      <xdr:spPr bwMode="auto">
        <a:xfrm>
          <a:off x="3451225" y="5362575"/>
          <a:ext cx="0" cy="1008000"/>
        </a:xfrm>
        <a:prstGeom prst="line">
          <a:avLst/>
        </a:prstGeom>
        <a:noFill/>
        <a:ln w="6350">
          <a:solidFill>
            <a:schemeClr val="bg1">
              <a:lumMod val="75000"/>
            </a:schemeClr>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10</xdr:col>
      <xdr:colOff>87277</xdr:colOff>
      <xdr:row>10</xdr:row>
      <xdr:rowOff>7938</xdr:rowOff>
    </xdr:from>
    <xdr:ext cx="1776833" cy="718466"/>
    <xdr:sp macro="" textlink="">
      <xdr:nvSpPr>
        <xdr:cNvPr id="159" name="CaixaDeTexto 158">
          <a:extLst>
            <a:ext uri="{FF2B5EF4-FFF2-40B4-BE49-F238E27FC236}">
              <a16:creationId xmlns:a16="http://schemas.microsoft.com/office/drawing/2014/main" id="{00000000-0008-0000-0200-00009F000000}"/>
            </a:ext>
          </a:extLst>
        </xdr:cNvPr>
        <xdr:cNvSpPr txBox="1"/>
      </xdr:nvSpPr>
      <xdr:spPr>
        <a:xfrm>
          <a:off x="6111840" y="3484563"/>
          <a:ext cx="1776833"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800" b="1"/>
            <a:t>Interpretação do resultado</a:t>
          </a:r>
          <a:r>
            <a:rPr lang="pt-BR" sz="800" b="1" baseline="0"/>
            <a:t>:</a:t>
          </a:r>
        </a:p>
        <a:p>
          <a:r>
            <a:rPr lang="pt-BR" sz="800" baseline="0"/>
            <a:t>1 - 2 = Postura aceitável</a:t>
          </a:r>
        </a:p>
        <a:p>
          <a:r>
            <a:rPr lang="pt-BR" sz="800" baseline="0"/>
            <a:t>3 - 4 = Investigar</a:t>
          </a:r>
        </a:p>
        <a:p>
          <a:r>
            <a:rPr lang="pt-BR" sz="800" baseline="0"/>
            <a:t>5 - 6 = Investigar e mudar logo</a:t>
          </a:r>
        </a:p>
        <a:p>
          <a:r>
            <a:rPr lang="pt-BR" sz="800" baseline="0"/>
            <a:t>7 = Investigar e mudar imediatamente</a:t>
          </a:r>
          <a:endParaRPr lang="pt-BR" sz="8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325434</xdr:colOff>
      <xdr:row>6</xdr:row>
      <xdr:rowOff>31750</xdr:rowOff>
    </xdr:from>
    <xdr:to>
      <xdr:col>2</xdr:col>
      <xdr:colOff>284536</xdr:colOff>
      <xdr:row>12</xdr:row>
      <xdr:rowOff>168019</xdr:rowOff>
    </xdr:to>
    <xdr:pic>
      <xdr:nvPicPr>
        <xdr:cNvPr id="13" name="Picture 34" descr="Trunk">
          <a:extLst>
            <a:ext uri="{FF2B5EF4-FFF2-40B4-BE49-F238E27FC236}">
              <a16:creationId xmlns:a16="http://schemas.microsoft.com/office/drawing/2014/main" id="{00000000-0008-0000-0300-00000D000000}"/>
            </a:ext>
          </a:extLst>
        </xdr:cNvPr>
        <xdr:cNvPicPr>
          <a:picLocks noChangeAspect="1" noChangeArrowheads="1"/>
        </xdr:cNvPicPr>
      </xdr:nvPicPr>
      <xdr:blipFill>
        <a:blip xmlns:r="http://schemas.openxmlformats.org/officeDocument/2006/relationships" r:embed="rId1" cstate="print">
          <a:biLevel thresh="75000"/>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325434" y="436563"/>
          <a:ext cx="1181477" cy="1279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325436</xdr:colOff>
      <xdr:row>19</xdr:row>
      <xdr:rowOff>159076</xdr:rowOff>
    </xdr:from>
    <xdr:to>
      <xdr:col>2</xdr:col>
      <xdr:colOff>294868</xdr:colOff>
      <xdr:row>24</xdr:row>
      <xdr:rowOff>39684</xdr:rowOff>
    </xdr:to>
    <xdr:pic>
      <xdr:nvPicPr>
        <xdr:cNvPr id="14" name="Picture 32" descr="Neck">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3" cstate="print">
          <a:biLevel thresh="75000"/>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325436" y="3040389"/>
          <a:ext cx="1191807" cy="833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147642</xdr:colOff>
      <xdr:row>29</xdr:row>
      <xdr:rowOff>69847</xdr:rowOff>
    </xdr:from>
    <xdr:to>
      <xdr:col>2</xdr:col>
      <xdr:colOff>457041</xdr:colOff>
      <xdr:row>34</xdr:row>
      <xdr:rowOff>107947</xdr:rowOff>
    </xdr:to>
    <xdr:pic>
      <xdr:nvPicPr>
        <xdr:cNvPr id="15" name="Picture 33" descr="Legs">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5" cstate="print">
          <a:biLevel thresh="75000"/>
          <a:extLst>
            <a:ext uri="{BEBA8EAE-BF5A-486C-A8C5-ECC9F3942E4B}">
              <a14:imgProps xmlns:a14="http://schemas.microsoft.com/office/drawing/2010/main">
                <a14:imgLayer r:embed="rId6">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147642" y="4856160"/>
          <a:ext cx="1531774"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152394</xdr:colOff>
      <xdr:row>6</xdr:row>
      <xdr:rowOff>46183</xdr:rowOff>
    </xdr:from>
    <xdr:to>
      <xdr:col>10</xdr:col>
      <xdr:colOff>468305</xdr:colOff>
      <xdr:row>12</xdr:row>
      <xdr:rowOff>126999</xdr:rowOff>
    </xdr:to>
    <xdr:pic>
      <xdr:nvPicPr>
        <xdr:cNvPr id="16" name="Picture 37" descr="Upper Arms">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7" cstate="print">
          <a:biLevel thresh="75000"/>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4184644" y="450996"/>
          <a:ext cx="1538286" cy="1223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477830</xdr:colOff>
      <xdr:row>19</xdr:row>
      <xdr:rowOff>30103</xdr:rowOff>
    </xdr:from>
    <xdr:to>
      <xdr:col>10</xdr:col>
      <xdr:colOff>142874</xdr:colOff>
      <xdr:row>24</xdr:row>
      <xdr:rowOff>174629</xdr:rowOff>
    </xdr:to>
    <xdr:pic>
      <xdr:nvPicPr>
        <xdr:cNvPr id="17" name="Picture 35" descr="Upper Arms">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9" cstate="print">
          <a:biLevel thresh="75000"/>
          <a:extLst>
            <a:ext uri="{BEBA8EAE-BF5A-486C-A8C5-ECC9F3942E4B}">
              <a14:imgProps xmlns:a14="http://schemas.microsoft.com/office/drawing/2010/main">
                <a14:imgLayer r:embed="rId10">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4510080" y="2911416"/>
          <a:ext cx="887419" cy="1097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201609</xdr:colOff>
      <xdr:row>30</xdr:row>
      <xdr:rowOff>6347</xdr:rowOff>
    </xdr:from>
    <xdr:to>
      <xdr:col>10</xdr:col>
      <xdr:colOff>415922</xdr:colOff>
      <xdr:row>34</xdr:row>
      <xdr:rowOff>25397</xdr:rowOff>
    </xdr:to>
    <xdr:pic>
      <xdr:nvPicPr>
        <xdr:cNvPr id="18" name="Picture 36" descr="Wrist">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1" cstate="print">
          <a:biLevel thresh="75000"/>
          <a:extLst>
            <a:ext uri="{BEBA8EAE-BF5A-486C-A8C5-ECC9F3942E4B}">
              <a14:imgProps xmlns:a14="http://schemas.microsoft.com/office/drawing/2010/main">
                <a14:imgLayer r:embed="rId12">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4233859" y="4768847"/>
          <a:ext cx="1436688"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317501</xdr:colOff>
      <xdr:row>14</xdr:row>
      <xdr:rowOff>180067</xdr:rowOff>
    </xdr:from>
    <xdr:to>
      <xdr:col>4</xdr:col>
      <xdr:colOff>317501</xdr:colOff>
      <xdr:row>18</xdr:row>
      <xdr:rowOff>140380</xdr:rowOff>
    </xdr:to>
    <xdr:cxnSp macro="">
      <xdr:nvCxnSpPr>
        <xdr:cNvPr id="22" name="Conector de seta reta 21">
          <a:extLst>
            <a:ext uri="{FF2B5EF4-FFF2-40B4-BE49-F238E27FC236}">
              <a16:creationId xmlns:a16="http://schemas.microsoft.com/office/drawing/2014/main" id="{00000000-0008-0000-0300-000016000000}"/>
            </a:ext>
          </a:extLst>
        </xdr:cNvPr>
        <xdr:cNvCxnSpPr/>
      </xdr:nvCxnSpPr>
      <xdr:spPr>
        <a:xfrm>
          <a:off x="2325915" y="2112281"/>
          <a:ext cx="0" cy="722313"/>
        </a:xfrm>
        <a:prstGeom prst="straightConnector1">
          <a:avLst/>
        </a:prstGeom>
        <a:ln>
          <a:solidFill>
            <a:schemeClr val="bg1">
              <a:lumMod val="6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317501</xdr:colOff>
      <xdr:row>14</xdr:row>
      <xdr:rowOff>174626</xdr:rowOff>
    </xdr:from>
    <xdr:to>
      <xdr:col>6</xdr:col>
      <xdr:colOff>317501</xdr:colOff>
      <xdr:row>18</xdr:row>
      <xdr:rowOff>134939</xdr:rowOff>
    </xdr:to>
    <xdr:cxnSp macro="">
      <xdr:nvCxnSpPr>
        <xdr:cNvPr id="23" name="Conector de seta reta 22">
          <a:extLst>
            <a:ext uri="{FF2B5EF4-FFF2-40B4-BE49-F238E27FC236}">
              <a16:creationId xmlns:a16="http://schemas.microsoft.com/office/drawing/2014/main" id="{00000000-0008-0000-0300-000017000000}"/>
            </a:ext>
          </a:extLst>
        </xdr:cNvPr>
        <xdr:cNvCxnSpPr/>
      </xdr:nvCxnSpPr>
      <xdr:spPr>
        <a:xfrm>
          <a:off x="3556001" y="2103439"/>
          <a:ext cx="0" cy="722313"/>
        </a:xfrm>
        <a:prstGeom prst="straightConnector1">
          <a:avLst/>
        </a:prstGeom>
        <a:ln>
          <a:solidFill>
            <a:schemeClr val="bg1">
              <a:lumMod val="6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7938</xdr:colOff>
      <xdr:row>31</xdr:row>
      <xdr:rowOff>111125</xdr:rowOff>
    </xdr:from>
    <xdr:to>
      <xdr:col>11</xdr:col>
      <xdr:colOff>397188</xdr:colOff>
      <xdr:row>31</xdr:row>
      <xdr:rowOff>111125</xdr:rowOff>
    </xdr:to>
    <xdr:cxnSp macro="">
      <xdr:nvCxnSpPr>
        <xdr:cNvPr id="14" name="Conector reto 13">
          <a:extLst>
            <a:ext uri="{FF2B5EF4-FFF2-40B4-BE49-F238E27FC236}">
              <a16:creationId xmlns:a16="http://schemas.microsoft.com/office/drawing/2014/main" id="{00000000-0008-0000-0400-00000E000000}"/>
            </a:ext>
          </a:extLst>
        </xdr:cNvPr>
        <xdr:cNvCxnSpPr/>
      </xdr:nvCxnSpPr>
      <xdr:spPr>
        <a:xfrm>
          <a:off x="833438" y="5548313"/>
          <a:ext cx="4104000"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xdr:colOff>
      <xdr:row>29</xdr:row>
      <xdr:rowOff>104774</xdr:rowOff>
    </xdr:from>
    <xdr:to>
      <xdr:col>11</xdr:col>
      <xdr:colOff>398774</xdr:colOff>
      <xdr:row>29</xdr:row>
      <xdr:rowOff>104774</xdr:rowOff>
    </xdr:to>
    <xdr:cxnSp macro="">
      <xdr:nvCxnSpPr>
        <xdr:cNvPr id="15" name="Conector reto 14">
          <a:extLst>
            <a:ext uri="{FF2B5EF4-FFF2-40B4-BE49-F238E27FC236}">
              <a16:creationId xmlns:a16="http://schemas.microsoft.com/office/drawing/2014/main" id="{00000000-0008-0000-0400-00000F000000}"/>
            </a:ext>
          </a:extLst>
        </xdr:cNvPr>
        <xdr:cNvCxnSpPr/>
      </xdr:nvCxnSpPr>
      <xdr:spPr>
        <a:xfrm>
          <a:off x="835024" y="5160962"/>
          <a:ext cx="4104000"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11110</xdr:colOff>
      <xdr:row>27</xdr:row>
      <xdr:rowOff>106361</xdr:rowOff>
    </xdr:from>
    <xdr:to>
      <xdr:col>11</xdr:col>
      <xdr:colOff>400360</xdr:colOff>
      <xdr:row>27</xdr:row>
      <xdr:rowOff>106361</xdr:rowOff>
    </xdr:to>
    <xdr:cxnSp macro="">
      <xdr:nvCxnSpPr>
        <xdr:cNvPr id="16" name="Conector reto 15">
          <a:extLst>
            <a:ext uri="{FF2B5EF4-FFF2-40B4-BE49-F238E27FC236}">
              <a16:creationId xmlns:a16="http://schemas.microsoft.com/office/drawing/2014/main" id="{00000000-0008-0000-0400-000010000000}"/>
            </a:ext>
          </a:extLst>
        </xdr:cNvPr>
        <xdr:cNvCxnSpPr/>
      </xdr:nvCxnSpPr>
      <xdr:spPr>
        <a:xfrm>
          <a:off x="836610" y="4781549"/>
          <a:ext cx="4104000"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7937</xdr:colOff>
      <xdr:row>25</xdr:row>
      <xdr:rowOff>103187</xdr:rowOff>
    </xdr:from>
    <xdr:to>
      <xdr:col>11</xdr:col>
      <xdr:colOff>397187</xdr:colOff>
      <xdr:row>25</xdr:row>
      <xdr:rowOff>103187</xdr:rowOff>
    </xdr:to>
    <xdr:cxnSp macro="">
      <xdr:nvCxnSpPr>
        <xdr:cNvPr id="17" name="Conector reto 16">
          <a:extLst>
            <a:ext uri="{FF2B5EF4-FFF2-40B4-BE49-F238E27FC236}">
              <a16:creationId xmlns:a16="http://schemas.microsoft.com/office/drawing/2014/main" id="{00000000-0008-0000-0400-000011000000}"/>
            </a:ext>
          </a:extLst>
        </xdr:cNvPr>
        <xdr:cNvCxnSpPr/>
      </xdr:nvCxnSpPr>
      <xdr:spPr>
        <a:xfrm>
          <a:off x="833437" y="4397375"/>
          <a:ext cx="4104000"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7938</xdr:colOff>
      <xdr:row>23</xdr:row>
      <xdr:rowOff>103187</xdr:rowOff>
    </xdr:from>
    <xdr:to>
      <xdr:col>11</xdr:col>
      <xdr:colOff>397188</xdr:colOff>
      <xdr:row>23</xdr:row>
      <xdr:rowOff>103187</xdr:rowOff>
    </xdr:to>
    <xdr:cxnSp macro="">
      <xdr:nvCxnSpPr>
        <xdr:cNvPr id="18" name="Conector reto 17">
          <a:extLst>
            <a:ext uri="{FF2B5EF4-FFF2-40B4-BE49-F238E27FC236}">
              <a16:creationId xmlns:a16="http://schemas.microsoft.com/office/drawing/2014/main" id="{00000000-0008-0000-0400-000012000000}"/>
            </a:ext>
          </a:extLst>
        </xdr:cNvPr>
        <xdr:cNvCxnSpPr/>
      </xdr:nvCxnSpPr>
      <xdr:spPr>
        <a:xfrm>
          <a:off x="833438" y="4016375"/>
          <a:ext cx="4104000"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7937</xdr:colOff>
      <xdr:row>25</xdr:row>
      <xdr:rowOff>111126</xdr:rowOff>
    </xdr:from>
    <xdr:to>
      <xdr:col>12</xdr:col>
      <xdr:colOff>3</xdr:colOff>
      <xdr:row>31</xdr:row>
      <xdr:rowOff>182568</xdr:rowOff>
    </xdr:to>
    <xdr:cxnSp macro="">
      <xdr:nvCxnSpPr>
        <xdr:cNvPr id="19" name="Conector reto 18">
          <a:extLst>
            <a:ext uri="{FF2B5EF4-FFF2-40B4-BE49-F238E27FC236}">
              <a16:creationId xmlns:a16="http://schemas.microsoft.com/office/drawing/2014/main" id="{00000000-0008-0000-0400-000013000000}"/>
            </a:ext>
          </a:extLst>
        </xdr:cNvPr>
        <xdr:cNvCxnSpPr/>
      </xdr:nvCxnSpPr>
      <xdr:spPr>
        <a:xfrm flipH="1" flipV="1">
          <a:off x="1317625" y="3365501"/>
          <a:ext cx="3921128" cy="1214442"/>
        </a:xfrm>
        <a:prstGeom prst="line">
          <a:avLst/>
        </a:prstGeom>
        <a:ln w="12700">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27</xdr:row>
      <xdr:rowOff>103189</xdr:rowOff>
    </xdr:from>
    <xdr:to>
      <xdr:col>11</xdr:col>
      <xdr:colOff>422276</xdr:colOff>
      <xdr:row>31</xdr:row>
      <xdr:rowOff>184153</xdr:rowOff>
    </xdr:to>
    <xdr:cxnSp macro="">
      <xdr:nvCxnSpPr>
        <xdr:cNvPr id="20" name="Conector reto 19">
          <a:extLst>
            <a:ext uri="{FF2B5EF4-FFF2-40B4-BE49-F238E27FC236}">
              <a16:creationId xmlns:a16="http://schemas.microsoft.com/office/drawing/2014/main" id="{00000000-0008-0000-0400-000014000000}"/>
            </a:ext>
          </a:extLst>
        </xdr:cNvPr>
        <xdr:cNvCxnSpPr/>
      </xdr:nvCxnSpPr>
      <xdr:spPr>
        <a:xfrm flipH="1" flipV="1">
          <a:off x="1309688" y="3738564"/>
          <a:ext cx="3914776" cy="842964"/>
        </a:xfrm>
        <a:prstGeom prst="line">
          <a:avLst/>
        </a:prstGeom>
        <a:ln w="12700">
          <a:solidFill>
            <a:schemeClr val="tx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95251</xdr:colOff>
      <xdr:row>29</xdr:row>
      <xdr:rowOff>182561</xdr:rowOff>
    </xdr:from>
    <xdr:ext cx="724557" cy="201915"/>
    <xdr:sp macro="" textlink="">
      <xdr:nvSpPr>
        <xdr:cNvPr id="2" name="CaixaDeTexto 1">
          <a:extLst>
            <a:ext uri="{FF2B5EF4-FFF2-40B4-BE49-F238E27FC236}">
              <a16:creationId xmlns:a16="http://schemas.microsoft.com/office/drawing/2014/main" id="{00000000-0008-0000-0400-000002000000}"/>
            </a:ext>
          </a:extLst>
        </xdr:cNvPr>
        <xdr:cNvSpPr txBox="1"/>
      </xdr:nvSpPr>
      <xdr:spPr>
        <a:xfrm>
          <a:off x="1841501" y="4778374"/>
          <a:ext cx="724557"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700" b="1"/>
            <a:t>Limite de ação</a:t>
          </a:r>
        </a:p>
      </xdr:txBody>
    </xdr:sp>
    <xdr:clientData/>
  </xdr:oneCellAnchor>
  <xdr:oneCellAnchor>
    <xdr:from>
      <xdr:col>6</xdr:col>
      <xdr:colOff>47634</xdr:colOff>
      <xdr:row>25</xdr:row>
      <xdr:rowOff>190495</xdr:rowOff>
    </xdr:from>
    <xdr:ext cx="317074" cy="201915"/>
    <xdr:sp macro="" textlink="">
      <xdr:nvSpPr>
        <xdr:cNvPr id="10" name="CaixaDeTexto 9">
          <a:extLst>
            <a:ext uri="{FF2B5EF4-FFF2-40B4-BE49-F238E27FC236}">
              <a16:creationId xmlns:a16="http://schemas.microsoft.com/office/drawing/2014/main" id="{00000000-0008-0000-0400-00000A000000}"/>
            </a:ext>
          </a:extLst>
        </xdr:cNvPr>
        <xdr:cNvSpPr txBox="1"/>
      </xdr:nvSpPr>
      <xdr:spPr>
        <a:xfrm>
          <a:off x="2667009" y="4024308"/>
          <a:ext cx="317074"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700" b="1"/>
            <a:t>TLV</a:t>
          </a:r>
        </a:p>
      </xdr:txBody>
    </xdr:sp>
    <xdr:clientData/>
  </xdr:oneCellAnchor>
  <xdr:twoCellAnchor>
    <xdr:from>
      <xdr:col>6</xdr:col>
      <xdr:colOff>206171</xdr:colOff>
      <xdr:row>26</xdr:row>
      <xdr:rowOff>162220</xdr:rowOff>
    </xdr:from>
    <xdr:to>
      <xdr:col>6</xdr:col>
      <xdr:colOff>206375</xdr:colOff>
      <xdr:row>27</xdr:row>
      <xdr:rowOff>187720</xdr:rowOff>
    </xdr:to>
    <xdr:cxnSp macro="">
      <xdr:nvCxnSpPr>
        <xdr:cNvPr id="4" name="Conector de seta reta 3">
          <a:extLst>
            <a:ext uri="{FF2B5EF4-FFF2-40B4-BE49-F238E27FC236}">
              <a16:creationId xmlns:a16="http://schemas.microsoft.com/office/drawing/2014/main" id="{00000000-0008-0000-0400-000004000000}"/>
            </a:ext>
          </a:extLst>
        </xdr:cNvPr>
        <xdr:cNvCxnSpPr/>
      </xdr:nvCxnSpPr>
      <xdr:spPr>
        <a:xfrm>
          <a:off x="2825546" y="4186533"/>
          <a:ext cx="204" cy="216000"/>
        </a:xfrm>
        <a:prstGeom prst="straightConnector1">
          <a:avLst/>
        </a:prstGeom>
        <a:ln>
          <a:solidFill>
            <a:schemeClr val="tx2">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87312</xdr:colOff>
      <xdr:row>28</xdr:row>
      <xdr:rowOff>142874</xdr:rowOff>
    </xdr:from>
    <xdr:to>
      <xdr:col>5</xdr:col>
      <xdr:colOff>87312</xdr:colOff>
      <xdr:row>30</xdr:row>
      <xdr:rowOff>49874</xdr:rowOff>
    </xdr:to>
    <xdr:cxnSp macro="">
      <xdr:nvCxnSpPr>
        <xdr:cNvPr id="21" name="Conector de seta reta 20">
          <a:extLst>
            <a:ext uri="{FF2B5EF4-FFF2-40B4-BE49-F238E27FC236}">
              <a16:creationId xmlns:a16="http://schemas.microsoft.com/office/drawing/2014/main" id="{00000000-0008-0000-0400-000015000000}"/>
            </a:ext>
          </a:extLst>
        </xdr:cNvPr>
        <xdr:cNvCxnSpPr/>
      </xdr:nvCxnSpPr>
      <xdr:spPr>
        <a:xfrm flipV="1">
          <a:off x="2270125" y="4548187"/>
          <a:ext cx="0" cy="288000"/>
        </a:xfrm>
        <a:prstGeom prst="straightConnector1">
          <a:avLst/>
        </a:prstGeom>
        <a:ln>
          <a:solidFill>
            <a:schemeClr val="tx2">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xdr:colOff>
      <xdr:row>66</xdr:row>
      <xdr:rowOff>23812</xdr:rowOff>
    </xdr:from>
    <xdr:to>
      <xdr:col>8</xdr:col>
      <xdr:colOff>428625</xdr:colOff>
      <xdr:row>73</xdr:row>
      <xdr:rowOff>23812</xdr:rowOff>
    </xdr:to>
    <xdr:graphicFrame macro="">
      <xdr:nvGraphicFramePr>
        <xdr:cNvPr id="7" name="Gráfico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31748</xdr:colOff>
      <xdr:row>73</xdr:row>
      <xdr:rowOff>53180</xdr:rowOff>
    </xdr:from>
    <xdr:to>
      <xdr:col>8</xdr:col>
      <xdr:colOff>428624</xdr:colOff>
      <xdr:row>88</xdr:row>
      <xdr:rowOff>129380</xdr:rowOff>
    </xdr:to>
    <xdr:graphicFrame macro="">
      <xdr:nvGraphicFramePr>
        <xdr:cNvPr id="8" name="Gráfico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180975</xdr:colOff>
          <xdr:row>24</xdr:row>
          <xdr:rowOff>123825</xdr:rowOff>
        </xdr:from>
        <xdr:to>
          <xdr:col>9</xdr:col>
          <xdr:colOff>209550</xdr:colOff>
          <xdr:row>34</xdr:row>
          <xdr:rowOff>28575</xdr:rowOff>
        </xdr:to>
        <xdr:sp macro="" textlink="">
          <xdr:nvSpPr>
            <xdr:cNvPr id="59393" name="Figura 1" hidden="1">
              <a:extLst>
                <a:ext uri="{63B3BB69-23CF-44E3-9099-C40C66FF867C}">
                  <a14:compatExt spid="_x0000_s59393"/>
                </a:ext>
                <a:ext uri="{FF2B5EF4-FFF2-40B4-BE49-F238E27FC236}">
                  <a16:creationId xmlns:a16="http://schemas.microsoft.com/office/drawing/2014/main" id="{00000000-0008-0000-0900-000001E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1</xdr:col>
      <xdr:colOff>271462</xdr:colOff>
      <xdr:row>50</xdr:row>
      <xdr:rowOff>74605</xdr:rowOff>
    </xdr:from>
    <xdr:to>
      <xdr:col>8</xdr:col>
      <xdr:colOff>636887</xdr:colOff>
      <xdr:row>52</xdr:row>
      <xdr:rowOff>173039</xdr:rowOff>
    </xdr:to>
    <xdr:pic>
      <xdr:nvPicPr>
        <xdr:cNvPr id="2" name="Imagem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duotone>
            <a:prstClr val="black"/>
            <a:schemeClr val="bg1">
              <a:lumMod val="75000"/>
              <a:tint val="45000"/>
              <a:satMod val="400000"/>
            </a:schemeClr>
          </a:duotone>
          <a:extLst>
            <a:ext uri="{28A0092B-C50C-407E-A947-70E740481C1C}">
              <a14:useLocalDpi xmlns:a14="http://schemas.microsoft.com/office/drawing/2010/main" val="0"/>
            </a:ext>
          </a:extLst>
        </a:blip>
        <a:srcRect/>
        <a:stretch>
          <a:fillRect/>
        </a:stretch>
      </xdr:blipFill>
      <xdr:spPr bwMode="auto">
        <a:xfrm>
          <a:off x="620712" y="9393230"/>
          <a:ext cx="4762800" cy="574684"/>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123825</xdr:colOff>
      <xdr:row>9</xdr:row>
      <xdr:rowOff>28575</xdr:rowOff>
    </xdr:from>
    <xdr:to>
      <xdr:col>1</xdr:col>
      <xdr:colOff>427777</xdr:colOff>
      <xdr:row>12</xdr:row>
      <xdr:rowOff>177075</xdr:rowOff>
    </xdr:to>
    <xdr:pic>
      <xdr:nvPicPr>
        <xdr:cNvPr id="2" name="Imagem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123825" y="790575"/>
          <a:ext cx="78814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85725</xdr:colOff>
      <xdr:row>9</xdr:row>
      <xdr:rowOff>28575</xdr:rowOff>
    </xdr:from>
    <xdr:to>
      <xdr:col>3</xdr:col>
      <xdr:colOff>471885</xdr:colOff>
      <xdr:row>12</xdr:row>
      <xdr:rowOff>177075</xdr:rowOff>
    </xdr:to>
    <xdr:pic>
      <xdr:nvPicPr>
        <xdr:cNvPr id="4" name="Imagem 3">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4425" y="790575"/>
          <a:ext cx="86876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9</xdr:row>
      <xdr:rowOff>19050</xdr:rowOff>
    </xdr:from>
    <xdr:to>
      <xdr:col>5</xdr:col>
      <xdr:colOff>420570</xdr:colOff>
      <xdr:row>12</xdr:row>
      <xdr:rowOff>167550</xdr:rowOff>
    </xdr:to>
    <xdr:pic>
      <xdr:nvPicPr>
        <xdr:cNvPr id="5" name="Imagem 4">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71700" y="781050"/>
          <a:ext cx="78887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171450</xdr:colOff>
      <xdr:row>9</xdr:row>
      <xdr:rowOff>28575</xdr:rowOff>
    </xdr:from>
    <xdr:to>
      <xdr:col>7</xdr:col>
      <xdr:colOff>414850</xdr:colOff>
      <xdr:row>12</xdr:row>
      <xdr:rowOff>177075</xdr:rowOff>
    </xdr:to>
    <xdr:pic>
      <xdr:nvPicPr>
        <xdr:cNvPr id="6" name="Imagem 5">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57550" y="790575"/>
          <a:ext cx="72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95250</xdr:colOff>
      <xdr:row>9</xdr:row>
      <xdr:rowOff>19050</xdr:rowOff>
    </xdr:from>
    <xdr:to>
      <xdr:col>9</xdr:col>
      <xdr:colOff>476650</xdr:colOff>
      <xdr:row>12</xdr:row>
      <xdr:rowOff>167550</xdr:rowOff>
    </xdr:to>
    <xdr:pic>
      <xdr:nvPicPr>
        <xdr:cNvPr id="7" name="Imagem 6">
          <a:extLst>
            <a:ext uri="{FF2B5EF4-FFF2-40B4-BE49-F238E27FC236}">
              <a16:creationId xmlns:a16="http://schemas.microsoft.com/office/drawing/2014/main" id="{00000000-0008-0000-0B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10050" y="781050"/>
          <a:ext cx="864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301623</xdr:colOff>
      <xdr:row>16</xdr:row>
      <xdr:rowOff>23813</xdr:rowOff>
    </xdr:from>
    <xdr:to>
      <xdr:col>2</xdr:col>
      <xdr:colOff>179248</xdr:colOff>
      <xdr:row>19</xdr:row>
      <xdr:rowOff>172313</xdr:rowOff>
    </xdr:to>
    <xdr:pic>
      <xdr:nvPicPr>
        <xdr:cNvPr id="8" name="Imagem 7">
          <a:extLst>
            <a:ext uri="{FF2B5EF4-FFF2-40B4-BE49-F238E27FC236}">
              <a16:creationId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1623" y="2119313"/>
          <a:ext cx="84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380982</xdr:colOff>
      <xdr:row>16</xdr:row>
      <xdr:rowOff>15872</xdr:rowOff>
    </xdr:from>
    <xdr:to>
      <xdr:col>5</xdr:col>
      <xdr:colOff>158453</xdr:colOff>
      <xdr:row>19</xdr:row>
      <xdr:rowOff>164372</xdr:rowOff>
    </xdr:to>
    <xdr:pic>
      <xdr:nvPicPr>
        <xdr:cNvPr id="9" name="Imagem 8">
          <a:extLst>
            <a:ext uri="{FF2B5EF4-FFF2-40B4-BE49-F238E27FC236}">
              <a16:creationId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33545" y="2111372"/>
          <a:ext cx="745846"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309562</xdr:colOff>
      <xdr:row>16</xdr:row>
      <xdr:rowOff>23813</xdr:rowOff>
    </xdr:from>
    <xdr:to>
      <xdr:col>8</xdr:col>
      <xdr:colOff>207854</xdr:colOff>
      <xdr:row>19</xdr:row>
      <xdr:rowOff>172313</xdr:rowOff>
    </xdr:to>
    <xdr:pic>
      <xdr:nvPicPr>
        <xdr:cNvPr id="10" name="Imagem 9">
          <a:extLst>
            <a:ext uri="{FF2B5EF4-FFF2-40B4-BE49-F238E27FC236}">
              <a16:creationId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214687" y="2119313"/>
          <a:ext cx="866667"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396890</xdr:colOff>
      <xdr:row>23</xdr:row>
      <xdr:rowOff>23817</xdr:rowOff>
    </xdr:from>
    <xdr:to>
      <xdr:col>2</xdr:col>
      <xdr:colOff>113343</xdr:colOff>
      <xdr:row>26</xdr:row>
      <xdr:rowOff>172317</xdr:rowOff>
    </xdr:to>
    <xdr:pic>
      <xdr:nvPicPr>
        <xdr:cNvPr id="11" name="Imagem 10">
          <a:extLst>
            <a:ext uri="{FF2B5EF4-FFF2-40B4-BE49-F238E27FC236}">
              <a16:creationId xmlns:a16="http://schemas.microsoft.com/office/drawing/2014/main" id="{00000000-0008-0000-0B00-00000B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96890" y="3452817"/>
          <a:ext cx="684828"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357254</xdr:colOff>
      <xdr:row>23</xdr:row>
      <xdr:rowOff>23813</xdr:rowOff>
    </xdr:from>
    <xdr:to>
      <xdr:col>5</xdr:col>
      <xdr:colOff>129832</xdr:colOff>
      <xdr:row>26</xdr:row>
      <xdr:rowOff>172313</xdr:rowOff>
    </xdr:to>
    <xdr:pic>
      <xdr:nvPicPr>
        <xdr:cNvPr id="12" name="Imagem 11">
          <a:extLst>
            <a:ext uri="{FF2B5EF4-FFF2-40B4-BE49-F238E27FC236}">
              <a16:creationId xmlns:a16="http://schemas.microsoft.com/office/drawing/2014/main" id="{00000000-0008-0000-0B00-00000C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809817" y="3452813"/>
          <a:ext cx="740953"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39749</xdr:colOff>
      <xdr:row>23</xdr:row>
      <xdr:rowOff>142883</xdr:rowOff>
    </xdr:from>
    <xdr:to>
      <xdr:col>7</xdr:col>
      <xdr:colOff>455561</xdr:colOff>
      <xdr:row>26</xdr:row>
      <xdr:rowOff>137739</xdr:rowOff>
    </xdr:to>
    <xdr:pic>
      <xdr:nvPicPr>
        <xdr:cNvPr id="13" name="Imagem 12">
          <a:extLst>
            <a:ext uri="{FF2B5EF4-FFF2-40B4-BE49-F238E27FC236}">
              <a16:creationId xmlns:a16="http://schemas.microsoft.com/office/drawing/2014/main" id="{00000000-0008-0000-0B00-00000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944874" y="3944946"/>
          <a:ext cx="900000" cy="566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79433</xdr:colOff>
      <xdr:row>23</xdr:row>
      <xdr:rowOff>23811</xdr:rowOff>
    </xdr:from>
    <xdr:to>
      <xdr:col>9</xdr:col>
      <xdr:colOff>409861</xdr:colOff>
      <xdr:row>26</xdr:row>
      <xdr:rowOff>172311</xdr:rowOff>
    </xdr:to>
    <xdr:pic>
      <xdr:nvPicPr>
        <xdr:cNvPr id="14" name="Imagem 13">
          <a:extLst>
            <a:ext uri="{FF2B5EF4-FFF2-40B4-BE49-F238E27FC236}">
              <a16:creationId xmlns:a16="http://schemas.microsoft.com/office/drawing/2014/main" id="{00000000-0008-0000-0B00-00000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952933" y="3452811"/>
          <a:ext cx="814616"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142873</xdr:colOff>
      <xdr:row>30</xdr:row>
      <xdr:rowOff>23810</xdr:rowOff>
    </xdr:from>
    <xdr:to>
      <xdr:col>1</xdr:col>
      <xdr:colOff>353587</xdr:colOff>
      <xdr:row>33</xdr:row>
      <xdr:rowOff>172310</xdr:rowOff>
    </xdr:to>
    <xdr:pic>
      <xdr:nvPicPr>
        <xdr:cNvPr id="15" name="Imagem 14">
          <a:extLst>
            <a:ext uri="{FF2B5EF4-FFF2-40B4-BE49-F238E27FC236}">
              <a16:creationId xmlns:a16="http://schemas.microsoft.com/office/drawing/2014/main" id="{00000000-0008-0000-0B00-00000F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2873" y="4786310"/>
          <a:ext cx="694902"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182569</xdr:colOff>
      <xdr:row>30</xdr:row>
      <xdr:rowOff>23812</xdr:rowOff>
    </xdr:from>
    <xdr:to>
      <xdr:col>3</xdr:col>
      <xdr:colOff>313965</xdr:colOff>
      <xdr:row>33</xdr:row>
      <xdr:rowOff>172312</xdr:rowOff>
    </xdr:to>
    <xdr:pic>
      <xdr:nvPicPr>
        <xdr:cNvPr id="16" name="Imagem 15">
          <a:extLst>
            <a:ext uri="{FF2B5EF4-FFF2-40B4-BE49-F238E27FC236}">
              <a16:creationId xmlns:a16="http://schemas.microsoft.com/office/drawing/2014/main" id="{00000000-0008-0000-0B00-000010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50944" y="4786312"/>
          <a:ext cx="615584"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230186</xdr:colOff>
      <xdr:row>30</xdr:row>
      <xdr:rowOff>23819</xdr:rowOff>
    </xdr:from>
    <xdr:to>
      <xdr:col>5</xdr:col>
      <xdr:colOff>267598</xdr:colOff>
      <xdr:row>33</xdr:row>
      <xdr:rowOff>172319</xdr:rowOff>
    </xdr:to>
    <xdr:pic>
      <xdr:nvPicPr>
        <xdr:cNvPr id="17" name="Imagem 16">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166936" y="4786319"/>
          <a:ext cx="5216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142882</xdr:colOff>
      <xdr:row>30</xdr:row>
      <xdr:rowOff>23814</xdr:rowOff>
    </xdr:from>
    <xdr:to>
      <xdr:col>7</xdr:col>
      <xdr:colOff>330694</xdr:colOff>
      <xdr:row>33</xdr:row>
      <xdr:rowOff>172314</xdr:rowOff>
    </xdr:to>
    <xdr:pic>
      <xdr:nvPicPr>
        <xdr:cNvPr id="18" name="Imagem 17">
          <a:extLst>
            <a:ext uri="{FF2B5EF4-FFF2-40B4-BE49-F238E27FC236}">
              <a16:creationId xmlns:a16="http://schemas.microsoft.com/office/drawing/2014/main" id="{00000000-0008-0000-0B00-000012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048007" y="4786314"/>
          <a:ext cx="672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31753</xdr:colOff>
      <xdr:row>30</xdr:row>
      <xdr:rowOff>23827</xdr:rowOff>
    </xdr:from>
    <xdr:to>
      <xdr:col>9</xdr:col>
      <xdr:colOff>462565</xdr:colOff>
      <xdr:row>33</xdr:row>
      <xdr:rowOff>172327</xdr:rowOff>
    </xdr:to>
    <xdr:pic>
      <xdr:nvPicPr>
        <xdr:cNvPr id="19" name="Imagem 18">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905253" y="4786327"/>
          <a:ext cx="915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31749</xdr:colOff>
      <xdr:row>42</xdr:row>
      <xdr:rowOff>87317</xdr:rowOff>
    </xdr:from>
    <xdr:to>
      <xdr:col>1</xdr:col>
      <xdr:colOff>447561</xdr:colOff>
      <xdr:row>45</xdr:row>
      <xdr:rowOff>121322</xdr:rowOff>
    </xdr:to>
    <xdr:pic>
      <xdr:nvPicPr>
        <xdr:cNvPr id="20" name="Imagem 19">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1749" y="6373817"/>
          <a:ext cx="900000" cy="605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79380</xdr:colOff>
      <xdr:row>42</xdr:row>
      <xdr:rowOff>55564</xdr:rowOff>
    </xdr:from>
    <xdr:to>
      <xdr:col>3</xdr:col>
      <xdr:colOff>423192</xdr:colOff>
      <xdr:row>45</xdr:row>
      <xdr:rowOff>146893</xdr:rowOff>
    </xdr:to>
    <xdr:pic>
      <xdr:nvPicPr>
        <xdr:cNvPr id="21" name="Imagem 20">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047755" y="6342064"/>
          <a:ext cx="828000" cy="662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39687</xdr:colOff>
      <xdr:row>42</xdr:row>
      <xdr:rowOff>23813</xdr:rowOff>
    </xdr:from>
    <xdr:to>
      <xdr:col>5</xdr:col>
      <xdr:colOff>448716</xdr:colOff>
      <xdr:row>45</xdr:row>
      <xdr:rowOff>172313</xdr:rowOff>
    </xdr:to>
    <xdr:pic>
      <xdr:nvPicPr>
        <xdr:cNvPr id="22" name="Imagem 21">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976437" y="6310313"/>
          <a:ext cx="893217"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119063</xdr:colOff>
      <xdr:row>42</xdr:row>
      <xdr:rowOff>23813</xdr:rowOff>
    </xdr:from>
    <xdr:to>
      <xdr:col>7</xdr:col>
      <xdr:colOff>346379</xdr:colOff>
      <xdr:row>45</xdr:row>
      <xdr:rowOff>172313</xdr:rowOff>
    </xdr:to>
    <xdr:pic>
      <xdr:nvPicPr>
        <xdr:cNvPr id="23" name="Imagem 22">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024188" y="6310313"/>
          <a:ext cx="711504"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63505</xdr:colOff>
      <xdr:row>42</xdr:row>
      <xdr:rowOff>23829</xdr:rowOff>
    </xdr:from>
    <xdr:to>
      <xdr:col>9</xdr:col>
      <xdr:colOff>438382</xdr:colOff>
      <xdr:row>45</xdr:row>
      <xdr:rowOff>172329</xdr:rowOff>
    </xdr:to>
    <xdr:pic>
      <xdr:nvPicPr>
        <xdr:cNvPr id="24" name="Imagem 23">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937005" y="6310329"/>
          <a:ext cx="859065"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55570</xdr:colOff>
      <xdr:row>42</xdr:row>
      <xdr:rowOff>23820</xdr:rowOff>
    </xdr:from>
    <xdr:to>
      <xdr:col>11</xdr:col>
      <xdr:colOff>437589</xdr:colOff>
      <xdr:row>45</xdr:row>
      <xdr:rowOff>172320</xdr:rowOff>
    </xdr:to>
    <xdr:pic>
      <xdr:nvPicPr>
        <xdr:cNvPr id="25" name="Imagem 24">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897445" y="6310320"/>
          <a:ext cx="866207"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31755</xdr:colOff>
      <xdr:row>52</xdr:row>
      <xdr:rowOff>23811</xdr:rowOff>
    </xdr:from>
    <xdr:to>
      <xdr:col>2</xdr:col>
      <xdr:colOff>5750</xdr:colOff>
      <xdr:row>55</xdr:row>
      <xdr:rowOff>172311</xdr:rowOff>
    </xdr:to>
    <xdr:pic>
      <xdr:nvPicPr>
        <xdr:cNvPr id="26" name="Imagem 25">
          <a:extLst>
            <a:ext uri="{FF2B5EF4-FFF2-40B4-BE49-F238E27FC236}">
              <a16:creationId xmlns:a16="http://schemas.microsoft.com/office/drawing/2014/main" id="{00000000-0008-0000-0B00-00001A000000}"/>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515943" y="8350249"/>
          <a:ext cx="458182"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23809</xdr:colOff>
      <xdr:row>52</xdr:row>
      <xdr:rowOff>71441</xdr:rowOff>
    </xdr:from>
    <xdr:to>
      <xdr:col>5</xdr:col>
      <xdr:colOff>459434</xdr:colOff>
      <xdr:row>55</xdr:row>
      <xdr:rowOff>125668</xdr:rowOff>
    </xdr:to>
    <xdr:pic>
      <xdr:nvPicPr>
        <xdr:cNvPr id="27" name="Imagem 26">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476372" y="8397879"/>
          <a:ext cx="1404000" cy="625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349250</xdr:colOff>
      <xdr:row>52</xdr:row>
      <xdr:rowOff>23813</xdr:rowOff>
    </xdr:from>
    <xdr:to>
      <xdr:col>8</xdr:col>
      <xdr:colOff>123341</xdr:colOff>
      <xdr:row>55</xdr:row>
      <xdr:rowOff>172313</xdr:rowOff>
    </xdr:to>
    <xdr:pic>
      <xdr:nvPicPr>
        <xdr:cNvPr id="28" name="Imagem 27">
          <a:extLst>
            <a:ext uri="{FF2B5EF4-FFF2-40B4-BE49-F238E27FC236}">
              <a16:creationId xmlns:a16="http://schemas.microsoft.com/office/drawing/2014/main" id="{00000000-0008-0000-0B00-00001C00000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254375" y="8350251"/>
          <a:ext cx="742466"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103188</xdr:colOff>
      <xdr:row>63</xdr:row>
      <xdr:rowOff>23809</xdr:rowOff>
    </xdr:from>
    <xdr:to>
      <xdr:col>1</xdr:col>
      <xdr:colOff>385485</xdr:colOff>
      <xdr:row>66</xdr:row>
      <xdr:rowOff>172309</xdr:rowOff>
    </xdr:to>
    <xdr:pic>
      <xdr:nvPicPr>
        <xdr:cNvPr id="29" name="Imagem 28">
          <a:extLst>
            <a:ext uri="{FF2B5EF4-FFF2-40B4-BE49-F238E27FC236}">
              <a16:creationId xmlns:a16="http://schemas.microsoft.com/office/drawing/2014/main" id="{00000000-0008-0000-0B00-00001D00000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188" y="11398247"/>
          <a:ext cx="766485"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277813</xdr:colOff>
      <xdr:row>63</xdr:row>
      <xdr:rowOff>23811</xdr:rowOff>
    </xdr:from>
    <xdr:to>
      <xdr:col>4</xdr:col>
      <xdr:colOff>223239</xdr:colOff>
      <xdr:row>66</xdr:row>
      <xdr:rowOff>172311</xdr:rowOff>
    </xdr:to>
    <xdr:pic>
      <xdr:nvPicPr>
        <xdr:cNvPr id="30" name="Imagem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246188" y="11398249"/>
          <a:ext cx="913801"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23811</xdr:colOff>
      <xdr:row>63</xdr:row>
      <xdr:rowOff>103194</xdr:rowOff>
    </xdr:from>
    <xdr:to>
      <xdr:col>7</xdr:col>
      <xdr:colOff>459436</xdr:colOff>
      <xdr:row>66</xdr:row>
      <xdr:rowOff>103064</xdr:rowOff>
    </xdr:to>
    <xdr:pic>
      <xdr:nvPicPr>
        <xdr:cNvPr id="31" name="Imagem 30">
          <a:extLst>
            <a:ext uri="{FF2B5EF4-FFF2-40B4-BE49-F238E27FC236}">
              <a16:creationId xmlns:a16="http://schemas.microsoft.com/office/drawing/2014/main" id="{00000000-0008-0000-0B00-00001F00000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2444749" y="11477632"/>
          <a:ext cx="1404000" cy="571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119068</xdr:colOff>
      <xdr:row>63</xdr:row>
      <xdr:rowOff>55577</xdr:rowOff>
    </xdr:from>
    <xdr:to>
      <xdr:col>9</xdr:col>
      <xdr:colOff>386517</xdr:colOff>
      <xdr:row>66</xdr:row>
      <xdr:rowOff>132077</xdr:rowOff>
    </xdr:to>
    <xdr:pic>
      <xdr:nvPicPr>
        <xdr:cNvPr id="32" name="Imagem 31">
          <a:extLst>
            <a:ext uri="{FF2B5EF4-FFF2-40B4-BE49-F238E27FC236}">
              <a16:creationId xmlns:a16="http://schemas.microsoft.com/office/drawing/2014/main" id="{00000000-0008-0000-0B00-0000200000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3992568" y="11430015"/>
          <a:ext cx="751637" cy="6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31751</xdr:colOff>
      <xdr:row>63</xdr:row>
      <xdr:rowOff>127001</xdr:rowOff>
    </xdr:from>
    <xdr:to>
      <xdr:col>11</xdr:col>
      <xdr:colOff>447563</xdr:colOff>
      <xdr:row>66</xdr:row>
      <xdr:rowOff>72324</xdr:rowOff>
    </xdr:to>
    <xdr:pic>
      <xdr:nvPicPr>
        <xdr:cNvPr id="33" name="Imagem 32">
          <a:extLst>
            <a:ext uri="{FF2B5EF4-FFF2-40B4-BE49-F238E27FC236}">
              <a16:creationId xmlns:a16="http://schemas.microsoft.com/office/drawing/2014/main" id="{00000000-0008-0000-0B00-00002100000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873626" y="11501439"/>
          <a:ext cx="900000" cy="516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7938</xdr:colOff>
      <xdr:row>73</xdr:row>
      <xdr:rowOff>111135</xdr:rowOff>
    </xdr:from>
    <xdr:to>
      <xdr:col>1</xdr:col>
      <xdr:colOff>459750</xdr:colOff>
      <xdr:row>76</xdr:row>
      <xdr:rowOff>90870</xdr:rowOff>
    </xdr:to>
    <xdr:pic>
      <xdr:nvPicPr>
        <xdr:cNvPr id="34" name="Imagem 33">
          <a:extLst>
            <a:ext uri="{FF2B5EF4-FFF2-40B4-BE49-F238E27FC236}">
              <a16:creationId xmlns:a16="http://schemas.microsoft.com/office/drawing/2014/main" id="{00000000-0008-0000-0B00-000022000000}"/>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7938" y="13200073"/>
          <a:ext cx="936000" cy="551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39688</xdr:colOff>
      <xdr:row>73</xdr:row>
      <xdr:rowOff>127008</xdr:rowOff>
    </xdr:from>
    <xdr:to>
      <xdr:col>3</xdr:col>
      <xdr:colOff>455500</xdr:colOff>
      <xdr:row>76</xdr:row>
      <xdr:rowOff>77046</xdr:rowOff>
    </xdr:to>
    <xdr:pic>
      <xdr:nvPicPr>
        <xdr:cNvPr id="35" name="Imagem 34">
          <a:extLst>
            <a:ext uri="{FF2B5EF4-FFF2-40B4-BE49-F238E27FC236}">
              <a16:creationId xmlns:a16="http://schemas.microsoft.com/office/drawing/2014/main" id="{00000000-0008-0000-0B00-00002300000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08063" y="13215946"/>
          <a:ext cx="900000" cy="521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39690</xdr:colOff>
      <xdr:row>73</xdr:row>
      <xdr:rowOff>119079</xdr:rowOff>
    </xdr:from>
    <xdr:to>
      <xdr:col>5</xdr:col>
      <xdr:colOff>455502</xdr:colOff>
      <xdr:row>76</xdr:row>
      <xdr:rowOff>85734</xdr:rowOff>
    </xdr:to>
    <xdr:pic>
      <xdr:nvPicPr>
        <xdr:cNvPr id="36" name="Imagem 35">
          <a:extLst>
            <a:ext uri="{FF2B5EF4-FFF2-40B4-BE49-F238E27FC236}">
              <a16:creationId xmlns:a16="http://schemas.microsoft.com/office/drawing/2014/main" id="{00000000-0008-0000-0B00-000024000000}"/>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976440" y="13208017"/>
          <a:ext cx="900000" cy="53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119072</xdr:colOff>
      <xdr:row>73</xdr:row>
      <xdr:rowOff>23838</xdr:rowOff>
    </xdr:from>
    <xdr:to>
      <xdr:col>7</xdr:col>
      <xdr:colOff>367369</xdr:colOff>
      <xdr:row>76</xdr:row>
      <xdr:rowOff>172338</xdr:rowOff>
    </xdr:to>
    <xdr:pic>
      <xdr:nvPicPr>
        <xdr:cNvPr id="37" name="Imagem 36">
          <a:extLst>
            <a:ext uri="{FF2B5EF4-FFF2-40B4-BE49-F238E27FC236}">
              <a16:creationId xmlns:a16="http://schemas.microsoft.com/office/drawing/2014/main" id="{00000000-0008-0000-0B00-00002500000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3024197" y="13112776"/>
          <a:ext cx="732485"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63501</xdr:colOff>
      <xdr:row>73</xdr:row>
      <xdr:rowOff>23846</xdr:rowOff>
    </xdr:from>
    <xdr:to>
      <xdr:col>9</xdr:col>
      <xdr:colOff>429782</xdr:colOff>
      <xdr:row>76</xdr:row>
      <xdr:rowOff>172346</xdr:rowOff>
    </xdr:to>
    <xdr:pic>
      <xdr:nvPicPr>
        <xdr:cNvPr id="38" name="Imagem 37">
          <a:extLst>
            <a:ext uri="{FF2B5EF4-FFF2-40B4-BE49-F238E27FC236}">
              <a16:creationId xmlns:a16="http://schemas.microsoft.com/office/drawing/2014/main" id="{00000000-0008-0000-0B00-00002600000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3937001" y="13112784"/>
          <a:ext cx="85046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238119</xdr:colOff>
      <xdr:row>39</xdr:row>
      <xdr:rowOff>23588</xdr:rowOff>
    </xdr:from>
    <xdr:to>
      <xdr:col>3</xdr:col>
      <xdr:colOff>265451</xdr:colOff>
      <xdr:row>42</xdr:row>
      <xdr:rowOff>172088</xdr:rowOff>
    </xdr:to>
    <xdr:pic>
      <xdr:nvPicPr>
        <xdr:cNvPr id="6" name="Imagem 5">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19" y="6627588"/>
          <a:ext cx="1479895"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238121</xdr:colOff>
      <xdr:row>31</xdr:row>
      <xdr:rowOff>23815</xdr:rowOff>
    </xdr:from>
    <xdr:to>
      <xdr:col>3</xdr:col>
      <xdr:colOff>281471</xdr:colOff>
      <xdr:row>34</xdr:row>
      <xdr:rowOff>172315</xdr:rowOff>
    </xdr:to>
    <xdr:pic>
      <xdr:nvPicPr>
        <xdr:cNvPr id="7" name="Imagem 6">
          <a:extLst>
            <a:ext uri="{FF2B5EF4-FFF2-40B4-BE49-F238E27FC236}">
              <a16:creationId xmlns:a16="http://schemas.microsoft.com/office/drawing/2014/main" id="{00000000-0008-0000-0C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1" y="5103815"/>
          <a:ext cx="1495913"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357186</xdr:colOff>
      <xdr:row>35</xdr:row>
      <xdr:rowOff>23809</xdr:rowOff>
    </xdr:from>
    <xdr:to>
      <xdr:col>3</xdr:col>
      <xdr:colOff>150154</xdr:colOff>
      <xdr:row>38</xdr:row>
      <xdr:rowOff>172309</xdr:rowOff>
    </xdr:to>
    <xdr:pic>
      <xdr:nvPicPr>
        <xdr:cNvPr id="8" name="Imagem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7186" y="5865809"/>
          <a:ext cx="1245531"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325435</xdr:colOff>
      <xdr:row>43</xdr:row>
      <xdr:rowOff>31750</xdr:rowOff>
    </xdr:from>
    <xdr:to>
      <xdr:col>3</xdr:col>
      <xdr:colOff>190298</xdr:colOff>
      <xdr:row>46</xdr:row>
      <xdr:rowOff>180250</xdr:rowOff>
    </xdr:to>
    <xdr:pic>
      <xdr:nvPicPr>
        <xdr:cNvPr id="9" name="Imagem 8">
          <a:extLst>
            <a:ext uri="{FF2B5EF4-FFF2-40B4-BE49-F238E27FC236}">
              <a16:creationId xmlns:a16="http://schemas.microsoft.com/office/drawing/2014/main" id="{00000000-0008-0000-0C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5435" y="7397750"/>
          <a:ext cx="1317426"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higor.eleuterio/Downloads/wsh_lifting_guidelines_283313_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OSH Lifting Equation"/>
      <sheetName val="NIOSH Lifting Equation - METRIC"/>
      <sheetName val="NIOSH CLI"/>
      <sheetName val="NIOSH CLI - METRIC"/>
      <sheetName val="PULL"/>
      <sheetName val="PUSH"/>
      <sheetName val="CARRY"/>
      <sheetName val="Lift Data "/>
      <sheetName val="Lower Data"/>
      <sheetName val="Push Data "/>
      <sheetName val="Pull Data"/>
      <sheetName val="Carry Data"/>
    </sheetNames>
    <sheetDataSet>
      <sheetData sheetId="0">
        <row r="20">
          <cell r="H20">
            <v>0</v>
          </cell>
        </row>
        <row r="22">
          <cell r="L22">
            <v>0</v>
          </cell>
        </row>
        <row r="23">
          <cell r="H23">
            <v>0</v>
          </cell>
        </row>
        <row r="26">
          <cell r="H26">
            <v>0</v>
          </cell>
        </row>
        <row r="29">
          <cell r="H29">
            <v>0</v>
          </cell>
        </row>
        <row r="32">
          <cell r="H32">
            <v>0</v>
          </cell>
        </row>
        <row r="33">
          <cell r="L33">
            <v>0</v>
          </cell>
        </row>
        <row r="38">
          <cell r="H38">
            <v>0</v>
          </cell>
        </row>
      </sheetData>
      <sheetData sheetId="1">
        <row r="22">
          <cell r="L22">
            <v>0</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rgostore.com.br/" TargetMode="External"/><Relationship Id="rId1" Type="http://schemas.openxmlformats.org/officeDocument/2006/relationships/hyperlink" Target="mailto:contato@ergostore.com.br"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0.bin"/><Relationship Id="rId6" Type="http://schemas.openxmlformats.org/officeDocument/2006/relationships/comments" Target="../comments5.xml"/><Relationship Id="rId5" Type="http://schemas.openxmlformats.org/officeDocument/2006/relationships/image" Target="../media/image39.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2.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7.bin"/><Relationship Id="rId4" Type="http://schemas.openxmlformats.org/officeDocument/2006/relationships/comments" Target="../comments1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Q21"/>
  <sheetViews>
    <sheetView showGridLines="0" showRowColHeaders="0" zoomScale="110" zoomScaleNormal="110" zoomScaleSheetLayoutView="120" workbookViewId="0">
      <selection activeCell="K22" sqref="K22"/>
    </sheetView>
  </sheetViews>
  <sheetFormatPr defaultColWidth="9.140625" defaultRowHeight="15"/>
  <sheetData>
    <row r="1" spans="1:17">
      <c r="A1" s="371"/>
      <c r="B1" s="371"/>
      <c r="C1" s="371"/>
      <c r="D1" s="371"/>
      <c r="E1" s="371"/>
      <c r="F1" s="371"/>
      <c r="G1" s="371"/>
      <c r="H1" s="371"/>
      <c r="I1" s="371"/>
      <c r="J1" s="371"/>
    </row>
    <row r="2" spans="1:17">
      <c r="A2" s="371"/>
      <c r="B2" s="371"/>
      <c r="C2" s="371"/>
      <c r="D2" s="371"/>
      <c r="E2" s="371"/>
      <c r="F2" s="371"/>
      <c r="G2" s="371"/>
      <c r="H2" s="371"/>
      <c r="I2" s="371"/>
      <c r="J2" s="371"/>
      <c r="K2" s="371"/>
    </row>
    <row r="3" spans="1:17">
      <c r="A3" s="371"/>
      <c r="B3" s="371"/>
      <c r="C3" s="371"/>
      <c r="D3" s="371"/>
      <c r="E3" s="371"/>
      <c r="F3" s="371"/>
      <c r="G3" s="371"/>
      <c r="H3" s="371"/>
      <c r="I3" s="371"/>
      <c r="J3" s="371"/>
      <c r="K3" s="371"/>
      <c r="L3" s="282" t="s">
        <v>1562</v>
      </c>
    </row>
    <row r="4" spans="1:17">
      <c r="A4" s="371"/>
      <c r="B4" s="371"/>
      <c r="C4" s="371"/>
      <c r="D4" s="371"/>
      <c r="E4" s="371"/>
      <c r="F4" s="371"/>
      <c r="G4" s="371"/>
      <c r="H4" s="371"/>
      <c r="I4" s="371"/>
      <c r="J4" s="371"/>
      <c r="K4" s="371"/>
      <c r="L4" s="372" t="s">
        <v>1563</v>
      </c>
      <c r="M4" s="373"/>
      <c r="N4" s="373"/>
      <c r="O4" s="373"/>
      <c r="P4" s="373"/>
      <c r="Q4" s="373"/>
    </row>
    <row r="5" spans="1:17">
      <c r="A5" s="371"/>
      <c r="B5" s="371"/>
      <c r="C5" s="371"/>
      <c r="D5" s="371"/>
      <c r="E5" s="371"/>
      <c r="F5" s="371"/>
      <c r="G5" s="371"/>
      <c r="H5" s="371"/>
      <c r="I5" s="371"/>
      <c r="J5" s="371"/>
      <c r="K5" s="371"/>
      <c r="L5" s="373"/>
      <c r="M5" s="373"/>
      <c r="N5" s="373"/>
      <c r="O5" s="373"/>
      <c r="P5" s="373"/>
      <c r="Q5" s="373"/>
    </row>
    <row r="6" spans="1:17">
      <c r="A6" s="371"/>
      <c r="B6" s="371"/>
      <c r="C6" s="371"/>
      <c r="D6" s="371"/>
      <c r="E6" s="371"/>
      <c r="F6" s="371"/>
      <c r="G6" s="371"/>
      <c r="H6" s="371"/>
      <c r="I6" s="371"/>
      <c r="J6" s="371"/>
      <c r="K6" s="371"/>
      <c r="L6" s="373"/>
      <c r="M6" s="373"/>
      <c r="N6" s="373"/>
      <c r="O6" s="373"/>
      <c r="P6" s="373"/>
      <c r="Q6" s="373"/>
    </row>
    <row r="7" spans="1:17">
      <c r="A7" s="371"/>
      <c r="B7" s="371"/>
      <c r="C7" s="371"/>
      <c r="D7" s="371"/>
      <c r="E7" s="371"/>
      <c r="F7" s="371"/>
      <c r="G7" s="371"/>
      <c r="H7" s="371"/>
      <c r="I7" s="371"/>
      <c r="J7" s="371"/>
      <c r="K7" s="371"/>
      <c r="L7" s="373"/>
      <c r="M7" s="373"/>
      <c r="N7" s="373"/>
      <c r="O7" s="373"/>
      <c r="P7" s="373"/>
      <c r="Q7" s="373"/>
    </row>
    <row r="8" spans="1:17">
      <c r="A8" s="371"/>
      <c r="B8" s="371"/>
      <c r="C8" s="371"/>
      <c r="D8" s="371"/>
      <c r="E8" s="371"/>
      <c r="F8" s="371"/>
      <c r="G8" s="371"/>
      <c r="H8" s="371"/>
      <c r="I8" s="371"/>
      <c r="J8" s="371"/>
      <c r="K8" s="371"/>
      <c r="L8" s="373"/>
      <c r="M8" s="373"/>
      <c r="N8" s="373"/>
      <c r="O8" s="373"/>
      <c r="P8" s="373"/>
      <c r="Q8" s="373"/>
    </row>
    <row r="9" spans="1:17">
      <c r="A9" s="371"/>
      <c r="B9" s="371"/>
      <c r="C9" s="371"/>
      <c r="D9" s="371"/>
      <c r="E9" s="371"/>
      <c r="F9" s="371"/>
      <c r="G9" s="371"/>
      <c r="H9" s="371"/>
      <c r="I9" s="371"/>
      <c r="J9" s="371"/>
      <c r="K9" s="371"/>
      <c r="L9" s="373"/>
      <c r="M9" s="373"/>
      <c r="N9" s="373"/>
      <c r="O9" s="373"/>
      <c r="P9" s="373"/>
      <c r="Q9" s="373"/>
    </row>
    <row r="10" spans="1:17">
      <c r="A10" s="371"/>
      <c r="B10" s="371"/>
      <c r="C10" s="371"/>
      <c r="D10" s="371"/>
      <c r="E10" s="371"/>
      <c r="F10" s="371"/>
      <c r="G10" s="371"/>
      <c r="H10" s="371"/>
      <c r="I10" s="371"/>
      <c r="J10" s="371"/>
      <c r="K10" s="371"/>
      <c r="L10" s="373"/>
      <c r="M10" s="373"/>
      <c r="N10" s="373"/>
      <c r="O10" s="373"/>
      <c r="P10" s="373"/>
      <c r="Q10" s="373"/>
    </row>
    <row r="11" spans="1:17">
      <c r="A11" s="374" t="s">
        <v>1561</v>
      </c>
      <c r="B11" s="374"/>
      <c r="C11" s="374"/>
      <c r="D11" s="374"/>
      <c r="E11" s="374"/>
      <c r="F11" s="374"/>
      <c r="G11" s="374"/>
      <c r="H11" s="374"/>
      <c r="I11" s="374"/>
      <c r="J11" s="374"/>
      <c r="K11" s="371"/>
      <c r="L11" s="373"/>
      <c r="M11" s="373"/>
      <c r="N11" s="373"/>
      <c r="O11" s="373"/>
      <c r="P11" s="373"/>
      <c r="Q11" s="373"/>
    </row>
    <row r="12" spans="1:17">
      <c r="A12" s="374"/>
      <c r="B12" s="374"/>
      <c r="C12" s="374"/>
      <c r="D12" s="374"/>
      <c r="E12" s="374"/>
      <c r="F12" s="374"/>
      <c r="G12" s="374"/>
      <c r="H12" s="374"/>
      <c r="I12" s="374"/>
      <c r="J12" s="374"/>
      <c r="K12" s="371"/>
      <c r="L12" s="373"/>
      <c r="M12" s="373"/>
      <c r="N12" s="373"/>
      <c r="O12" s="373"/>
      <c r="P12" s="373"/>
      <c r="Q12" s="373"/>
    </row>
    <row r="13" spans="1:17">
      <c r="A13" s="374"/>
      <c r="B13" s="374"/>
      <c r="C13" s="374"/>
      <c r="D13" s="374"/>
      <c r="E13" s="374"/>
      <c r="F13" s="374"/>
      <c r="G13" s="374"/>
      <c r="H13" s="374"/>
      <c r="I13" s="374"/>
      <c r="J13" s="374"/>
      <c r="K13" s="371"/>
      <c r="L13" s="373"/>
      <c r="M13" s="373"/>
      <c r="N13" s="373"/>
      <c r="O13" s="373"/>
      <c r="P13" s="373"/>
      <c r="Q13" s="373"/>
    </row>
    <row r="14" spans="1:17" ht="15.75">
      <c r="A14" s="352"/>
      <c r="B14" s="352"/>
      <c r="C14" s="352"/>
      <c r="D14" s="352"/>
      <c r="E14" s="352"/>
      <c r="F14" s="352"/>
      <c r="G14" s="352"/>
      <c r="H14" s="352"/>
      <c r="I14" s="352"/>
      <c r="J14" s="352"/>
      <c r="K14" s="371"/>
      <c r="L14" s="373"/>
      <c r="M14" s="373"/>
      <c r="N14" s="373"/>
      <c r="O14" s="373"/>
      <c r="P14" s="373"/>
      <c r="Q14" s="373"/>
    </row>
    <row r="15" spans="1:17" ht="15.75">
      <c r="A15" s="375" t="s">
        <v>1449</v>
      </c>
      <c r="B15" s="376"/>
      <c r="C15" s="376"/>
      <c r="D15" s="376"/>
      <c r="E15" s="376"/>
      <c r="F15" s="376"/>
      <c r="G15" s="376"/>
      <c r="H15" s="376"/>
      <c r="I15" s="376"/>
      <c r="J15" s="376"/>
      <c r="K15" s="371"/>
      <c r="L15" s="373"/>
      <c r="M15" s="373"/>
      <c r="N15" s="373"/>
      <c r="O15" s="373"/>
      <c r="P15" s="373"/>
      <c r="Q15" s="373"/>
    </row>
    <row r="16" spans="1:17" ht="15.75">
      <c r="A16" s="377" t="s">
        <v>1450</v>
      </c>
      <c r="B16" s="378"/>
      <c r="C16" s="378"/>
      <c r="D16" s="378"/>
      <c r="E16" s="378"/>
      <c r="F16" s="378"/>
      <c r="G16" s="378"/>
      <c r="H16" s="378"/>
      <c r="I16" s="378"/>
      <c r="J16" s="378"/>
      <c r="K16" s="371"/>
      <c r="L16" s="373"/>
      <c r="M16" s="373"/>
      <c r="N16" s="373"/>
      <c r="O16" s="373"/>
      <c r="P16" s="373"/>
      <c r="Q16" s="373"/>
    </row>
    <row r="17" spans="1:17" ht="15" customHeight="1">
      <c r="A17" s="379" t="s">
        <v>1530</v>
      </c>
      <c r="B17" s="379"/>
      <c r="C17" s="379"/>
      <c r="D17" s="379"/>
      <c r="E17" s="379"/>
      <c r="F17" s="379"/>
      <c r="G17" s="379"/>
      <c r="H17" s="379"/>
      <c r="I17" s="379"/>
      <c r="J17" s="379"/>
      <c r="K17" s="371"/>
      <c r="L17" s="373"/>
      <c r="M17" s="373"/>
      <c r="N17" s="373"/>
      <c r="O17" s="373"/>
      <c r="P17" s="373"/>
      <c r="Q17" s="373"/>
    </row>
    <row r="18" spans="1:17" ht="15" customHeight="1">
      <c r="A18" s="379"/>
      <c r="B18" s="379"/>
      <c r="C18" s="379"/>
      <c r="D18" s="379"/>
      <c r="E18" s="379"/>
      <c r="F18" s="379"/>
      <c r="G18" s="379"/>
      <c r="H18" s="379"/>
      <c r="I18" s="379"/>
      <c r="J18" s="379"/>
      <c r="K18" s="371"/>
      <c r="L18" s="373"/>
      <c r="M18" s="373"/>
      <c r="N18" s="373"/>
      <c r="O18" s="373"/>
      <c r="P18" s="373"/>
      <c r="Q18" s="373"/>
    </row>
    <row r="19" spans="1:17">
      <c r="A19" s="379"/>
      <c r="B19" s="379"/>
      <c r="C19" s="379"/>
      <c r="D19" s="379"/>
      <c r="E19" s="379"/>
      <c r="F19" s="379"/>
      <c r="G19" s="379"/>
      <c r="H19" s="379"/>
      <c r="I19" s="379"/>
      <c r="J19" s="379"/>
      <c r="K19" s="371"/>
      <c r="L19" s="373"/>
      <c r="M19" s="373"/>
      <c r="N19" s="373"/>
      <c r="O19" s="373"/>
      <c r="P19" s="373"/>
      <c r="Q19" s="373"/>
    </row>
    <row r="20" spans="1:17" ht="15.75">
      <c r="A20" s="380" t="s">
        <v>1531</v>
      </c>
      <c r="B20" s="380"/>
      <c r="C20" s="380"/>
      <c r="D20" s="380"/>
      <c r="E20" s="380"/>
      <c r="F20" s="380"/>
      <c r="G20" s="380"/>
      <c r="H20" s="380"/>
      <c r="I20" s="380"/>
      <c r="J20" s="380"/>
      <c r="K20" s="371"/>
      <c r="L20" s="373"/>
      <c r="M20" s="373"/>
      <c r="N20" s="373"/>
      <c r="O20" s="373"/>
      <c r="P20" s="373"/>
      <c r="Q20" s="373"/>
    </row>
    <row r="21" spans="1:17">
      <c r="L21" s="373"/>
      <c r="M21" s="373"/>
      <c r="N21" s="373"/>
      <c r="O21" s="373"/>
      <c r="P21" s="373"/>
      <c r="Q21" s="373"/>
    </row>
  </sheetData>
  <sheetProtection algorithmName="SHA-512" hashValue="9lfrvTuY7zG5DX75X57hP14tmvmSVARB3behkQAuZyi5aKzb8h1Je1CcY1OEbR98tHJxdTT/tyqQeUeP6yPq4g==" saltValue="KEkXZqZo0E2v11eeJJH77Q==" spinCount="100000" sheet="1" objects="1" scenarios="1" selectLockedCells="1"/>
  <mergeCells count="8">
    <mergeCell ref="A1:J10"/>
    <mergeCell ref="K2:K20"/>
    <mergeCell ref="L4:Q21"/>
    <mergeCell ref="A11:J13"/>
    <mergeCell ref="A15:J15"/>
    <mergeCell ref="A16:J16"/>
    <mergeCell ref="A17:J19"/>
    <mergeCell ref="A20:J20"/>
  </mergeCells>
  <hyperlinks>
    <hyperlink ref="A15" r:id="rId1" xr:uid="{00000000-0004-0000-0000-000000000000}"/>
    <hyperlink ref="A16" r:id="rId2" xr:uid="{00000000-0004-0000-0000-000001000000}"/>
  </hyperlinks>
  <pageMargins left="0.511811024" right="0.511811024" top="0.78740157499999996" bottom="0.78740157499999996" header="0.31496062000000002" footer="0.31496062000000002"/>
  <pageSetup paperSize="9" orientation="portrait" r:id="rId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O60"/>
  <sheetViews>
    <sheetView showGridLines="0" showRowColHeaders="0" view="pageBreakPreview" zoomScale="120" zoomScaleNormal="120" zoomScaleSheetLayoutView="120" workbookViewId="0">
      <selection activeCell="A6" sqref="A6:D6"/>
    </sheetView>
  </sheetViews>
  <sheetFormatPr defaultColWidth="11.42578125" defaultRowHeight="15" customHeight="1"/>
  <cols>
    <col min="1" max="11" width="7.7109375" style="309" customWidth="1"/>
    <col min="12" max="256" width="11.42578125" style="309"/>
    <col min="257" max="267" width="7.7109375" style="309" customWidth="1"/>
    <col min="268" max="512" width="11.42578125" style="309"/>
    <col min="513" max="523" width="7.7109375" style="309" customWidth="1"/>
    <col min="524" max="768" width="11.42578125" style="309"/>
    <col min="769" max="779" width="7.7109375" style="309" customWidth="1"/>
    <col min="780" max="1024" width="11.42578125" style="309"/>
    <col min="1025" max="1035" width="7.7109375" style="309" customWidth="1"/>
    <col min="1036" max="1280" width="11.42578125" style="309"/>
    <col min="1281" max="1291" width="7.7109375" style="309" customWidth="1"/>
    <col min="1292" max="1536" width="11.42578125" style="309"/>
    <col min="1537" max="1547" width="7.7109375" style="309" customWidth="1"/>
    <col min="1548" max="1792" width="11.42578125" style="309"/>
    <col min="1793" max="1803" width="7.7109375" style="309" customWidth="1"/>
    <col min="1804" max="2048" width="11.42578125" style="309"/>
    <col min="2049" max="2059" width="7.7109375" style="309" customWidth="1"/>
    <col min="2060" max="2304" width="11.42578125" style="309"/>
    <col min="2305" max="2315" width="7.7109375" style="309" customWidth="1"/>
    <col min="2316" max="2560" width="11.42578125" style="309"/>
    <col min="2561" max="2571" width="7.7109375" style="309" customWidth="1"/>
    <col min="2572" max="2816" width="11.42578125" style="309"/>
    <col min="2817" max="2827" width="7.7109375" style="309" customWidth="1"/>
    <col min="2828" max="3072" width="11.42578125" style="309"/>
    <col min="3073" max="3083" width="7.7109375" style="309" customWidth="1"/>
    <col min="3084" max="3328" width="11.42578125" style="309"/>
    <col min="3329" max="3339" width="7.7109375" style="309" customWidth="1"/>
    <col min="3340" max="3584" width="11.42578125" style="309"/>
    <col min="3585" max="3595" width="7.7109375" style="309" customWidth="1"/>
    <col min="3596" max="3840" width="11.42578125" style="309"/>
    <col min="3841" max="3851" width="7.7109375" style="309" customWidth="1"/>
    <col min="3852" max="4096" width="11.42578125" style="309"/>
    <col min="4097" max="4107" width="7.7109375" style="309" customWidth="1"/>
    <col min="4108" max="4352" width="11.42578125" style="309"/>
    <col min="4353" max="4363" width="7.7109375" style="309" customWidth="1"/>
    <col min="4364" max="4608" width="11.42578125" style="309"/>
    <col min="4609" max="4619" width="7.7109375" style="309" customWidth="1"/>
    <col min="4620" max="4864" width="11.42578125" style="309"/>
    <col min="4865" max="4875" width="7.7109375" style="309" customWidth="1"/>
    <col min="4876" max="5120" width="11.42578125" style="309"/>
    <col min="5121" max="5131" width="7.7109375" style="309" customWidth="1"/>
    <col min="5132" max="5376" width="11.42578125" style="309"/>
    <col min="5377" max="5387" width="7.7109375" style="309" customWidth="1"/>
    <col min="5388" max="5632" width="11.42578125" style="309"/>
    <col min="5633" max="5643" width="7.7109375" style="309" customWidth="1"/>
    <col min="5644" max="5888" width="11.42578125" style="309"/>
    <col min="5889" max="5899" width="7.7109375" style="309" customWidth="1"/>
    <col min="5900" max="6144" width="11.42578125" style="309"/>
    <col min="6145" max="6155" width="7.7109375" style="309" customWidth="1"/>
    <col min="6156" max="6400" width="11.42578125" style="309"/>
    <col min="6401" max="6411" width="7.7109375" style="309" customWidth="1"/>
    <col min="6412" max="6656" width="11.42578125" style="309"/>
    <col min="6657" max="6667" width="7.7109375" style="309" customWidth="1"/>
    <col min="6668" max="6912" width="11.42578125" style="309"/>
    <col min="6913" max="6923" width="7.7109375" style="309" customWidth="1"/>
    <col min="6924" max="7168" width="11.42578125" style="309"/>
    <col min="7169" max="7179" width="7.7109375" style="309" customWidth="1"/>
    <col min="7180" max="7424" width="11.42578125" style="309"/>
    <col min="7425" max="7435" width="7.7109375" style="309" customWidth="1"/>
    <col min="7436" max="7680" width="11.42578125" style="309"/>
    <col min="7681" max="7691" width="7.7109375" style="309" customWidth="1"/>
    <col min="7692" max="7936" width="11.42578125" style="309"/>
    <col min="7937" max="7947" width="7.7109375" style="309" customWidth="1"/>
    <col min="7948" max="8192" width="11.42578125" style="309"/>
    <col min="8193" max="8203" width="7.7109375" style="309" customWidth="1"/>
    <col min="8204" max="8448" width="11.42578125" style="309"/>
    <col min="8449" max="8459" width="7.7109375" style="309" customWidth="1"/>
    <col min="8460" max="8704" width="11.42578125" style="309"/>
    <col min="8705" max="8715" width="7.7109375" style="309" customWidth="1"/>
    <col min="8716" max="8960" width="11.42578125" style="309"/>
    <col min="8961" max="8971" width="7.7109375" style="309" customWidth="1"/>
    <col min="8972" max="9216" width="11.42578125" style="309"/>
    <col min="9217" max="9227" width="7.7109375" style="309" customWidth="1"/>
    <col min="9228" max="9472" width="11.42578125" style="309"/>
    <col min="9473" max="9483" width="7.7109375" style="309" customWidth="1"/>
    <col min="9484" max="9728" width="11.42578125" style="309"/>
    <col min="9729" max="9739" width="7.7109375" style="309" customWidth="1"/>
    <col min="9740" max="9984" width="11.42578125" style="309"/>
    <col min="9985" max="9995" width="7.7109375" style="309" customWidth="1"/>
    <col min="9996" max="10240" width="11.42578125" style="309"/>
    <col min="10241" max="10251" width="7.7109375" style="309" customWidth="1"/>
    <col min="10252" max="10496" width="11.42578125" style="309"/>
    <col min="10497" max="10507" width="7.7109375" style="309" customWidth="1"/>
    <col min="10508" max="10752" width="11.42578125" style="309"/>
    <col min="10753" max="10763" width="7.7109375" style="309" customWidth="1"/>
    <col min="10764" max="11008" width="11.42578125" style="309"/>
    <col min="11009" max="11019" width="7.7109375" style="309" customWidth="1"/>
    <col min="11020" max="11264" width="11.42578125" style="309"/>
    <col min="11265" max="11275" width="7.7109375" style="309" customWidth="1"/>
    <col min="11276" max="11520" width="11.42578125" style="309"/>
    <col min="11521" max="11531" width="7.7109375" style="309" customWidth="1"/>
    <col min="11532" max="11776" width="11.42578125" style="309"/>
    <col min="11777" max="11787" width="7.7109375" style="309" customWidth="1"/>
    <col min="11788" max="12032" width="11.42578125" style="309"/>
    <col min="12033" max="12043" width="7.7109375" style="309" customWidth="1"/>
    <col min="12044" max="12288" width="11.42578125" style="309"/>
    <col min="12289" max="12299" width="7.7109375" style="309" customWidth="1"/>
    <col min="12300" max="12544" width="11.42578125" style="309"/>
    <col min="12545" max="12555" width="7.7109375" style="309" customWidth="1"/>
    <col min="12556" max="12800" width="11.42578125" style="309"/>
    <col min="12801" max="12811" width="7.7109375" style="309" customWidth="1"/>
    <col min="12812" max="13056" width="11.42578125" style="309"/>
    <col min="13057" max="13067" width="7.7109375" style="309" customWidth="1"/>
    <col min="13068" max="13312" width="11.42578125" style="309"/>
    <col min="13313" max="13323" width="7.7109375" style="309" customWidth="1"/>
    <col min="13324" max="13568" width="11.42578125" style="309"/>
    <col min="13569" max="13579" width="7.7109375" style="309" customWidth="1"/>
    <col min="13580" max="13824" width="11.42578125" style="309"/>
    <col min="13825" max="13835" width="7.7109375" style="309" customWidth="1"/>
    <col min="13836" max="14080" width="11.42578125" style="309"/>
    <col min="14081" max="14091" width="7.7109375" style="309" customWidth="1"/>
    <col min="14092" max="14336" width="11.42578125" style="309"/>
    <col min="14337" max="14347" width="7.7109375" style="309" customWidth="1"/>
    <col min="14348" max="14592" width="11.42578125" style="309"/>
    <col min="14593" max="14603" width="7.7109375" style="309" customWidth="1"/>
    <col min="14604" max="14848" width="11.42578125" style="309"/>
    <col min="14849" max="14859" width="7.7109375" style="309" customWidth="1"/>
    <col min="14860" max="15104" width="11.42578125" style="309"/>
    <col min="15105" max="15115" width="7.7109375" style="309" customWidth="1"/>
    <col min="15116" max="15360" width="11.42578125" style="309"/>
    <col min="15361" max="15371" width="7.7109375" style="309" customWidth="1"/>
    <col min="15372" max="15616" width="11.42578125" style="309"/>
    <col min="15617" max="15627" width="7.7109375" style="309" customWidth="1"/>
    <col min="15628" max="15872" width="11.42578125" style="309"/>
    <col min="15873" max="15883" width="7.7109375" style="309" customWidth="1"/>
    <col min="15884" max="16128" width="11.42578125" style="309"/>
    <col min="16129" max="16139" width="7.7109375" style="309" customWidth="1"/>
    <col min="16140" max="16384" width="11.42578125" style="309"/>
  </cols>
  <sheetData>
    <row r="1" spans="1:11" ht="14.25" customHeight="1">
      <c r="A1" s="587" t="s">
        <v>1448</v>
      </c>
      <c r="B1" s="587"/>
      <c r="C1" s="587"/>
      <c r="D1" s="587"/>
      <c r="E1" s="587"/>
      <c r="F1" s="587"/>
      <c r="G1" s="587"/>
      <c r="H1" s="587"/>
      <c r="I1" s="587"/>
      <c r="J1" s="587"/>
      <c r="K1" s="587"/>
    </row>
    <row r="2" spans="1:11" ht="9" customHeight="1">
      <c r="A2" s="588" t="s">
        <v>1521</v>
      </c>
      <c r="B2" s="588"/>
      <c r="C2" s="588"/>
      <c r="D2" s="588"/>
      <c r="E2" s="588"/>
      <c r="F2" s="588"/>
      <c r="G2" s="588"/>
      <c r="H2" s="588"/>
      <c r="I2" s="588"/>
      <c r="J2" s="588"/>
      <c r="K2" s="588"/>
    </row>
    <row r="3" spans="1:11" ht="9" customHeight="1">
      <c r="A3" s="588" t="s">
        <v>239</v>
      </c>
      <c r="B3" s="588"/>
      <c r="C3" s="588"/>
      <c r="D3" s="588"/>
      <c r="E3" s="588"/>
      <c r="F3" s="588"/>
      <c r="G3" s="588"/>
      <c r="H3" s="588"/>
      <c r="I3" s="588"/>
      <c r="J3" s="588"/>
      <c r="K3" s="588"/>
    </row>
    <row r="4" spans="1:11" ht="9" customHeight="1">
      <c r="A4" s="588" t="s">
        <v>1534</v>
      </c>
      <c r="B4" s="588"/>
      <c r="C4" s="588"/>
      <c r="D4" s="588"/>
      <c r="E4" s="588"/>
      <c r="F4" s="588"/>
      <c r="G4" s="588"/>
      <c r="H4" s="588"/>
      <c r="I4" s="588"/>
      <c r="J4" s="588"/>
      <c r="K4" s="588"/>
    </row>
    <row r="5" spans="1:11" ht="9.75" customHeight="1" thickBot="1">
      <c r="B5" s="310"/>
      <c r="C5" s="310"/>
      <c r="D5" s="310"/>
      <c r="E5" s="310"/>
      <c r="F5" s="310"/>
      <c r="G5" s="310"/>
      <c r="H5" s="310"/>
      <c r="I5" s="310"/>
      <c r="J5" s="310"/>
      <c r="K5" s="310"/>
    </row>
    <row r="6" spans="1:11" ht="15" customHeight="1" thickTop="1" thickBot="1">
      <c r="A6" s="589" t="s">
        <v>1522</v>
      </c>
      <c r="B6" s="589"/>
      <c r="C6" s="589"/>
      <c r="D6" s="589"/>
      <c r="E6" s="589" t="s">
        <v>1524</v>
      </c>
      <c r="F6" s="589"/>
      <c r="G6" s="589"/>
      <c r="H6" s="589"/>
      <c r="I6" s="589" t="s">
        <v>1466</v>
      </c>
      <c r="J6" s="589"/>
      <c r="K6" s="589"/>
    </row>
    <row r="7" spans="1:11" ht="15" customHeight="1" thickTop="1" thickBot="1">
      <c r="A7" s="589" t="s">
        <v>1523</v>
      </c>
      <c r="B7" s="589"/>
      <c r="C7" s="589"/>
      <c r="D7" s="589"/>
      <c r="E7" s="589" t="s">
        <v>1525</v>
      </c>
      <c r="F7" s="589"/>
      <c r="G7" s="589"/>
      <c r="H7" s="589"/>
      <c r="I7" s="589" t="s">
        <v>1526</v>
      </c>
      <c r="J7" s="589"/>
      <c r="K7" s="589"/>
    </row>
    <row r="8" spans="1:11" ht="15" customHeight="1" thickTop="1" thickBot="1">
      <c r="A8" s="590" t="s">
        <v>1467</v>
      </c>
      <c r="B8" s="590"/>
      <c r="C8" s="590"/>
      <c r="D8" s="590"/>
      <c r="E8" s="590"/>
      <c r="F8" s="590"/>
      <c r="G8" s="590"/>
      <c r="H8" s="590"/>
      <c r="I8" s="590"/>
      <c r="J8" s="590"/>
      <c r="K8" s="590"/>
    </row>
    <row r="9" spans="1:11" ht="15" customHeight="1" thickTop="1" thickBot="1">
      <c r="A9" s="591" t="s">
        <v>1538</v>
      </c>
      <c r="B9" s="592"/>
      <c r="C9" s="592"/>
      <c r="D9" s="593"/>
      <c r="E9" s="343" t="s">
        <v>234</v>
      </c>
      <c r="F9" s="343" t="s">
        <v>232</v>
      </c>
      <c r="G9" s="343" t="s">
        <v>233</v>
      </c>
      <c r="H9" s="312"/>
      <c r="I9" s="600" t="s">
        <v>1468</v>
      </c>
      <c r="J9" s="600"/>
      <c r="K9" s="600"/>
    </row>
    <row r="10" spans="1:11" ht="15" customHeight="1" thickTop="1" thickBot="1">
      <c r="A10" s="594"/>
      <c r="B10" s="595"/>
      <c r="C10" s="595"/>
      <c r="D10" s="596"/>
      <c r="E10" s="311" t="s">
        <v>1469</v>
      </c>
      <c r="F10" s="313">
        <v>25</v>
      </c>
      <c r="G10" s="313">
        <v>20</v>
      </c>
      <c r="H10" s="312"/>
      <c r="I10" s="601"/>
      <c r="J10" s="601"/>
      <c r="K10" s="601"/>
    </row>
    <row r="11" spans="1:11" ht="15" customHeight="1" thickTop="1" thickBot="1">
      <c r="A11" s="597"/>
      <c r="B11" s="598"/>
      <c r="C11" s="598"/>
      <c r="D11" s="599"/>
      <c r="E11" s="314" t="s">
        <v>1470</v>
      </c>
      <c r="F11" s="315">
        <v>20</v>
      </c>
      <c r="G11" s="315">
        <v>15</v>
      </c>
      <c r="I11" s="601"/>
      <c r="J11" s="601"/>
      <c r="K11" s="601"/>
    </row>
    <row r="12" spans="1:11" ht="15" customHeight="1" thickTop="1" thickBot="1">
      <c r="A12" s="316" t="s">
        <v>1471</v>
      </c>
      <c r="B12" s="585" t="s">
        <v>1472</v>
      </c>
      <c r="C12" s="585"/>
      <c r="D12" s="585"/>
      <c r="E12" s="585"/>
      <c r="F12" s="585" t="s">
        <v>1473</v>
      </c>
      <c r="G12" s="585"/>
      <c r="H12" s="317"/>
      <c r="I12" s="318" t="s">
        <v>1474</v>
      </c>
      <c r="J12" s="319"/>
      <c r="K12" s="318" t="s">
        <v>1471</v>
      </c>
    </row>
    <row r="13" spans="1:11" ht="15" customHeight="1" thickTop="1" thickBot="1">
      <c r="A13" s="585" t="s">
        <v>1475</v>
      </c>
      <c r="B13" s="605" t="s">
        <v>1512</v>
      </c>
      <c r="C13" s="605"/>
      <c r="D13" s="605"/>
      <c r="E13" s="605"/>
      <c r="F13" s="586" t="s">
        <v>1476</v>
      </c>
      <c r="G13" s="586"/>
      <c r="H13" s="320"/>
      <c r="I13" s="321"/>
      <c r="J13" s="322"/>
      <c r="K13" s="323"/>
    </row>
    <row r="14" spans="1:11" ht="15" customHeight="1" thickTop="1" thickBot="1">
      <c r="A14" s="585"/>
      <c r="B14" s="605"/>
      <c r="C14" s="605"/>
      <c r="D14" s="605"/>
      <c r="E14" s="605"/>
      <c r="F14" s="586"/>
      <c r="G14" s="586"/>
      <c r="H14" s="329" t="s">
        <v>1477</v>
      </c>
      <c r="I14" s="324"/>
      <c r="J14" s="325" t="s">
        <v>1478</v>
      </c>
      <c r="K14" s="326" t="e">
        <f>25/I14</f>
        <v>#DIV/0!</v>
      </c>
    </row>
    <row r="15" spans="1:11" ht="15" customHeight="1" thickTop="1" thickBot="1">
      <c r="A15" s="585"/>
      <c r="B15" s="605"/>
      <c r="C15" s="605"/>
      <c r="D15" s="605"/>
      <c r="E15" s="605"/>
      <c r="F15" s="586"/>
      <c r="G15" s="586"/>
      <c r="H15" s="348"/>
      <c r="I15" s="332" t="s">
        <v>241</v>
      </c>
      <c r="J15" s="327"/>
      <c r="K15" s="584" t="s">
        <v>235</v>
      </c>
    </row>
    <row r="16" spans="1:11" ht="15" customHeight="1" thickTop="1" thickBot="1">
      <c r="A16" s="585" t="s">
        <v>1479</v>
      </c>
      <c r="B16" s="605" t="s">
        <v>1513</v>
      </c>
      <c r="C16" s="605"/>
      <c r="D16" s="605"/>
      <c r="E16" s="605"/>
      <c r="F16" s="586" t="s">
        <v>1480</v>
      </c>
      <c r="G16" s="586"/>
      <c r="I16" s="328"/>
      <c r="J16" s="327"/>
      <c r="K16" s="584"/>
    </row>
    <row r="17" spans="1:11" ht="15" customHeight="1" thickTop="1" thickBot="1">
      <c r="A17" s="585"/>
      <c r="B17" s="605"/>
      <c r="C17" s="605"/>
      <c r="D17" s="605"/>
      <c r="E17" s="605"/>
      <c r="F17" s="586"/>
      <c r="G17" s="586"/>
      <c r="H17" s="329" t="s">
        <v>1481</v>
      </c>
      <c r="I17" s="324">
        <v>25</v>
      </c>
      <c r="J17" s="325" t="s">
        <v>1482</v>
      </c>
      <c r="K17" s="330">
        <f>(1-(0.003*ABS(I17-75)))</f>
        <v>0.85</v>
      </c>
    </row>
    <row r="18" spans="1:11" ht="15" customHeight="1" thickTop="1" thickBot="1">
      <c r="A18" s="585"/>
      <c r="B18" s="605"/>
      <c r="C18" s="605"/>
      <c r="D18" s="605"/>
      <c r="E18" s="605"/>
      <c r="F18" s="586"/>
      <c r="G18" s="586"/>
      <c r="H18" s="331"/>
      <c r="I18" s="332" t="s">
        <v>241</v>
      </c>
      <c r="J18" s="327"/>
      <c r="K18" s="584" t="s">
        <v>235</v>
      </c>
    </row>
    <row r="19" spans="1:11" ht="15" customHeight="1" thickTop="1" thickBot="1">
      <c r="A19" s="585" t="s">
        <v>1483</v>
      </c>
      <c r="B19" s="605" t="s">
        <v>1514</v>
      </c>
      <c r="C19" s="605"/>
      <c r="D19" s="605"/>
      <c r="E19" s="605"/>
      <c r="F19" s="586" t="s">
        <v>1484</v>
      </c>
      <c r="G19" s="586"/>
      <c r="H19" s="331"/>
      <c r="I19" s="328"/>
      <c r="J19" s="327"/>
      <c r="K19" s="584"/>
    </row>
    <row r="20" spans="1:11" ht="15" customHeight="1" thickTop="1" thickBot="1">
      <c r="A20" s="585"/>
      <c r="B20" s="605"/>
      <c r="C20" s="605"/>
      <c r="D20" s="605"/>
      <c r="E20" s="605"/>
      <c r="F20" s="586"/>
      <c r="G20" s="586"/>
      <c r="H20" s="329" t="s">
        <v>1485</v>
      </c>
      <c r="I20" s="324"/>
      <c r="J20" s="325" t="s">
        <v>1486</v>
      </c>
      <c r="K20" s="326" t="e">
        <f>0.82+(4.5/I20)</f>
        <v>#DIV/0!</v>
      </c>
    </row>
    <row r="21" spans="1:11" ht="15" customHeight="1" thickTop="1" thickBot="1">
      <c r="A21" s="585"/>
      <c r="B21" s="605"/>
      <c r="C21" s="605"/>
      <c r="D21" s="605"/>
      <c r="E21" s="605"/>
      <c r="F21" s="586"/>
      <c r="G21" s="586"/>
      <c r="H21" s="333"/>
      <c r="I21" s="332" t="s">
        <v>241</v>
      </c>
      <c r="J21" s="327"/>
      <c r="K21" s="584" t="s">
        <v>235</v>
      </c>
    </row>
    <row r="22" spans="1:11" ht="15" customHeight="1" thickTop="1" thickBot="1">
      <c r="A22" s="585" t="s">
        <v>1487</v>
      </c>
      <c r="B22" s="605" t="s">
        <v>1515</v>
      </c>
      <c r="C22" s="605"/>
      <c r="D22" s="605"/>
      <c r="E22" s="605"/>
      <c r="F22" s="586" t="s">
        <v>1488</v>
      </c>
      <c r="G22" s="586"/>
      <c r="H22" s="333"/>
      <c r="I22" s="328"/>
      <c r="J22" s="327"/>
      <c r="K22" s="584"/>
    </row>
    <row r="23" spans="1:11" ht="15" customHeight="1" thickTop="1" thickBot="1">
      <c r="A23" s="585"/>
      <c r="B23" s="605"/>
      <c r="C23" s="605"/>
      <c r="D23" s="605"/>
      <c r="E23" s="605"/>
      <c r="F23" s="586"/>
      <c r="G23" s="586"/>
      <c r="H23" s="329" t="s">
        <v>1489</v>
      </c>
      <c r="I23" s="324"/>
      <c r="J23" s="325" t="s">
        <v>1490</v>
      </c>
      <c r="K23" s="326">
        <f>(1-(0.0032*I23))</f>
        <v>1</v>
      </c>
    </row>
    <row r="24" spans="1:11" ht="15" customHeight="1" thickTop="1" thickBot="1">
      <c r="A24" s="585"/>
      <c r="B24" s="605"/>
      <c r="C24" s="605"/>
      <c r="D24" s="605"/>
      <c r="E24" s="605"/>
      <c r="F24" s="586"/>
      <c r="G24" s="586"/>
      <c r="H24" s="334"/>
      <c r="I24" s="332" t="s">
        <v>1491</v>
      </c>
      <c r="J24" s="327"/>
      <c r="K24" s="584" t="s">
        <v>235</v>
      </c>
    </row>
    <row r="25" spans="1:11" ht="15" customHeight="1" thickTop="1" thickBot="1">
      <c r="A25" s="585" t="s">
        <v>268</v>
      </c>
      <c r="B25" s="605" t="s">
        <v>1516</v>
      </c>
      <c r="C25" s="605"/>
      <c r="D25" s="605"/>
      <c r="E25" s="605"/>
      <c r="F25" s="610" t="s">
        <v>1492</v>
      </c>
      <c r="G25" s="610"/>
      <c r="H25" s="334"/>
      <c r="I25" s="328"/>
      <c r="J25" s="327"/>
      <c r="K25" s="584"/>
    </row>
    <row r="26" spans="1:11" ht="15" customHeight="1" thickTop="1" thickBot="1">
      <c r="A26" s="585"/>
      <c r="B26" s="605"/>
      <c r="C26" s="605"/>
      <c r="D26" s="605"/>
      <c r="E26" s="605"/>
      <c r="F26" s="610"/>
      <c r="G26" s="610"/>
      <c r="H26" s="329"/>
      <c r="I26" s="335"/>
      <c r="J26" s="325" t="s">
        <v>1493</v>
      </c>
      <c r="K26" s="351"/>
    </row>
    <row r="27" spans="1:11" ht="15" customHeight="1" thickTop="1" thickBot="1">
      <c r="A27" s="585"/>
      <c r="B27" s="605"/>
      <c r="C27" s="605"/>
      <c r="D27" s="605"/>
      <c r="E27" s="605"/>
      <c r="F27" s="610"/>
      <c r="G27" s="610"/>
      <c r="I27" s="336"/>
      <c r="J27" s="327"/>
      <c r="K27" s="584" t="s">
        <v>235</v>
      </c>
    </row>
    <row r="28" spans="1:11" ht="15" customHeight="1" thickTop="1" thickBot="1">
      <c r="A28" s="602" t="s">
        <v>1494</v>
      </c>
      <c r="B28" s="606" t="s">
        <v>1519</v>
      </c>
      <c r="C28" s="607"/>
      <c r="D28" s="607"/>
      <c r="E28" s="608"/>
      <c r="F28" s="343" t="s">
        <v>1536</v>
      </c>
      <c r="G28" s="353" t="s">
        <v>1537</v>
      </c>
      <c r="I28" s="336"/>
      <c r="J28" s="327"/>
      <c r="K28" s="584"/>
    </row>
    <row r="29" spans="1:11" ht="15" customHeight="1" thickTop="1" thickBot="1">
      <c r="A29" s="603"/>
      <c r="B29" s="591" t="s">
        <v>1520</v>
      </c>
      <c r="C29" s="592"/>
      <c r="D29" s="593"/>
      <c r="E29" s="343" t="s">
        <v>96</v>
      </c>
      <c r="F29" s="337">
        <v>1</v>
      </c>
      <c r="G29" s="337">
        <v>1</v>
      </c>
      <c r="I29" s="336"/>
      <c r="J29" s="327"/>
      <c r="K29" s="584"/>
    </row>
    <row r="30" spans="1:11" ht="15" customHeight="1" thickTop="1" thickBot="1">
      <c r="A30" s="603"/>
      <c r="B30" s="594"/>
      <c r="C30" s="595"/>
      <c r="D30" s="596"/>
      <c r="E30" s="343" t="s">
        <v>10</v>
      </c>
      <c r="F30" s="313">
        <v>0.95</v>
      </c>
      <c r="G30" s="337">
        <v>1</v>
      </c>
      <c r="H30" s="329"/>
      <c r="I30" s="338"/>
      <c r="J30" s="325" t="s">
        <v>1495</v>
      </c>
      <c r="K30" s="350"/>
    </row>
    <row r="31" spans="1:11" ht="15" customHeight="1" thickTop="1" thickBot="1">
      <c r="A31" s="604"/>
      <c r="B31" s="597"/>
      <c r="C31" s="598"/>
      <c r="D31" s="599"/>
      <c r="E31" s="343" t="s">
        <v>1535</v>
      </c>
      <c r="F31" s="337">
        <v>0.9</v>
      </c>
      <c r="G31" s="337">
        <v>0.9</v>
      </c>
      <c r="I31" s="322"/>
      <c r="J31" s="327"/>
      <c r="K31" s="584" t="s">
        <v>235</v>
      </c>
    </row>
    <row r="32" spans="1:11" ht="15" customHeight="1" thickTop="1" thickBot="1">
      <c r="A32" s="585" t="s">
        <v>1496</v>
      </c>
      <c r="B32" s="605" t="s">
        <v>1517</v>
      </c>
      <c r="C32" s="605"/>
      <c r="D32" s="605"/>
      <c r="E32" s="605"/>
      <c r="F32" s="343" t="s">
        <v>7</v>
      </c>
      <c r="G32" s="343" t="s">
        <v>5</v>
      </c>
      <c r="I32" s="322"/>
      <c r="J32" s="327"/>
      <c r="K32" s="584"/>
    </row>
    <row r="33" spans="1:15" ht="15" customHeight="1" thickTop="1" thickBot="1">
      <c r="A33" s="585"/>
      <c r="B33" s="605"/>
      <c r="C33" s="605"/>
      <c r="D33" s="605"/>
      <c r="E33" s="605"/>
      <c r="F33" s="614">
        <v>0.6</v>
      </c>
      <c r="G33" s="614">
        <v>1</v>
      </c>
      <c r="I33" s="322"/>
      <c r="J33" s="325" t="s">
        <v>1497</v>
      </c>
      <c r="K33" s="350"/>
    </row>
    <row r="34" spans="1:15" ht="15" customHeight="1" thickTop="1" thickBot="1">
      <c r="A34" s="585"/>
      <c r="B34" s="605"/>
      <c r="C34" s="605"/>
      <c r="D34" s="605"/>
      <c r="E34" s="605"/>
      <c r="F34" s="614"/>
      <c r="G34" s="614"/>
      <c r="I34" s="322"/>
      <c r="J34" s="327"/>
      <c r="K34" s="584" t="s">
        <v>235</v>
      </c>
    </row>
    <row r="35" spans="1:15" ht="15" customHeight="1" thickTop="1" thickBot="1">
      <c r="A35" s="585" t="s">
        <v>1498</v>
      </c>
      <c r="B35" s="606" t="s">
        <v>1567</v>
      </c>
      <c r="C35" s="607"/>
      <c r="D35" s="607"/>
      <c r="E35" s="608"/>
      <c r="F35" s="343" t="s">
        <v>7</v>
      </c>
      <c r="G35" s="343" t="s">
        <v>5</v>
      </c>
      <c r="I35" s="339"/>
      <c r="J35" s="340"/>
      <c r="K35" s="612"/>
    </row>
    <row r="36" spans="1:15" ht="15" customHeight="1" thickTop="1" thickBot="1">
      <c r="A36" s="585"/>
      <c r="B36" s="606" t="s">
        <v>1518</v>
      </c>
      <c r="C36" s="607"/>
      <c r="D36" s="607"/>
      <c r="E36" s="608"/>
      <c r="F36" s="337">
        <v>0.67</v>
      </c>
      <c r="G36" s="337">
        <v>1</v>
      </c>
      <c r="H36" s="322"/>
      <c r="I36" s="322"/>
      <c r="J36" s="325" t="s">
        <v>1499</v>
      </c>
      <c r="K36" s="350"/>
    </row>
    <row r="37" spans="1:15" ht="15" customHeight="1" thickTop="1" thickBot="1">
      <c r="A37" s="585"/>
      <c r="B37" s="606" t="s">
        <v>1529</v>
      </c>
      <c r="C37" s="607"/>
      <c r="D37" s="607"/>
      <c r="E37" s="608"/>
      <c r="F37" s="337">
        <v>0.5</v>
      </c>
      <c r="G37" s="337">
        <v>1</v>
      </c>
      <c r="H37" s="613" t="s">
        <v>1500</v>
      </c>
      <c r="I37" s="613"/>
      <c r="J37" s="613"/>
      <c r="K37" s="341" t="e">
        <f>I10*K14*K17*K20*K23*K26*K30*K33*K36</f>
        <v>#DIV/0!</v>
      </c>
    </row>
    <row r="38" spans="1:15" ht="15" customHeight="1" thickTop="1" thickBot="1">
      <c r="A38" s="609" t="s">
        <v>1492</v>
      </c>
      <c r="B38" s="609"/>
      <c r="C38" s="609"/>
      <c r="D38" s="609"/>
      <c r="E38" s="609"/>
      <c r="F38" s="609"/>
      <c r="G38" s="609"/>
      <c r="H38" s="619"/>
      <c r="I38" s="619"/>
      <c r="J38" s="619"/>
      <c r="K38" s="342"/>
    </row>
    <row r="39" spans="1:15" ht="15" customHeight="1" thickTop="1" thickBot="1">
      <c r="A39" s="316" t="s">
        <v>237</v>
      </c>
      <c r="B39" s="585" t="s">
        <v>1501</v>
      </c>
      <c r="C39" s="585"/>
      <c r="D39" s="585"/>
      <c r="E39" s="585"/>
      <c r="F39" s="585"/>
      <c r="G39" s="585"/>
      <c r="H39" s="623" t="s">
        <v>1566</v>
      </c>
      <c r="I39" s="624"/>
      <c r="J39" s="625"/>
      <c r="K39" s="351"/>
    </row>
    <row r="40" spans="1:15" ht="15" customHeight="1" thickTop="1" thickBot="1">
      <c r="A40" s="343" t="s">
        <v>1502</v>
      </c>
      <c r="B40" s="611" t="s">
        <v>1503</v>
      </c>
      <c r="C40" s="611"/>
      <c r="D40" s="611" t="s">
        <v>1504</v>
      </c>
      <c r="E40" s="611"/>
      <c r="F40" s="611" t="s">
        <v>1505</v>
      </c>
      <c r="G40" s="611"/>
      <c r="H40" s="623" t="s">
        <v>1506</v>
      </c>
      <c r="I40" s="624"/>
      <c r="J40" s="625"/>
      <c r="K40" s="344" t="e">
        <f>K39/K37</f>
        <v>#DIV/0!</v>
      </c>
      <c r="N40" s="345"/>
      <c r="O40" s="346"/>
    </row>
    <row r="41" spans="1:15" s="347" customFormat="1" ht="10.9" customHeight="1" thickTop="1" thickBot="1">
      <c r="A41" s="343" t="s">
        <v>1507</v>
      </c>
      <c r="B41" s="343" t="s">
        <v>1508</v>
      </c>
      <c r="C41" s="343" t="s">
        <v>1509</v>
      </c>
      <c r="D41" s="343" t="s">
        <v>1508</v>
      </c>
      <c r="E41" s="343" t="s">
        <v>1509</v>
      </c>
      <c r="F41" s="343" t="s">
        <v>1508</v>
      </c>
      <c r="G41" s="343" t="s">
        <v>1509</v>
      </c>
      <c r="J41" s="348"/>
      <c r="K41" s="349"/>
      <c r="N41" s="346"/>
      <c r="O41" s="346"/>
    </row>
    <row r="42" spans="1:15" s="347" customFormat="1" ht="10.9" customHeight="1" thickTop="1" thickBot="1">
      <c r="A42" s="313" t="s">
        <v>1510</v>
      </c>
      <c r="B42" s="337">
        <v>1</v>
      </c>
      <c r="C42" s="337">
        <v>1</v>
      </c>
      <c r="D42" s="337">
        <v>0.95</v>
      </c>
      <c r="E42" s="337">
        <v>0.95</v>
      </c>
      <c r="F42" s="337">
        <v>0.85</v>
      </c>
      <c r="G42" s="337">
        <v>0.85</v>
      </c>
      <c r="H42" s="631" t="s">
        <v>1539</v>
      </c>
      <c r="I42" s="633" t="s">
        <v>1540</v>
      </c>
      <c r="J42" s="634"/>
      <c r="K42" s="635"/>
    </row>
    <row r="43" spans="1:15" s="347" customFormat="1" ht="10.9" customHeight="1" thickTop="1" thickBot="1">
      <c r="A43" s="313">
        <v>0.5</v>
      </c>
      <c r="B43" s="337">
        <v>0.97</v>
      </c>
      <c r="C43" s="337">
        <v>0.97</v>
      </c>
      <c r="D43" s="337">
        <v>0.92</v>
      </c>
      <c r="E43" s="337">
        <v>0.92</v>
      </c>
      <c r="F43" s="337">
        <v>0.81</v>
      </c>
      <c r="G43" s="337">
        <v>0.81</v>
      </c>
      <c r="H43" s="632"/>
      <c r="I43" s="636"/>
      <c r="J43" s="637"/>
      <c r="K43" s="638"/>
    </row>
    <row r="44" spans="1:15" s="347" customFormat="1" ht="10.9" customHeight="1" thickTop="1" thickBot="1">
      <c r="A44" s="313">
        <v>1</v>
      </c>
      <c r="B44" s="337">
        <v>0.94</v>
      </c>
      <c r="C44" s="337">
        <v>0.94</v>
      </c>
      <c r="D44" s="337">
        <v>0.88</v>
      </c>
      <c r="E44" s="337">
        <v>0.88</v>
      </c>
      <c r="F44" s="337">
        <v>0.75</v>
      </c>
      <c r="G44" s="337">
        <v>0.75</v>
      </c>
      <c r="H44" s="585" t="s">
        <v>1541</v>
      </c>
      <c r="I44" s="627" t="s">
        <v>393</v>
      </c>
      <c r="J44" s="627"/>
      <c r="K44" s="627"/>
      <c r="N44" s="346"/>
      <c r="O44" s="346"/>
    </row>
    <row r="45" spans="1:15" s="347" customFormat="1" ht="10.9" customHeight="1" thickTop="1" thickBot="1">
      <c r="A45" s="313">
        <v>2</v>
      </c>
      <c r="B45" s="337">
        <v>0.91</v>
      </c>
      <c r="C45" s="337">
        <v>0.91</v>
      </c>
      <c r="D45" s="337">
        <v>0.84</v>
      </c>
      <c r="E45" s="337">
        <v>0.84</v>
      </c>
      <c r="F45" s="337">
        <v>0.65</v>
      </c>
      <c r="G45" s="337">
        <v>0.65</v>
      </c>
      <c r="H45" s="585"/>
      <c r="I45" s="627"/>
      <c r="J45" s="627"/>
      <c r="K45" s="627"/>
    </row>
    <row r="46" spans="1:15" s="347" customFormat="1" ht="10.9" customHeight="1" thickTop="1" thickBot="1">
      <c r="A46" s="313">
        <v>3</v>
      </c>
      <c r="B46" s="337">
        <v>0.88</v>
      </c>
      <c r="C46" s="337">
        <v>0.88</v>
      </c>
      <c r="D46" s="337">
        <v>0.79</v>
      </c>
      <c r="E46" s="337">
        <v>0.79</v>
      </c>
      <c r="F46" s="337">
        <v>0.55000000000000004</v>
      </c>
      <c r="G46" s="337">
        <v>0.55000000000000004</v>
      </c>
      <c r="H46" s="585" t="s">
        <v>1542</v>
      </c>
      <c r="I46" s="626" t="s">
        <v>1543</v>
      </c>
      <c r="J46" s="626"/>
      <c r="K46" s="626"/>
    </row>
    <row r="47" spans="1:15" s="347" customFormat="1" ht="10.9" customHeight="1" thickTop="1" thickBot="1">
      <c r="A47" s="313">
        <v>4</v>
      </c>
      <c r="B47" s="337">
        <v>0.84</v>
      </c>
      <c r="C47" s="337">
        <v>0.84</v>
      </c>
      <c r="D47" s="337">
        <v>0.72</v>
      </c>
      <c r="E47" s="337">
        <v>0.72</v>
      </c>
      <c r="F47" s="337">
        <v>0.45</v>
      </c>
      <c r="G47" s="337">
        <v>0.45</v>
      </c>
      <c r="H47" s="585"/>
      <c r="I47" s="626"/>
      <c r="J47" s="626"/>
      <c r="K47" s="626"/>
    </row>
    <row r="48" spans="1:15" s="347" customFormat="1" ht="10.9" customHeight="1" thickTop="1" thickBot="1">
      <c r="A48" s="313">
        <v>5</v>
      </c>
      <c r="B48" s="337">
        <v>0.8</v>
      </c>
      <c r="C48" s="337">
        <v>0.8</v>
      </c>
      <c r="D48" s="337">
        <v>0.6</v>
      </c>
      <c r="E48" s="337">
        <v>0.6</v>
      </c>
      <c r="F48" s="337">
        <v>0.35</v>
      </c>
      <c r="G48" s="337">
        <v>0.35</v>
      </c>
      <c r="H48" s="585" t="s">
        <v>1544</v>
      </c>
      <c r="I48" s="622" t="s">
        <v>1545</v>
      </c>
      <c r="J48" s="622"/>
      <c r="K48" s="622"/>
    </row>
    <row r="49" spans="1:11" s="347" customFormat="1" ht="10.9" customHeight="1" thickTop="1" thickBot="1">
      <c r="A49" s="313">
        <v>6</v>
      </c>
      <c r="B49" s="337">
        <v>0.75</v>
      </c>
      <c r="C49" s="337">
        <v>0.75</v>
      </c>
      <c r="D49" s="337">
        <v>0.5</v>
      </c>
      <c r="E49" s="337">
        <v>0.5</v>
      </c>
      <c r="F49" s="337">
        <v>0.27</v>
      </c>
      <c r="G49" s="337">
        <v>0.27</v>
      </c>
      <c r="H49" s="585"/>
      <c r="I49" s="622"/>
      <c r="J49" s="622"/>
      <c r="K49" s="622"/>
    </row>
    <row r="50" spans="1:11" s="347" customFormat="1" ht="10.9" customHeight="1" thickTop="1" thickBot="1">
      <c r="A50" s="313">
        <v>7</v>
      </c>
      <c r="B50" s="337">
        <v>0.7</v>
      </c>
      <c r="C50" s="337">
        <v>0.7</v>
      </c>
      <c r="D50" s="337">
        <v>0.42</v>
      </c>
      <c r="E50" s="337">
        <v>0.42</v>
      </c>
      <c r="F50" s="337">
        <v>0.22</v>
      </c>
      <c r="G50" s="337">
        <v>0.22</v>
      </c>
      <c r="H50" s="620" t="s">
        <v>1546</v>
      </c>
      <c r="I50" s="621" t="s">
        <v>1547</v>
      </c>
      <c r="J50" s="621"/>
      <c r="K50" s="621"/>
    </row>
    <row r="51" spans="1:11" s="347" customFormat="1" ht="10.9" customHeight="1" thickTop="1" thickBot="1">
      <c r="A51" s="313">
        <v>8</v>
      </c>
      <c r="B51" s="337">
        <v>0.6</v>
      </c>
      <c r="C51" s="337">
        <v>0.6</v>
      </c>
      <c r="D51" s="337">
        <v>0.35</v>
      </c>
      <c r="E51" s="337">
        <v>0.35</v>
      </c>
      <c r="F51" s="337">
        <v>0.18</v>
      </c>
      <c r="G51" s="337">
        <v>0.18</v>
      </c>
      <c r="H51" s="620"/>
      <c r="I51" s="621"/>
      <c r="J51" s="621"/>
      <c r="K51" s="621"/>
    </row>
    <row r="52" spans="1:11" s="347" customFormat="1" ht="10.9" customHeight="1" thickTop="1" thickBot="1">
      <c r="A52" s="313">
        <v>9</v>
      </c>
      <c r="B52" s="337">
        <v>0.52</v>
      </c>
      <c r="C52" s="337">
        <v>0.52</v>
      </c>
      <c r="D52" s="337">
        <v>0.3</v>
      </c>
      <c r="E52" s="337">
        <v>0.3</v>
      </c>
      <c r="F52" s="337">
        <v>0</v>
      </c>
      <c r="G52" s="337">
        <v>0.15</v>
      </c>
      <c r="H52" s="628"/>
      <c r="I52" s="629"/>
      <c r="J52" s="629"/>
      <c r="K52" s="630"/>
    </row>
    <row r="53" spans="1:11" s="347" customFormat="1" ht="10.9" customHeight="1" thickTop="1" thickBot="1">
      <c r="A53" s="313">
        <v>10</v>
      </c>
      <c r="B53" s="337">
        <v>0.45</v>
      </c>
      <c r="C53" s="337">
        <v>0.45</v>
      </c>
      <c r="D53" s="337">
        <v>0.26</v>
      </c>
      <c r="E53" s="337">
        <v>0.26</v>
      </c>
      <c r="F53" s="337">
        <v>0</v>
      </c>
      <c r="G53" s="337">
        <v>0.13</v>
      </c>
      <c r="H53" s="615" t="s">
        <v>1572</v>
      </c>
      <c r="I53" s="616"/>
      <c r="J53" s="616"/>
      <c r="K53" s="616"/>
    </row>
    <row r="54" spans="1:11" s="347" customFormat="1" ht="10.9" customHeight="1" thickTop="1" thickBot="1">
      <c r="A54" s="313">
        <v>11</v>
      </c>
      <c r="B54" s="337">
        <v>0.41</v>
      </c>
      <c r="C54" s="337">
        <v>0.41</v>
      </c>
      <c r="D54" s="337">
        <v>0</v>
      </c>
      <c r="E54" s="337">
        <v>0.23</v>
      </c>
      <c r="F54" s="337">
        <v>0</v>
      </c>
      <c r="G54" s="337">
        <v>0</v>
      </c>
      <c r="H54" s="617"/>
      <c r="I54" s="618"/>
      <c r="J54" s="618"/>
      <c r="K54" s="618"/>
    </row>
    <row r="55" spans="1:11" s="347" customFormat="1" ht="10.9" customHeight="1" thickTop="1" thickBot="1">
      <c r="A55" s="313">
        <v>12</v>
      </c>
      <c r="B55" s="337">
        <v>0.37</v>
      </c>
      <c r="C55" s="337">
        <v>0.37</v>
      </c>
      <c r="D55" s="337">
        <v>0</v>
      </c>
      <c r="E55" s="337">
        <v>0.21</v>
      </c>
      <c r="F55" s="337">
        <v>0</v>
      </c>
      <c r="G55" s="337">
        <v>0</v>
      </c>
      <c r="H55" s="617"/>
      <c r="I55" s="618"/>
      <c r="J55" s="618"/>
      <c r="K55" s="618"/>
    </row>
    <row r="56" spans="1:11" s="347" customFormat="1" ht="10.9" customHeight="1" thickTop="1" thickBot="1">
      <c r="A56" s="313">
        <v>13</v>
      </c>
      <c r="B56" s="337">
        <v>0</v>
      </c>
      <c r="C56" s="337">
        <v>0.34</v>
      </c>
      <c r="D56" s="337">
        <v>0</v>
      </c>
      <c r="E56" s="337">
        <v>0</v>
      </c>
      <c r="F56" s="337">
        <v>0</v>
      </c>
      <c r="G56" s="337">
        <v>0</v>
      </c>
      <c r="H56" s="617"/>
      <c r="I56" s="618"/>
      <c r="J56" s="618"/>
      <c r="K56" s="618"/>
    </row>
    <row r="57" spans="1:11" s="347" customFormat="1" ht="10.9" customHeight="1" thickTop="1" thickBot="1">
      <c r="A57" s="313">
        <v>14</v>
      </c>
      <c r="B57" s="337">
        <v>0</v>
      </c>
      <c r="C57" s="337">
        <v>0.31</v>
      </c>
      <c r="D57" s="337">
        <v>0</v>
      </c>
      <c r="E57" s="337">
        <v>0</v>
      </c>
      <c r="F57" s="337">
        <v>0</v>
      </c>
      <c r="G57" s="337">
        <v>0</v>
      </c>
      <c r="H57" s="617"/>
      <c r="I57" s="618"/>
      <c r="J57" s="618"/>
      <c r="K57" s="618"/>
    </row>
    <row r="58" spans="1:11" s="347" customFormat="1" ht="10.9" customHeight="1" thickTop="1" thickBot="1">
      <c r="A58" s="313">
        <v>15</v>
      </c>
      <c r="B58" s="337">
        <v>0</v>
      </c>
      <c r="C58" s="337">
        <v>0.28000000000000003</v>
      </c>
      <c r="D58" s="337">
        <v>0</v>
      </c>
      <c r="E58" s="337">
        <v>0</v>
      </c>
      <c r="F58" s="337">
        <v>0</v>
      </c>
      <c r="G58" s="337">
        <v>0</v>
      </c>
      <c r="H58" s="617"/>
      <c r="I58" s="618"/>
      <c r="J58" s="618"/>
      <c r="K58" s="618"/>
    </row>
    <row r="59" spans="1:11" s="347" customFormat="1" ht="10.9" customHeight="1" thickTop="1" thickBot="1">
      <c r="A59" s="313" t="s">
        <v>1511</v>
      </c>
      <c r="B59" s="337">
        <v>0</v>
      </c>
      <c r="C59" s="337">
        <v>0</v>
      </c>
      <c r="D59" s="337">
        <v>0</v>
      </c>
      <c r="E59" s="337">
        <v>0</v>
      </c>
      <c r="F59" s="337">
        <v>0</v>
      </c>
      <c r="G59" s="337">
        <v>0</v>
      </c>
      <c r="H59" s="617"/>
      <c r="I59" s="618"/>
      <c r="J59" s="618"/>
      <c r="K59" s="618"/>
    </row>
    <row r="60" spans="1:11" ht="15" customHeight="1" thickTop="1"/>
  </sheetData>
  <sheetProtection algorithmName="SHA-512" hashValue="1+ublo6/cxGe5AlMvtI5tPD0p+hfhRnOSAyWr6pc6RzFUUfbymdYnOyQ0+/b5+AF4qvVrZYqhjQyEbh1LX1BOQ==" saltValue="EY5XO3l5czg8RM4ObVvx9A==" spinCount="100000" sheet="1" objects="1" scenarios="1" selectLockedCells="1"/>
  <protectedRanges>
    <protectedRange password="DDF0" sqref="K10:K11 H14 K40" name="Intervalo1"/>
  </protectedRanges>
  <mergeCells count="70">
    <mergeCell ref="H53:K59"/>
    <mergeCell ref="H38:J38"/>
    <mergeCell ref="H50:H51"/>
    <mergeCell ref="I50:K51"/>
    <mergeCell ref="H48:H49"/>
    <mergeCell ref="I48:K49"/>
    <mergeCell ref="H39:J39"/>
    <mergeCell ref="H40:J40"/>
    <mergeCell ref="H46:H47"/>
    <mergeCell ref="I46:K47"/>
    <mergeCell ref="H44:H45"/>
    <mergeCell ref="I44:K45"/>
    <mergeCell ref="H52:K52"/>
    <mergeCell ref="H42:H43"/>
    <mergeCell ref="I42:K43"/>
    <mergeCell ref="K31:K32"/>
    <mergeCell ref="F33:F34"/>
    <mergeCell ref="G33:G34"/>
    <mergeCell ref="F22:G24"/>
    <mergeCell ref="F19:G21"/>
    <mergeCell ref="K21:K22"/>
    <mergeCell ref="K24:K25"/>
    <mergeCell ref="K27:K29"/>
    <mergeCell ref="B40:C40"/>
    <mergeCell ref="D40:E40"/>
    <mergeCell ref="F40:G40"/>
    <mergeCell ref="K34:K35"/>
    <mergeCell ref="B36:E36"/>
    <mergeCell ref="B37:E37"/>
    <mergeCell ref="B35:E35"/>
    <mergeCell ref="H37:J37"/>
    <mergeCell ref="A25:A27"/>
    <mergeCell ref="B13:E15"/>
    <mergeCell ref="A16:A18"/>
    <mergeCell ref="A38:G38"/>
    <mergeCell ref="B39:G39"/>
    <mergeCell ref="B25:E27"/>
    <mergeCell ref="F25:G27"/>
    <mergeCell ref="A8:K8"/>
    <mergeCell ref="A9:D11"/>
    <mergeCell ref="I9:K9"/>
    <mergeCell ref="I10:K11"/>
    <mergeCell ref="A35:A37"/>
    <mergeCell ref="A28:A31"/>
    <mergeCell ref="A32:A34"/>
    <mergeCell ref="B16:E18"/>
    <mergeCell ref="B12:E12"/>
    <mergeCell ref="B28:E28"/>
    <mergeCell ref="B29:D31"/>
    <mergeCell ref="B32:E34"/>
    <mergeCell ref="B22:E24"/>
    <mergeCell ref="A19:A21"/>
    <mergeCell ref="B19:E21"/>
    <mergeCell ref="A22:A24"/>
    <mergeCell ref="A7:D7"/>
    <mergeCell ref="E6:H6"/>
    <mergeCell ref="E7:H7"/>
    <mergeCell ref="I6:K6"/>
    <mergeCell ref="I7:K7"/>
    <mergeCell ref="A1:K1"/>
    <mergeCell ref="A2:K2"/>
    <mergeCell ref="A3:K3"/>
    <mergeCell ref="A4:K4"/>
    <mergeCell ref="A6:D6"/>
    <mergeCell ref="K15:K16"/>
    <mergeCell ref="F12:G12"/>
    <mergeCell ref="A13:A15"/>
    <mergeCell ref="F13:G15"/>
    <mergeCell ref="F16:G18"/>
    <mergeCell ref="K18:K19"/>
  </mergeCells>
  <conditionalFormatting sqref="K40">
    <cfRule type="cellIs" dxfId="78" priority="1" operator="greaterThan">
      <formula>3</formula>
    </cfRule>
    <cfRule type="cellIs" dxfId="77" priority="2" operator="equal">
      <formula>3</formula>
    </cfRule>
    <cfRule type="cellIs" dxfId="76" priority="3" operator="between">
      <formula>2</formula>
      <formula>2.99</formula>
    </cfRule>
    <cfRule type="cellIs" dxfId="75" priority="4" operator="between">
      <formula>1</formula>
      <formula>1.99</formula>
    </cfRule>
    <cfRule type="cellIs" dxfId="74" priority="5" operator="between">
      <formula>0.85</formula>
      <formula>0.99</formula>
    </cfRule>
    <cfRule type="cellIs" dxfId="73" priority="6" operator="lessThan">
      <formula>0.85</formula>
    </cfRule>
  </conditionalFormatting>
  <dataValidations count="5">
    <dataValidation type="list" allowBlank="1" showInputMessage="1" showErrorMessage="1" sqref="K30 JG30 TC30 ACY30 AMU30 AWQ30 BGM30 BQI30 CAE30 CKA30 CTW30 DDS30 DNO30 DXK30 EHG30 ERC30 FAY30 FKU30 FUQ30 GEM30 GOI30 GYE30 HIA30 HRW30 IBS30 ILO30 IVK30 JFG30 JPC30 JYY30 KIU30 KSQ30 LCM30 LMI30 LWE30 MGA30 MPW30 MZS30 NJO30 NTK30 ODG30 ONC30 OWY30 PGU30 PQQ30 QAM30 QKI30 QUE30 REA30 RNW30 RXS30 SHO30 SRK30 TBG30 TLC30 TUY30 UEU30 UOQ30 UYM30 VII30 VSE30 WCA30 WLW30 WVS30 K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K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K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K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K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K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K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K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K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K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K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K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K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K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K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xr:uid="{00000000-0002-0000-0900-000000000000}">
      <mc:AlternateContent xmlns:x12ac="http://schemas.microsoft.com/office/spreadsheetml/2011/1/ac" xmlns:mc="http://schemas.openxmlformats.org/markup-compatibility/2006">
        <mc:Choice Requires="x12ac">
          <x12ac:list>"1,00","0,95","0,90"</x12ac:list>
        </mc:Choice>
        <mc:Fallback>
          <formula1>"1,00,0,95,0,90"</formula1>
        </mc:Fallback>
      </mc:AlternateContent>
    </dataValidation>
    <dataValidation type="list" allowBlank="1" showInputMessage="1" showErrorMessage="1" sqref="K33 JG33 TC33 ACY33 AMU33 AWQ33 BGM33 BQI33 CAE33 CKA33 CTW33 DDS33 DNO33 DXK33 EHG33 ERC33 FAY33 FKU33 FUQ33 GEM33 GOI33 GYE33 HIA33 HRW33 IBS33 ILO33 IVK33 JFG33 JPC33 JYY33 KIU33 KSQ33 LCM33 LMI33 LWE33 MGA33 MPW33 MZS33 NJO33 NTK33 ODG33 ONC33 OWY33 PGU33 PQQ33 QAM33 QKI33 QUE33 REA33 RNW33 RXS33 SHO33 SRK33 TBG33 TLC33 TUY33 UEU33 UOQ33 UYM33 VII33 VSE33 WCA33 WLW33 WVS33 K65569 JG65569 TC65569 ACY65569 AMU65569 AWQ65569 BGM65569 BQI65569 CAE65569 CKA65569 CTW65569 DDS65569 DNO65569 DXK65569 EHG65569 ERC65569 FAY65569 FKU65569 FUQ65569 GEM65569 GOI65569 GYE65569 HIA65569 HRW65569 IBS65569 ILO65569 IVK65569 JFG65569 JPC65569 JYY65569 KIU65569 KSQ65569 LCM65569 LMI65569 LWE65569 MGA65569 MPW65569 MZS65569 NJO65569 NTK65569 ODG65569 ONC65569 OWY65569 PGU65569 PQQ65569 QAM65569 QKI65569 QUE65569 REA65569 RNW65569 RXS65569 SHO65569 SRK65569 TBG65569 TLC65569 TUY65569 UEU65569 UOQ65569 UYM65569 VII65569 VSE65569 WCA65569 WLW65569 WVS65569 K131105 JG131105 TC131105 ACY131105 AMU131105 AWQ131105 BGM131105 BQI131105 CAE131105 CKA131105 CTW131105 DDS131105 DNO131105 DXK131105 EHG131105 ERC131105 FAY131105 FKU131105 FUQ131105 GEM131105 GOI131105 GYE131105 HIA131105 HRW131105 IBS131105 ILO131105 IVK131105 JFG131105 JPC131105 JYY131105 KIU131105 KSQ131105 LCM131105 LMI131105 LWE131105 MGA131105 MPW131105 MZS131105 NJO131105 NTK131105 ODG131105 ONC131105 OWY131105 PGU131105 PQQ131105 QAM131105 QKI131105 QUE131105 REA131105 RNW131105 RXS131105 SHO131105 SRK131105 TBG131105 TLC131105 TUY131105 UEU131105 UOQ131105 UYM131105 VII131105 VSE131105 WCA131105 WLW131105 WVS131105 K196641 JG196641 TC196641 ACY196641 AMU196641 AWQ196641 BGM196641 BQI196641 CAE196641 CKA196641 CTW196641 DDS196641 DNO196641 DXK196641 EHG196641 ERC196641 FAY196641 FKU196641 FUQ196641 GEM196641 GOI196641 GYE196641 HIA196641 HRW196641 IBS196641 ILO196641 IVK196641 JFG196641 JPC196641 JYY196641 KIU196641 KSQ196641 LCM196641 LMI196641 LWE196641 MGA196641 MPW196641 MZS196641 NJO196641 NTK196641 ODG196641 ONC196641 OWY196641 PGU196641 PQQ196641 QAM196641 QKI196641 QUE196641 REA196641 RNW196641 RXS196641 SHO196641 SRK196641 TBG196641 TLC196641 TUY196641 UEU196641 UOQ196641 UYM196641 VII196641 VSE196641 WCA196641 WLW196641 WVS196641 K262177 JG262177 TC262177 ACY262177 AMU262177 AWQ262177 BGM262177 BQI262177 CAE262177 CKA262177 CTW262177 DDS262177 DNO262177 DXK262177 EHG262177 ERC262177 FAY262177 FKU262177 FUQ262177 GEM262177 GOI262177 GYE262177 HIA262177 HRW262177 IBS262177 ILO262177 IVK262177 JFG262177 JPC262177 JYY262177 KIU262177 KSQ262177 LCM262177 LMI262177 LWE262177 MGA262177 MPW262177 MZS262177 NJO262177 NTK262177 ODG262177 ONC262177 OWY262177 PGU262177 PQQ262177 QAM262177 QKI262177 QUE262177 REA262177 RNW262177 RXS262177 SHO262177 SRK262177 TBG262177 TLC262177 TUY262177 UEU262177 UOQ262177 UYM262177 VII262177 VSE262177 WCA262177 WLW262177 WVS262177 K327713 JG327713 TC327713 ACY327713 AMU327713 AWQ327713 BGM327713 BQI327713 CAE327713 CKA327713 CTW327713 DDS327713 DNO327713 DXK327713 EHG327713 ERC327713 FAY327713 FKU327713 FUQ327713 GEM327713 GOI327713 GYE327713 HIA327713 HRW327713 IBS327713 ILO327713 IVK327713 JFG327713 JPC327713 JYY327713 KIU327713 KSQ327713 LCM327713 LMI327713 LWE327713 MGA327713 MPW327713 MZS327713 NJO327713 NTK327713 ODG327713 ONC327713 OWY327713 PGU327713 PQQ327713 QAM327713 QKI327713 QUE327713 REA327713 RNW327713 RXS327713 SHO327713 SRK327713 TBG327713 TLC327713 TUY327713 UEU327713 UOQ327713 UYM327713 VII327713 VSE327713 WCA327713 WLW327713 WVS327713 K393249 JG393249 TC393249 ACY393249 AMU393249 AWQ393249 BGM393249 BQI393249 CAE393249 CKA393249 CTW393249 DDS393249 DNO393249 DXK393249 EHG393249 ERC393249 FAY393249 FKU393249 FUQ393249 GEM393249 GOI393249 GYE393249 HIA393249 HRW393249 IBS393249 ILO393249 IVK393249 JFG393249 JPC393249 JYY393249 KIU393249 KSQ393249 LCM393249 LMI393249 LWE393249 MGA393249 MPW393249 MZS393249 NJO393249 NTK393249 ODG393249 ONC393249 OWY393249 PGU393249 PQQ393249 QAM393249 QKI393249 QUE393249 REA393249 RNW393249 RXS393249 SHO393249 SRK393249 TBG393249 TLC393249 TUY393249 UEU393249 UOQ393249 UYM393249 VII393249 VSE393249 WCA393249 WLW393249 WVS393249 K458785 JG458785 TC458785 ACY458785 AMU458785 AWQ458785 BGM458785 BQI458785 CAE458785 CKA458785 CTW458785 DDS458785 DNO458785 DXK458785 EHG458785 ERC458785 FAY458785 FKU458785 FUQ458785 GEM458785 GOI458785 GYE458785 HIA458785 HRW458785 IBS458785 ILO458785 IVK458785 JFG458785 JPC458785 JYY458785 KIU458785 KSQ458785 LCM458785 LMI458785 LWE458785 MGA458785 MPW458785 MZS458785 NJO458785 NTK458785 ODG458785 ONC458785 OWY458785 PGU458785 PQQ458785 QAM458785 QKI458785 QUE458785 REA458785 RNW458785 RXS458785 SHO458785 SRK458785 TBG458785 TLC458785 TUY458785 UEU458785 UOQ458785 UYM458785 VII458785 VSE458785 WCA458785 WLW458785 WVS458785 K524321 JG524321 TC524321 ACY524321 AMU524321 AWQ524321 BGM524321 BQI524321 CAE524321 CKA524321 CTW524321 DDS524321 DNO524321 DXK524321 EHG524321 ERC524321 FAY524321 FKU524321 FUQ524321 GEM524321 GOI524321 GYE524321 HIA524321 HRW524321 IBS524321 ILO524321 IVK524321 JFG524321 JPC524321 JYY524321 KIU524321 KSQ524321 LCM524321 LMI524321 LWE524321 MGA524321 MPW524321 MZS524321 NJO524321 NTK524321 ODG524321 ONC524321 OWY524321 PGU524321 PQQ524321 QAM524321 QKI524321 QUE524321 REA524321 RNW524321 RXS524321 SHO524321 SRK524321 TBG524321 TLC524321 TUY524321 UEU524321 UOQ524321 UYM524321 VII524321 VSE524321 WCA524321 WLW524321 WVS524321 K589857 JG589857 TC589857 ACY589857 AMU589857 AWQ589857 BGM589857 BQI589857 CAE589857 CKA589857 CTW589857 DDS589857 DNO589857 DXK589857 EHG589857 ERC589857 FAY589857 FKU589857 FUQ589857 GEM589857 GOI589857 GYE589857 HIA589857 HRW589857 IBS589857 ILO589857 IVK589857 JFG589857 JPC589857 JYY589857 KIU589857 KSQ589857 LCM589857 LMI589857 LWE589857 MGA589857 MPW589857 MZS589857 NJO589857 NTK589857 ODG589857 ONC589857 OWY589857 PGU589857 PQQ589857 QAM589857 QKI589857 QUE589857 REA589857 RNW589857 RXS589857 SHO589857 SRK589857 TBG589857 TLC589857 TUY589857 UEU589857 UOQ589857 UYM589857 VII589857 VSE589857 WCA589857 WLW589857 WVS589857 K655393 JG655393 TC655393 ACY655393 AMU655393 AWQ655393 BGM655393 BQI655393 CAE655393 CKA655393 CTW655393 DDS655393 DNO655393 DXK655393 EHG655393 ERC655393 FAY655393 FKU655393 FUQ655393 GEM655393 GOI655393 GYE655393 HIA655393 HRW655393 IBS655393 ILO655393 IVK655393 JFG655393 JPC655393 JYY655393 KIU655393 KSQ655393 LCM655393 LMI655393 LWE655393 MGA655393 MPW655393 MZS655393 NJO655393 NTK655393 ODG655393 ONC655393 OWY655393 PGU655393 PQQ655393 QAM655393 QKI655393 QUE655393 REA655393 RNW655393 RXS655393 SHO655393 SRK655393 TBG655393 TLC655393 TUY655393 UEU655393 UOQ655393 UYM655393 VII655393 VSE655393 WCA655393 WLW655393 WVS655393 K720929 JG720929 TC720929 ACY720929 AMU720929 AWQ720929 BGM720929 BQI720929 CAE720929 CKA720929 CTW720929 DDS720929 DNO720929 DXK720929 EHG720929 ERC720929 FAY720929 FKU720929 FUQ720929 GEM720929 GOI720929 GYE720929 HIA720929 HRW720929 IBS720929 ILO720929 IVK720929 JFG720929 JPC720929 JYY720929 KIU720929 KSQ720929 LCM720929 LMI720929 LWE720929 MGA720929 MPW720929 MZS720929 NJO720929 NTK720929 ODG720929 ONC720929 OWY720929 PGU720929 PQQ720929 QAM720929 QKI720929 QUE720929 REA720929 RNW720929 RXS720929 SHO720929 SRK720929 TBG720929 TLC720929 TUY720929 UEU720929 UOQ720929 UYM720929 VII720929 VSE720929 WCA720929 WLW720929 WVS720929 K786465 JG786465 TC786465 ACY786465 AMU786465 AWQ786465 BGM786465 BQI786465 CAE786465 CKA786465 CTW786465 DDS786465 DNO786465 DXK786465 EHG786465 ERC786465 FAY786465 FKU786465 FUQ786465 GEM786465 GOI786465 GYE786465 HIA786465 HRW786465 IBS786465 ILO786465 IVK786465 JFG786465 JPC786465 JYY786465 KIU786465 KSQ786465 LCM786465 LMI786465 LWE786465 MGA786465 MPW786465 MZS786465 NJO786465 NTK786465 ODG786465 ONC786465 OWY786465 PGU786465 PQQ786465 QAM786465 QKI786465 QUE786465 REA786465 RNW786465 RXS786465 SHO786465 SRK786465 TBG786465 TLC786465 TUY786465 UEU786465 UOQ786465 UYM786465 VII786465 VSE786465 WCA786465 WLW786465 WVS786465 K852001 JG852001 TC852001 ACY852001 AMU852001 AWQ852001 BGM852001 BQI852001 CAE852001 CKA852001 CTW852001 DDS852001 DNO852001 DXK852001 EHG852001 ERC852001 FAY852001 FKU852001 FUQ852001 GEM852001 GOI852001 GYE852001 HIA852001 HRW852001 IBS852001 ILO852001 IVK852001 JFG852001 JPC852001 JYY852001 KIU852001 KSQ852001 LCM852001 LMI852001 LWE852001 MGA852001 MPW852001 MZS852001 NJO852001 NTK852001 ODG852001 ONC852001 OWY852001 PGU852001 PQQ852001 QAM852001 QKI852001 QUE852001 REA852001 RNW852001 RXS852001 SHO852001 SRK852001 TBG852001 TLC852001 TUY852001 UEU852001 UOQ852001 UYM852001 VII852001 VSE852001 WCA852001 WLW852001 WVS852001 K917537 JG917537 TC917537 ACY917537 AMU917537 AWQ917537 BGM917537 BQI917537 CAE917537 CKA917537 CTW917537 DDS917537 DNO917537 DXK917537 EHG917537 ERC917537 FAY917537 FKU917537 FUQ917537 GEM917537 GOI917537 GYE917537 HIA917537 HRW917537 IBS917537 ILO917537 IVK917537 JFG917537 JPC917537 JYY917537 KIU917537 KSQ917537 LCM917537 LMI917537 LWE917537 MGA917537 MPW917537 MZS917537 NJO917537 NTK917537 ODG917537 ONC917537 OWY917537 PGU917537 PQQ917537 QAM917537 QKI917537 QUE917537 REA917537 RNW917537 RXS917537 SHO917537 SRK917537 TBG917537 TLC917537 TUY917537 UEU917537 UOQ917537 UYM917537 VII917537 VSE917537 WCA917537 WLW917537 WVS917537 K983073 JG983073 TC983073 ACY983073 AMU983073 AWQ983073 BGM983073 BQI983073 CAE983073 CKA983073 CTW983073 DDS983073 DNO983073 DXK983073 EHG983073 ERC983073 FAY983073 FKU983073 FUQ983073 GEM983073 GOI983073 GYE983073 HIA983073 HRW983073 IBS983073 ILO983073 IVK983073 JFG983073 JPC983073 JYY983073 KIU983073 KSQ983073 LCM983073 LMI983073 LWE983073 MGA983073 MPW983073 MZS983073 NJO983073 NTK983073 ODG983073 ONC983073 OWY983073 PGU983073 PQQ983073 QAM983073 QKI983073 QUE983073 REA983073 RNW983073 RXS983073 SHO983073 SRK983073 TBG983073 TLC983073 TUY983073 UEU983073 UOQ983073 UYM983073 VII983073 VSE983073 WCA983073 WLW983073 WVS983073" xr:uid="{00000000-0002-0000-0900-000001000000}">
      <mc:AlternateContent xmlns:x12ac="http://schemas.microsoft.com/office/spreadsheetml/2011/1/ac" xmlns:mc="http://schemas.openxmlformats.org/markup-compatibility/2006">
        <mc:Choice Requires="x12ac">
          <x12ac:list>"0,60","1,00"</x12ac:list>
        </mc:Choice>
        <mc:Fallback>
          <formula1>"0,60,1,00"</formula1>
        </mc:Fallback>
      </mc:AlternateContent>
    </dataValidation>
    <dataValidation type="list" allowBlank="1" showInputMessage="1" showErrorMessage="1" sqref="I10:K11 JE10:JG11 TA10:TC11 ACW10:ACY11 AMS10:AMU11 AWO10:AWQ11 BGK10:BGM11 BQG10:BQI11 CAC10:CAE11 CJY10:CKA11 CTU10:CTW11 DDQ10:DDS11 DNM10:DNO11 DXI10:DXK11 EHE10:EHG11 ERA10:ERC11 FAW10:FAY11 FKS10:FKU11 FUO10:FUQ11 GEK10:GEM11 GOG10:GOI11 GYC10:GYE11 HHY10:HIA11 HRU10:HRW11 IBQ10:IBS11 ILM10:ILO11 IVI10:IVK11 JFE10:JFG11 JPA10:JPC11 JYW10:JYY11 KIS10:KIU11 KSO10:KSQ11 LCK10:LCM11 LMG10:LMI11 LWC10:LWE11 MFY10:MGA11 MPU10:MPW11 MZQ10:MZS11 NJM10:NJO11 NTI10:NTK11 ODE10:ODG11 ONA10:ONC11 OWW10:OWY11 PGS10:PGU11 PQO10:PQQ11 QAK10:QAM11 QKG10:QKI11 QUC10:QUE11 RDY10:REA11 RNU10:RNW11 RXQ10:RXS11 SHM10:SHO11 SRI10:SRK11 TBE10:TBG11 TLA10:TLC11 TUW10:TUY11 UES10:UEU11 UOO10:UOQ11 UYK10:UYM11 VIG10:VII11 VSC10:VSE11 WBY10:WCA11 WLU10:WLW11 WVQ10:WVS11 I65547:K65548 JE65547:JG65548 TA65547:TC65548 ACW65547:ACY65548 AMS65547:AMU65548 AWO65547:AWQ65548 BGK65547:BGM65548 BQG65547:BQI65548 CAC65547:CAE65548 CJY65547:CKA65548 CTU65547:CTW65548 DDQ65547:DDS65548 DNM65547:DNO65548 DXI65547:DXK65548 EHE65547:EHG65548 ERA65547:ERC65548 FAW65547:FAY65548 FKS65547:FKU65548 FUO65547:FUQ65548 GEK65547:GEM65548 GOG65547:GOI65548 GYC65547:GYE65548 HHY65547:HIA65548 HRU65547:HRW65548 IBQ65547:IBS65548 ILM65547:ILO65548 IVI65547:IVK65548 JFE65547:JFG65548 JPA65547:JPC65548 JYW65547:JYY65548 KIS65547:KIU65548 KSO65547:KSQ65548 LCK65547:LCM65548 LMG65547:LMI65548 LWC65547:LWE65548 MFY65547:MGA65548 MPU65547:MPW65548 MZQ65547:MZS65548 NJM65547:NJO65548 NTI65547:NTK65548 ODE65547:ODG65548 ONA65547:ONC65548 OWW65547:OWY65548 PGS65547:PGU65548 PQO65547:PQQ65548 QAK65547:QAM65548 QKG65547:QKI65548 QUC65547:QUE65548 RDY65547:REA65548 RNU65547:RNW65548 RXQ65547:RXS65548 SHM65547:SHO65548 SRI65547:SRK65548 TBE65547:TBG65548 TLA65547:TLC65548 TUW65547:TUY65548 UES65547:UEU65548 UOO65547:UOQ65548 UYK65547:UYM65548 VIG65547:VII65548 VSC65547:VSE65548 WBY65547:WCA65548 WLU65547:WLW65548 WVQ65547:WVS65548 I131083:K131084 JE131083:JG131084 TA131083:TC131084 ACW131083:ACY131084 AMS131083:AMU131084 AWO131083:AWQ131084 BGK131083:BGM131084 BQG131083:BQI131084 CAC131083:CAE131084 CJY131083:CKA131084 CTU131083:CTW131084 DDQ131083:DDS131084 DNM131083:DNO131084 DXI131083:DXK131084 EHE131083:EHG131084 ERA131083:ERC131084 FAW131083:FAY131084 FKS131083:FKU131084 FUO131083:FUQ131084 GEK131083:GEM131084 GOG131083:GOI131084 GYC131083:GYE131084 HHY131083:HIA131084 HRU131083:HRW131084 IBQ131083:IBS131084 ILM131083:ILO131084 IVI131083:IVK131084 JFE131083:JFG131084 JPA131083:JPC131084 JYW131083:JYY131084 KIS131083:KIU131084 KSO131083:KSQ131084 LCK131083:LCM131084 LMG131083:LMI131084 LWC131083:LWE131084 MFY131083:MGA131084 MPU131083:MPW131084 MZQ131083:MZS131084 NJM131083:NJO131084 NTI131083:NTK131084 ODE131083:ODG131084 ONA131083:ONC131084 OWW131083:OWY131084 PGS131083:PGU131084 PQO131083:PQQ131084 QAK131083:QAM131084 QKG131083:QKI131084 QUC131083:QUE131084 RDY131083:REA131084 RNU131083:RNW131084 RXQ131083:RXS131084 SHM131083:SHO131084 SRI131083:SRK131084 TBE131083:TBG131084 TLA131083:TLC131084 TUW131083:TUY131084 UES131083:UEU131084 UOO131083:UOQ131084 UYK131083:UYM131084 VIG131083:VII131084 VSC131083:VSE131084 WBY131083:WCA131084 WLU131083:WLW131084 WVQ131083:WVS131084 I196619:K196620 JE196619:JG196620 TA196619:TC196620 ACW196619:ACY196620 AMS196619:AMU196620 AWO196619:AWQ196620 BGK196619:BGM196620 BQG196619:BQI196620 CAC196619:CAE196620 CJY196619:CKA196620 CTU196619:CTW196620 DDQ196619:DDS196620 DNM196619:DNO196620 DXI196619:DXK196620 EHE196619:EHG196620 ERA196619:ERC196620 FAW196619:FAY196620 FKS196619:FKU196620 FUO196619:FUQ196620 GEK196619:GEM196620 GOG196619:GOI196620 GYC196619:GYE196620 HHY196619:HIA196620 HRU196619:HRW196620 IBQ196619:IBS196620 ILM196619:ILO196620 IVI196619:IVK196620 JFE196619:JFG196620 JPA196619:JPC196620 JYW196619:JYY196620 KIS196619:KIU196620 KSO196619:KSQ196620 LCK196619:LCM196620 LMG196619:LMI196620 LWC196619:LWE196620 MFY196619:MGA196620 MPU196619:MPW196620 MZQ196619:MZS196620 NJM196619:NJO196620 NTI196619:NTK196620 ODE196619:ODG196620 ONA196619:ONC196620 OWW196619:OWY196620 PGS196619:PGU196620 PQO196619:PQQ196620 QAK196619:QAM196620 QKG196619:QKI196620 QUC196619:QUE196620 RDY196619:REA196620 RNU196619:RNW196620 RXQ196619:RXS196620 SHM196619:SHO196620 SRI196619:SRK196620 TBE196619:TBG196620 TLA196619:TLC196620 TUW196619:TUY196620 UES196619:UEU196620 UOO196619:UOQ196620 UYK196619:UYM196620 VIG196619:VII196620 VSC196619:VSE196620 WBY196619:WCA196620 WLU196619:WLW196620 WVQ196619:WVS196620 I262155:K262156 JE262155:JG262156 TA262155:TC262156 ACW262155:ACY262156 AMS262155:AMU262156 AWO262155:AWQ262156 BGK262155:BGM262156 BQG262155:BQI262156 CAC262155:CAE262156 CJY262155:CKA262156 CTU262155:CTW262156 DDQ262155:DDS262156 DNM262155:DNO262156 DXI262155:DXK262156 EHE262155:EHG262156 ERA262155:ERC262156 FAW262155:FAY262156 FKS262155:FKU262156 FUO262155:FUQ262156 GEK262155:GEM262156 GOG262155:GOI262156 GYC262155:GYE262156 HHY262155:HIA262156 HRU262155:HRW262156 IBQ262155:IBS262156 ILM262155:ILO262156 IVI262155:IVK262156 JFE262155:JFG262156 JPA262155:JPC262156 JYW262155:JYY262156 KIS262155:KIU262156 KSO262155:KSQ262156 LCK262155:LCM262156 LMG262155:LMI262156 LWC262155:LWE262156 MFY262155:MGA262156 MPU262155:MPW262156 MZQ262155:MZS262156 NJM262155:NJO262156 NTI262155:NTK262156 ODE262155:ODG262156 ONA262155:ONC262156 OWW262155:OWY262156 PGS262155:PGU262156 PQO262155:PQQ262156 QAK262155:QAM262156 QKG262155:QKI262156 QUC262155:QUE262156 RDY262155:REA262156 RNU262155:RNW262156 RXQ262155:RXS262156 SHM262155:SHO262156 SRI262155:SRK262156 TBE262155:TBG262156 TLA262155:TLC262156 TUW262155:TUY262156 UES262155:UEU262156 UOO262155:UOQ262156 UYK262155:UYM262156 VIG262155:VII262156 VSC262155:VSE262156 WBY262155:WCA262156 WLU262155:WLW262156 WVQ262155:WVS262156 I327691:K327692 JE327691:JG327692 TA327691:TC327692 ACW327691:ACY327692 AMS327691:AMU327692 AWO327691:AWQ327692 BGK327691:BGM327692 BQG327691:BQI327692 CAC327691:CAE327692 CJY327691:CKA327692 CTU327691:CTW327692 DDQ327691:DDS327692 DNM327691:DNO327692 DXI327691:DXK327692 EHE327691:EHG327692 ERA327691:ERC327692 FAW327691:FAY327692 FKS327691:FKU327692 FUO327691:FUQ327692 GEK327691:GEM327692 GOG327691:GOI327692 GYC327691:GYE327692 HHY327691:HIA327692 HRU327691:HRW327692 IBQ327691:IBS327692 ILM327691:ILO327692 IVI327691:IVK327692 JFE327691:JFG327692 JPA327691:JPC327692 JYW327691:JYY327692 KIS327691:KIU327692 KSO327691:KSQ327692 LCK327691:LCM327692 LMG327691:LMI327692 LWC327691:LWE327692 MFY327691:MGA327692 MPU327691:MPW327692 MZQ327691:MZS327692 NJM327691:NJO327692 NTI327691:NTK327692 ODE327691:ODG327692 ONA327691:ONC327692 OWW327691:OWY327692 PGS327691:PGU327692 PQO327691:PQQ327692 QAK327691:QAM327692 QKG327691:QKI327692 QUC327691:QUE327692 RDY327691:REA327692 RNU327691:RNW327692 RXQ327691:RXS327692 SHM327691:SHO327692 SRI327691:SRK327692 TBE327691:TBG327692 TLA327691:TLC327692 TUW327691:TUY327692 UES327691:UEU327692 UOO327691:UOQ327692 UYK327691:UYM327692 VIG327691:VII327692 VSC327691:VSE327692 WBY327691:WCA327692 WLU327691:WLW327692 WVQ327691:WVS327692 I393227:K393228 JE393227:JG393228 TA393227:TC393228 ACW393227:ACY393228 AMS393227:AMU393228 AWO393227:AWQ393228 BGK393227:BGM393228 BQG393227:BQI393228 CAC393227:CAE393228 CJY393227:CKA393228 CTU393227:CTW393228 DDQ393227:DDS393228 DNM393227:DNO393228 DXI393227:DXK393228 EHE393227:EHG393228 ERA393227:ERC393228 FAW393227:FAY393228 FKS393227:FKU393228 FUO393227:FUQ393228 GEK393227:GEM393228 GOG393227:GOI393228 GYC393227:GYE393228 HHY393227:HIA393228 HRU393227:HRW393228 IBQ393227:IBS393228 ILM393227:ILO393228 IVI393227:IVK393228 JFE393227:JFG393228 JPA393227:JPC393228 JYW393227:JYY393228 KIS393227:KIU393228 KSO393227:KSQ393228 LCK393227:LCM393228 LMG393227:LMI393228 LWC393227:LWE393228 MFY393227:MGA393228 MPU393227:MPW393228 MZQ393227:MZS393228 NJM393227:NJO393228 NTI393227:NTK393228 ODE393227:ODG393228 ONA393227:ONC393228 OWW393227:OWY393228 PGS393227:PGU393228 PQO393227:PQQ393228 QAK393227:QAM393228 QKG393227:QKI393228 QUC393227:QUE393228 RDY393227:REA393228 RNU393227:RNW393228 RXQ393227:RXS393228 SHM393227:SHO393228 SRI393227:SRK393228 TBE393227:TBG393228 TLA393227:TLC393228 TUW393227:TUY393228 UES393227:UEU393228 UOO393227:UOQ393228 UYK393227:UYM393228 VIG393227:VII393228 VSC393227:VSE393228 WBY393227:WCA393228 WLU393227:WLW393228 WVQ393227:WVS393228 I458763:K458764 JE458763:JG458764 TA458763:TC458764 ACW458763:ACY458764 AMS458763:AMU458764 AWO458763:AWQ458764 BGK458763:BGM458764 BQG458763:BQI458764 CAC458763:CAE458764 CJY458763:CKA458764 CTU458763:CTW458764 DDQ458763:DDS458764 DNM458763:DNO458764 DXI458763:DXK458764 EHE458763:EHG458764 ERA458763:ERC458764 FAW458763:FAY458764 FKS458763:FKU458764 FUO458763:FUQ458764 GEK458763:GEM458764 GOG458763:GOI458764 GYC458763:GYE458764 HHY458763:HIA458764 HRU458763:HRW458764 IBQ458763:IBS458764 ILM458763:ILO458764 IVI458763:IVK458764 JFE458763:JFG458764 JPA458763:JPC458764 JYW458763:JYY458764 KIS458763:KIU458764 KSO458763:KSQ458764 LCK458763:LCM458764 LMG458763:LMI458764 LWC458763:LWE458764 MFY458763:MGA458764 MPU458763:MPW458764 MZQ458763:MZS458764 NJM458763:NJO458764 NTI458763:NTK458764 ODE458763:ODG458764 ONA458763:ONC458764 OWW458763:OWY458764 PGS458763:PGU458764 PQO458763:PQQ458764 QAK458763:QAM458764 QKG458763:QKI458764 QUC458763:QUE458764 RDY458763:REA458764 RNU458763:RNW458764 RXQ458763:RXS458764 SHM458763:SHO458764 SRI458763:SRK458764 TBE458763:TBG458764 TLA458763:TLC458764 TUW458763:TUY458764 UES458763:UEU458764 UOO458763:UOQ458764 UYK458763:UYM458764 VIG458763:VII458764 VSC458763:VSE458764 WBY458763:WCA458764 WLU458763:WLW458764 WVQ458763:WVS458764 I524299:K524300 JE524299:JG524300 TA524299:TC524300 ACW524299:ACY524300 AMS524299:AMU524300 AWO524299:AWQ524300 BGK524299:BGM524300 BQG524299:BQI524300 CAC524299:CAE524300 CJY524299:CKA524300 CTU524299:CTW524300 DDQ524299:DDS524300 DNM524299:DNO524300 DXI524299:DXK524300 EHE524299:EHG524300 ERA524299:ERC524300 FAW524299:FAY524300 FKS524299:FKU524300 FUO524299:FUQ524300 GEK524299:GEM524300 GOG524299:GOI524300 GYC524299:GYE524300 HHY524299:HIA524300 HRU524299:HRW524300 IBQ524299:IBS524300 ILM524299:ILO524300 IVI524299:IVK524300 JFE524299:JFG524300 JPA524299:JPC524300 JYW524299:JYY524300 KIS524299:KIU524300 KSO524299:KSQ524300 LCK524299:LCM524300 LMG524299:LMI524300 LWC524299:LWE524300 MFY524299:MGA524300 MPU524299:MPW524300 MZQ524299:MZS524300 NJM524299:NJO524300 NTI524299:NTK524300 ODE524299:ODG524300 ONA524299:ONC524300 OWW524299:OWY524300 PGS524299:PGU524300 PQO524299:PQQ524300 QAK524299:QAM524300 QKG524299:QKI524300 QUC524299:QUE524300 RDY524299:REA524300 RNU524299:RNW524300 RXQ524299:RXS524300 SHM524299:SHO524300 SRI524299:SRK524300 TBE524299:TBG524300 TLA524299:TLC524300 TUW524299:TUY524300 UES524299:UEU524300 UOO524299:UOQ524300 UYK524299:UYM524300 VIG524299:VII524300 VSC524299:VSE524300 WBY524299:WCA524300 WLU524299:WLW524300 WVQ524299:WVS524300 I589835:K589836 JE589835:JG589836 TA589835:TC589836 ACW589835:ACY589836 AMS589835:AMU589836 AWO589835:AWQ589836 BGK589835:BGM589836 BQG589835:BQI589836 CAC589835:CAE589836 CJY589835:CKA589836 CTU589835:CTW589836 DDQ589835:DDS589836 DNM589835:DNO589836 DXI589835:DXK589836 EHE589835:EHG589836 ERA589835:ERC589836 FAW589835:FAY589836 FKS589835:FKU589836 FUO589835:FUQ589836 GEK589835:GEM589836 GOG589835:GOI589836 GYC589835:GYE589836 HHY589835:HIA589836 HRU589835:HRW589836 IBQ589835:IBS589836 ILM589835:ILO589836 IVI589835:IVK589836 JFE589835:JFG589836 JPA589835:JPC589836 JYW589835:JYY589836 KIS589835:KIU589836 KSO589835:KSQ589836 LCK589835:LCM589836 LMG589835:LMI589836 LWC589835:LWE589836 MFY589835:MGA589836 MPU589835:MPW589836 MZQ589835:MZS589836 NJM589835:NJO589836 NTI589835:NTK589836 ODE589835:ODG589836 ONA589835:ONC589836 OWW589835:OWY589836 PGS589835:PGU589836 PQO589835:PQQ589836 QAK589835:QAM589836 QKG589835:QKI589836 QUC589835:QUE589836 RDY589835:REA589836 RNU589835:RNW589836 RXQ589835:RXS589836 SHM589835:SHO589836 SRI589835:SRK589836 TBE589835:TBG589836 TLA589835:TLC589836 TUW589835:TUY589836 UES589835:UEU589836 UOO589835:UOQ589836 UYK589835:UYM589836 VIG589835:VII589836 VSC589835:VSE589836 WBY589835:WCA589836 WLU589835:WLW589836 WVQ589835:WVS589836 I655371:K655372 JE655371:JG655372 TA655371:TC655372 ACW655371:ACY655372 AMS655371:AMU655372 AWO655371:AWQ655372 BGK655371:BGM655372 BQG655371:BQI655372 CAC655371:CAE655372 CJY655371:CKA655372 CTU655371:CTW655372 DDQ655371:DDS655372 DNM655371:DNO655372 DXI655371:DXK655372 EHE655371:EHG655372 ERA655371:ERC655372 FAW655371:FAY655372 FKS655371:FKU655372 FUO655371:FUQ655372 GEK655371:GEM655372 GOG655371:GOI655372 GYC655371:GYE655372 HHY655371:HIA655372 HRU655371:HRW655372 IBQ655371:IBS655372 ILM655371:ILO655372 IVI655371:IVK655372 JFE655371:JFG655372 JPA655371:JPC655372 JYW655371:JYY655372 KIS655371:KIU655372 KSO655371:KSQ655372 LCK655371:LCM655372 LMG655371:LMI655372 LWC655371:LWE655372 MFY655371:MGA655372 MPU655371:MPW655372 MZQ655371:MZS655372 NJM655371:NJO655372 NTI655371:NTK655372 ODE655371:ODG655372 ONA655371:ONC655372 OWW655371:OWY655372 PGS655371:PGU655372 PQO655371:PQQ655372 QAK655371:QAM655372 QKG655371:QKI655372 QUC655371:QUE655372 RDY655371:REA655372 RNU655371:RNW655372 RXQ655371:RXS655372 SHM655371:SHO655372 SRI655371:SRK655372 TBE655371:TBG655372 TLA655371:TLC655372 TUW655371:TUY655372 UES655371:UEU655372 UOO655371:UOQ655372 UYK655371:UYM655372 VIG655371:VII655372 VSC655371:VSE655372 WBY655371:WCA655372 WLU655371:WLW655372 WVQ655371:WVS655372 I720907:K720908 JE720907:JG720908 TA720907:TC720908 ACW720907:ACY720908 AMS720907:AMU720908 AWO720907:AWQ720908 BGK720907:BGM720908 BQG720907:BQI720908 CAC720907:CAE720908 CJY720907:CKA720908 CTU720907:CTW720908 DDQ720907:DDS720908 DNM720907:DNO720908 DXI720907:DXK720908 EHE720907:EHG720908 ERA720907:ERC720908 FAW720907:FAY720908 FKS720907:FKU720908 FUO720907:FUQ720908 GEK720907:GEM720908 GOG720907:GOI720908 GYC720907:GYE720908 HHY720907:HIA720908 HRU720907:HRW720908 IBQ720907:IBS720908 ILM720907:ILO720908 IVI720907:IVK720908 JFE720907:JFG720908 JPA720907:JPC720908 JYW720907:JYY720908 KIS720907:KIU720908 KSO720907:KSQ720908 LCK720907:LCM720908 LMG720907:LMI720908 LWC720907:LWE720908 MFY720907:MGA720908 MPU720907:MPW720908 MZQ720907:MZS720908 NJM720907:NJO720908 NTI720907:NTK720908 ODE720907:ODG720908 ONA720907:ONC720908 OWW720907:OWY720908 PGS720907:PGU720908 PQO720907:PQQ720908 QAK720907:QAM720908 QKG720907:QKI720908 QUC720907:QUE720908 RDY720907:REA720908 RNU720907:RNW720908 RXQ720907:RXS720908 SHM720907:SHO720908 SRI720907:SRK720908 TBE720907:TBG720908 TLA720907:TLC720908 TUW720907:TUY720908 UES720907:UEU720908 UOO720907:UOQ720908 UYK720907:UYM720908 VIG720907:VII720908 VSC720907:VSE720908 WBY720907:WCA720908 WLU720907:WLW720908 WVQ720907:WVS720908 I786443:K786444 JE786443:JG786444 TA786443:TC786444 ACW786443:ACY786444 AMS786443:AMU786444 AWO786443:AWQ786444 BGK786443:BGM786444 BQG786443:BQI786444 CAC786443:CAE786444 CJY786443:CKA786444 CTU786443:CTW786444 DDQ786443:DDS786444 DNM786443:DNO786444 DXI786443:DXK786444 EHE786443:EHG786444 ERA786443:ERC786444 FAW786443:FAY786444 FKS786443:FKU786444 FUO786443:FUQ786444 GEK786443:GEM786444 GOG786443:GOI786444 GYC786443:GYE786444 HHY786443:HIA786444 HRU786443:HRW786444 IBQ786443:IBS786444 ILM786443:ILO786444 IVI786443:IVK786444 JFE786443:JFG786444 JPA786443:JPC786444 JYW786443:JYY786444 KIS786443:KIU786444 KSO786443:KSQ786444 LCK786443:LCM786444 LMG786443:LMI786444 LWC786443:LWE786444 MFY786443:MGA786444 MPU786443:MPW786444 MZQ786443:MZS786444 NJM786443:NJO786444 NTI786443:NTK786444 ODE786443:ODG786444 ONA786443:ONC786444 OWW786443:OWY786444 PGS786443:PGU786444 PQO786443:PQQ786444 QAK786443:QAM786444 QKG786443:QKI786444 QUC786443:QUE786444 RDY786443:REA786444 RNU786443:RNW786444 RXQ786443:RXS786444 SHM786443:SHO786444 SRI786443:SRK786444 TBE786443:TBG786444 TLA786443:TLC786444 TUW786443:TUY786444 UES786443:UEU786444 UOO786443:UOQ786444 UYK786443:UYM786444 VIG786443:VII786444 VSC786443:VSE786444 WBY786443:WCA786444 WLU786443:WLW786444 WVQ786443:WVS786444 I851979:K851980 JE851979:JG851980 TA851979:TC851980 ACW851979:ACY851980 AMS851979:AMU851980 AWO851979:AWQ851980 BGK851979:BGM851980 BQG851979:BQI851980 CAC851979:CAE851980 CJY851979:CKA851980 CTU851979:CTW851980 DDQ851979:DDS851980 DNM851979:DNO851980 DXI851979:DXK851980 EHE851979:EHG851980 ERA851979:ERC851980 FAW851979:FAY851980 FKS851979:FKU851980 FUO851979:FUQ851980 GEK851979:GEM851980 GOG851979:GOI851980 GYC851979:GYE851980 HHY851979:HIA851980 HRU851979:HRW851980 IBQ851979:IBS851980 ILM851979:ILO851980 IVI851979:IVK851980 JFE851979:JFG851980 JPA851979:JPC851980 JYW851979:JYY851980 KIS851979:KIU851980 KSO851979:KSQ851980 LCK851979:LCM851980 LMG851979:LMI851980 LWC851979:LWE851980 MFY851979:MGA851980 MPU851979:MPW851980 MZQ851979:MZS851980 NJM851979:NJO851980 NTI851979:NTK851980 ODE851979:ODG851980 ONA851979:ONC851980 OWW851979:OWY851980 PGS851979:PGU851980 PQO851979:PQQ851980 QAK851979:QAM851980 QKG851979:QKI851980 QUC851979:QUE851980 RDY851979:REA851980 RNU851979:RNW851980 RXQ851979:RXS851980 SHM851979:SHO851980 SRI851979:SRK851980 TBE851979:TBG851980 TLA851979:TLC851980 TUW851979:TUY851980 UES851979:UEU851980 UOO851979:UOQ851980 UYK851979:UYM851980 VIG851979:VII851980 VSC851979:VSE851980 WBY851979:WCA851980 WLU851979:WLW851980 WVQ851979:WVS851980 I917515:K917516 JE917515:JG917516 TA917515:TC917516 ACW917515:ACY917516 AMS917515:AMU917516 AWO917515:AWQ917516 BGK917515:BGM917516 BQG917515:BQI917516 CAC917515:CAE917516 CJY917515:CKA917516 CTU917515:CTW917516 DDQ917515:DDS917516 DNM917515:DNO917516 DXI917515:DXK917516 EHE917515:EHG917516 ERA917515:ERC917516 FAW917515:FAY917516 FKS917515:FKU917516 FUO917515:FUQ917516 GEK917515:GEM917516 GOG917515:GOI917516 GYC917515:GYE917516 HHY917515:HIA917516 HRU917515:HRW917516 IBQ917515:IBS917516 ILM917515:ILO917516 IVI917515:IVK917516 JFE917515:JFG917516 JPA917515:JPC917516 JYW917515:JYY917516 KIS917515:KIU917516 KSO917515:KSQ917516 LCK917515:LCM917516 LMG917515:LMI917516 LWC917515:LWE917516 MFY917515:MGA917516 MPU917515:MPW917516 MZQ917515:MZS917516 NJM917515:NJO917516 NTI917515:NTK917516 ODE917515:ODG917516 ONA917515:ONC917516 OWW917515:OWY917516 PGS917515:PGU917516 PQO917515:PQQ917516 QAK917515:QAM917516 QKG917515:QKI917516 QUC917515:QUE917516 RDY917515:REA917516 RNU917515:RNW917516 RXQ917515:RXS917516 SHM917515:SHO917516 SRI917515:SRK917516 TBE917515:TBG917516 TLA917515:TLC917516 TUW917515:TUY917516 UES917515:UEU917516 UOO917515:UOQ917516 UYK917515:UYM917516 VIG917515:VII917516 VSC917515:VSE917516 WBY917515:WCA917516 WLU917515:WLW917516 WVQ917515:WVS917516 I983051:K983052 JE983051:JG983052 TA983051:TC983052 ACW983051:ACY983052 AMS983051:AMU983052 AWO983051:AWQ983052 BGK983051:BGM983052 BQG983051:BQI983052 CAC983051:CAE983052 CJY983051:CKA983052 CTU983051:CTW983052 DDQ983051:DDS983052 DNM983051:DNO983052 DXI983051:DXK983052 EHE983051:EHG983052 ERA983051:ERC983052 FAW983051:FAY983052 FKS983051:FKU983052 FUO983051:FUQ983052 GEK983051:GEM983052 GOG983051:GOI983052 GYC983051:GYE983052 HHY983051:HIA983052 HRU983051:HRW983052 IBQ983051:IBS983052 ILM983051:ILO983052 IVI983051:IVK983052 JFE983051:JFG983052 JPA983051:JPC983052 JYW983051:JYY983052 KIS983051:KIU983052 KSO983051:KSQ983052 LCK983051:LCM983052 LMG983051:LMI983052 LWC983051:LWE983052 MFY983051:MGA983052 MPU983051:MPW983052 MZQ983051:MZS983052 NJM983051:NJO983052 NTI983051:NTK983052 ODE983051:ODG983052 ONA983051:ONC983052 OWW983051:OWY983052 PGS983051:PGU983052 PQO983051:PQQ983052 QAK983051:QAM983052 QKG983051:QKI983052 QUC983051:QUE983052 RDY983051:REA983052 RNU983051:RNW983052 RXQ983051:RXS983052 SHM983051:SHO983052 SRI983051:SRK983052 TBE983051:TBG983052 TLA983051:TLC983052 TUW983051:TUY983052 UES983051:UEU983052 UOO983051:UOQ983052 UYK983051:UYM983052 VIG983051:VII983052 VSC983051:VSE983052 WBY983051:WCA983052 WLU983051:WLW983052 WVQ983051:WVS983052" xr:uid="{00000000-0002-0000-0900-000002000000}">
      <formula1>"15,20,25"</formula1>
    </dataValidation>
    <dataValidation type="list" allowBlank="1" showInputMessage="1" showErrorMessage="1" sqref="WVS983076 JG36 TC36 ACY36 AMU36 AWQ36 BGM36 BQI36 CAE36 CKA36 CTW36 DDS36 DNO36 DXK36 EHG36 ERC36 FAY36 FKU36 FUQ36 GEM36 GOI36 GYE36 HIA36 HRW36 IBS36 ILO36 IVK36 JFG36 JPC36 JYY36 KIU36 KSQ36 LCM36 LMI36 LWE36 MGA36 MPW36 MZS36 NJO36 NTK36 ODG36 ONC36 OWY36 PGU36 PQQ36 QAM36 QKI36 QUE36 REA36 RNW36 RXS36 SHO36 SRK36 TBG36 TLC36 TUY36 UEU36 UOQ36 UYM36 VII36 VSE36 WCA36 WLW36 WVS36 K65572 JG65572 TC65572 ACY65572 AMU65572 AWQ65572 BGM65572 BQI65572 CAE65572 CKA65572 CTW65572 DDS65572 DNO65572 DXK65572 EHG65572 ERC65572 FAY65572 FKU65572 FUQ65572 GEM65572 GOI65572 GYE65572 HIA65572 HRW65572 IBS65572 ILO65572 IVK65572 JFG65572 JPC65572 JYY65572 KIU65572 KSQ65572 LCM65572 LMI65572 LWE65572 MGA65572 MPW65572 MZS65572 NJO65572 NTK65572 ODG65572 ONC65572 OWY65572 PGU65572 PQQ65572 QAM65572 QKI65572 QUE65572 REA65572 RNW65572 RXS65572 SHO65572 SRK65572 TBG65572 TLC65572 TUY65572 UEU65572 UOQ65572 UYM65572 VII65572 VSE65572 WCA65572 WLW65572 WVS65572 K131108 JG131108 TC131108 ACY131108 AMU131108 AWQ131108 BGM131108 BQI131108 CAE131108 CKA131108 CTW131108 DDS131108 DNO131108 DXK131108 EHG131108 ERC131108 FAY131108 FKU131108 FUQ131108 GEM131108 GOI131108 GYE131108 HIA131108 HRW131108 IBS131108 ILO131108 IVK131108 JFG131108 JPC131108 JYY131108 KIU131108 KSQ131108 LCM131108 LMI131108 LWE131108 MGA131108 MPW131108 MZS131108 NJO131108 NTK131108 ODG131108 ONC131108 OWY131108 PGU131108 PQQ131108 QAM131108 QKI131108 QUE131108 REA131108 RNW131108 RXS131108 SHO131108 SRK131108 TBG131108 TLC131108 TUY131108 UEU131108 UOQ131108 UYM131108 VII131108 VSE131108 WCA131108 WLW131108 WVS131108 K196644 JG196644 TC196644 ACY196644 AMU196644 AWQ196644 BGM196644 BQI196644 CAE196644 CKA196644 CTW196644 DDS196644 DNO196644 DXK196644 EHG196644 ERC196644 FAY196644 FKU196644 FUQ196644 GEM196644 GOI196644 GYE196644 HIA196644 HRW196644 IBS196644 ILO196644 IVK196644 JFG196644 JPC196644 JYY196644 KIU196644 KSQ196644 LCM196644 LMI196644 LWE196644 MGA196644 MPW196644 MZS196644 NJO196644 NTK196644 ODG196644 ONC196644 OWY196644 PGU196644 PQQ196644 QAM196644 QKI196644 QUE196644 REA196644 RNW196644 RXS196644 SHO196644 SRK196644 TBG196644 TLC196644 TUY196644 UEU196644 UOQ196644 UYM196644 VII196644 VSE196644 WCA196644 WLW196644 WVS196644 K262180 JG262180 TC262180 ACY262180 AMU262180 AWQ262180 BGM262180 BQI262180 CAE262180 CKA262180 CTW262180 DDS262180 DNO262180 DXK262180 EHG262180 ERC262180 FAY262180 FKU262180 FUQ262180 GEM262180 GOI262180 GYE262180 HIA262180 HRW262180 IBS262180 ILO262180 IVK262180 JFG262180 JPC262180 JYY262180 KIU262180 KSQ262180 LCM262180 LMI262180 LWE262180 MGA262180 MPW262180 MZS262180 NJO262180 NTK262180 ODG262180 ONC262180 OWY262180 PGU262180 PQQ262180 QAM262180 QKI262180 QUE262180 REA262180 RNW262180 RXS262180 SHO262180 SRK262180 TBG262180 TLC262180 TUY262180 UEU262180 UOQ262180 UYM262180 VII262180 VSE262180 WCA262180 WLW262180 WVS262180 K327716 JG327716 TC327716 ACY327716 AMU327716 AWQ327716 BGM327716 BQI327716 CAE327716 CKA327716 CTW327716 DDS327716 DNO327716 DXK327716 EHG327716 ERC327716 FAY327716 FKU327716 FUQ327716 GEM327716 GOI327716 GYE327716 HIA327716 HRW327716 IBS327716 ILO327716 IVK327716 JFG327716 JPC327716 JYY327716 KIU327716 KSQ327716 LCM327716 LMI327716 LWE327716 MGA327716 MPW327716 MZS327716 NJO327716 NTK327716 ODG327716 ONC327716 OWY327716 PGU327716 PQQ327716 QAM327716 QKI327716 QUE327716 REA327716 RNW327716 RXS327716 SHO327716 SRK327716 TBG327716 TLC327716 TUY327716 UEU327716 UOQ327716 UYM327716 VII327716 VSE327716 WCA327716 WLW327716 WVS327716 K393252 JG393252 TC393252 ACY393252 AMU393252 AWQ393252 BGM393252 BQI393252 CAE393252 CKA393252 CTW393252 DDS393252 DNO393252 DXK393252 EHG393252 ERC393252 FAY393252 FKU393252 FUQ393252 GEM393252 GOI393252 GYE393252 HIA393252 HRW393252 IBS393252 ILO393252 IVK393252 JFG393252 JPC393252 JYY393252 KIU393252 KSQ393252 LCM393252 LMI393252 LWE393252 MGA393252 MPW393252 MZS393252 NJO393252 NTK393252 ODG393252 ONC393252 OWY393252 PGU393252 PQQ393252 QAM393252 QKI393252 QUE393252 REA393252 RNW393252 RXS393252 SHO393252 SRK393252 TBG393252 TLC393252 TUY393252 UEU393252 UOQ393252 UYM393252 VII393252 VSE393252 WCA393252 WLW393252 WVS393252 K458788 JG458788 TC458788 ACY458788 AMU458788 AWQ458788 BGM458788 BQI458788 CAE458788 CKA458788 CTW458788 DDS458788 DNO458788 DXK458788 EHG458788 ERC458788 FAY458788 FKU458788 FUQ458788 GEM458788 GOI458788 GYE458788 HIA458788 HRW458788 IBS458788 ILO458788 IVK458788 JFG458788 JPC458788 JYY458788 KIU458788 KSQ458788 LCM458788 LMI458788 LWE458788 MGA458788 MPW458788 MZS458788 NJO458788 NTK458788 ODG458788 ONC458788 OWY458788 PGU458788 PQQ458788 QAM458788 QKI458788 QUE458788 REA458788 RNW458788 RXS458788 SHO458788 SRK458788 TBG458788 TLC458788 TUY458788 UEU458788 UOQ458788 UYM458788 VII458788 VSE458788 WCA458788 WLW458788 WVS458788 K524324 JG524324 TC524324 ACY524324 AMU524324 AWQ524324 BGM524324 BQI524324 CAE524324 CKA524324 CTW524324 DDS524324 DNO524324 DXK524324 EHG524324 ERC524324 FAY524324 FKU524324 FUQ524324 GEM524324 GOI524324 GYE524324 HIA524324 HRW524324 IBS524324 ILO524324 IVK524324 JFG524324 JPC524324 JYY524324 KIU524324 KSQ524324 LCM524324 LMI524324 LWE524324 MGA524324 MPW524324 MZS524324 NJO524324 NTK524324 ODG524324 ONC524324 OWY524324 PGU524324 PQQ524324 QAM524324 QKI524324 QUE524324 REA524324 RNW524324 RXS524324 SHO524324 SRK524324 TBG524324 TLC524324 TUY524324 UEU524324 UOQ524324 UYM524324 VII524324 VSE524324 WCA524324 WLW524324 WVS524324 K589860 JG589860 TC589860 ACY589860 AMU589860 AWQ589860 BGM589860 BQI589860 CAE589860 CKA589860 CTW589860 DDS589860 DNO589860 DXK589860 EHG589860 ERC589860 FAY589860 FKU589860 FUQ589860 GEM589860 GOI589860 GYE589860 HIA589860 HRW589860 IBS589860 ILO589860 IVK589860 JFG589860 JPC589860 JYY589860 KIU589860 KSQ589860 LCM589860 LMI589860 LWE589860 MGA589860 MPW589860 MZS589860 NJO589860 NTK589860 ODG589860 ONC589860 OWY589860 PGU589860 PQQ589860 QAM589860 QKI589860 QUE589860 REA589860 RNW589860 RXS589860 SHO589860 SRK589860 TBG589860 TLC589860 TUY589860 UEU589860 UOQ589860 UYM589860 VII589860 VSE589860 WCA589860 WLW589860 WVS589860 K655396 JG655396 TC655396 ACY655396 AMU655396 AWQ655396 BGM655396 BQI655396 CAE655396 CKA655396 CTW655396 DDS655396 DNO655396 DXK655396 EHG655396 ERC655396 FAY655396 FKU655396 FUQ655396 GEM655396 GOI655396 GYE655396 HIA655396 HRW655396 IBS655396 ILO655396 IVK655396 JFG655396 JPC655396 JYY655396 KIU655396 KSQ655396 LCM655396 LMI655396 LWE655396 MGA655396 MPW655396 MZS655396 NJO655396 NTK655396 ODG655396 ONC655396 OWY655396 PGU655396 PQQ655396 QAM655396 QKI655396 QUE655396 REA655396 RNW655396 RXS655396 SHO655396 SRK655396 TBG655396 TLC655396 TUY655396 UEU655396 UOQ655396 UYM655396 VII655396 VSE655396 WCA655396 WLW655396 WVS655396 K720932 JG720932 TC720932 ACY720932 AMU720932 AWQ720932 BGM720932 BQI720932 CAE720932 CKA720932 CTW720932 DDS720932 DNO720932 DXK720932 EHG720932 ERC720932 FAY720932 FKU720932 FUQ720932 GEM720932 GOI720932 GYE720932 HIA720932 HRW720932 IBS720932 ILO720932 IVK720932 JFG720932 JPC720932 JYY720932 KIU720932 KSQ720932 LCM720932 LMI720932 LWE720932 MGA720932 MPW720932 MZS720932 NJO720932 NTK720932 ODG720932 ONC720932 OWY720932 PGU720932 PQQ720932 QAM720932 QKI720932 QUE720932 REA720932 RNW720932 RXS720932 SHO720932 SRK720932 TBG720932 TLC720932 TUY720932 UEU720932 UOQ720932 UYM720932 VII720932 VSE720932 WCA720932 WLW720932 WVS720932 K786468 JG786468 TC786468 ACY786468 AMU786468 AWQ786468 BGM786468 BQI786468 CAE786468 CKA786468 CTW786468 DDS786468 DNO786468 DXK786468 EHG786468 ERC786468 FAY786468 FKU786468 FUQ786468 GEM786468 GOI786468 GYE786468 HIA786468 HRW786468 IBS786468 ILO786468 IVK786468 JFG786468 JPC786468 JYY786468 KIU786468 KSQ786468 LCM786468 LMI786468 LWE786468 MGA786468 MPW786468 MZS786468 NJO786468 NTK786468 ODG786468 ONC786468 OWY786468 PGU786468 PQQ786468 QAM786468 QKI786468 QUE786468 REA786468 RNW786468 RXS786468 SHO786468 SRK786468 TBG786468 TLC786468 TUY786468 UEU786468 UOQ786468 UYM786468 VII786468 VSE786468 WCA786468 WLW786468 WVS786468 K852004 JG852004 TC852004 ACY852004 AMU852004 AWQ852004 BGM852004 BQI852004 CAE852004 CKA852004 CTW852004 DDS852004 DNO852004 DXK852004 EHG852004 ERC852004 FAY852004 FKU852004 FUQ852004 GEM852004 GOI852004 GYE852004 HIA852004 HRW852004 IBS852004 ILO852004 IVK852004 JFG852004 JPC852004 JYY852004 KIU852004 KSQ852004 LCM852004 LMI852004 LWE852004 MGA852004 MPW852004 MZS852004 NJO852004 NTK852004 ODG852004 ONC852004 OWY852004 PGU852004 PQQ852004 QAM852004 QKI852004 QUE852004 REA852004 RNW852004 RXS852004 SHO852004 SRK852004 TBG852004 TLC852004 TUY852004 UEU852004 UOQ852004 UYM852004 VII852004 VSE852004 WCA852004 WLW852004 WVS852004 K917540 JG917540 TC917540 ACY917540 AMU917540 AWQ917540 BGM917540 BQI917540 CAE917540 CKA917540 CTW917540 DDS917540 DNO917540 DXK917540 EHG917540 ERC917540 FAY917540 FKU917540 FUQ917540 GEM917540 GOI917540 GYE917540 HIA917540 HRW917540 IBS917540 ILO917540 IVK917540 JFG917540 JPC917540 JYY917540 KIU917540 KSQ917540 LCM917540 LMI917540 LWE917540 MGA917540 MPW917540 MZS917540 NJO917540 NTK917540 ODG917540 ONC917540 OWY917540 PGU917540 PQQ917540 QAM917540 QKI917540 QUE917540 REA917540 RNW917540 RXS917540 SHO917540 SRK917540 TBG917540 TLC917540 TUY917540 UEU917540 UOQ917540 UYM917540 VII917540 VSE917540 WCA917540 WLW917540 WVS917540 K983076 JG983076 TC983076 ACY983076 AMU983076 AWQ983076 BGM983076 BQI983076 CAE983076 CKA983076 CTW983076 DDS983076 DNO983076 DXK983076 EHG983076 ERC983076 FAY983076 FKU983076 FUQ983076 GEM983076 GOI983076 GYE983076 HIA983076 HRW983076 IBS983076 ILO983076 IVK983076 JFG983076 JPC983076 JYY983076 KIU983076 KSQ983076 LCM983076 LMI983076 LWE983076 MGA983076 MPW983076 MZS983076 NJO983076 NTK983076 ODG983076 ONC983076 OWY983076 PGU983076 PQQ983076 QAM983076 QKI983076 QUE983076 REA983076 RNW983076 RXS983076 SHO983076 SRK983076 TBG983076 TLC983076 TUY983076 UEU983076 UOQ983076 UYM983076 VII983076 VSE983076 WCA983076 WLW983076" xr:uid="{00000000-0002-0000-0900-000003000000}">
      <mc:AlternateContent xmlns:x12ac="http://schemas.microsoft.com/office/spreadsheetml/2011/1/ac" xmlns:mc="http://schemas.openxmlformats.org/markup-compatibility/2006">
        <mc:Choice Requires="x12ac">
          <x12ac:list>"0,85","1,00"</x12ac:list>
        </mc:Choice>
        <mc:Fallback>
          <formula1>"0,85,1,00"</formula1>
        </mc:Fallback>
      </mc:AlternateContent>
    </dataValidation>
    <dataValidation type="list" allowBlank="1" showInputMessage="1" showErrorMessage="1" sqref="K36" xr:uid="{00000000-0002-0000-0900-000004000000}">
      <mc:AlternateContent xmlns:x12ac="http://schemas.microsoft.com/office/spreadsheetml/2011/1/ac" xmlns:mc="http://schemas.openxmlformats.org/markup-compatibility/2006">
        <mc:Choice Requires="x12ac">
          <x12ac:list>"0,50","0,67","1,00"</x12ac:list>
        </mc:Choice>
        <mc:Fallback>
          <formula1>"0,50,0,67,1,00"</formula1>
        </mc:Fallback>
      </mc:AlternateContent>
    </dataValidation>
  </dataValidations>
  <printOptions horizontalCentered="1"/>
  <pageMargins left="0.59055118110236227" right="0.59055118110236227" top="0.59055118110236227" bottom="0.59055118110236227" header="0.31496062992125984" footer="0.31496062992125984"/>
  <pageSetup paperSize="9" scale="95" orientation="portrait" horizontalDpi="300" verticalDpi="300" r:id="rId1"/>
  <headerFooter alignWithMargins="0"/>
  <drawing r:id="rId2"/>
  <legacyDrawing r:id="rId3"/>
  <oleObjects>
    <mc:AlternateContent xmlns:mc="http://schemas.openxmlformats.org/markup-compatibility/2006">
      <mc:Choice Requires="x14">
        <oleObject progId="Paint.Picture" shapeId="59393" r:id="rId4">
          <objectPr defaultSize="0" autoPict="0" r:id="rId5">
            <anchor moveWithCells="1">
              <from>
                <xdr:col>7</xdr:col>
                <xdr:colOff>180975</xdr:colOff>
                <xdr:row>24</xdr:row>
                <xdr:rowOff>123825</xdr:rowOff>
              </from>
              <to>
                <xdr:col>9</xdr:col>
                <xdr:colOff>209550</xdr:colOff>
                <xdr:row>34</xdr:row>
                <xdr:rowOff>28575</xdr:rowOff>
              </to>
            </anchor>
          </objectPr>
        </oleObject>
      </mc:Choice>
      <mc:Fallback>
        <oleObject progId="Paint.Picture" shapeId="5939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6">
    <tabColor theme="3" tint="-0.249977111117893"/>
  </sheetPr>
  <dimension ref="A1:J161"/>
  <sheetViews>
    <sheetView showGridLines="0" showRowColHeaders="0" view="pageBreakPreview" zoomScale="120" zoomScaleNormal="120" zoomScaleSheetLayoutView="120" workbookViewId="0">
      <selection activeCell="A5" sqref="A5:D6"/>
    </sheetView>
  </sheetViews>
  <sheetFormatPr defaultColWidth="9.140625" defaultRowHeight="15"/>
  <cols>
    <col min="1" max="1" width="5.28515625" customWidth="1"/>
    <col min="2" max="2" width="9.140625" customWidth="1"/>
    <col min="6" max="10" width="9.7109375" customWidth="1"/>
  </cols>
  <sheetData>
    <row r="1" spans="1:10" ht="14.25" customHeight="1" thickTop="1" thickBot="1">
      <c r="A1" s="713" t="s">
        <v>283</v>
      </c>
      <c r="B1" s="714"/>
      <c r="C1" s="714"/>
      <c r="D1" s="714"/>
      <c r="E1" s="714"/>
      <c r="F1" s="714"/>
      <c r="G1" s="714"/>
      <c r="H1" s="714"/>
      <c r="I1" s="714"/>
      <c r="J1" s="715"/>
    </row>
    <row r="2" spans="1:10" ht="9" customHeight="1" thickTop="1" thickBot="1">
      <c r="A2" s="716" t="s">
        <v>1400</v>
      </c>
      <c r="B2" s="717"/>
      <c r="C2" s="717"/>
      <c r="D2" s="717"/>
      <c r="E2" s="717"/>
      <c r="F2" s="717"/>
      <c r="G2" s="717"/>
      <c r="H2" s="717"/>
      <c r="I2" s="717"/>
      <c r="J2" s="718"/>
    </row>
    <row r="3" spans="1:10" ht="9" customHeight="1" thickTop="1" thickBot="1">
      <c r="A3" s="716" t="s">
        <v>1399</v>
      </c>
      <c r="B3" s="717"/>
      <c r="C3" s="717"/>
      <c r="D3" s="717"/>
      <c r="E3" s="717"/>
      <c r="F3" s="717"/>
      <c r="G3" s="717"/>
      <c r="H3" s="717"/>
      <c r="I3" s="717"/>
      <c r="J3" s="718"/>
    </row>
    <row r="4" spans="1:10" ht="9" customHeight="1" thickTop="1" thickBot="1">
      <c r="A4" s="66"/>
      <c r="B4" s="67"/>
      <c r="C4" s="67"/>
      <c r="D4" s="67"/>
      <c r="E4" s="67"/>
      <c r="F4" s="67"/>
      <c r="G4" s="67"/>
      <c r="H4" s="67"/>
      <c r="I4" s="67"/>
      <c r="J4" s="68"/>
    </row>
    <row r="5" spans="1:10" ht="15" customHeight="1" thickTop="1" thickBot="1">
      <c r="A5" s="384" t="s">
        <v>1522</v>
      </c>
      <c r="B5" s="384"/>
      <c r="C5" s="384"/>
      <c r="D5" s="384"/>
      <c r="E5" s="384" t="s">
        <v>1524</v>
      </c>
      <c r="F5" s="384"/>
      <c r="G5" s="384"/>
      <c r="H5" s="384"/>
      <c r="I5" s="384" t="s">
        <v>1466</v>
      </c>
      <c r="J5" s="384"/>
    </row>
    <row r="6" spans="1:10" ht="15" customHeight="1" thickTop="1" thickBot="1">
      <c r="A6" s="384" t="s">
        <v>1523</v>
      </c>
      <c r="B6" s="384"/>
      <c r="C6" s="384"/>
      <c r="D6" s="384"/>
      <c r="E6" s="384" t="s">
        <v>1525</v>
      </c>
      <c r="F6" s="384"/>
      <c r="G6" s="384"/>
      <c r="H6" s="384"/>
      <c r="I6" s="384" t="s">
        <v>1526</v>
      </c>
      <c r="J6" s="384"/>
    </row>
    <row r="7" spans="1:10" ht="9.75" customHeight="1" thickTop="1" thickBot="1">
      <c r="A7" s="66"/>
      <c r="B7" s="67"/>
      <c r="C7" s="67"/>
      <c r="D7" s="67"/>
      <c r="E7" s="67"/>
      <c r="F7" s="67"/>
      <c r="G7" s="67"/>
      <c r="H7" s="67"/>
      <c r="I7" s="67"/>
      <c r="J7" s="68"/>
    </row>
    <row r="8" spans="1:10" ht="15" customHeight="1" thickTop="1" thickBot="1">
      <c r="A8" s="412" t="s">
        <v>284</v>
      </c>
      <c r="B8" s="412"/>
      <c r="C8" s="412" t="s">
        <v>285</v>
      </c>
      <c r="D8" s="412"/>
      <c r="E8" s="412"/>
      <c r="F8" s="412"/>
      <c r="G8" s="412"/>
      <c r="H8" s="412"/>
      <c r="I8" s="412" t="s">
        <v>286</v>
      </c>
      <c r="J8" s="412"/>
    </row>
    <row r="9" spans="1:10" ht="15" customHeight="1" thickTop="1" thickBot="1">
      <c r="A9" s="419" t="s">
        <v>287</v>
      </c>
      <c r="B9" s="419"/>
      <c r="C9" s="512" t="s">
        <v>288</v>
      </c>
      <c r="D9" s="512"/>
      <c r="E9" s="512"/>
      <c r="F9" s="512"/>
      <c r="G9" s="512"/>
      <c r="H9" s="512"/>
      <c r="I9" s="9"/>
      <c r="J9" s="73" t="s">
        <v>279</v>
      </c>
    </row>
    <row r="10" spans="1:10" ht="15" customHeight="1" thickTop="1" thickBot="1">
      <c r="A10" s="419"/>
      <c r="B10" s="419"/>
      <c r="C10" s="512" t="s">
        <v>1464</v>
      </c>
      <c r="D10" s="512"/>
      <c r="E10" s="512"/>
      <c r="F10" s="512"/>
      <c r="G10" s="512"/>
      <c r="H10" s="512"/>
      <c r="I10" s="9"/>
      <c r="J10" s="73" t="s">
        <v>279</v>
      </c>
    </row>
    <row r="11" spans="1:10" ht="15" customHeight="1" thickTop="1" thickBot="1">
      <c r="A11" s="419" t="s">
        <v>289</v>
      </c>
      <c r="B11" s="419"/>
      <c r="C11" s="512" t="s">
        <v>290</v>
      </c>
      <c r="D11" s="512"/>
      <c r="E11" s="512"/>
      <c r="F11" s="512"/>
      <c r="G11" s="512"/>
      <c r="H11" s="512"/>
      <c r="I11" s="9"/>
      <c r="J11" s="73" t="s">
        <v>279</v>
      </c>
    </row>
    <row r="12" spans="1:10" ht="15" customHeight="1" thickTop="1" thickBot="1">
      <c r="A12" s="419" t="s">
        <v>291</v>
      </c>
      <c r="B12" s="419"/>
      <c r="C12" s="512" t="s">
        <v>292</v>
      </c>
      <c r="D12" s="512"/>
      <c r="E12" s="512"/>
      <c r="F12" s="512"/>
      <c r="G12" s="512"/>
      <c r="H12" s="512"/>
      <c r="I12" s="9"/>
      <c r="J12" s="73" t="s">
        <v>279</v>
      </c>
    </row>
    <row r="13" spans="1:10" ht="15" customHeight="1" thickTop="1" thickBot="1">
      <c r="A13" s="705" t="s">
        <v>293</v>
      </c>
      <c r="B13" s="705"/>
      <c r="C13" s="512" t="s">
        <v>294</v>
      </c>
      <c r="D13" s="512"/>
      <c r="E13" s="512"/>
      <c r="F13" s="512"/>
      <c r="G13" s="512"/>
      <c r="H13" s="512"/>
      <c r="I13" s="9"/>
      <c r="J13" s="73" t="s">
        <v>279</v>
      </c>
    </row>
    <row r="14" spans="1:10" ht="15" customHeight="1" thickTop="1" thickBot="1">
      <c r="A14" s="720" t="s">
        <v>423</v>
      </c>
      <c r="B14" s="721"/>
      <c r="C14" s="721"/>
      <c r="D14" s="721"/>
      <c r="E14" s="721"/>
      <c r="F14" s="721"/>
      <c r="G14" s="721"/>
      <c r="H14" s="722"/>
      <c r="I14" s="8">
        <f>SUM(I10-I11-I12-I13)</f>
        <v>0</v>
      </c>
      <c r="J14" s="73" t="s">
        <v>279</v>
      </c>
    </row>
    <row r="15" spans="1:10" ht="15" customHeight="1" thickTop="1" thickBot="1">
      <c r="A15" s="705" t="s">
        <v>427</v>
      </c>
      <c r="B15" s="705"/>
      <c r="C15" s="516" t="s">
        <v>295</v>
      </c>
      <c r="D15" s="516"/>
      <c r="E15" s="516"/>
      <c r="F15" s="516"/>
      <c r="G15" s="516"/>
      <c r="H15" s="516"/>
      <c r="I15" s="9"/>
      <c r="J15" s="73" t="s">
        <v>296</v>
      </c>
    </row>
    <row r="16" spans="1:10" ht="15" customHeight="1" thickTop="1" thickBot="1">
      <c r="A16" s="705"/>
      <c r="B16" s="705"/>
      <c r="C16" s="516" t="s">
        <v>297</v>
      </c>
      <c r="D16" s="516"/>
      <c r="E16" s="516"/>
      <c r="F16" s="516"/>
      <c r="G16" s="516"/>
      <c r="H16" s="516"/>
      <c r="I16" s="9"/>
      <c r="J16" s="73" t="s">
        <v>296</v>
      </c>
    </row>
    <row r="17" spans="1:10" ht="15" customHeight="1" thickTop="1" thickBot="1">
      <c r="A17" s="705" t="s">
        <v>298</v>
      </c>
      <c r="B17" s="705"/>
      <c r="C17" s="516" t="s">
        <v>299</v>
      </c>
      <c r="D17" s="516"/>
      <c r="E17" s="516"/>
      <c r="F17" s="516"/>
      <c r="G17" s="516"/>
      <c r="H17" s="516"/>
      <c r="I17" s="9"/>
      <c r="J17" s="73" t="s">
        <v>278</v>
      </c>
    </row>
    <row r="18" spans="1:10" ht="15" customHeight="1" thickTop="1" thickBot="1">
      <c r="A18" s="705"/>
      <c r="B18" s="705"/>
      <c r="C18" s="516" t="s">
        <v>300</v>
      </c>
      <c r="D18" s="516"/>
      <c r="E18" s="516"/>
      <c r="F18" s="516"/>
      <c r="G18" s="516"/>
      <c r="H18" s="516"/>
      <c r="I18" s="8" t="e">
        <f>SUM(I14*60)/I16</f>
        <v>#DIV/0!</v>
      </c>
      <c r="J18" s="73" t="s">
        <v>278</v>
      </c>
    </row>
    <row r="19" spans="1:10" ht="15" customHeight="1" thickTop="1" thickBot="1">
      <c r="A19" s="705"/>
      <c r="B19" s="705"/>
      <c r="C19" s="516" t="s">
        <v>1377</v>
      </c>
      <c r="D19" s="516"/>
      <c r="E19" s="516"/>
      <c r="F19" s="516"/>
      <c r="G19" s="516"/>
      <c r="H19" s="516"/>
      <c r="I19" s="706" t="e">
        <f>SUM(I18-I17)/I18</f>
        <v>#DIV/0!</v>
      </c>
      <c r="J19" s="707"/>
    </row>
    <row r="20" spans="1:10" ht="15" customHeight="1" thickTop="1" thickBot="1">
      <c r="A20" s="456" t="s">
        <v>301</v>
      </c>
      <c r="B20" s="457"/>
      <c r="C20" s="457"/>
      <c r="D20" s="457"/>
      <c r="E20" s="457"/>
      <c r="F20" s="457"/>
      <c r="G20" s="457"/>
      <c r="H20" s="457"/>
      <c r="I20" s="457"/>
      <c r="J20" s="458"/>
    </row>
    <row r="21" spans="1:10" s="7" customFormat="1" ht="15" customHeight="1" thickTop="1" thickBot="1">
      <c r="A21" s="518" t="s">
        <v>302</v>
      </c>
      <c r="B21" s="518"/>
      <c r="C21" s="518"/>
      <c r="D21" s="518"/>
      <c r="E21" s="518"/>
      <c r="F21" s="518"/>
      <c r="G21" s="518"/>
      <c r="H21" s="518"/>
      <c r="I21" s="72" t="s">
        <v>312</v>
      </c>
      <c r="J21" s="72" t="s">
        <v>69</v>
      </c>
    </row>
    <row r="22" spans="1:10" ht="15" customHeight="1" thickTop="1" thickBot="1">
      <c r="A22" s="711" t="s">
        <v>313</v>
      </c>
      <c r="B22" s="711"/>
      <c r="C22" s="711"/>
      <c r="D22" s="711"/>
      <c r="E22" s="711"/>
      <c r="F22" s="711"/>
      <c r="G22" s="711"/>
      <c r="H22" s="711"/>
      <c r="I22" s="9"/>
      <c r="J22" s="9"/>
    </row>
    <row r="23" spans="1:10" ht="15" customHeight="1" thickTop="1" thickBot="1">
      <c r="A23" s="712" t="s">
        <v>444</v>
      </c>
      <c r="B23" s="712"/>
      <c r="C23" s="712"/>
      <c r="D23" s="712"/>
      <c r="E23" s="712"/>
      <c r="F23" s="712"/>
      <c r="G23" s="712"/>
      <c r="H23" s="712"/>
      <c r="I23" s="8" t="e">
        <f>I18</f>
        <v>#DIV/0!</v>
      </c>
      <c r="J23" s="8" t="e">
        <f>I18</f>
        <v>#DIV/0!</v>
      </c>
    </row>
    <row r="24" spans="1:10" ht="15" customHeight="1" thickTop="1" thickBot="1">
      <c r="A24" s="712" t="s">
        <v>314</v>
      </c>
      <c r="B24" s="712"/>
      <c r="C24" s="712"/>
      <c r="D24" s="712"/>
      <c r="E24" s="712"/>
      <c r="F24" s="712"/>
      <c r="G24" s="712"/>
      <c r="H24" s="712"/>
      <c r="I24" s="60" t="e">
        <f>I22*60/I23</f>
        <v>#DIV/0!</v>
      </c>
      <c r="J24" s="60" t="e">
        <f>J22*60/J23</f>
        <v>#DIV/0!</v>
      </c>
    </row>
    <row r="25" spans="1:10" ht="15" customHeight="1" thickTop="1" thickBot="1">
      <c r="A25" s="712" t="s">
        <v>415</v>
      </c>
      <c r="B25" s="712"/>
      <c r="C25" s="712"/>
      <c r="D25" s="712"/>
      <c r="E25" s="712"/>
      <c r="F25" s="712"/>
      <c r="G25" s="712"/>
      <c r="H25" s="712"/>
      <c r="I25" s="9"/>
      <c r="J25" s="9"/>
    </row>
    <row r="26" spans="1:10" ht="15" customHeight="1" thickTop="1" thickBot="1">
      <c r="A26" s="655" t="s">
        <v>442</v>
      </c>
      <c r="B26" s="656"/>
      <c r="C26" s="656"/>
      <c r="D26" s="656"/>
      <c r="E26" s="656"/>
      <c r="F26" s="656"/>
      <c r="G26" s="656"/>
      <c r="H26" s="656"/>
      <c r="I26" s="656"/>
      <c r="J26" s="657"/>
    </row>
    <row r="27" spans="1:10" ht="15" customHeight="1" thickTop="1" thickBot="1">
      <c r="A27" s="264" t="s">
        <v>432</v>
      </c>
      <c r="B27" s="73" t="s">
        <v>433</v>
      </c>
      <c r="C27" s="73" t="s">
        <v>434</v>
      </c>
      <c r="D27" s="73" t="s">
        <v>435</v>
      </c>
      <c r="E27" s="73" t="s">
        <v>436</v>
      </c>
      <c r="F27" s="73" t="s">
        <v>437</v>
      </c>
      <c r="G27" s="73" t="s">
        <v>438</v>
      </c>
      <c r="H27" s="73" t="s">
        <v>439</v>
      </c>
      <c r="I27" s="73" t="s">
        <v>440</v>
      </c>
      <c r="J27" s="73" t="s">
        <v>441</v>
      </c>
    </row>
    <row r="28" spans="1:10" ht="8.25" customHeight="1" thickTop="1" thickBot="1">
      <c r="A28" s="73">
        <v>0.5</v>
      </c>
      <c r="B28" s="73">
        <v>1</v>
      </c>
      <c r="C28" s="73">
        <v>2</v>
      </c>
      <c r="D28" s="73">
        <v>3</v>
      </c>
      <c r="E28" s="73">
        <v>4</v>
      </c>
      <c r="F28" s="73">
        <v>5</v>
      </c>
      <c r="G28" s="73">
        <v>6</v>
      </c>
      <c r="H28" s="73">
        <v>7</v>
      </c>
      <c r="I28" s="73">
        <v>8</v>
      </c>
      <c r="J28" s="73">
        <v>9</v>
      </c>
    </row>
    <row r="29" spans="1:10" ht="15" customHeight="1" thickTop="1" thickBot="1">
      <c r="A29" s="518" t="s">
        <v>443</v>
      </c>
      <c r="B29" s="518"/>
      <c r="C29" s="518"/>
      <c r="D29" s="518"/>
      <c r="E29" s="518"/>
      <c r="F29" s="518"/>
      <c r="G29" s="518"/>
      <c r="H29" s="518"/>
      <c r="I29" s="518"/>
      <c r="J29" s="518"/>
    </row>
    <row r="30" spans="1:10" ht="15" customHeight="1" thickTop="1" thickBot="1">
      <c r="A30" s="264" t="s">
        <v>432</v>
      </c>
      <c r="B30" s="73" t="s">
        <v>433</v>
      </c>
      <c r="C30" s="73" t="s">
        <v>434</v>
      </c>
      <c r="D30" s="73" t="s">
        <v>435</v>
      </c>
      <c r="E30" s="73" t="s">
        <v>436</v>
      </c>
      <c r="F30" s="73" t="s">
        <v>437</v>
      </c>
      <c r="G30" s="73" t="s">
        <v>438</v>
      </c>
      <c r="H30" s="73" t="s">
        <v>439</v>
      </c>
      <c r="I30" s="73" t="s">
        <v>440</v>
      </c>
      <c r="J30" s="73" t="s">
        <v>441</v>
      </c>
    </row>
    <row r="31" spans="1:10" ht="9" customHeight="1" thickTop="1" thickBot="1">
      <c r="A31" s="73">
        <v>0.5</v>
      </c>
      <c r="B31" s="73">
        <v>1</v>
      </c>
      <c r="C31" s="73">
        <v>2</v>
      </c>
      <c r="D31" s="73">
        <v>4</v>
      </c>
      <c r="E31" s="73">
        <v>5</v>
      </c>
      <c r="F31" s="73">
        <v>6</v>
      </c>
      <c r="G31" s="73">
        <v>7</v>
      </c>
      <c r="H31" s="73">
        <v>8</v>
      </c>
      <c r="I31" s="73">
        <v>9</v>
      </c>
      <c r="J31" s="73">
        <v>10</v>
      </c>
    </row>
    <row r="32" spans="1:10" ht="15" customHeight="1" thickTop="1" thickBot="1">
      <c r="A32" s="675" t="s">
        <v>421</v>
      </c>
      <c r="B32" s="675"/>
      <c r="C32" s="675"/>
      <c r="D32" s="675"/>
      <c r="E32" s="675"/>
      <c r="F32" s="675"/>
      <c r="G32" s="675"/>
      <c r="H32" s="74" t="s">
        <v>303</v>
      </c>
      <c r="I32" s="74" t="s">
        <v>70</v>
      </c>
      <c r="J32" s="74" t="s">
        <v>69</v>
      </c>
    </row>
    <row r="33" spans="1:10" ht="21" customHeight="1" thickTop="1" thickBot="1">
      <c r="A33" s="679" t="s">
        <v>304</v>
      </c>
      <c r="B33" s="679"/>
      <c r="C33" s="679"/>
      <c r="D33" s="679"/>
      <c r="E33" s="679"/>
      <c r="F33" s="679"/>
      <c r="G33" s="679"/>
      <c r="H33" s="5">
        <v>0</v>
      </c>
      <c r="I33" s="708"/>
      <c r="J33" s="708"/>
    </row>
    <row r="34" spans="1:10" ht="21" customHeight="1" thickTop="1" thickBot="1">
      <c r="A34" s="679" t="s">
        <v>305</v>
      </c>
      <c r="B34" s="679"/>
      <c r="C34" s="679"/>
      <c r="D34" s="679"/>
      <c r="E34" s="679"/>
      <c r="F34" s="679"/>
      <c r="G34" s="679"/>
      <c r="H34" s="5">
        <v>1</v>
      </c>
      <c r="I34" s="709"/>
      <c r="J34" s="709"/>
    </row>
    <row r="35" spans="1:10" ht="20.25" customHeight="1" thickTop="1" thickBot="1">
      <c r="A35" s="679" t="s">
        <v>306</v>
      </c>
      <c r="B35" s="679"/>
      <c r="C35" s="679"/>
      <c r="D35" s="679"/>
      <c r="E35" s="679"/>
      <c r="F35" s="679"/>
      <c r="G35" s="679"/>
      <c r="H35" s="5">
        <v>3</v>
      </c>
      <c r="I35" s="709"/>
      <c r="J35" s="709"/>
    </row>
    <row r="36" spans="1:10" ht="21" customHeight="1" thickTop="1" thickBot="1">
      <c r="A36" s="679" t="s">
        <v>307</v>
      </c>
      <c r="B36" s="679"/>
      <c r="C36" s="679"/>
      <c r="D36" s="679"/>
      <c r="E36" s="679"/>
      <c r="F36" s="679"/>
      <c r="G36" s="679"/>
      <c r="H36" s="5">
        <v>4</v>
      </c>
      <c r="I36" s="709"/>
      <c r="J36" s="709"/>
    </row>
    <row r="37" spans="1:10" ht="21" customHeight="1" thickTop="1" thickBot="1">
      <c r="A37" s="679" t="s">
        <v>308</v>
      </c>
      <c r="B37" s="679"/>
      <c r="C37" s="679"/>
      <c r="D37" s="679"/>
      <c r="E37" s="679"/>
      <c r="F37" s="679"/>
      <c r="G37" s="679"/>
      <c r="H37" s="5">
        <v>6</v>
      </c>
      <c r="I37" s="709"/>
      <c r="J37" s="709"/>
    </row>
    <row r="38" spans="1:10" ht="21" customHeight="1" thickTop="1" thickBot="1">
      <c r="A38" s="679" t="s">
        <v>309</v>
      </c>
      <c r="B38" s="679"/>
      <c r="C38" s="679"/>
      <c r="D38" s="679"/>
      <c r="E38" s="679"/>
      <c r="F38" s="679"/>
      <c r="G38" s="679"/>
      <c r="H38" s="5">
        <v>8</v>
      </c>
      <c r="I38" s="709"/>
      <c r="J38" s="709"/>
    </row>
    <row r="39" spans="1:10" ht="15" customHeight="1" thickTop="1" thickBot="1">
      <c r="A39" s="679" t="s">
        <v>310</v>
      </c>
      <c r="B39" s="679"/>
      <c r="C39" s="679"/>
      <c r="D39" s="679"/>
      <c r="E39" s="679"/>
      <c r="F39" s="679"/>
      <c r="G39" s="679"/>
      <c r="H39" s="5">
        <v>10</v>
      </c>
      <c r="I39" s="710"/>
      <c r="J39" s="710"/>
    </row>
    <row r="40" spans="1:10" ht="15" customHeight="1" thickTop="1" thickBot="1">
      <c r="A40" s="655" t="s">
        <v>311</v>
      </c>
      <c r="B40" s="656"/>
      <c r="C40" s="656"/>
      <c r="D40" s="656"/>
      <c r="E40" s="656"/>
      <c r="F40" s="656"/>
      <c r="G40" s="656"/>
      <c r="H40" s="656"/>
      <c r="I40" s="656"/>
      <c r="J40" s="657"/>
    </row>
    <row r="41" spans="1:10" ht="15" customHeight="1" thickTop="1" thickBot="1">
      <c r="A41" s="675" t="s">
        <v>421</v>
      </c>
      <c r="B41" s="675"/>
      <c r="C41" s="675"/>
      <c r="D41" s="675"/>
      <c r="E41" s="675"/>
      <c r="F41" s="675"/>
      <c r="G41" s="675"/>
      <c r="H41" s="74" t="s">
        <v>303</v>
      </c>
      <c r="I41" s="74" t="s">
        <v>70</v>
      </c>
      <c r="J41" s="74" t="s">
        <v>69</v>
      </c>
    </row>
    <row r="42" spans="1:10" ht="21" customHeight="1" thickTop="1" thickBot="1">
      <c r="A42" s="679" t="s">
        <v>426</v>
      </c>
      <c r="B42" s="679"/>
      <c r="C42" s="679"/>
      <c r="D42" s="679"/>
      <c r="E42" s="679"/>
      <c r="F42" s="679"/>
      <c r="G42" s="679"/>
      <c r="H42" s="5">
        <v>0</v>
      </c>
      <c r="I42" s="708"/>
      <c r="J42" s="708"/>
    </row>
    <row r="43" spans="1:10" ht="21" customHeight="1" thickTop="1" thickBot="1">
      <c r="A43" s="679" t="s">
        <v>1421</v>
      </c>
      <c r="B43" s="679"/>
      <c r="C43" s="679"/>
      <c r="D43" s="679"/>
      <c r="E43" s="679"/>
      <c r="F43" s="679"/>
      <c r="G43" s="679"/>
      <c r="H43" s="5">
        <v>2.5</v>
      </c>
      <c r="I43" s="709"/>
      <c r="J43" s="709"/>
    </row>
    <row r="44" spans="1:10" ht="21" customHeight="1" thickTop="1" thickBot="1">
      <c r="A44" s="679" t="s">
        <v>1422</v>
      </c>
      <c r="B44" s="679"/>
      <c r="C44" s="679"/>
      <c r="D44" s="679"/>
      <c r="E44" s="679"/>
      <c r="F44" s="679"/>
      <c r="G44" s="679"/>
      <c r="H44" s="5">
        <v>4.5</v>
      </c>
      <c r="I44" s="710"/>
      <c r="J44" s="710"/>
    </row>
    <row r="45" spans="1:10" ht="15" customHeight="1" thickTop="1" thickBot="1">
      <c r="A45" s="693" t="s">
        <v>1378</v>
      </c>
      <c r="B45" s="694"/>
      <c r="C45" s="694"/>
      <c r="D45" s="694"/>
      <c r="E45" s="694"/>
      <c r="F45" s="694"/>
      <c r="G45" s="694"/>
      <c r="H45" s="695"/>
      <c r="I45" s="64">
        <f>MAX(I33,I42)</f>
        <v>0</v>
      </c>
      <c r="J45" s="64">
        <f>MAX(J33,J42)</f>
        <v>0</v>
      </c>
    </row>
    <row r="46" spans="1:10" ht="15" customHeight="1" thickTop="1" thickBot="1">
      <c r="A46" s="456" t="s">
        <v>315</v>
      </c>
      <c r="B46" s="457"/>
      <c r="C46" s="457"/>
      <c r="D46" s="457"/>
      <c r="E46" s="457"/>
      <c r="F46" s="457"/>
      <c r="G46" s="457"/>
      <c r="H46" s="457"/>
      <c r="I46" s="457"/>
      <c r="J46" s="458"/>
    </row>
    <row r="47" spans="1:10" ht="20.25" customHeight="1" thickTop="1" thickBot="1">
      <c r="A47" s="719" t="s">
        <v>1465</v>
      </c>
      <c r="B47" s="719"/>
      <c r="C47" s="719"/>
      <c r="D47" s="719"/>
      <c r="E47" s="719"/>
      <c r="F47" s="719"/>
      <c r="G47" s="719"/>
      <c r="H47" s="719"/>
      <c r="I47" s="719"/>
      <c r="J47" s="719"/>
    </row>
    <row r="48" spans="1:10" ht="15" customHeight="1" thickTop="1" thickBot="1">
      <c r="A48" s="72" t="s">
        <v>316</v>
      </c>
      <c r="B48" s="72" t="s">
        <v>317</v>
      </c>
      <c r="C48" s="518" t="s">
        <v>318</v>
      </c>
      <c r="D48" s="518"/>
      <c r="E48" s="518"/>
      <c r="F48" s="518"/>
      <c r="G48" s="518"/>
      <c r="H48" s="518"/>
      <c r="I48" s="518"/>
      <c r="J48" s="72" t="s">
        <v>219</v>
      </c>
    </row>
    <row r="49" spans="1:10" ht="15" customHeight="1" thickTop="1" thickBot="1">
      <c r="A49" s="69" t="s">
        <v>319</v>
      </c>
      <c r="B49" s="6" t="s">
        <v>320</v>
      </c>
      <c r="C49" s="6" t="s">
        <v>321</v>
      </c>
      <c r="D49" s="6" t="s">
        <v>322</v>
      </c>
      <c r="E49" s="6" t="s">
        <v>323</v>
      </c>
      <c r="F49" s="6" t="s">
        <v>324</v>
      </c>
      <c r="G49" s="6" t="s">
        <v>325</v>
      </c>
      <c r="H49" s="6" t="s">
        <v>326</v>
      </c>
      <c r="I49" s="6" t="s">
        <v>327</v>
      </c>
      <c r="J49" s="6" t="s">
        <v>328</v>
      </c>
    </row>
    <row r="50" spans="1:10" ht="15" customHeight="1" thickTop="1" thickBot="1">
      <c r="A50" s="676" t="s">
        <v>417</v>
      </c>
      <c r="B50" s="677"/>
      <c r="C50" s="677"/>
      <c r="D50" s="677"/>
      <c r="E50" s="677"/>
      <c r="F50" s="677"/>
      <c r="G50" s="677"/>
      <c r="H50" s="677"/>
      <c r="I50" s="678"/>
      <c r="J50" s="69"/>
    </row>
    <row r="51" spans="1:10" ht="18.95" customHeight="1" thickTop="1">
      <c r="A51" s="639"/>
      <c r="B51" s="640"/>
      <c r="C51" s="640"/>
      <c r="D51" s="640"/>
      <c r="E51" s="640"/>
      <c r="F51" s="640"/>
      <c r="G51" s="640"/>
      <c r="H51" s="640"/>
      <c r="I51" s="640"/>
      <c r="J51" s="641"/>
    </row>
    <row r="52" spans="1:10" ht="18.95" customHeight="1">
      <c r="A52" s="642"/>
      <c r="B52" s="643"/>
      <c r="C52" s="643"/>
      <c r="D52" s="643"/>
      <c r="E52" s="643"/>
      <c r="F52" s="643"/>
      <c r="G52" s="643"/>
      <c r="H52" s="643"/>
      <c r="I52" s="643"/>
      <c r="J52" s="644"/>
    </row>
    <row r="53" spans="1:10" ht="18.95" customHeight="1" thickBot="1">
      <c r="A53" s="645"/>
      <c r="B53" s="646"/>
      <c r="C53" s="646"/>
      <c r="D53" s="646"/>
      <c r="E53" s="646"/>
      <c r="F53" s="646"/>
      <c r="G53" s="646"/>
      <c r="H53" s="646"/>
      <c r="I53" s="646"/>
      <c r="J53" s="647"/>
    </row>
    <row r="54" spans="1:10" ht="15" customHeight="1" thickTop="1" thickBot="1">
      <c r="A54" s="676" t="s">
        <v>416</v>
      </c>
      <c r="B54" s="677"/>
      <c r="C54" s="677"/>
      <c r="D54" s="677"/>
      <c r="E54" s="677"/>
      <c r="F54" s="677"/>
      <c r="G54" s="677"/>
      <c r="H54" s="677"/>
      <c r="I54" s="678"/>
      <c r="J54" s="69"/>
    </row>
    <row r="55" spans="1:10" ht="15" customHeight="1" thickTop="1" thickBot="1">
      <c r="A55" s="456" t="s">
        <v>329</v>
      </c>
      <c r="B55" s="457"/>
      <c r="C55" s="457"/>
      <c r="D55" s="457"/>
      <c r="E55" s="457"/>
      <c r="F55" s="457"/>
      <c r="G55" s="457"/>
      <c r="H55" s="457"/>
      <c r="I55" s="457"/>
      <c r="J55" s="458"/>
    </row>
    <row r="56" spans="1:10" ht="15" customHeight="1" thickTop="1" thickBot="1">
      <c r="A56" s="700" t="s">
        <v>1423</v>
      </c>
      <c r="B56" s="701"/>
      <c r="C56" s="701"/>
      <c r="D56" s="701"/>
      <c r="E56" s="701"/>
      <c r="F56" s="701"/>
      <c r="G56" s="701"/>
      <c r="H56" s="701"/>
      <c r="I56" s="701"/>
      <c r="J56" s="702"/>
    </row>
    <row r="57" spans="1:10" ht="15" customHeight="1" thickTop="1" thickBot="1">
      <c r="A57" s="703" t="s">
        <v>330</v>
      </c>
      <c r="B57" s="656"/>
      <c r="C57" s="656"/>
      <c r="D57" s="656"/>
      <c r="E57" s="656"/>
      <c r="F57" s="656"/>
      <c r="G57" s="656"/>
      <c r="H57" s="656"/>
      <c r="I57" s="656"/>
      <c r="J57" s="657"/>
    </row>
    <row r="58" spans="1:10" ht="15" customHeight="1" thickTop="1" thickBot="1">
      <c r="A58" s="308"/>
      <c r="B58" s="691" t="s">
        <v>331</v>
      </c>
      <c r="C58" s="691"/>
      <c r="D58" s="692"/>
      <c r="E58" s="518" t="s">
        <v>303</v>
      </c>
      <c r="F58" s="518"/>
      <c r="G58" s="518"/>
      <c r="H58" s="518"/>
      <c r="I58" s="72" t="s">
        <v>70</v>
      </c>
      <c r="J58" s="72" t="s">
        <v>69</v>
      </c>
    </row>
    <row r="59" spans="1:10" ht="15" customHeight="1" thickTop="1" thickBot="1">
      <c r="A59" s="308"/>
      <c r="B59" s="691" t="s">
        <v>332</v>
      </c>
      <c r="C59" s="691"/>
      <c r="D59" s="692"/>
      <c r="E59" s="8">
        <v>6</v>
      </c>
      <c r="F59" s="512" t="s">
        <v>333</v>
      </c>
      <c r="G59" s="512"/>
      <c r="H59" s="512"/>
      <c r="I59" s="463"/>
      <c r="J59" s="463"/>
    </row>
    <row r="60" spans="1:10" ht="15" customHeight="1" thickTop="1" thickBot="1">
      <c r="A60" s="308"/>
      <c r="B60" s="691" t="s">
        <v>334</v>
      </c>
      <c r="C60" s="691"/>
      <c r="D60" s="692"/>
      <c r="E60" s="8">
        <v>12</v>
      </c>
      <c r="F60" s="512" t="s">
        <v>335</v>
      </c>
      <c r="G60" s="512"/>
      <c r="H60" s="512"/>
      <c r="I60" s="698"/>
      <c r="J60" s="698"/>
    </row>
    <row r="61" spans="1:10" ht="15" customHeight="1" thickTop="1" thickBot="1">
      <c r="A61" s="308"/>
      <c r="B61" s="691" t="s">
        <v>336</v>
      </c>
      <c r="C61" s="691"/>
      <c r="D61" s="692"/>
      <c r="E61" s="8">
        <v>24</v>
      </c>
      <c r="F61" s="512" t="s">
        <v>337</v>
      </c>
      <c r="G61" s="512"/>
      <c r="H61" s="512"/>
      <c r="I61" s="698"/>
      <c r="J61" s="698"/>
    </row>
    <row r="62" spans="1:10" ht="15" customHeight="1" thickTop="1" thickBot="1">
      <c r="A62" s="308"/>
      <c r="B62" s="691" t="s">
        <v>338</v>
      </c>
      <c r="C62" s="691"/>
      <c r="D62" s="692"/>
      <c r="E62" s="8">
        <v>32</v>
      </c>
      <c r="F62" s="512" t="s">
        <v>339</v>
      </c>
      <c r="G62" s="512"/>
      <c r="H62" s="512"/>
      <c r="I62" s="699"/>
      <c r="J62" s="699"/>
    </row>
    <row r="63" spans="1:10" ht="15" customHeight="1" thickTop="1" thickBot="1">
      <c r="A63" s="704" t="s">
        <v>340</v>
      </c>
      <c r="B63" s="518"/>
      <c r="C63" s="518"/>
      <c r="D63" s="518"/>
      <c r="E63" s="518"/>
      <c r="F63" s="518"/>
      <c r="G63" s="518"/>
      <c r="H63" s="518"/>
      <c r="I63" s="518"/>
      <c r="J63" s="518"/>
    </row>
    <row r="64" spans="1:10" ht="15" customHeight="1" thickTop="1" thickBot="1">
      <c r="A64" s="308"/>
      <c r="B64" s="691" t="s">
        <v>331</v>
      </c>
      <c r="C64" s="691"/>
      <c r="D64" s="692"/>
      <c r="E64" s="518" t="s">
        <v>303</v>
      </c>
      <c r="F64" s="518"/>
      <c r="G64" s="518"/>
      <c r="H64" s="518"/>
      <c r="I64" s="72" t="s">
        <v>70</v>
      </c>
      <c r="J64" s="72" t="s">
        <v>69</v>
      </c>
    </row>
    <row r="65" spans="1:10" ht="15" customHeight="1" thickTop="1" thickBot="1">
      <c r="A65" s="308"/>
      <c r="B65" s="691" t="s">
        <v>332</v>
      </c>
      <c r="C65" s="691"/>
      <c r="D65" s="692"/>
      <c r="E65" s="8">
        <v>4</v>
      </c>
      <c r="F65" s="512" t="s">
        <v>333</v>
      </c>
      <c r="G65" s="512"/>
      <c r="H65" s="512"/>
      <c r="I65" s="463"/>
      <c r="J65" s="463"/>
    </row>
    <row r="66" spans="1:10" ht="15" customHeight="1" thickTop="1" thickBot="1">
      <c r="A66" s="308"/>
      <c r="B66" s="691" t="s">
        <v>334</v>
      </c>
      <c r="C66" s="691"/>
      <c r="D66" s="692"/>
      <c r="E66" s="8">
        <v>8</v>
      </c>
      <c r="F66" s="512" t="s">
        <v>335</v>
      </c>
      <c r="G66" s="512"/>
      <c r="H66" s="512"/>
      <c r="I66" s="698"/>
      <c r="J66" s="698"/>
    </row>
    <row r="67" spans="1:10" ht="15" customHeight="1" thickTop="1" thickBot="1">
      <c r="A67" s="308"/>
      <c r="B67" s="691" t="s">
        <v>336</v>
      </c>
      <c r="C67" s="691"/>
      <c r="D67" s="692"/>
      <c r="E67" s="8">
        <v>16</v>
      </c>
      <c r="F67" s="512" t="s">
        <v>337</v>
      </c>
      <c r="G67" s="512"/>
      <c r="H67" s="512"/>
      <c r="I67" s="698"/>
      <c r="J67" s="698"/>
    </row>
    <row r="68" spans="1:10" ht="15" customHeight="1" thickTop="1" thickBot="1">
      <c r="A68" s="308"/>
      <c r="B68" s="691" t="s">
        <v>338</v>
      </c>
      <c r="C68" s="691"/>
      <c r="D68" s="692"/>
      <c r="E68" s="8">
        <v>24</v>
      </c>
      <c r="F68" s="512" t="s">
        <v>339</v>
      </c>
      <c r="G68" s="512"/>
      <c r="H68" s="512"/>
      <c r="I68" s="699"/>
      <c r="J68" s="699"/>
    </row>
    <row r="69" spans="1:10" ht="15" customHeight="1" thickTop="1" thickBot="1">
      <c r="A69" s="655" t="s">
        <v>341</v>
      </c>
      <c r="B69" s="656"/>
      <c r="C69" s="656"/>
      <c r="D69" s="656"/>
      <c r="E69" s="656"/>
      <c r="F69" s="656"/>
      <c r="G69" s="656"/>
      <c r="H69" s="656"/>
      <c r="I69" s="656"/>
      <c r="J69" s="657"/>
    </row>
    <row r="70" spans="1:10" ht="15" customHeight="1" thickTop="1" thickBot="1">
      <c r="A70" s="308"/>
      <c r="B70" s="691" t="s">
        <v>331</v>
      </c>
      <c r="C70" s="691"/>
      <c r="D70" s="692"/>
      <c r="E70" s="518" t="s">
        <v>303</v>
      </c>
      <c r="F70" s="518"/>
      <c r="G70" s="518"/>
      <c r="H70" s="518"/>
      <c r="I70" s="72" t="s">
        <v>70</v>
      </c>
      <c r="J70" s="72" t="s">
        <v>69</v>
      </c>
    </row>
    <row r="71" spans="1:10" ht="15" customHeight="1" thickTop="1" thickBot="1">
      <c r="A71" s="308"/>
      <c r="B71" s="691" t="s">
        <v>332</v>
      </c>
      <c r="C71" s="691"/>
      <c r="D71" s="692"/>
      <c r="E71" s="8">
        <v>2</v>
      </c>
      <c r="F71" s="512" t="s">
        <v>342</v>
      </c>
      <c r="G71" s="512"/>
      <c r="H71" s="512"/>
      <c r="I71" s="463"/>
      <c r="J71" s="463"/>
    </row>
    <row r="72" spans="1:10" ht="15" customHeight="1" thickTop="1" thickBot="1">
      <c r="A72" s="308"/>
      <c r="B72" s="691" t="s">
        <v>334</v>
      </c>
      <c r="C72" s="691"/>
      <c r="D72" s="692"/>
      <c r="E72" s="8">
        <v>4</v>
      </c>
      <c r="F72" s="512" t="s">
        <v>343</v>
      </c>
      <c r="G72" s="512"/>
      <c r="H72" s="512"/>
      <c r="I72" s="698"/>
      <c r="J72" s="698"/>
    </row>
    <row r="73" spans="1:10" ht="15" customHeight="1" thickTop="1" thickBot="1">
      <c r="A73" s="308"/>
      <c r="B73" s="691" t="s">
        <v>336</v>
      </c>
      <c r="C73" s="691"/>
      <c r="D73" s="692"/>
      <c r="E73" s="8">
        <v>6</v>
      </c>
      <c r="F73" s="512" t="s">
        <v>344</v>
      </c>
      <c r="G73" s="512"/>
      <c r="H73" s="512"/>
      <c r="I73" s="698"/>
      <c r="J73" s="698"/>
    </row>
    <row r="74" spans="1:10" ht="15" customHeight="1" thickTop="1" thickBot="1">
      <c r="A74" s="308"/>
      <c r="B74" s="691" t="s">
        <v>338</v>
      </c>
      <c r="C74" s="691"/>
      <c r="D74" s="692"/>
      <c r="E74" s="8">
        <v>8</v>
      </c>
      <c r="F74" s="512" t="s">
        <v>345</v>
      </c>
      <c r="G74" s="512"/>
      <c r="H74" s="512"/>
      <c r="I74" s="699"/>
      <c r="J74" s="699"/>
    </row>
    <row r="75" spans="1:10" ht="15" customHeight="1" thickTop="1" thickBot="1">
      <c r="A75" s="693" t="s">
        <v>1379</v>
      </c>
      <c r="B75" s="694"/>
      <c r="C75" s="694"/>
      <c r="D75" s="694"/>
      <c r="E75" s="694"/>
      <c r="F75" s="694"/>
      <c r="G75" s="694"/>
      <c r="H75" s="695"/>
      <c r="I75" s="64">
        <f>MAX(I59,I65,I71)</f>
        <v>0</v>
      </c>
      <c r="J75" s="64">
        <f>MAX(J59,J65,J71)</f>
        <v>0</v>
      </c>
    </row>
    <row r="76" spans="1:10" ht="15" customHeight="1" thickTop="1" thickBot="1">
      <c r="A76" s="456" t="s">
        <v>346</v>
      </c>
      <c r="B76" s="457"/>
      <c r="C76" s="457"/>
      <c r="D76" s="457"/>
      <c r="E76" s="457"/>
      <c r="F76" s="457"/>
      <c r="G76" s="457"/>
      <c r="H76" s="457"/>
      <c r="I76" s="457"/>
      <c r="J76" s="458"/>
    </row>
    <row r="77" spans="1:10" ht="15" customHeight="1" thickTop="1" thickBot="1">
      <c r="A77" s="518" t="s">
        <v>424</v>
      </c>
      <c r="B77" s="518"/>
      <c r="C77" s="518"/>
      <c r="D77" s="518"/>
      <c r="E77" s="518"/>
      <c r="F77" s="518"/>
      <c r="G77" s="518"/>
      <c r="H77" s="518"/>
      <c r="I77" s="518"/>
      <c r="J77" s="518"/>
    </row>
    <row r="78" spans="1:10" ht="15" customHeight="1" thickTop="1" thickBot="1">
      <c r="A78" s="8">
        <v>1</v>
      </c>
      <c r="B78" s="679" t="s">
        <v>414</v>
      </c>
      <c r="C78" s="680"/>
      <c r="D78" s="680"/>
      <c r="E78" s="680"/>
      <c r="F78" s="680"/>
      <c r="G78" s="680"/>
      <c r="H78" s="680"/>
      <c r="I78" s="680"/>
      <c r="J78" s="680"/>
    </row>
    <row r="79" spans="1:10" ht="15" customHeight="1" thickTop="1" thickBot="1">
      <c r="A79" s="8">
        <v>2</v>
      </c>
      <c r="B79" s="679" t="s">
        <v>411</v>
      </c>
      <c r="C79" s="680"/>
      <c r="D79" s="680"/>
      <c r="E79" s="680"/>
      <c r="F79" s="680"/>
      <c r="G79" s="680"/>
      <c r="H79" s="680"/>
      <c r="I79" s="680"/>
      <c r="J79" s="680"/>
    </row>
    <row r="80" spans="1:10" ht="15" customHeight="1" thickTop="1" thickBot="1">
      <c r="A80" s="8">
        <v>6</v>
      </c>
      <c r="B80" s="679" t="s">
        <v>412</v>
      </c>
      <c r="C80" s="680"/>
      <c r="D80" s="680"/>
      <c r="E80" s="680"/>
      <c r="F80" s="680"/>
      <c r="G80" s="680"/>
      <c r="H80" s="680"/>
      <c r="I80" s="680"/>
      <c r="J80" s="680"/>
    </row>
    <row r="81" spans="1:10" ht="15" customHeight="1" thickTop="1" thickBot="1">
      <c r="A81" s="8">
        <v>12</v>
      </c>
      <c r="B81" s="679" t="s">
        <v>410</v>
      </c>
      <c r="C81" s="680"/>
      <c r="D81" s="680"/>
      <c r="E81" s="680"/>
      <c r="F81" s="680"/>
      <c r="G81" s="680"/>
      <c r="H81" s="680"/>
      <c r="I81" s="680"/>
      <c r="J81" s="680"/>
    </row>
    <row r="82" spans="1:10" ht="15" customHeight="1" thickTop="1" thickBot="1">
      <c r="A82" s="8">
        <v>24</v>
      </c>
      <c r="B82" s="696" t="s">
        <v>413</v>
      </c>
      <c r="C82" s="697"/>
      <c r="D82" s="697"/>
      <c r="E82" s="697"/>
      <c r="F82" s="697"/>
      <c r="G82" s="697"/>
      <c r="H82" s="697"/>
      <c r="I82" s="697"/>
      <c r="J82" s="697"/>
    </row>
    <row r="83" spans="1:10" ht="15" customHeight="1" thickTop="1" thickBot="1">
      <c r="A83" s="676" t="s">
        <v>418</v>
      </c>
      <c r="B83" s="677"/>
      <c r="C83" s="677"/>
      <c r="D83" s="677"/>
      <c r="E83" s="677"/>
      <c r="F83" s="678"/>
      <c r="G83" s="72" t="s">
        <v>70</v>
      </c>
      <c r="H83" s="263"/>
      <c r="I83" s="72" t="s">
        <v>69</v>
      </c>
      <c r="J83" s="263"/>
    </row>
    <row r="84" spans="1:10" ht="15" customHeight="1" thickTop="1" thickBot="1">
      <c r="A84" s="518" t="s">
        <v>347</v>
      </c>
      <c r="B84" s="518"/>
      <c r="C84" s="518"/>
      <c r="D84" s="518"/>
      <c r="E84" s="518"/>
      <c r="F84" s="518"/>
      <c r="G84" s="518"/>
      <c r="H84" s="518"/>
      <c r="I84" s="518"/>
      <c r="J84" s="518"/>
    </row>
    <row r="85" spans="1:10" ht="15" customHeight="1" thickTop="1" thickBot="1">
      <c r="A85" s="8">
        <v>2</v>
      </c>
      <c r="B85" s="679" t="s">
        <v>348</v>
      </c>
      <c r="C85" s="680"/>
      <c r="D85" s="680"/>
      <c r="E85" s="680"/>
      <c r="F85" s="680"/>
      <c r="G85" s="680"/>
      <c r="H85" s="680"/>
      <c r="I85" s="680"/>
      <c r="J85" s="680"/>
    </row>
    <row r="86" spans="1:10" ht="15" customHeight="1" thickTop="1" thickBot="1">
      <c r="A86" s="8">
        <v>4</v>
      </c>
      <c r="B86" s="679" t="s">
        <v>349</v>
      </c>
      <c r="C86" s="680"/>
      <c r="D86" s="680"/>
      <c r="E86" s="680"/>
      <c r="F86" s="680"/>
      <c r="G86" s="680"/>
      <c r="H86" s="680"/>
      <c r="I86" s="680"/>
      <c r="J86" s="680"/>
    </row>
    <row r="87" spans="1:10" ht="15" customHeight="1" thickTop="1" thickBot="1">
      <c r="A87" s="8">
        <v>8</v>
      </c>
      <c r="B87" s="679" t="s">
        <v>350</v>
      </c>
      <c r="C87" s="680"/>
      <c r="D87" s="680"/>
      <c r="E87" s="680"/>
      <c r="F87" s="680"/>
      <c r="G87" s="680"/>
      <c r="H87" s="680"/>
      <c r="I87" s="680"/>
      <c r="J87" s="680"/>
    </row>
    <row r="88" spans="1:10" ht="15" customHeight="1" thickTop="1" thickBot="1">
      <c r="A88" s="676" t="s">
        <v>419</v>
      </c>
      <c r="B88" s="677"/>
      <c r="C88" s="677"/>
      <c r="D88" s="677"/>
      <c r="E88" s="677"/>
      <c r="F88" s="678"/>
      <c r="G88" s="72" t="s">
        <v>70</v>
      </c>
      <c r="H88" s="263"/>
      <c r="I88" s="72" t="s">
        <v>69</v>
      </c>
      <c r="J88" s="263"/>
    </row>
    <row r="89" spans="1:10" ht="15" customHeight="1" thickTop="1" thickBot="1">
      <c r="A89" s="518" t="s">
        <v>351</v>
      </c>
      <c r="B89" s="518"/>
      <c r="C89" s="518"/>
      <c r="D89" s="518"/>
      <c r="E89" s="518"/>
      <c r="F89" s="518"/>
      <c r="G89" s="518"/>
      <c r="H89" s="518"/>
      <c r="I89" s="518"/>
      <c r="J89" s="518"/>
    </row>
    <row r="90" spans="1:10" ht="20.25" customHeight="1" thickTop="1" thickBot="1">
      <c r="A90" s="8">
        <v>2</v>
      </c>
      <c r="B90" s="679" t="s">
        <v>352</v>
      </c>
      <c r="C90" s="680"/>
      <c r="D90" s="680"/>
      <c r="E90" s="680"/>
      <c r="F90" s="680"/>
      <c r="G90" s="680"/>
      <c r="H90" s="680"/>
      <c r="I90" s="680"/>
      <c r="J90" s="680"/>
    </row>
    <row r="91" spans="1:10" ht="15" customHeight="1" thickTop="1" thickBot="1">
      <c r="A91" s="8">
        <v>4</v>
      </c>
      <c r="B91" s="679" t="s">
        <v>353</v>
      </c>
      <c r="C91" s="680"/>
      <c r="D91" s="680"/>
      <c r="E91" s="680"/>
      <c r="F91" s="680"/>
      <c r="G91" s="680"/>
      <c r="H91" s="680"/>
      <c r="I91" s="680"/>
      <c r="J91" s="680"/>
    </row>
    <row r="92" spans="1:10" ht="15" customHeight="1" thickTop="1" thickBot="1">
      <c r="A92" s="8">
        <v>8</v>
      </c>
      <c r="B92" s="679" t="s">
        <v>354</v>
      </c>
      <c r="C92" s="680"/>
      <c r="D92" s="680"/>
      <c r="E92" s="680"/>
      <c r="F92" s="680"/>
      <c r="G92" s="680"/>
      <c r="H92" s="680"/>
      <c r="I92" s="680"/>
      <c r="J92" s="680"/>
    </row>
    <row r="93" spans="1:10" ht="15" customHeight="1" thickTop="1" thickBot="1">
      <c r="A93" s="676" t="s">
        <v>420</v>
      </c>
      <c r="B93" s="677"/>
      <c r="C93" s="677"/>
      <c r="D93" s="677"/>
      <c r="E93" s="677"/>
      <c r="F93" s="678"/>
      <c r="G93" s="72" t="s">
        <v>70</v>
      </c>
      <c r="H93" s="263"/>
      <c r="I93" s="72" t="s">
        <v>69</v>
      </c>
      <c r="J93" s="263"/>
    </row>
    <row r="94" spans="1:10" ht="15" customHeight="1" thickTop="1" thickBot="1">
      <c r="A94" s="655" t="s">
        <v>355</v>
      </c>
      <c r="B94" s="656"/>
      <c r="C94" s="656"/>
      <c r="D94" s="656"/>
      <c r="E94" s="656"/>
      <c r="F94" s="656"/>
      <c r="G94" s="656"/>
      <c r="H94" s="656"/>
      <c r="I94" s="656"/>
      <c r="J94" s="657"/>
    </row>
    <row r="95" spans="1:10" ht="15" customHeight="1" thickTop="1" thickBot="1">
      <c r="A95" s="687" t="s">
        <v>421</v>
      </c>
      <c r="B95" s="690" t="s">
        <v>356</v>
      </c>
      <c r="C95" s="691"/>
      <c r="D95" s="691"/>
      <c r="E95" s="691"/>
      <c r="F95" s="692"/>
      <c r="G95" s="655" t="s">
        <v>357</v>
      </c>
      <c r="H95" s="656"/>
      <c r="I95" s="656"/>
      <c r="J95" s="657"/>
    </row>
    <row r="96" spans="1:10" ht="15" customHeight="1" thickTop="1" thickBot="1">
      <c r="A96" s="688"/>
      <c r="B96" s="690" t="s">
        <v>358</v>
      </c>
      <c r="C96" s="691"/>
      <c r="D96" s="691"/>
      <c r="E96" s="691"/>
      <c r="F96" s="692"/>
      <c r="G96" s="512" t="s">
        <v>359</v>
      </c>
      <c r="H96" s="512"/>
      <c r="I96" s="512"/>
      <c r="J96" s="8">
        <v>2</v>
      </c>
    </row>
    <row r="97" spans="1:10" ht="15" customHeight="1" thickTop="1" thickBot="1">
      <c r="A97" s="688"/>
      <c r="B97" s="690" t="s">
        <v>430</v>
      </c>
      <c r="C97" s="691"/>
      <c r="D97" s="691"/>
      <c r="E97" s="691"/>
      <c r="F97" s="692"/>
      <c r="G97" s="512" t="s">
        <v>360</v>
      </c>
      <c r="H97" s="512"/>
      <c r="I97" s="512"/>
      <c r="J97" s="8">
        <v>4</v>
      </c>
    </row>
    <row r="98" spans="1:10" ht="15" customHeight="1" thickTop="1" thickBot="1">
      <c r="A98" s="689"/>
      <c r="B98" s="690" t="s">
        <v>361</v>
      </c>
      <c r="C98" s="691"/>
      <c r="D98" s="691"/>
      <c r="E98" s="691"/>
      <c r="F98" s="692"/>
      <c r="G98" s="512" t="s">
        <v>362</v>
      </c>
      <c r="H98" s="512"/>
      <c r="I98" s="512"/>
      <c r="J98" s="8">
        <v>8</v>
      </c>
    </row>
    <row r="99" spans="1:10" ht="15" customHeight="1" thickTop="1" thickBot="1">
      <c r="A99" s="676" t="s">
        <v>422</v>
      </c>
      <c r="B99" s="677"/>
      <c r="C99" s="677"/>
      <c r="D99" s="677"/>
      <c r="E99" s="677"/>
      <c r="F99" s="678"/>
      <c r="G99" s="72" t="s">
        <v>70</v>
      </c>
      <c r="H99" s="263"/>
      <c r="I99" s="72" t="s">
        <v>69</v>
      </c>
      <c r="J99" s="263"/>
    </row>
    <row r="100" spans="1:10" ht="15" customHeight="1" thickTop="1" thickBot="1">
      <c r="A100" s="655" t="s">
        <v>363</v>
      </c>
      <c r="B100" s="656"/>
      <c r="C100" s="656"/>
      <c r="D100" s="656"/>
      <c r="E100" s="656"/>
      <c r="F100" s="656"/>
      <c r="G100" s="656"/>
      <c r="H100" s="656"/>
      <c r="I100" s="656"/>
      <c r="J100" s="657"/>
    </row>
    <row r="101" spans="1:10" ht="30" customHeight="1" thickTop="1" thickBot="1">
      <c r="A101" s="680" t="s">
        <v>428</v>
      </c>
      <c r="B101" s="680"/>
      <c r="C101" s="680"/>
      <c r="D101" s="680"/>
      <c r="E101" s="680"/>
      <c r="F101" s="680"/>
      <c r="G101" s="680"/>
      <c r="H101" s="680"/>
      <c r="I101" s="680"/>
      <c r="J101" s="8">
        <v>1.5</v>
      </c>
    </row>
    <row r="102" spans="1:10" ht="30" customHeight="1" thickTop="1" thickBot="1">
      <c r="A102" s="683" t="s">
        <v>429</v>
      </c>
      <c r="B102" s="684"/>
      <c r="C102" s="684"/>
      <c r="D102" s="684"/>
      <c r="E102" s="684"/>
      <c r="F102" s="684"/>
      <c r="G102" s="684"/>
      <c r="H102" s="684"/>
      <c r="I102" s="685"/>
      <c r="J102" s="305">
        <v>3</v>
      </c>
    </row>
    <row r="103" spans="1:10" ht="15" customHeight="1" thickTop="1" thickBot="1">
      <c r="A103" s="675" t="s">
        <v>1375</v>
      </c>
      <c r="B103" s="675"/>
      <c r="C103" s="675"/>
      <c r="D103" s="675"/>
      <c r="E103" s="675"/>
      <c r="F103" s="675"/>
      <c r="G103" s="675"/>
      <c r="H103" s="675"/>
      <c r="I103" s="74" t="s">
        <v>1376</v>
      </c>
      <c r="J103" s="306"/>
    </row>
    <row r="104" spans="1:10" ht="15" customHeight="1" thickTop="1" thickBot="1">
      <c r="A104" s="681" t="s">
        <v>425</v>
      </c>
      <c r="B104" s="681"/>
      <c r="C104" s="681"/>
      <c r="D104" s="681"/>
      <c r="E104" s="681"/>
      <c r="F104" s="682"/>
      <c r="G104" s="71" t="s">
        <v>70</v>
      </c>
      <c r="H104" s="307">
        <f>MAX(H83,H88,H93,H99)+J103</f>
        <v>0</v>
      </c>
      <c r="I104" s="71" t="s">
        <v>69</v>
      </c>
      <c r="J104" s="307">
        <f>MAX(J83,J88,J93,J99)+J103</f>
        <v>0</v>
      </c>
    </row>
    <row r="105" spans="1:10" ht="15" customHeight="1" thickTop="1" thickBot="1">
      <c r="A105" s="456" t="s">
        <v>364</v>
      </c>
      <c r="B105" s="457"/>
      <c r="C105" s="457"/>
      <c r="D105" s="457"/>
      <c r="E105" s="457"/>
      <c r="F105" s="457"/>
      <c r="G105" s="457"/>
      <c r="H105" s="457"/>
      <c r="I105" s="457"/>
      <c r="J105" s="458"/>
    </row>
    <row r="106" spans="1:10" ht="15" customHeight="1" thickTop="1" thickBot="1">
      <c r="A106" s="506" t="s">
        <v>1564</v>
      </c>
      <c r="B106" s="686"/>
      <c r="C106" s="686"/>
      <c r="D106" s="686"/>
      <c r="E106" s="686"/>
      <c r="F106" s="686"/>
      <c r="G106" s="686"/>
      <c r="H106" s="686"/>
      <c r="I106" s="686"/>
      <c r="J106" s="507"/>
    </row>
    <row r="107" spans="1:10" ht="15" customHeight="1" thickTop="1" thickBot="1">
      <c r="A107" s="518" t="s">
        <v>365</v>
      </c>
      <c r="B107" s="518"/>
      <c r="C107" s="518"/>
      <c r="D107" s="518"/>
      <c r="E107" s="518"/>
      <c r="F107" s="518"/>
      <c r="G107" s="518"/>
      <c r="H107" s="518"/>
      <c r="I107" s="518"/>
      <c r="J107" s="518"/>
    </row>
    <row r="108" spans="1:10" ht="21" customHeight="1" thickTop="1" thickBot="1">
      <c r="A108" s="8">
        <v>2</v>
      </c>
      <c r="B108" s="679" t="s">
        <v>1424</v>
      </c>
      <c r="C108" s="680"/>
      <c r="D108" s="680"/>
      <c r="E108" s="680"/>
      <c r="F108" s="680"/>
      <c r="G108" s="680"/>
      <c r="H108" s="680"/>
      <c r="I108" s="680"/>
      <c r="J108" s="680"/>
    </row>
    <row r="109" spans="1:10" ht="15" customHeight="1" thickTop="1" thickBot="1">
      <c r="A109" s="8">
        <v>2</v>
      </c>
      <c r="B109" s="680" t="s">
        <v>1425</v>
      </c>
      <c r="C109" s="680"/>
      <c r="D109" s="680"/>
      <c r="E109" s="680"/>
      <c r="F109" s="680"/>
      <c r="G109" s="680"/>
      <c r="H109" s="680"/>
      <c r="I109" s="680"/>
      <c r="J109" s="680"/>
    </row>
    <row r="110" spans="1:10" ht="15" customHeight="1" thickTop="1" thickBot="1">
      <c r="A110" s="8">
        <v>2</v>
      </c>
      <c r="B110" s="679" t="s">
        <v>1426</v>
      </c>
      <c r="C110" s="680"/>
      <c r="D110" s="680"/>
      <c r="E110" s="680"/>
      <c r="F110" s="680"/>
      <c r="G110" s="680"/>
      <c r="H110" s="680"/>
      <c r="I110" s="680"/>
      <c r="J110" s="680"/>
    </row>
    <row r="111" spans="1:10" ht="16.5" thickTop="1" thickBot="1">
      <c r="A111" s="8">
        <v>2</v>
      </c>
      <c r="B111" s="679" t="s">
        <v>366</v>
      </c>
      <c r="C111" s="680"/>
      <c r="D111" s="680"/>
      <c r="E111" s="680"/>
      <c r="F111" s="680"/>
      <c r="G111" s="680"/>
      <c r="H111" s="680"/>
      <c r="I111" s="680"/>
      <c r="J111" s="680"/>
    </row>
    <row r="112" spans="1:10" ht="20.25" customHeight="1" thickTop="1" thickBot="1">
      <c r="A112" s="8">
        <v>2</v>
      </c>
      <c r="B112" s="679" t="s">
        <v>1427</v>
      </c>
      <c r="C112" s="680"/>
      <c r="D112" s="680"/>
      <c r="E112" s="680"/>
      <c r="F112" s="680"/>
      <c r="G112" s="680"/>
      <c r="H112" s="680"/>
      <c r="I112" s="680"/>
      <c r="J112" s="680"/>
    </row>
    <row r="113" spans="1:10" ht="15" customHeight="1" thickTop="1" thickBot="1">
      <c r="A113" s="8">
        <v>2</v>
      </c>
      <c r="B113" s="679" t="s">
        <v>367</v>
      </c>
      <c r="C113" s="680"/>
      <c r="D113" s="680"/>
      <c r="E113" s="680"/>
      <c r="F113" s="680"/>
      <c r="G113" s="680"/>
      <c r="H113" s="680"/>
      <c r="I113" s="680"/>
      <c r="J113" s="680"/>
    </row>
    <row r="114" spans="1:10" ht="20.25" customHeight="1" thickTop="1" thickBot="1">
      <c r="A114" s="8">
        <v>2</v>
      </c>
      <c r="B114" s="679" t="s">
        <v>1428</v>
      </c>
      <c r="C114" s="680"/>
      <c r="D114" s="680"/>
      <c r="E114" s="680"/>
      <c r="F114" s="680"/>
      <c r="G114" s="680"/>
      <c r="H114" s="680"/>
      <c r="I114" s="680"/>
      <c r="J114" s="680"/>
    </row>
    <row r="115" spans="1:10" ht="15" customHeight="1" thickTop="1" thickBot="1">
      <c r="A115" s="8">
        <v>2</v>
      </c>
      <c r="B115" s="679" t="s">
        <v>368</v>
      </c>
      <c r="C115" s="680"/>
      <c r="D115" s="680"/>
      <c r="E115" s="680"/>
      <c r="F115" s="680"/>
      <c r="G115" s="680"/>
      <c r="H115" s="680"/>
      <c r="I115" s="680"/>
      <c r="J115" s="680"/>
    </row>
    <row r="116" spans="1:10" ht="15" customHeight="1" thickTop="1" thickBot="1">
      <c r="A116" s="8">
        <v>3</v>
      </c>
      <c r="B116" s="679" t="s">
        <v>369</v>
      </c>
      <c r="C116" s="680"/>
      <c r="D116" s="680"/>
      <c r="E116" s="680"/>
      <c r="F116" s="680"/>
      <c r="G116" s="680"/>
      <c r="H116" s="680"/>
      <c r="I116" s="680"/>
      <c r="J116" s="680"/>
    </row>
    <row r="117" spans="1:10" s="265" customFormat="1" ht="15" customHeight="1" thickTop="1" thickBot="1">
      <c r="A117" s="518" t="s">
        <v>370</v>
      </c>
      <c r="B117" s="518"/>
      <c r="C117" s="518"/>
      <c r="D117" s="518"/>
      <c r="E117" s="518"/>
      <c r="F117" s="518"/>
      <c r="G117" s="518"/>
      <c r="H117" s="518"/>
      <c r="I117" s="518"/>
      <c r="J117" s="518"/>
    </row>
    <row r="118" spans="1:10" ht="20.25" customHeight="1" thickTop="1" thickBot="1">
      <c r="A118" s="8">
        <v>1</v>
      </c>
      <c r="B118" s="679" t="s">
        <v>371</v>
      </c>
      <c r="C118" s="680"/>
      <c r="D118" s="680"/>
      <c r="E118" s="680"/>
      <c r="F118" s="680"/>
      <c r="G118" s="680"/>
      <c r="H118" s="680"/>
      <c r="I118" s="680"/>
      <c r="J118" s="680"/>
    </row>
    <row r="119" spans="1:10" ht="15" customHeight="1" thickTop="1" thickBot="1">
      <c r="A119" s="8">
        <v>2</v>
      </c>
      <c r="B119" s="680" t="s">
        <v>372</v>
      </c>
      <c r="C119" s="680"/>
      <c r="D119" s="680"/>
      <c r="E119" s="680"/>
      <c r="F119" s="680"/>
      <c r="G119" s="680"/>
      <c r="H119" s="680"/>
      <c r="I119" s="680"/>
      <c r="J119" s="680"/>
    </row>
    <row r="120" spans="1:10" ht="15" customHeight="1" thickTop="1" thickBot="1">
      <c r="A120" s="676" t="s">
        <v>446</v>
      </c>
      <c r="B120" s="677"/>
      <c r="C120" s="677"/>
      <c r="D120" s="677"/>
      <c r="E120" s="677"/>
      <c r="F120" s="677"/>
      <c r="G120" s="677"/>
      <c r="H120" s="677"/>
      <c r="I120" s="678"/>
      <c r="J120" s="69"/>
    </row>
    <row r="121" spans="1:10" ht="15" customHeight="1" thickTop="1" thickBot="1">
      <c r="A121" s="433" t="s">
        <v>445</v>
      </c>
      <c r="B121" s="434"/>
      <c r="C121" s="434"/>
      <c r="D121" s="434"/>
      <c r="E121" s="434"/>
      <c r="F121" s="434"/>
      <c r="G121" s="434"/>
      <c r="H121" s="434"/>
      <c r="I121" s="434"/>
      <c r="J121" s="435"/>
    </row>
    <row r="122" spans="1:10" ht="15" customHeight="1" thickTop="1" thickBot="1">
      <c r="A122" s="518" t="s">
        <v>373</v>
      </c>
      <c r="B122" s="518"/>
      <c r="C122" s="518"/>
      <c r="D122" s="518"/>
      <c r="E122" s="1"/>
      <c r="F122" s="1"/>
      <c r="G122" s="518" t="s">
        <v>374</v>
      </c>
      <c r="H122" s="518"/>
      <c r="I122" s="518"/>
      <c r="J122" s="518"/>
    </row>
    <row r="123" spans="1:10" ht="15" customHeight="1" thickTop="1" thickBot="1">
      <c r="A123" s="517" t="s">
        <v>237</v>
      </c>
      <c r="B123" s="517"/>
      <c r="C123" s="517"/>
      <c r="D123" s="8">
        <f>I45</f>
        <v>0</v>
      </c>
      <c r="E123" s="2"/>
      <c r="F123" s="2"/>
      <c r="G123" s="517" t="s">
        <v>237</v>
      </c>
      <c r="H123" s="517"/>
      <c r="I123" s="517"/>
      <c r="J123" s="8">
        <f>J45</f>
        <v>0</v>
      </c>
    </row>
    <row r="124" spans="1:10" ht="15" customHeight="1" thickTop="1" thickBot="1">
      <c r="A124" s="517" t="s">
        <v>215</v>
      </c>
      <c r="B124" s="517"/>
      <c r="C124" s="517"/>
      <c r="D124" s="8">
        <f>I75</f>
        <v>0</v>
      </c>
      <c r="E124" s="2"/>
      <c r="F124" s="2"/>
      <c r="G124" s="517" t="s">
        <v>215</v>
      </c>
      <c r="H124" s="517"/>
      <c r="I124" s="517"/>
      <c r="J124" s="8">
        <f>J75</f>
        <v>0</v>
      </c>
    </row>
    <row r="125" spans="1:10" ht="15" customHeight="1" thickTop="1" thickBot="1">
      <c r="A125" s="517" t="s">
        <v>375</v>
      </c>
      <c r="B125" s="517"/>
      <c r="C125" s="517"/>
      <c r="D125" s="8">
        <f>H104</f>
        <v>0</v>
      </c>
      <c r="E125" s="2"/>
      <c r="F125" s="2"/>
      <c r="G125" s="517" t="s">
        <v>375</v>
      </c>
      <c r="H125" s="517"/>
      <c r="I125" s="517"/>
      <c r="J125" s="8">
        <f>J104</f>
        <v>0</v>
      </c>
    </row>
    <row r="126" spans="1:10" ht="15" customHeight="1" thickTop="1" thickBot="1">
      <c r="A126" s="517" t="s">
        <v>376</v>
      </c>
      <c r="B126" s="517"/>
      <c r="C126" s="517"/>
      <c r="D126" s="8">
        <f>J120</f>
        <v>0</v>
      </c>
      <c r="E126" s="2"/>
      <c r="F126" s="2"/>
      <c r="G126" s="517" t="s">
        <v>376</v>
      </c>
      <c r="H126" s="517"/>
      <c r="I126" s="517"/>
      <c r="J126" s="8">
        <f>J120</f>
        <v>0</v>
      </c>
    </row>
    <row r="127" spans="1:10" ht="15" customHeight="1" thickTop="1" thickBot="1">
      <c r="A127" s="517" t="s">
        <v>377</v>
      </c>
      <c r="B127" s="517"/>
      <c r="C127" s="517"/>
      <c r="D127" s="8">
        <f>J54</f>
        <v>0</v>
      </c>
      <c r="E127" s="2"/>
      <c r="F127" s="2"/>
      <c r="G127" s="517" t="s">
        <v>377</v>
      </c>
      <c r="H127" s="517"/>
      <c r="I127" s="517"/>
      <c r="J127" s="8">
        <f>J54</f>
        <v>0</v>
      </c>
    </row>
    <row r="128" spans="1:10" ht="15" customHeight="1" thickTop="1" thickBot="1">
      <c r="A128" s="670" t="s">
        <v>378</v>
      </c>
      <c r="B128" s="670"/>
      <c r="C128" s="670"/>
      <c r="D128" s="72">
        <f>SUM(D123:D126)*D127</f>
        <v>0</v>
      </c>
      <c r="E128" s="2"/>
      <c r="F128" s="2"/>
      <c r="G128" s="670" t="s">
        <v>378</v>
      </c>
      <c r="H128" s="670"/>
      <c r="I128" s="670"/>
      <c r="J128" s="72">
        <f>SUM(J123:J126)*J127</f>
        <v>0</v>
      </c>
    </row>
    <row r="129" spans="1:10" ht="15" customHeight="1" thickTop="1" thickBot="1">
      <c r="A129" s="671" t="s">
        <v>447</v>
      </c>
      <c r="B129" s="672"/>
      <c r="C129" s="672"/>
      <c r="D129" s="672"/>
      <c r="E129" s="672"/>
      <c r="F129" s="672"/>
      <c r="G129" s="672"/>
      <c r="H129" s="672"/>
      <c r="I129" s="672"/>
      <c r="J129" s="673"/>
    </row>
    <row r="130" spans="1:10" ht="15" customHeight="1" thickTop="1" thickBot="1">
      <c r="A130" s="674" t="s">
        <v>1380</v>
      </c>
      <c r="B130" s="674"/>
      <c r="C130" s="674"/>
      <c r="D130" s="674"/>
      <c r="E130" s="674"/>
      <c r="F130" s="674"/>
      <c r="G130" s="674"/>
      <c r="H130" s="674"/>
      <c r="I130" s="674"/>
      <c r="J130" s="674"/>
    </row>
    <row r="131" spans="1:10" ht="15" customHeight="1" thickTop="1" thickBot="1">
      <c r="A131" s="518" t="s">
        <v>379</v>
      </c>
      <c r="B131" s="518"/>
      <c r="C131" s="72" t="s">
        <v>236</v>
      </c>
      <c r="D131" s="518" t="s">
        <v>379</v>
      </c>
      <c r="E131" s="518"/>
      <c r="F131" s="72" t="s">
        <v>236</v>
      </c>
      <c r="G131" s="518" t="s">
        <v>379</v>
      </c>
      <c r="H131" s="518"/>
      <c r="I131" s="72" t="s">
        <v>236</v>
      </c>
      <c r="J131" s="675" t="s">
        <v>1401</v>
      </c>
    </row>
    <row r="132" spans="1:10" ht="15" customHeight="1" thickTop="1" thickBot="1">
      <c r="A132" s="674" t="s">
        <v>380</v>
      </c>
      <c r="B132" s="674"/>
      <c r="C132" s="73">
        <v>0.5</v>
      </c>
      <c r="D132" s="674" t="s">
        <v>381</v>
      </c>
      <c r="E132" s="674"/>
      <c r="F132" s="73">
        <v>0.85</v>
      </c>
      <c r="G132" s="674" t="s">
        <v>382</v>
      </c>
      <c r="H132" s="674"/>
      <c r="I132" s="73">
        <v>1</v>
      </c>
      <c r="J132" s="675"/>
    </row>
    <row r="133" spans="1:10" ht="15" customHeight="1" thickTop="1" thickBot="1">
      <c r="A133" s="674" t="s">
        <v>383</v>
      </c>
      <c r="B133" s="674"/>
      <c r="C133" s="73">
        <v>0.65</v>
      </c>
      <c r="D133" s="674" t="s">
        <v>384</v>
      </c>
      <c r="E133" s="674"/>
      <c r="F133" s="73">
        <v>0.92500000000000004</v>
      </c>
      <c r="G133" s="674" t="s">
        <v>385</v>
      </c>
      <c r="H133" s="674"/>
      <c r="I133" s="73">
        <v>1.5</v>
      </c>
      <c r="J133" s="518">
        <f>I14</f>
        <v>0</v>
      </c>
    </row>
    <row r="134" spans="1:10" ht="15" customHeight="1" thickTop="1" thickBot="1">
      <c r="A134" s="674" t="s">
        <v>386</v>
      </c>
      <c r="B134" s="674"/>
      <c r="C134" s="73">
        <v>0.75</v>
      </c>
      <c r="D134" s="674" t="s">
        <v>387</v>
      </c>
      <c r="E134" s="674"/>
      <c r="F134" s="73">
        <v>0.95</v>
      </c>
      <c r="G134" s="674"/>
      <c r="H134" s="674"/>
      <c r="I134" s="10"/>
      <c r="J134" s="518"/>
    </row>
    <row r="135" spans="1:10" ht="15" customHeight="1" thickTop="1" thickBot="1">
      <c r="A135" s="520" t="s">
        <v>1383</v>
      </c>
      <c r="B135" s="520"/>
      <c r="C135" s="520"/>
      <c r="D135" s="61"/>
      <c r="E135" s="520" t="s">
        <v>1385</v>
      </c>
      <c r="F135" s="520"/>
      <c r="G135" s="61"/>
      <c r="H135" s="520" t="s">
        <v>1381</v>
      </c>
      <c r="I135" s="520"/>
      <c r="J135" s="520"/>
    </row>
    <row r="136" spans="1:10" ht="15" customHeight="1" thickTop="1" thickBot="1">
      <c r="A136" s="518">
        <f>D128</f>
        <v>0</v>
      </c>
      <c r="B136" s="518"/>
      <c r="C136" s="518"/>
      <c r="D136" s="3" t="s">
        <v>388</v>
      </c>
      <c r="E136" s="411"/>
      <c r="F136" s="411"/>
      <c r="G136" s="3" t="s">
        <v>389</v>
      </c>
      <c r="H136" s="518">
        <f>A136*E136</f>
        <v>0</v>
      </c>
      <c r="I136" s="518"/>
      <c r="J136" s="518"/>
    </row>
    <row r="137" spans="1:10" ht="15" customHeight="1" thickTop="1" thickBot="1">
      <c r="A137" s="419" t="s">
        <v>1384</v>
      </c>
      <c r="B137" s="419"/>
      <c r="C137" s="419"/>
      <c r="D137" s="3"/>
      <c r="E137" s="419" t="s">
        <v>1385</v>
      </c>
      <c r="F137" s="419"/>
      <c r="G137" s="3"/>
      <c r="H137" s="419" t="s">
        <v>1382</v>
      </c>
      <c r="I137" s="419"/>
      <c r="J137" s="419"/>
    </row>
    <row r="138" spans="1:10" ht="15" customHeight="1" thickTop="1" thickBot="1">
      <c r="A138" s="518">
        <f>J128</f>
        <v>0</v>
      </c>
      <c r="B138" s="518"/>
      <c r="C138" s="518"/>
      <c r="D138" s="3" t="s">
        <v>388</v>
      </c>
      <c r="E138" s="411"/>
      <c r="F138" s="411"/>
      <c r="G138" s="3" t="s">
        <v>389</v>
      </c>
      <c r="H138" s="518">
        <f>A138*E138</f>
        <v>0</v>
      </c>
      <c r="I138" s="518"/>
      <c r="J138" s="518"/>
    </row>
    <row r="139" spans="1:10" ht="15" customHeight="1" thickTop="1" thickBot="1">
      <c r="A139" s="433" t="s">
        <v>1386</v>
      </c>
      <c r="B139" s="434"/>
      <c r="C139" s="434"/>
      <c r="D139" s="434"/>
      <c r="E139" s="434"/>
      <c r="F139" s="434"/>
      <c r="G139" s="434"/>
      <c r="H139" s="434"/>
      <c r="I139" s="434"/>
      <c r="J139" s="435"/>
    </row>
    <row r="140" spans="1:10" ht="15" customHeight="1" thickTop="1">
      <c r="A140" s="666" t="s">
        <v>283</v>
      </c>
      <c r="B140" s="667"/>
      <c r="C140" s="666" t="s">
        <v>431</v>
      </c>
      <c r="D140" s="667"/>
      <c r="E140" s="666" t="s">
        <v>390</v>
      </c>
      <c r="F140" s="667"/>
      <c r="G140" s="666" t="s">
        <v>1462</v>
      </c>
      <c r="H140" s="667"/>
      <c r="I140" s="662" t="s">
        <v>448</v>
      </c>
      <c r="J140" s="663"/>
    </row>
    <row r="141" spans="1:10" ht="15" customHeight="1" thickBot="1">
      <c r="A141" s="668"/>
      <c r="B141" s="669"/>
      <c r="C141" s="668"/>
      <c r="D141" s="669"/>
      <c r="E141" s="668"/>
      <c r="F141" s="669"/>
      <c r="G141" s="668"/>
      <c r="H141" s="669"/>
      <c r="I141" s="664"/>
      <c r="J141" s="665"/>
    </row>
    <row r="142" spans="1:10" ht="15" customHeight="1" thickTop="1" thickBot="1">
      <c r="A142" s="419" t="s">
        <v>391</v>
      </c>
      <c r="B142" s="419"/>
      <c r="C142" s="419">
        <v>2.2000000000000002</v>
      </c>
      <c r="D142" s="419"/>
      <c r="E142" s="654" t="s">
        <v>392</v>
      </c>
      <c r="F142" s="654"/>
      <c r="G142" s="654" t="s">
        <v>393</v>
      </c>
      <c r="H142" s="654"/>
      <c r="I142" s="419" t="s">
        <v>1463</v>
      </c>
      <c r="J142" s="419"/>
    </row>
    <row r="143" spans="1:10" ht="15" customHeight="1" thickTop="1" thickBot="1">
      <c r="A143" s="419" t="s">
        <v>394</v>
      </c>
      <c r="B143" s="419"/>
      <c r="C143" s="419" t="s">
        <v>395</v>
      </c>
      <c r="D143" s="419"/>
      <c r="E143" s="661" t="s">
        <v>396</v>
      </c>
      <c r="F143" s="661"/>
      <c r="G143" s="661" t="s">
        <v>148</v>
      </c>
      <c r="H143" s="661"/>
      <c r="I143" s="419" t="s">
        <v>397</v>
      </c>
      <c r="J143" s="419"/>
    </row>
    <row r="144" spans="1:10" ht="15" customHeight="1" thickTop="1" thickBot="1">
      <c r="A144" s="419" t="s">
        <v>398</v>
      </c>
      <c r="B144" s="419"/>
      <c r="C144" s="419" t="s">
        <v>399</v>
      </c>
      <c r="D144" s="419"/>
      <c r="E144" s="652" t="s">
        <v>400</v>
      </c>
      <c r="F144" s="652"/>
      <c r="G144" s="652" t="s">
        <v>72</v>
      </c>
      <c r="H144" s="652"/>
      <c r="I144" s="419" t="s">
        <v>401</v>
      </c>
      <c r="J144" s="419"/>
    </row>
    <row r="145" spans="1:10" ht="15" customHeight="1" thickTop="1" thickBot="1">
      <c r="A145" s="419" t="s">
        <v>402</v>
      </c>
      <c r="B145" s="419"/>
      <c r="C145" s="419" t="s">
        <v>403</v>
      </c>
      <c r="D145" s="419"/>
      <c r="E145" s="653" t="s">
        <v>404</v>
      </c>
      <c r="F145" s="653"/>
      <c r="G145" s="653" t="s">
        <v>18</v>
      </c>
      <c r="H145" s="653"/>
      <c r="I145" s="419" t="s">
        <v>405</v>
      </c>
      <c r="J145" s="419"/>
    </row>
    <row r="146" spans="1:10" ht="15" customHeight="1" thickTop="1" thickBot="1">
      <c r="A146" s="419" t="s">
        <v>406</v>
      </c>
      <c r="B146" s="419"/>
      <c r="C146" s="419" t="s">
        <v>407</v>
      </c>
      <c r="D146" s="419"/>
      <c r="E146" s="651" t="s">
        <v>408</v>
      </c>
      <c r="F146" s="651"/>
      <c r="G146" s="651" t="s">
        <v>19</v>
      </c>
      <c r="H146" s="651"/>
      <c r="I146" s="419" t="s">
        <v>409</v>
      </c>
      <c r="J146" s="419"/>
    </row>
    <row r="147" spans="1:10" ht="15" customHeight="1" thickTop="1" thickBot="1"/>
    <row r="148" spans="1:10" ht="15" customHeight="1" thickTop="1" thickBot="1">
      <c r="A148" s="456" t="s">
        <v>450</v>
      </c>
      <c r="B148" s="457"/>
      <c r="C148" s="457"/>
      <c r="D148" s="457"/>
      <c r="E148" s="457"/>
      <c r="F148" s="457"/>
      <c r="G148" s="457"/>
      <c r="H148" s="457"/>
      <c r="I148" s="457"/>
      <c r="J148" s="458"/>
    </row>
    <row r="149" spans="1:10" ht="15" customHeight="1" thickTop="1" thickBot="1">
      <c r="A149" s="655" t="s">
        <v>1402</v>
      </c>
      <c r="B149" s="656"/>
      <c r="C149" s="656"/>
      <c r="D149" s="657"/>
      <c r="E149" s="72" t="s">
        <v>451</v>
      </c>
      <c r="F149" s="266"/>
      <c r="G149" s="518" t="s">
        <v>1403</v>
      </c>
      <c r="H149" s="518"/>
      <c r="I149" s="518"/>
      <c r="J149" s="72" t="s">
        <v>451</v>
      </c>
    </row>
    <row r="150" spans="1:10" ht="12" customHeight="1" thickTop="1" thickBot="1">
      <c r="A150" s="658"/>
      <c r="B150" s="659"/>
      <c r="C150" s="659"/>
      <c r="D150" s="660"/>
      <c r="E150" s="4"/>
      <c r="F150" s="267"/>
      <c r="G150" s="648"/>
      <c r="H150" s="649"/>
      <c r="I150" s="650"/>
      <c r="J150" s="6"/>
    </row>
    <row r="151" spans="1:10" ht="12" customHeight="1" thickTop="1" thickBot="1">
      <c r="A151" s="658"/>
      <c r="B151" s="659"/>
      <c r="C151" s="659"/>
      <c r="D151" s="660"/>
      <c r="E151" s="4"/>
      <c r="F151" s="267"/>
      <c r="G151" s="648"/>
      <c r="H151" s="649"/>
      <c r="I151" s="650"/>
      <c r="J151" s="6"/>
    </row>
    <row r="152" spans="1:10" ht="12" customHeight="1" thickTop="1" thickBot="1">
      <c r="A152" s="658"/>
      <c r="B152" s="659"/>
      <c r="C152" s="659"/>
      <c r="D152" s="660"/>
      <c r="E152" s="4"/>
      <c r="F152" s="267"/>
      <c r="G152" s="648"/>
      <c r="H152" s="649"/>
      <c r="I152" s="650"/>
      <c r="J152" s="6"/>
    </row>
    <row r="153" spans="1:10" ht="12" customHeight="1" thickTop="1" thickBot="1">
      <c r="A153" s="658"/>
      <c r="B153" s="659"/>
      <c r="C153" s="659"/>
      <c r="D153" s="660"/>
      <c r="E153" s="4"/>
      <c r="F153" s="267"/>
      <c r="G153" s="648"/>
      <c r="H153" s="649"/>
      <c r="I153" s="650"/>
      <c r="J153" s="6"/>
    </row>
    <row r="154" spans="1:10" ht="12" customHeight="1" thickTop="1" thickBot="1">
      <c r="A154" s="359"/>
      <c r="B154" s="360"/>
      <c r="C154" s="360"/>
      <c r="D154" s="361"/>
      <c r="E154" s="4"/>
      <c r="F154" s="267"/>
      <c r="G154" s="356"/>
      <c r="H154" s="357"/>
      <c r="I154" s="358"/>
      <c r="J154" s="6"/>
    </row>
    <row r="155" spans="1:10" ht="12" customHeight="1" thickTop="1" thickBot="1">
      <c r="A155" s="359"/>
      <c r="B155" s="360"/>
      <c r="C155" s="360"/>
      <c r="D155" s="361"/>
      <c r="E155" s="4"/>
      <c r="F155" s="267"/>
      <c r="G155" s="356"/>
      <c r="H155" s="357"/>
      <c r="I155" s="358"/>
      <c r="J155" s="6"/>
    </row>
    <row r="156" spans="1:10" ht="12" customHeight="1" thickTop="1" thickBot="1">
      <c r="A156" s="359"/>
      <c r="B156" s="360"/>
      <c r="C156" s="360"/>
      <c r="D156" s="361"/>
      <c r="E156" s="4"/>
      <c r="F156" s="267"/>
      <c r="G156" s="356"/>
      <c r="H156" s="357"/>
      <c r="I156" s="358"/>
      <c r="J156" s="6"/>
    </row>
    <row r="157" spans="1:10" ht="12" customHeight="1" thickTop="1" thickBot="1">
      <c r="A157" s="359"/>
      <c r="B157" s="360"/>
      <c r="C157" s="360"/>
      <c r="D157" s="361"/>
      <c r="E157" s="4"/>
      <c r="F157" s="267"/>
      <c r="G157" s="356"/>
      <c r="H157" s="357"/>
      <c r="I157" s="358"/>
      <c r="J157" s="6"/>
    </row>
    <row r="158" spans="1:10" ht="12" customHeight="1" thickTop="1" thickBot="1">
      <c r="A158" s="359"/>
      <c r="B158" s="360"/>
      <c r="C158" s="360"/>
      <c r="D158" s="361"/>
      <c r="E158" s="4"/>
      <c r="F158" s="267"/>
      <c r="G158" s="356"/>
      <c r="H158" s="357"/>
      <c r="I158" s="358"/>
      <c r="J158" s="6"/>
    </row>
    <row r="159" spans="1:10" ht="12" customHeight="1" thickTop="1" thickBot="1">
      <c r="A159" s="658"/>
      <c r="B159" s="659"/>
      <c r="C159" s="659"/>
      <c r="D159" s="660"/>
      <c r="E159" s="4"/>
      <c r="F159" s="267"/>
      <c r="G159" s="648"/>
      <c r="H159" s="649"/>
      <c r="I159" s="650"/>
      <c r="J159" s="6"/>
    </row>
    <row r="160" spans="1:10" ht="15" customHeight="1" thickTop="1">
      <c r="A160" s="466" t="s">
        <v>1570</v>
      </c>
      <c r="B160" s="466"/>
      <c r="C160" s="466"/>
      <c r="D160" s="466"/>
      <c r="E160" s="466"/>
      <c r="F160" s="466"/>
      <c r="G160" s="466"/>
      <c r="H160" s="466"/>
      <c r="I160" s="466"/>
      <c r="J160" s="466"/>
    </row>
    <row r="161" spans="1:10">
      <c r="A161" s="467"/>
      <c r="B161" s="467"/>
      <c r="C161" s="467"/>
      <c r="D161" s="467"/>
      <c r="E161" s="467"/>
      <c r="F161" s="467"/>
      <c r="G161" s="467"/>
      <c r="H161" s="467"/>
      <c r="I161" s="467"/>
      <c r="J161" s="467"/>
    </row>
  </sheetData>
  <sheetProtection algorithmName="SHA-512" hashValue="atND8pDX8CCusaW870dexvzOmUbiMX/wN8plx+GdFAGe91iwf3Bv9yMdHNNBhDendLeSvU0wpRar1TQOIpVMjg==" saltValue="X/8Jv3/3iDe4mA5KNCxGQQ==" spinCount="100000" sheet="1" objects="1" scenarios="1" selectLockedCells="1"/>
  <mergeCells count="242">
    <mergeCell ref="A160:J161"/>
    <mergeCell ref="A103:H103"/>
    <mergeCell ref="A46:J46"/>
    <mergeCell ref="A47:J47"/>
    <mergeCell ref="C48:I48"/>
    <mergeCell ref="A14:H14"/>
    <mergeCell ref="B58:D58"/>
    <mergeCell ref="B59:D59"/>
    <mergeCell ref="B60:D60"/>
    <mergeCell ref="B61:D61"/>
    <mergeCell ref="B62:D62"/>
    <mergeCell ref="A50:I50"/>
    <mergeCell ref="A54:I54"/>
    <mergeCell ref="I59:I62"/>
    <mergeCell ref="A15:B16"/>
    <mergeCell ref="C15:H15"/>
    <mergeCell ref="C16:H16"/>
    <mergeCell ref="A35:G35"/>
    <mergeCell ref="A20:J20"/>
    <mergeCell ref="A32:G32"/>
    <mergeCell ref="A33:G33"/>
    <mergeCell ref="A34:G34"/>
    <mergeCell ref="A21:H21"/>
    <mergeCell ref="A42:G42"/>
    <mergeCell ref="A11:B11"/>
    <mergeCell ref="C11:H11"/>
    <mergeCell ref="A12:B12"/>
    <mergeCell ref="C12:H12"/>
    <mergeCell ref="A13:B13"/>
    <mergeCell ref="C13:H13"/>
    <mergeCell ref="A1:J1"/>
    <mergeCell ref="A8:B8"/>
    <mergeCell ref="C8:H8"/>
    <mergeCell ref="I8:J8"/>
    <mergeCell ref="A9:B10"/>
    <mergeCell ref="C9:H9"/>
    <mergeCell ref="C10:H10"/>
    <mergeCell ref="A2:J2"/>
    <mergeCell ref="A3:J3"/>
    <mergeCell ref="I5:J5"/>
    <mergeCell ref="I6:J6"/>
    <mergeCell ref="A5:D5"/>
    <mergeCell ref="A6:D6"/>
    <mergeCell ref="E5:H5"/>
    <mergeCell ref="E6:H6"/>
    <mergeCell ref="A44:G44"/>
    <mergeCell ref="A45:H45"/>
    <mergeCell ref="A17:B19"/>
    <mergeCell ref="C17:H17"/>
    <mergeCell ref="C18:H18"/>
    <mergeCell ref="C19:H19"/>
    <mergeCell ref="I19:J19"/>
    <mergeCell ref="I42:I44"/>
    <mergeCell ref="J42:J44"/>
    <mergeCell ref="A22:H22"/>
    <mergeCell ref="A23:H23"/>
    <mergeCell ref="A24:H24"/>
    <mergeCell ref="A25:H25"/>
    <mergeCell ref="A26:J26"/>
    <mergeCell ref="A29:J29"/>
    <mergeCell ref="A36:G36"/>
    <mergeCell ref="A37:G37"/>
    <mergeCell ref="A38:G38"/>
    <mergeCell ref="A39:G39"/>
    <mergeCell ref="A40:J40"/>
    <mergeCell ref="A41:G41"/>
    <mergeCell ref="I33:I39"/>
    <mergeCell ref="J33:J39"/>
    <mergeCell ref="A43:G43"/>
    <mergeCell ref="F59:H59"/>
    <mergeCell ref="F60:H60"/>
    <mergeCell ref="F61:H61"/>
    <mergeCell ref="F62:H62"/>
    <mergeCell ref="A55:J55"/>
    <mergeCell ref="A56:J56"/>
    <mergeCell ref="A57:J57"/>
    <mergeCell ref="E58:H58"/>
    <mergeCell ref="F68:H68"/>
    <mergeCell ref="J59:J62"/>
    <mergeCell ref="I65:I68"/>
    <mergeCell ref="J65:J68"/>
    <mergeCell ref="B68:D68"/>
    <mergeCell ref="B67:D67"/>
    <mergeCell ref="B64:D64"/>
    <mergeCell ref="B65:D65"/>
    <mergeCell ref="B66:D66"/>
    <mergeCell ref="A63:J63"/>
    <mergeCell ref="E64:H64"/>
    <mergeCell ref="F65:H65"/>
    <mergeCell ref="F66:H66"/>
    <mergeCell ref="F67:H67"/>
    <mergeCell ref="A75:H75"/>
    <mergeCell ref="A83:F83"/>
    <mergeCell ref="B82:J82"/>
    <mergeCell ref="A84:J84"/>
    <mergeCell ref="B85:J85"/>
    <mergeCell ref="A69:J69"/>
    <mergeCell ref="E70:H70"/>
    <mergeCell ref="F71:H71"/>
    <mergeCell ref="F72:H72"/>
    <mergeCell ref="I71:I74"/>
    <mergeCell ref="J71:J74"/>
    <mergeCell ref="B70:D70"/>
    <mergeCell ref="B71:D71"/>
    <mergeCell ref="B72:D72"/>
    <mergeCell ref="B73:D73"/>
    <mergeCell ref="B74:D74"/>
    <mergeCell ref="F73:H73"/>
    <mergeCell ref="F74:H74"/>
    <mergeCell ref="B97:F97"/>
    <mergeCell ref="B96:F96"/>
    <mergeCell ref="B95:F95"/>
    <mergeCell ref="B98:F98"/>
    <mergeCell ref="A76:J76"/>
    <mergeCell ref="A77:J77"/>
    <mergeCell ref="B78:J78"/>
    <mergeCell ref="B79:J79"/>
    <mergeCell ref="B80:J80"/>
    <mergeCell ref="B81:J81"/>
    <mergeCell ref="B86:J86"/>
    <mergeCell ref="A104:F104"/>
    <mergeCell ref="A99:F99"/>
    <mergeCell ref="B87:J87"/>
    <mergeCell ref="A89:J89"/>
    <mergeCell ref="B90:J90"/>
    <mergeCell ref="B91:J91"/>
    <mergeCell ref="B109:J109"/>
    <mergeCell ref="B110:J110"/>
    <mergeCell ref="A100:J100"/>
    <mergeCell ref="A101:I101"/>
    <mergeCell ref="A102:I102"/>
    <mergeCell ref="A105:J105"/>
    <mergeCell ref="A106:J106"/>
    <mergeCell ref="A107:J107"/>
    <mergeCell ref="B108:J108"/>
    <mergeCell ref="G96:I96"/>
    <mergeCell ref="A93:F93"/>
    <mergeCell ref="A88:F88"/>
    <mergeCell ref="A95:A98"/>
    <mergeCell ref="G97:I97"/>
    <mergeCell ref="G98:I98"/>
    <mergeCell ref="B92:J92"/>
    <mergeCell ref="A94:J94"/>
    <mergeCell ref="G95:J95"/>
    <mergeCell ref="A117:J117"/>
    <mergeCell ref="B118:J118"/>
    <mergeCell ref="B119:J119"/>
    <mergeCell ref="B111:J111"/>
    <mergeCell ref="B112:J112"/>
    <mergeCell ref="B113:J113"/>
    <mergeCell ref="B114:J114"/>
    <mergeCell ref="B115:J115"/>
    <mergeCell ref="B116:J116"/>
    <mergeCell ref="A120:I120"/>
    <mergeCell ref="A125:C125"/>
    <mergeCell ref="G125:I125"/>
    <mergeCell ref="A126:C126"/>
    <mergeCell ref="G126:I126"/>
    <mergeCell ref="A127:C127"/>
    <mergeCell ref="G127:I127"/>
    <mergeCell ref="A121:J121"/>
    <mergeCell ref="A122:D122"/>
    <mergeCell ref="G122:J122"/>
    <mergeCell ref="A123:C123"/>
    <mergeCell ref="G123:I123"/>
    <mergeCell ref="A124:C124"/>
    <mergeCell ref="G124:I124"/>
    <mergeCell ref="G128:I128"/>
    <mergeCell ref="A129:J129"/>
    <mergeCell ref="A131:B131"/>
    <mergeCell ref="D131:E131"/>
    <mergeCell ref="G131:H131"/>
    <mergeCell ref="A136:C136"/>
    <mergeCell ref="E136:F136"/>
    <mergeCell ref="H136:J136"/>
    <mergeCell ref="G134:H134"/>
    <mergeCell ref="D134:E134"/>
    <mergeCell ref="A134:B134"/>
    <mergeCell ref="A132:B132"/>
    <mergeCell ref="D132:E132"/>
    <mergeCell ref="G132:H132"/>
    <mergeCell ref="A133:B133"/>
    <mergeCell ref="D133:E133"/>
    <mergeCell ref="G133:H133"/>
    <mergeCell ref="A128:C128"/>
    <mergeCell ref="J131:J132"/>
    <mergeCell ref="J133:J134"/>
    <mergeCell ref="A130:J130"/>
    <mergeCell ref="A137:C137"/>
    <mergeCell ref="E137:F137"/>
    <mergeCell ref="H137:J137"/>
    <mergeCell ref="A135:C135"/>
    <mergeCell ref="E135:F135"/>
    <mergeCell ref="H135:J135"/>
    <mergeCell ref="A138:C138"/>
    <mergeCell ref="E138:F138"/>
    <mergeCell ref="H138:J138"/>
    <mergeCell ref="C143:D143"/>
    <mergeCell ref="E143:F143"/>
    <mergeCell ref="G143:H143"/>
    <mergeCell ref="I143:J143"/>
    <mergeCell ref="I140:J141"/>
    <mergeCell ref="G140:H141"/>
    <mergeCell ref="E140:F141"/>
    <mergeCell ref="C140:D141"/>
    <mergeCell ref="A140:B141"/>
    <mergeCell ref="G159:I159"/>
    <mergeCell ref="A148:J148"/>
    <mergeCell ref="G149:I149"/>
    <mergeCell ref="G150:I150"/>
    <mergeCell ref="G151:I151"/>
    <mergeCell ref="A149:D149"/>
    <mergeCell ref="A150:D150"/>
    <mergeCell ref="A151:D151"/>
    <mergeCell ref="A152:D152"/>
    <mergeCell ref="A153:D153"/>
    <mergeCell ref="A159:D159"/>
    <mergeCell ref="G152:I152"/>
    <mergeCell ref="A51:J53"/>
    <mergeCell ref="G153:I153"/>
    <mergeCell ref="A146:B146"/>
    <mergeCell ref="C146:D146"/>
    <mergeCell ref="E146:F146"/>
    <mergeCell ref="G146:H146"/>
    <mergeCell ref="I146:J146"/>
    <mergeCell ref="A144:B144"/>
    <mergeCell ref="C144:D144"/>
    <mergeCell ref="E144:F144"/>
    <mergeCell ref="G144:H144"/>
    <mergeCell ref="I144:J144"/>
    <mergeCell ref="A145:B145"/>
    <mergeCell ref="C145:D145"/>
    <mergeCell ref="E145:F145"/>
    <mergeCell ref="G145:H145"/>
    <mergeCell ref="I145:J145"/>
    <mergeCell ref="A139:J139"/>
    <mergeCell ref="A142:B142"/>
    <mergeCell ref="C142:D142"/>
    <mergeCell ref="E142:F142"/>
    <mergeCell ref="G142:H142"/>
    <mergeCell ref="I142:J142"/>
    <mergeCell ref="A143:B143"/>
  </mergeCells>
  <conditionalFormatting sqref="H136:J136">
    <cfRule type="cellIs" dxfId="72" priority="6" operator="greaterThan">
      <formula>22.6</formula>
    </cfRule>
    <cfRule type="cellIs" dxfId="71" priority="7" operator="between">
      <formula>14.1</formula>
      <formula>22.5</formula>
    </cfRule>
    <cfRule type="cellIs" dxfId="70" priority="8" operator="between">
      <formula>11.1</formula>
      <formula>14</formula>
    </cfRule>
    <cfRule type="cellIs" dxfId="69" priority="9" operator="between">
      <formula>7.6</formula>
      <formula>11</formula>
    </cfRule>
    <cfRule type="cellIs" dxfId="68" priority="10" operator="lessThan">
      <formula>7.5</formula>
    </cfRule>
  </conditionalFormatting>
  <conditionalFormatting sqref="H138:J138">
    <cfRule type="cellIs" dxfId="67" priority="1" operator="greaterThan">
      <formula>22.6</formula>
    </cfRule>
    <cfRule type="cellIs" dxfId="66" priority="2" operator="between">
      <formula>14.1</formula>
      <formula>22.5</formula>
    </cfRule>
    <cfRule type="cellIs" dxfId="65" priority="3" operator="between">
      <formula>11.1</formula>
      <formula>14</formula>
    </cfRule>
    <cfRule type="cellIs" dxfId="64" priority="4" operator="between">
      <formula>7.6</formula>
      <formula>11</formula>
    </cfRule>
    <cfRule type="cellIs" dxfId="63" priority="5" operator="lessThan">
      <formula>7.5</formula>
    </cfRule>
  </conditionalFormatting>
  <dataValidations count="13">
    <dataValidation type="list" allowBlank="1" showInputMessage="1" showErrorMessage="1" sqref="I33:J39" xr:uid="{00000000-0002-0000-0A00-000000000000}">
      <formula1>"0,1,3,4,6,8,10"</formula1>
    </dataValidation>
    <dataValidation type="list" allowBlank="1" showInputMessage="1" showErrorMessage="1" sqref="I42:J44" xr:uid="{00000000-0002-0000-0A00-000001000000}">
      <mc:AlternateContent xmlns:x12ac="http://schemas.microsoft.com/office/spreadsheetml/2011/1/ac" xmlns:mc="http://schemas.openxmlformats.org/markup-compatibility/2006">
        <mc:Choice Requires="x12ac">
          <x12ac:list>0,"2,5","4,5"</x12ac:list>
        </mc:Choice>
        <mc:Fallback>
          <formula1>"0,2,5,4,5"</formula1>
        </mc:Fallback>
      </mc:AlternateContent>
    </dataValidation>
    <dataValidation type="list" allowBlank="1" showInputMessage="1" showErrorMessage="1" sqref="I59:J62" xr:uid="{00000000-0002-0000-0A00-000002000000}">
      <formula1>"0,6,12,24,32"</formula1>
    </dataValidation>
    <dataValidation type="list" allowBlank="1" showInputMessage="1" showErrorMessage="1" sqref="I65:J68" xr:uid="{00000000-0002-0000-0A00-000003000000}">
      <formula1>"0,4,8,16,24"</formula1>
    </dataValidation>
    <dataValidation type="list" allowBlank="1" showInputMessage="1" showErrorMessage="1" sqref="I71:J74" xr:uid="{00000000-0002-0000-0A00-000004000000}">
      <formula1>"0,2,4,6,8"</formula1>
    </dataValidation>
    <dataValidation type="list" allowBlank="1" showInputMessage="1" showErrorMessage="1" sqref="I30:J31 I27:J28 I25:J25" xr:uid="{00000000-0002-0000-0A00-000005000000}">
      <formula1>"Sim,Não"</formula1>
    </dataValidation>
    <dataValidation type="list" allowBlank="1" showInputMessage="1" showErrorMessage="1" sqref="J54" xr:uid="{00000000-0002-0000-0A00-000006000000}">
      <mc:AlternateContent xmlns:x12ac="http://schemas.microsoft.com/office/spreadsheetml/2011/1/ac" xmlns:mc="http://schemas.openxmlformats.org/markup-compatibility/2006">
        <mc:Choice Requires="x12ac">
          <x12ac:list>1,"1,025","1,05","1,086","1,12","1,16","1,2","1,265","1,33","1,4","1,48","1,58","1,7","1,83",2,"2,25","2,5"</x12ac:list>
        </mc:Choice>
        <mc:Fallback>
          <formula1>"1,1,025,1,05,1,086,1,12,1,16,1,2,1,265,1,33,1,4,1,48,1,58,1,7,1,83,2,2,25,2,5"</formula1>
        </mc:Fallback>
      </mc:AlternateContent>
    </dataValidation>
    <dataValidation type="list" allowBlank="1" showInputMessage="1" showErrorMessage="1" sqref="J120" xr:uid="{00000000-0002-0000-0A00-000007000000}">
      <formula1>"1,2,3,4,5"</formula1>
    </dataValidation>
    <dataValidation type="list" allowBlank="1" showInputMessage="1" showErrorMessage="1" sqref="E136:F136 E138:F138" xr:uid="{00000000-0002-0000-0A00-000008000000}">
      <mc:AlternateContent xmlns:x12ac="http://schemas.microsoft.com/office/spreadsheetml/2011/1/ac" xmlns:mc="http://schemas.openxmlformats.org/markup-compatibility/2006">
        <mc:Choice Requires="x12ac">
          <x12ac:list>"0,5","0,65","0,75","0,85","0,925","0,95",1,"1,5"</x12ac:list>
        </mc:Choice>
        <mc:Fallback>
          <formula1>"0,5,0,65,0,75,0,85,0,925,0,95,1,1,5"</formula1>
        </mc:Fallback>
      </mc:AlternateContent>
    </dataValidation>
    <dataValidation type="list" allowBlank="1" showInputMessage="1" showErrorMessage="1" sqref="J50" xr:uid="{00000000-0002-0000-0A00-000009000000}">
      <mc:AlternateContent xmlns:x12ac="http://schemas.microsoft.com/office/spreadsheetml/2011/1/ac" xmlns:mc="http://schemas.openxmlformats.org/markup-compatibility/2006">
        <mc:Choice Requires="x12ac">
          <x12ac:list>0,"0,5",1,"1,5",2,"2,5",3,"3,5",4,"4,5",5,"5,5",6,"6,5",7,"7,5",8</x12ac:list>
        </mc:Choice>
        <mc:Fallback>
          <formula1>"0,0,5,1,1,5,2,2,5,3,3,5,4,4,5,5,5,5,6,6,5,7,7,5,8"</formula1>
        </mc:Fallback>
      </mc:AlternateContent>
    </dataValidation>
    <dataValidation type="list" allowBlank="1" showInputMessage="1" showErrorMessage="1" sqref="H83 J83" xr:uid="{00000000-0002-0000-0A00-00000A000000}">
      <formula1>"1,2,6,12,24"</formula1>
    </dataValidation>
    <dataValidation type="list" allowBlank="1" showInputMessage="1" showErrorMessage="1" sqref="H88 J88 H93 J93 J99 H99" xr:uid="{00000000-0002-0000-0A00-00000B000000}">
      <formula1>"2,4,8"</formula1>
    </dataValidation>
    <dataValidation type="list" allowBlank="1" showInputMessage="1" showErrorMessage="1" sqref="J103" xr:uid="{00000000-0002-0000-0A00-00000C000000}">
      <mc:AlternateContent xmlns:x12ac="http://schemas.microsoft.com/office/spreadsheetml/2011/1/ac" xmlns:mc="http://schemas.openxmlformats.org/markup-compatibility/2006">
        <mc:Choice Requires="x12ac">
          <x12ac:list>"1,5","3,0"</x12ac:list>
        </mc:Choice>
        <mc:Fallback>
          <formula1>"1,5,3,0"</formula1>
        </mc:Fallback>
      </mc:AlternateContent>
    </dataValidation>
  </dataValidations>
  <printOptions horizontalCentered="1"/>
  <pageMargins left="0.59055118110236227" right="0.59055118110236227" top="0.59055118110236227" bottom="0.59055118110236227" header="0.31496062992125984" footer="0.31496062992125984"/>
  <pageSetup paperSize="9" scale="92" orientation="portrait" r:id="rId1"/>
  <rowBreaks count="2" manualBreakCount="2">
    <brk id="54" max="16383" man="1"/>
    <brk id="104"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L167"/>
  <sheetViews>
    <sheetView showGridLines="0" view="pageBreakPreview" zoomScale="25" zoomScaleNormal="120" zoomScaleSheetLayoutView="25" workbookViewId="0">
      <selection activeCell="A5" sqref="A5:D6"/>
    </sheetView>
  </sheetViews>
  <sheetFormatPr defaultColWidth="9.140625" defaultRowHeight="15"/>
  <cols>
    <col min="1" max="12" width="7.28515625" customWidth="1"/>
  </cols>
  <sheetData>
    <row r="1" spans="1:12" ht="14.25" customHeight="1">
      <c r="A1" s="442" t="s">
        <v>1090</v>
      </c>
      <c r="B1" s="442"/>
      <c r="C1" s="442"/>
      <c r="D1" s="442"/>
      <c r="E1" s="442"/>
      <c r="F1" s="442"/>
      <c r="G1" s="442"/>
      <c r="H1" s="442"/>
      <c r="I1" s="442"/>
      <c r="J1" s="442"/>
      <c r="K1" s="442"/>
      <c r="L1" s="442"/>
    </row>
    <row r="2" spans="1:12" ht="9" customHeight="1">
      <c r="A2" s="443" t="s">
        <v>1049</v>
      </c>
      <c r="B2" s="443"/>
      <c r="C2" s="443"/>
      <c r="D2" s="443"/>
      <c r="E2" s="443"/>
      <c r="F2" s="443"/>
      <c r="G2" s="443"/>
      <c r="H2" s="443"/>
      <c r="I2" s="443"/>
      <c r="J2" s="443"/>
      <c r="K2" s="443"/>
      <c r="L2" s="443"/>
    </row>
    <row r="3" spans="1:12" ht="9" customHeight="1">
      <c r="A3" s="443" t="s">
        <v>1050</v>
      </c>
      <c r="B3" s="443"/>
      <c r="C3" s="443"/>
      <c r="D3" s="443"/>
      <c r="E3" s="443"/>
      <c r="F3" s="443"/>
      <c r="G3" s="443"/>
      <c r="H3" s="443"/>
      <c r="I3" s="443"/>
      <c r="J3" s="443"/>
      <c r="K3" s="443"/>
      <c r="L3" s="443"/>
    </row>
    <row r="4" spans="1:12" ht="9" customHeight="1" thickBot="1">
      <c r="A4" s="65"/>
      <c r="B4" s="65"/>
      <c r="C4" s="65"/>
      <c r="D4" s="65"/>
      <c r="E4" s="65"/>
      <c r="F4" s="65"/>
      <c r="G4" s="65"/>
      <c r="H4" s="65"/>
      <c r="I4" s="65"/>
      <c r="J4" s="65"/>
      <c r="K4" s="65"/>
      <c r="L4" s="65"/>
    </row>
    <row r="5" spans="1:12" ht="15" customHeight="1" thickTop="1" thickBot="1">
      <c r="A5" s="384" t="s">
        <v>1574</v>
      </c>
      <c r="B5" s="384"/>
      <c r="C5" s="384"/>
      <c r="D5" s="384"/>
      <c r="E5" s="384" t="s">
        <v>1576</v>
      </c>
      <c r="F5" s="384"/>
      <c r="G5" s="384"/>
      <c r="H5" s="384"/>
      <c r="I5" s="384"/>
      <c r="J5" s="384" t="s">
        <v>1577</v>
      </c>
      <c r="K5" s="384"/>
      <c r="L5" s="384"/>
    </row>
    <row r="6" spans="1:12" ht="15" customHeight="1" thickTop="1" thickBot="1">
      <c r="A6" s="384" t="s">
        <v>1575</v>
      </c>
      <c r="B6" s="384"/>
      <c r="C6" s="384"/>
      <c r="D6" s="384"/>
      <c r="E6" s="384" t="s">
        <v>1573</v>
      </c>
      <c r="F6" s="384"/>
      <c r="G6" s="384"/>
      <c r="H6" s="384"/>
      <c r="I6" s="384"/>
      <c r="J6" s="384" t="s">
        <v>1578</v>
      </c>
      <c r="K6" s="384"/>
      <c r="L6" s="384"/>
    </row>
    <row r="7" spans="1:12" ht="9.75" customHeight="1" thickTop="1" thickBot="1">
      <c r="A7" s="727"/>
      <c r="B7" s="727"/>
      <c r="C7" s="727"/>
      <c r="D7" s="727"/>
      <c r="E7" s="727"/>
      <c r="F7" s="727"/>
      <c r="G7" s="727"/>
      <c r="H7" s="727"/>
      <c r="I7" s="727"/>
      <c r="J7" s="727"/>
      <c r="K7" s="727"/>
      <c r="L7" s="727"/>
    </row>
    <row r="8" spans="1:12" ht="15" customHeight="1" thickTop="1" thickBot="1">
      <c r="A8" s="456" t="s">
        <v>1029</v>
      </c>
      <c r="B8" s="457"/>
      <c r="C8" s="457"/>
      <c r="D8" s="457"/>
      <c r="E8" s="457"/>
      <c r="F8" s="457"/>
      <c r="G8" s="457"/>
      <c r="H8" s="457"/>
      <c r="I8" s="457"/>
      <c r="J8" s="457"/>
      <c r="K8" s="457"/>
      <c r="L8" s="458"/>
    </row>
    <row r="9" spans="1:12" ht="15" customHeight="1" thickTop="1" thickBot="1">
      <c r="A9" s="518" t="s">
        <v>1078</v>
      </c>
      <c r="B9" s="518"/>
      <c r="C9" s="518"/>
      <c r="D9" s="518"/>
      <c r="E9" s="518"/>
      <c r="F9" s="518"/>
      <c r="G9" s="518"/>
      <c r="H9" s="518"/>
      <c r="I9" s="518"/>
      <c r="J9" s="518"/>
      <c r="K9" s="518"/>
      <c r="L9" s="518"/>
    </row>
    <row r="10" spans="1:12" ht="15" customHeight="1" thickTop="1" thickBot="1">
      <c r="A10" s="723"/>
      <c r="B10" s="723"/>
      <c r="C10" s="723"/>
      <c r="D10" s="723"/>
      <c r="E10" s="723"/>
      <c r="F10" s="723"/>
      <c r="G10" s="723"/>
      <c r="H10" s="723"/>
      <c r="I10" s="723"/>
      <c r="J10" s="723"/>
      <c r="K10" s="724" t="s">
        <v>1036</v>
      </c>
      <c r="L10" s="724"/>
    </row>
    <row r="11" spans="1:12" ht="15" customHeight="1" thickTop="1" thickBot="1">
      <c r="A11" s="723"/>
      <c r="B11" s="723"/>
      <c r="C11" s="723"/>
      <c r="D11" s="723"/>
      <c r="E11" s="723"/>
      <c r="F11" s="723"/>
      <c r="G11" s="723"/>
      <c r="H11" s="723"/>
      <c r="I11" s="723"/>
      <c r="J11" s="723"/>
      <c r="K11" s="724"/>
      <c r="L11" s="724"/>
    </row>
    <row r="12" spans="1:12" ht="15" customHeight="1" thickTop="1" thickBot="1">
      <c r="A12" s="723"/>
      <c r="B12" s="723"/>
      <c r="C12" s="723"/>
      <c r="D12" s="723"/>
      <c r="E12" s="723"/>
      <c r="F12" s="723"/>
      <c r="G12" s="723"/>
      <c r="H12" s="723"/>
      <c r="I12" s="723"/>
      <c r="J12" s="723"/>
      <c r="K12" s="724"/>
      <c r="L12" s="724"/>
    </row>
    <row r="13" spans="1:12" ht="15" customHeight="1" thickTop="1" thickBot="1">
      <c r="A13" s="723"/>
      <c r="B13" s="723"/>
      <c r="C13" s="723"/>
      <c r="D13" s="723"/>
      <c r="E13" s="723"/>
      <c r="F13" s="723"/>
      <c r="G13" s="723"/>
      <c r="H13" s="723"/>
      <c r="I13" s="723"/>
      <c r="J13" s="723"/>
      <c r="K13" s="724"/>
      <c r="L13" s="724"/>
    </row>
    <row r="14" spans="1:12" ht="15" customHeight="1" thickTop="1" thickBot="1">
      <c r="A14" s="453" t="s">
        <v>1030</v>
      </c>
      <c r="B14" s="674"/>
      <c r="C14" s="453" t="s">
        <v>1031</v>
      </c>
      <c r="D14" s="453"/>
      <c r="E14" s="453" t="s">
        <v>1032</v>
      </c>
      <c r="F14" s="453"/>
      <c r="G14" s="453" t="s">
        <v>1033</v>
      </c>
      <c r="H14" s="674"/>
      <c r="I14" s="453" t="s">
        <v>1098</v>
      </c>
      <c r="J14" s="453"/>
      <c r="K14" s="726">
        <v>1</v>
      </c>
      <c r="L14" s="726"/>
    </row>
    <row r="15" spans="1:12" ht="15" customHeight="1" thickTop="1" thickBot="1">
      <c r="A15" s="674"/>
      <c r="B15" s="674"/>
      <c r="C15" s="453"/>
      <c r="D15" s="453"/>
      <c r="E15" s="453"/>
      <c r="F15" s="453"/>
      <c r="G15" s="674"/>
      <c r="H15" s="674"/>
      <c r="I15" s="453"/>
      <c r="J15" s="453"/>
      <c r="K15" s="726"/>
      <c r="L15" s="726"/>
    </row>
    <row r="16" spans="1:12" ht="15" customHeight="1" thickTop="1" thickBot="1">
      <c r="A16" s="518" t="s">
        <v>1034</v>
      </c>
      <c r="B16" s="518"/>
      <c r="C16" s="518"/>
      <c r="D16" s="518"/>
      <c r="E16" s="518"/>
      <c r="F16" s="518"/>
      <c r="G16" s="518"/>
      <c r="H16" s="518"/>
      <c r="I16" s="518"/>
      <c r="J16" s="518"/>
      <c r="K16" s="518"/>
      <c r="L16" s="518"/>
    </row>
    <row r="17" spans="1:12" ht="15" customHeight="1" thickTop="1" thickBot="1">
      <c r="A17" s="723"/>
      <c r="B17" s="723"/>
      <c r="C17" s="723"/>
      <c r="D17" s="723"/>
      <c r="E17" s="723"/>
      <c r="F17" s="723"/>
      <c r="G17" s="723"/>
      <c r="H17" s="723"/>
      <c r="I17" s="723"/>
      <c r="J17" s="724" t="s">
        <v>1036</v>
      </c>
      <c r="K17" s="725"/>
      <c r="L17" s="725"/>
    </row>
    <row r="18" spans="1:12" ht="15" customHeight="1" thickTop="1" thickBot="1">
      <c r="A18" s="723"/>
      <c r="B18" s="723"/>
      <c r="C18" s="723"/>
      <c r="D18" s="723"/>
      <c r="E18" s="723"/>
      <c r="F18" s="723"/>
      <c r="G18" s="723"/>
      <c r="H18" s="723"/>
      <c r="I18" s="723"/>
      <c r="J18" s="725"/>
      <c r="K18" s="725"/>
      <c r="L18" s="725"/>
    </row>
    <row r="19" spans="1:12" ht="15" customHeight="1" thickTop="1" thickBot="1">
      <c r="A19" s="723"/>
      <c r="B19" s="723"/>
      <c r="C19" s="723"/>
      <c r="D19" s="723"/>
      <c r="E19" s="723"/>
      <c r="F19" s="723"/>
      <c r="G19" s="723"/>
      <c r="H19" s="723"/>
      <c r="I19" s="723"/>
      <c r="J19" s="725"/>
      <c r="K19" s="725"/>
      <c r="L19" s="725"/>
    </row>
    <row r="20" spans="1:12" ht="15" customHeight="1" thickTop="1" thickBot="1">
      <c r="A20" s="723"/>
      <c r="B20" s="723"/>
      <c r="C20" s="723"/>
      <c r="D20" s="723"/>
      <c r="E20" s="723"/>
      <c r="F20" s="723"/>
      <c r="G20" s="723"/>
      <c r="H20" s="723"/>
      <c r="I20" s="723"/>
      <c r="J20" s="725"/>
      <c r="K20" s="725"/>
      <c r="L20" s="725"/>
    </row>
    <row r="21" spans="1:12" ht="15" customHeight="1" thickTop="1" thickBot="1">
      <c r="A21" s="453" t="s">
        <v>1035</v>
      </c>
      <c r="B21" s="453"/>
      <c r="C21" s="453"/>
      <c r="D21" s="453" t="s">
        <v>1099</v>
      </c>
      <c r="E21" s="453"/>
      <c r="F21" s="453"/>
      <c r="G21" s="453" t="s">
        <v>1100</v>
      </c>
      <c r="H21" s="453"/>
      <c r="I21" s="453"/>
      <c r="J21" s="728">
        <v>1</v>
      </c>
      <c r="K21" s="728"/>
      <c r="L21" s="728"/>
    </row>
    <row r="22" spans="1:12" ht="15" customHeight="1" thickTop="1" thickBot="1">
      <c r="A22" s="453"/>
      <c r="B22" s="453"/>
      <c r="C22" s="453"/>
      <c r="D22" s="453"/>
      <c r="E22" s="453"/>
      <c r="F22" s="453"/>
      <c r="G22" s="453"/>
      <c r="H22" s="453"/>
      <c r="I22" s="453"/>
      <c r="J22" s="728"/>
      <c r="K22" s="728"/>
      <c r="L22" s="728"/>
    </row>
    <row r="23" spans="1:12" ht="15" customHeight="1" thickTop="1" thickBot="1">
      <c r="A23" s="518" t="s">
        <v>1037</v>
      </c>
      <c r="B23" s="518"/>
      <c r="C23" s="518"/>
      <c r="D23" s="518"/>
      <c r="E23" s="518"/>
      <c r="F23" s="518"/>
      <c r="G23" s="518"/>
      <c r="H23" s="518"/>
      <c r="I23" s="518"/>
      <c r="J23" s="518"/>
      <c r="K23" s="518"/>
      <c r="L23" s="518"/>
    </row>
    <row r="24" spans="1:12" ht="15" customHeight="1" thickTop="1" thickBot="1">
      <c r="A24" s="723"/>
      <c r="B24" s="723"/>
      <c r="C24" s="723"/>
      <c r="D24" s="723"/>
      <c r="E24" s="723"/>
      <c r="F24" s="723"/>
      <c r="G24" s="723"/>
      <c r="H24" s="723"/>
      <c r="I24" s="723"/>
      <c r="J24" s="723"/>
      <c r="K24" s="724" t="s">
        <v>1036</v>
      </c>
      <c r="L24" s="725"/>
    </row>
    <row r="25" spans="1:12" ht="15" customHeight="1" thickTop="1" thickBot="1">
      <c r="A25" s="723"/>
      <c r="B25" s="723"/>
      <c r="C25" s="723"/>
      <c r="D25" s="723"/>
      <c r="E25" s="723"/>
      <c r="F25" s="723"/>
      <c r="G25" s="723"/>
      <c r="H25" s="723"/>
      <c r="I25" s="723"/>
      <c r="J25" s="723"/>
      <c r="K25" s="725"/>
      <c r="L25" s="725"/>
    </row>
    <row r="26" spans="1:12" ht="15" customHeight="1" thickTop="1" thickBot="1">
      <c r="A26" s="723"/>
      <c r="B26" s="723"/>
      <c r="C26" s="723"/>
      <c r="D26" s="723"/>
      <c r="E26" s="723"/>
      <c r="F26" s="723"/>
      <c r="G26" s="723"/>
      <c r="H26" s="723"/>
      <c r="I26" s="723"/>
      <c r="J26" s="723"/>
      <c r="K26" s="725"/>
      <c r="L26" s="725"/>
    </row>
    <row r="27" spans="1:12" ht="15" customHeight="1" thickTop="1" thickBot="1">
      <c r="A27" s="723"/>
      <c r="B27" s="723"/>
      <c r="C27" s="723"/>
      <c r="D27" s="723"/>
      <c r="E27" s="723"/>
      <c r="F27" s="723"/>
      <c r="G27" s="723"/>
      <c r="H27" s="723"/>
      <c r="I27" s="723"/>
      <c r="J27" s="723"/>
      <c r="K27" s="725"/>
      <c r="L27" s="725"/>
    </row>
    <row r="28" spans="1:12" ht="15" customHeight="1" thickTop="1" thickBot="1">
      <c r="A28" s="453" t="s">
        <v>1038</v>
      </c>
      <c r="B28" s="453"/>
      <c r="C28" s="453"/>
      <c r="D28" s="453" t="s">
        <v>1047</v>
      </c>
      <c r="E28" s="453"/>
      <c r="F28" s="453"/>
      <c r="G28" s="453" t="s">
        <v>1039</v>
      </c>
      <c r="H28" s="674"/>
      <c r="I28" s="453" t="s">
        <v>1040</v>
      </c>
      <c r="J28" s="674"/>
      <c r="K28" s="726">
        <v>1</v>
      </c>
      <c r="L28" s="726"/>
    </row>
    <row r="29" spans="1:12" ht="15" customHeight="1" thickTop="1" thickBot="1">
      <c r="A29" s="453"/>
      <c r="B29" s="453"/>
      <c r="C29" s="453"/>
      <c r="D29" s="453"/>
      <c r="E29" s="453"/>
      <c r="F29" s="453"/>
      <c r="G29" s="674"/>
      <c r="H29" s="674"/>
      <c r="I29" s="674"/>
      <c r="J29" s="674"/>
      <c r="K29" s="726"/>
      <c r="L29" s="726"/>
    </row>
    <row r="30" spans="1:12" ht="15" customHeight="1" thickTop="1" thickBot="1">
      <c r="A30" s="518" t="s">
        <v>1041</v>
      </c>
      <c r="B30" s="518"/>
      <c r="C30" s="518"/>
      <c r="D30" s="518"/>
      <c r="E30" s="518"/>
      <c r="F30" s="518"/>
      <c r="G30" s="518"/>
      <c r="H30" s="518"/>
      <c r="I30" s="518"/>
      <c r="J30" s="518"/>
      <c r="K30" s="518"/>
      <c r="L30" s="518"/>
    </row>
    <row r="31" spans="1:12" ht="15" customHeight="1" thickTop="1" thickBot="1">
      <c r="A31" s="723"/>
      <c r="B31" s="723"/>
      <c r="C31" s="723"/>
      <c r="D31" s="723"/>
      <c r="E31" s="723"/>
      <c r="F31" s="723"/>
      <c r="G31" s="723"/>
      <c r="H31" s="723"/>
      <c r="I31" s="723"/>
      <c r="J31" s="723"/>
      <c r="K31" s="724" t="s">
        <v>1036</v>
      </c>
      <c r="L31" s="725"/>
    </row>
    <row r="32" spans="1:12" ht="15" customHeight="1" thickTop="1" thickBot="1">
      <c r="A32" s="723"/>
      <c r="B32" s="723"/>
      <c r="C32" s="723"/>
      <c r="D32" s="723"/>
      <c r="E32" s="723"/>
      <c r="F32" s="723"/>
      <c r="G32" s="723"/>
      <c r="H32" s="723"/>
      <c r="I32" s="723"/>
      <c r="J32" s="723"/>
      <c r="K32" s="725"/>
      <c r="L32" s="725"/>
    </row>
    <row r="33" spans="1:12" ht="15" customHeight="1" thickTop="1" thickBot="1">
      <c r="A33" s="723"/>
      <c r="B33" s="723"/>
      <c r="C33" s="723"/>
      <c r="D33" s="723"/>
      <c r="E33" s="723"/>
      <c r="F33" s="723"/>
      <c r="G33" s="723"/>
      <c r="H33" s="723"/>
      <c r="I33" s="723"/>
      <c r="J33" s="723"/>
      <c r="K33" s="725"/>
      <c r="L33" s="725"/>
    </row>
    <row r="34" spans="1:12" ht="15" customHeight="1" thickTop="1" thickBot="1">
      <c r="A34" s="723"/>
      <c r="B34" s="723"/>
      <c r="C34" s="723"/>
      <c r="D34" s="723"/>
      <c r="E34" s="723"/>
      <c r="F34" s="723"/>
      <c r="G34" s="723"/>
      <c r="H34" s="723"/>
      <c r="I34" s="723"/>
      <c r="J34" s="723"/>
      <c r="K34" s="725"/>
      <c r="L34" s="725"/>
    </row>
    <row r="35" spans="1:12" ht="15" customHeight="1" thickTop="1" thickBot="1">
      <c r="A35" s="453" t="s">
        <v>1042</v>
      </c>
      <c r="B35" s="453"/>
      <c r="C35" s="453" t="s">
        <v>1043</v>
      </c>
      <c r="D35" s="674"/>
      <c r="E35" s="453" t="s">
        <v>1044</v>
      </c>
      <c r="F35" s="453"/>
      <c r="G35" s="453" t="s">
        <v>1045</v>
      </c>
      <c r="H35" s="453"/>
      <c r="I35" s="453" t="s">
        <v>1046</v>
      </c>
      <c r="J35" s="453"/>
      <c r="K35" s="728">
        <v>2</v>
      </c>
      <c r="L35" s="728"/>
    </row>
    <row r="36" spans="1:12" ht="15" customHeight="1" thickTop="1" thickBot="1">
      <c r="A36" s="453"/>
      <c r="B36" s="453"/>
      <c r="C36" s="674"/>
      <c r="D36" s="674"/>
      <c r="E36" s="453"/>
      <c r="F36" s="453"/>
      <c r="G36" s="453"/>
      <c r="H36" s="453"/>
      <c r="I36" s="453"/>
      <c r="J36" s="453"/>
      <c r="K36" s="728"/>
      <c r="L36" s="728"/>
    </row>
    <row r="37" spans="1:12" ht="15" customHeight="1" thickTop="1" thickBot="1">
      <c r="A37" s="453"/>
      <c r="B37" s="453"/>
      <c r="C37" s="674"/>
      <c r="D37" s="674"/>
      <c r="E37" s="453"/>
      <c r="F37" s="453"/>
      <c r="G37" s="453"/>
      <c r="H37" s="453"/>
      <c r="I37" s="453"/>
      <c r="J37" s="453"/>
      <c r="K37" s="728"/>
      <c r="L37" s="728"/>
    </row>
    <row r="38" spans="1:12" ht="12" customHeight="1" thickTop="1" thickBot="1">
      <c r="A38" s="518" t="s">
        <v>1055</v>
      </c>
      <c r="B38" s="518"/>
      <c r="C38" s="734" t="s">
        <v>1429</v>
      </c>
      <c r="D38" s="735"/>
      <c r="E38" s="735"/>
      <c r="F38" s="735"/>
      <c r="G38" s="735"/>
      <c r="H38" s="735"/>
      <c r="I38" s="735"/>
      <c r="J38" s="736"/>
      <c r="K38" s="728"/>
      <c r="L38" s="728"/>
    </row>
    <row r="39" spans="1:12" ht="12" customHeight="1" thickTop="1" thickBot="1">
      <c r="A39" s="518"/>
      <c r="B39" s="518"/>
      <c r="C39" s="737" t="s">
        <v>1103</v>
      </c>
      <c r="D39" s="738"/>
      <c r="E39" s="738"/>
      <c r="F39" s="738"/>
      <c r="G39" s="738"/>
      <c r="H39" s="738"/>
      <c r="I39" s="738"/>
      <c r="J39" s="739"/>
      <c r="K39" s="728"/>
      <c r="L39" s="728"/>
    </row>
    <row r="40" spans="1:12" ht="12" customHeight="1" thickTop="1" thickBot="1">
      <c r="A40" s="518"/>
      <c r="B40" s="518"/>
      <c r="C40" s="729" t="s">
        <v>1104</v>
      </c>
      <c r="D40" s="730"/>
      <c r="E40" s="730"/>
      <c r="F40" s="730"/>
      <c r="G40" s="730"/>
      <c r="H40" s="730"/>
      <c r="I40" s="730"/>
      <c r="J40" s="731"/>
      <c r="K40" s="728"/>
      <c r="L40" s="728"/>
    </row>
    <row r="41" spans="1:12" ht="15" customHeight="1" thickTop="1" thickBot="1">
      <c r="A41" s="412" t="s">
        <v>1048</v>
      </c>
      <c r="B41" s="412"/>
      <c r="C41" s="412"/>
      <c r="D41" s="412"/>
      <c r="E41" s="412"/>
      <c r="F41" s="412"/>
      <c r="G41" s="412"/>
      <c r="H41" s="412"/>
      <c r="I41" s="412"/>
      <c r="J41" s="412"/>
      <c r="K41" s="412"/>
      <c r="L41" s="412"/>
    </row>
    <row r="42" spans="1:12" ht="15" customHeight="1" thickTop="1" thickBot="1">
      <c r="A42" s="518" t="s">
        <v>1057</v>
      </c>
      <c r="B42" s="518"/>
      <c r="C42" s="518"/>
      <c r="D42" s="518"/>
      <c r="E42" s="518"/>
      <c r="F42" s="518"/>
      <c r="G42" s="518"/>
      <c r="H42" s="518"/>
      <c r="I42" s="518"/>
      <c r="J42" s="518"/>
      <c r="K42" s="518"/>
      <c r="L42" s="518"/>
    </row>
    <row r="43" spans="1:12" ht="15" customHeight="1" thickTop="1" thickBot="1">
      <c r="A43" s="723"/>
      <c r="B43" s="723"/>
      <c r="C43" s="723"/>
      <c r="D43" s="723"/>
      <c r="E43" s="723"/>
      <c r="F43" s="723"/>
      <c r="G43" s="723"/>
      <c r="H43" s="723"/>
      <c r="I43" s="723"/>
      <c r="J43" s="723"/>
      <c r="K43" s="723"/>
      <c r="L43" s="723"/>
    </row>
    <row r="44" spans="1:12" ht="15" customHeight="1" thickTop="1" thickBot="1">
      <c r="A44" s="723"/>
      <c r="B44" s="723"/>
      <c r="C44" s="723"/>
      <c r="D44" s="723"/>
      <c r="E44" s="723"/>
      <c r="F44" s="723"/>
      <c r="G44" s="723"/>
      <c r="H44" s="723"/>
      <c r="I44" s="723"/>
      <c r="J44" s="723"/>
      <c r="K44" s="723"/>
      <c r="L44" s="723"/>
    </row>
    <row r="45" spans="1:12" ht="15" customHeight="1" thickTop="1" thickBot="1">
      <c r="A45" s="723"/>
      <c r="B45" s="723"/>
      <c r="C45" s="723"/>
      <c r="D45" s="723"/>
      <c r="E45" s="723"/>
      <c r="F45" s="723"/>
      <c r="G45" s="723"/>
      <c r="H45" s="723"/>
      <c r="I45" s="723"/>
      <c r="J45" s="723"/>
      <c r="K45" s="723"/>
      <c r="L45" s="723"/>
    </row>
    <row r="46" spans="1:12" ht="15" customHeight="1" thickTop="1" thickBot="1">
      <c r="A46" s="723"/>
      <c r="B46" s="723"/>
      <c r="C46" s="723"/>
      <c r="D46" s="723"/>
      <c r="E46" s="723"/>
      <c r="F46" s="723"/>
      <c r="G46" s="723"/>
      <c r="H46" s="723"/>
      <c r="I46" s="723"/>
      <c r="J46" s="723"/>
      <c r="K46" s="723"/>
      <c r="L46" s="723"/>
    </row>
    <row r="47" spans="1:12" ht="15" customHeight="1" thickTop="1" thickBot="1">
      <c r="A47" s="453" t="s">
        <v>1051</v>
      </c>
      <c r="B47" s="674"/>
      <c r="C47" s="453" t="s">
        <v>1101</v>
      </c>
      <c r="D47" s="453"/>
      <c r="E47" s="453" t="s">
        <v>1102</v>
      </c>
      <c r="F47" s="674"/>
      <c r="G47" s="453" t="s">
        <v>1052</v>
      </c>
      <c r="H47" s="674"/>
      <c r="I47" s="453" t="s">
        <v>1053</v>
      </c>
      <c r="J47" s="674"/>
      <c r="K47" s="453" t="s">
        <v>1054</v>
      </c>
      <c r="L47" s="674"/>
    </row>
    <row r="48" spans="1:12" ht="15" customHeight="1" thickTop="1" thickBot="1">
      <c r="A48" s="674"/>
      <c r="B48" s="674"/>
      <c r="C48" s="453"/>
      <c r="D48" s="453"/>
      <c r="E48" s="674"/>
      <c r="F48" s="674"/>
      <c r="G48" s="674"/>
      <c r="H48" s="674"/>
      <c r="I48" s="674"/>
      <c r="J48" s="674"/>
      <c r="K48" s="674"/>
      <c r="L48" s="674"/>
    </row>
    <row r="49" spans="1:12" ht="12" customHeight="1" thickTop="1" thickBot="1">
      <c r="A49" s="518" t="s">
        <v>1055</v>
      </c>
      <c r="B49" s="518"/>
      <c r="C49" s="734" t="s">
        <v>1429</v>
      </c>
      <c r="D49" s="735"/>
      <c r="E49" s="735"/>
      <c r="F49" s="735"/>
      <c r="G49" s="735"/>
      <c r="H49" s="735"/>
      <c r="I49" s="735"/>
      <c r="J49" s="736"/>
      <c r="K49" s="726">
        <v>3</v>
      </c>
      <c r="L49" s="726"/>
    </row>
    <row r="50" spans="1:12" ht="12" customHeight="1" thickTop="1" thickBot="1">
      <c r="A50" s="518"/>
      <c r="B50" s="518"/>
      <c r="C50" s="737" t="s">
        <v>1103</v>
      </c>
      <c r="D50" s="738"/>
      <c r="E50" s="738"/>
      <c r="F50" s="738"/>
      <c r="G50" s="738"/>
      <c r="H50" s="738"/>
      <c r="I50" s="738"/>
      <c r="J50" s="739"/>
      <c r="K50" s="726"/>
      <c r="L50" s="726"/>
    </row>
    <row r="51" spans="1:12" ht="12" customHeight="1" thickTop="1" thickBot="1">
      <c r="A51" s="518"/>
      <c r="B51" s="518"/>
      <c r="C51" s="729" t="s">
        <v>1104</v>
      </c>
      <c r="D51" s="730"/>
      <c r="E51" s="730"/>
      <c r="F51" s="730"/>
      <c r="G51" s="730"/>
      <c r="H51" s="730"/>
      <c r="I51" s="730"/>
      <c r="J51" s="731"/>
      <c r="K51" s="726"/>
      <c r="L51" s="726"/>
    </row>
    <row r="52" spans="1:12" ht="15" customHeight="1" thickTop="1" thickBot="1">
      <c r="A52" s="518" t="s">
        <v>1056</v>
      </c>
      <c r="B52" s="518"/>
      <c r="C52" s="518"/>
      <c r="D52" s="518"/>
      <c r="E52" s="518"/>
      <c r="F52" s="518"/>
      <c r="G52" s="518"/>
      <c r="H52" s="518"/>
      <c r="I52" s="518"/>
      <c r="J52" s="518"/>
      <c r="K52" s="518"/>
      <c r="L52" s="518"/>
    </row>
    <row r="53" spans="1:12" ht="15" customHeight="1" thickTop="1" thickBot="1">
      <c r="A53" s="723"/>
      <c r="B53" s="723"/>
      <c r="C53" s="723"/>
      <c r="D53" s="723"/>
      <c r="E53" s="723"/>
      <c r="F53" s="723"/>
      <c r="G53" s="723"/>
      <c r="H53" s="723"/>
      <c r="I53" s="723"/>
      <c r="J53" s="724" t="s">
        <v>1061</v>
      </c>
      <c r="K53" s="725"/>
      <c r="L53" s="725"/>
    </row>
    <row r="54" spans="1:12" ht="15" customHeight="1" thickTop="1" thickBot="1">
      <c r="A54" s="723"/>
      <c r="B54" s="723"/>
      <c r="C54" s="723"/>
      <c r="D54" s="723"/>
      <c r="E54" s="723"/>
      <c r="F54" s="723"/>
      <c r="G54" s="723"/>
      <c r="H54" s="723"/>
      <c r="I54" s="723"/>
      <c r="J54" s="725"/>
      <c r="K54" s="725"/>
      <c r="L54" s="725"/>
    </row>
    <row r="55" spans="1:12" ht="15" customHeight="1" thickTop="1" thickBot="1">
      <c r="A55" s="723"/>
      <c r="B55" s="723"/>
      <c r="C55" s="723"/>
      <c r="D55" s="723"/>
      <c r="E55" s="723"/>
      <c r="F55" s="723"/>
      <c r="G55" s="723"/>
      <c r="H55" s="723"/>
      <c r="I55" s="723"/>
      <c r="J55" s="725"/>
      <c r="K55" s="725"/>
      <c r="L55" s="725"/>
    </row>
    <row r="56" spans="1:12" ht="15" customHeight="1" thickTop="1" thickBot="1">
      <c r="A56" s="723"/>
      <c r="B56" s="723"/>
      <c r="C56" s="723"/>
      <c r="D56" s="723"/>
      <c r="E56" s="723"/>
      <c r="F56" s="723"/>
      <c r="G56" s="723"/>
      <c r="H56" s="723"/>
      <c r="I56" s="723"/>
      <c r="J56" s="725"/>
      <c r="K56" s="725"/>
      <c r="L56" s="725"/>
    </row>
    <row r="57" spans="1:12" ht="15" customHeight="1" thickTop="1" thickBot="1">
      <c r="A57" s="453" t="s">
        <v>1058</v>
      </c>
      <c r="B57" s="674"/>
      <c r="C57" s="674"/>
      <c r="D57" s="453" t="s">
        <v>1059</v>
      </c>
      <c r="E57" s="674"/>
      <c r="F57" s="674"/>
      <c r="G57" s="453" t="s">
        <v>1060</v>
      </c>
      <c r="H57" s="674"/>
      <c r="I57" s="674"/>
      <c r="J57" s="726">
        <v>1</v>
      </c>
      <c r="K57" s="726"/>
      <c r="L57" s="726"/>
    </row>
    <row r="58" spans="1:12" ht="15" customHeight="1" thickTop="1" thickBot="1">
      <c r="A58" s="674"/>
      <c r="B58" s="674"/>
      <c r="C58" s="674"/>
      <c r="D58" s="674"/>
      <c r="E58" s="674"/>
      <c r="F58" s="674"/>
      <c r="G58" s="674"/>
      <c r="H58" s="674"/>
      <c r="I58" s="674"/>
      <c r="J58" s="726"/>
      <c r="K58" s="726"/>
      <c r="L58" s="726"/>
    </row>
    <row r="59" spans="1:12" ht="12" customHeight="1" thickTop="1" thickBot="1">
      <c r="A59" s="518" t="s">
        <v>1055</v>
      </c>
      <c r="B59" s="518"/>
      <c r="C59" s="734" t="s">
        <v>1429</v>
      </c>
      <c r="D59" s="735"/>
      <c r="E59" s="735"/>
      <c r="F59" s="735"/>
      <c r="G59" s="735"/>
      <c r="H59" s="735"/>
      <c r="I59" s="736"/>
      <c r="J59" s="726"/>
      <c r="K59" s="726"/>
      <c r="L59" s="726"/>
    </row>
    <row r="60" spans="1:12" ht="12" customHeight="1" thickTop="1" thickBot="1">
      <c r="A60" s="518"/>
      <c r="B60" s="518"/>
      <c r="C60" s="737" t="s">
        <v>1103</v>
      </c>
      <c r="D60" s="738"/>
      <c r="E60" s="738"/>
      <c r="F60" s="738"/>
      <c r="G60" s="738"/>
      <c r="H60" s="738"/>
      <c r="I60" s="739"/>
      <c r="J60" s="726"/>
      <c r="K60" s="726"/>
      <c r="L60" s="726"/>
    </row>
    <row r="61" spans="1:12" ht="12" customHeight="1" thickTop="1" thickBot="1">
      <c r="A61" s="518"/>
      <c r="B61" s="518"/>
      <c r="C61" s="729" t="s">
        <v>1104</v>
      </c>
      <c r="D61" s="730"/>
      <c r="E61" s="730"/>
      <c r="F61" s="730"/>
      <c r="G61" s="730"/>
      <c r="H61" s="730"/>
      <c r="I61" s="731"/>
      <c r="J61" s="726"/>
      <c r="K61" s="726"/>
      <c r="L61" s="726"/>
    </row>
    <row r="62" spans="1:12" ht="15" customHeight="1" thickTop="1" thickBot="1">
      <c r="A62" s="412" t="s">
        <v>1062</v>
      </c>
      <c r="B62" s="412"/>
      <c r="C62" s="412"/>
      <c r="D62" s="412"/>
      <c r="E62" s="412"/>
      <c r="F62" s="412"/>
      <c r="G62" s="412"/>
      <c r="H62" s="412"/>
      <c r="I62" s="412"/>
      <c r="J62" s="412"/>
      <c r="K62" s="412"/>
      <c r="L62" s="412"/>
    </row>
    <row r="63" spans="1:12" ht="15" customHeight="1" thickTop="1" thickBot="1">
      <c r="A63" s="518" t="s">
        <v>1063</v>
      </c>
      <c r="B63" s="518"/>
      <c r="C63" s="518"/>
      <c r="D63" s="518"/>
      <c r="E63" s="518"/>
      <c r="F63" s="518"/>
      <c r="G63" s="518"/>
      <c r="H63" s="518"/>
      <c r="I63" s="518"/>
      <c r="J63" s="518"/>
      <c r="K63" s="518"/>
      <c r="L63" s="518"/>
    </row>
    <row r="64" spans="1:12" ht="15" customHeight="1" thickTop="1" thickBot="1">
      <c r="A64" s="723"/>
      <c r="B64" s="723"/>
      <c r="C64" s="723"/>
      <c r="D64" s="723"/>
      <c r="E64" s="723"/>
      <c r="F64" s="723"/>
      <c r="G64" s="723"/>
      <c r="H64" s="723"/>
      <c r="I64" s="723"/>
      <c r="J64" s="723"/>
      <c r="K64" s="723"/>
      <c r="L64" s="723"/>
    </row>
    <row r="65" spans="1:12" ht="15" customHeight="1" thickTop="1" thickBot="1">
      <c r="A65" s="723"/>
      <c r="B65" s="723"/>
      <c r="C65" s="723"/>
      <c r="D65" s="723"/>
      <c r="E65" s="723"/>
      <c r="F65" s="723"/>
      <c r="G65" s="723"/>
      <c r="H65" s="723"/>
      <c r="I65" s="723"/>
      <c r="J65" s="723"/>
      <c r="K65" s="723"/>
      <c r="L65" s="723"/>
    </row>
    <row r="66" spans="1:12" ht="15" customHeight="1" thickTop="1" thickBot="1">
      <c r="A66" s="723"/>
      <c r="B66" s="723"/>
      <c r="C66" s="723"/>
      <c r="D66" s="723"/>
      <c r="E66" s="723"/>
      <c r="F66" s="723"/>
      <c r="G66" s="723"/>
      <c r="H66" s="723"/>
      <c r="I66" s="723"/>
      <c r="J66" s="723"/>
      <c r="K66" s="723"/>
      <c r="L66" s="723"/>
    </row>
    <row r="67" spans="1:12" ht="15" customHeight="1" thickTop="1" thickBot="1">
      <c r="A67" s="723"/>
      <c r="B67" s="723"/>
      <c r="C67" s="723"/>
      <c r="D67" s="723"/>
      <c r="E67" s="723"/>
      <c r="F67" s="723"/>
      <c r="G67" s="723"/>
      <c r="H67" s="723"/>
      <c r="I67" s="723"/>
      <c r="J67" s="723"/>
      <c r="K67" s="723"/>
      <c r="L67" s="723"/>
    </row>
    <row r="68" spans="1:12" ht="15" customHeight="1" thickTop="1" thickBot="1">
      <c r="A68" s="724" t="s">
        <v>1064</v>
      </c>
      <c r="B68" s="725"/>
      <c r="C68" s="732" t="s">
        <v>1065</v>
      </c>
      <c r="D68" s="733"/>
      <c r="E68" s="733"/>
      <c r="F68" s="724" t="s">
        <v>1066</v>
      </c>
      <c r="G68" s="725"/>
      <c r="H68" s="725"/>
      <c r="I68" s="724" t="s">
        <v>1067</v>
      </c>
      <c r="J68" s="725"/>
      <c r="K68" s="724" t="s">
        <v>1068</v>
      </c>
      <c r="L68" s="725"/>
    </row>
    <row r="69" spans="1:12" ht="15" customHeight="1" thickTop="1" thickBot="1">
      <c r="A69" s="725"/>
      <c r="B69" s="725"/>
      <c r="C69" s="733"/>
      <c r="D69" s="733"/>
      <c r="E69" s="733"/>
      <c r="F69" s="725"/>
      <c r="G69" s="725"/>
      <c r="H69" s="725"/>
      <c r="I69" s="725"/>
      <c r="J69" s="725"/>
      <c r="K69" s="725"/>
      <c r="L69" s="725"/>
    </row>
    <row r="70" spans="1:12" ht="12" customHeight="1" thickTop="1" thickBot="1">
      <c r="A70" s="518" t="s">
        <v>1055</v>
      </c>
      <c r="B70" s="518"/>
      <c r="C70" s="734" t="s">
        <v>1429</v>
      </c>
      <c r="D70" s="735"/>
      <c r="E70" s="735"/>
      <c r="F70" s="735"/>
      <c r="G70" s="735"/>
      <c r="H70" s="735"/>
      <c r="I70" s="735"/>
      <c r="J70" s="736"/>
      <c r="K70" s="726">
        <v>2</v>
      </c>
      <c r="L70" s="726"/>
    </row>
    <row r="71" spans="1:12" ht="12" customHeight="1" thickTop="1" thickBot="1">
      <c r="A71" s="518"/>
      <c r="B71" s="518"/>
      <c r="C71" s="737" t="s">
        <v>1103</v>
      </c>
      <c r="D71" s="738"/>
      <c r="E71" s="738"/>
      <c r="F71" s="738"/>
      <c r="G71" s="738"/>
      <c r="H71" s="738"/>
      <c r="I71" s="738"/>
      <c r="J71" s="739"/>
      <c r="K71" s="726"/>
      <c r="L71" s="726"/>
    </row>
    <row r="72" spans="1:12" ht="12" customHeight="1" thickTop="1" thickBot="1">
      <c r="A72" s="518"/>
      <c r="B72" s="518"/>
      <c r="C72" s="729" t="s">
        <v>1104</v>
      </c>
      <c r="D72" s="730"/>
      <c r="E72" s="730"/>
      <c r="F72" s="730"/>
      <c r="G72" s="730"/>
      <c r="H72" s="730"/>
      <c r="I72" s="730"/>
      <c r="J72" s="731"/>
      <c r="K72" s="726"/>
      <c r="L72" s="726"/>
    </row>
    <row r="73" spans="1:12" ht="15" customHeight="1" thickTop="1" thickBot="1">
      <c r="A73" s="518" t="s">
        <v>1069</v>
      </c>
      <c r="B73" s="518"/>
      <c r="C73" s="518"/>
      <c r="D73" s="518"/>
      <c r="E73" s="518"/>
      <c r="F73" s="518"/>
      <c r="G73" s="518"/>
      <c r="H73" s="518"/>
      <c r="I73" s="518"/>
      <c r="J73" s="518"/>
      <c r="K73" s="518"/>
      <c r="L73" s="518"/>
    </row>
    <row r="74" spans="1:12" ht="15" customHeight="1" thickTop="1" thickBot="1">
      <c r="A74" s="723"/>
      <c r="B74" s="723"/>
      <c r="C74" s="723"/>
      <c r="D74" s="723"/>
      <c r="E74" s="723"/>
      <c r="F74" s="723"/>
      <c r="G74" s="723"/>
      <c r="H74" s="723"/>
      <c r="I74" s="723"/>
      <c r="J74" s="723"/>
      <c r="K74" s="724" t="s">
        <v>1075</v>
      </c>
      <c r="L74" s="724"/>
    </row>
    <row r="75" spans="1:12" ht="15" customHeight="1" thickTop="1" thickBot="1">
      <c r="A75" s="723"/>
      <c r="B75" s="723"/>
      <c r="C75" s="723"/>
      <c r="D75" s="723"/>
      <c r="E75" s="723"/>
      <c r="F75" s="723"/>
      <c r="G75" s="723"/>
      <c r="H75" s="723"/>
      <c r="I75" s="723"/>
      <c r="J75" s="723"/>
      <c r="K75" s="724"/>
      <c r="L75" s="724"/>
    </row>
    <row r="76" spans="1:12" ht="15" customHeight="1" thickTop="1" thickBot="1">
      <c r="A76" s="723"/>
      <c r="B76" s="723"/>
      <c r="C76" s="723"/>
      <c r="D76" s="723"/>
      <c r="E76" s="723"/>
      <c r="F76" s="723"/>
      <c r="G76" s="723"/>
      <c r="H76" s="723"/>
      <c r="I76" s="723"/>
      <c r="J76" s="723"/>
      <c r="K76" s="724"/>
      <c r="L76" s="724"/>
    </row>
    <row r="77" spans="1:12" ht="15" customHeight="1" thickTop="1" thickBot="1">
      <c r="A77" s="723"/>
      <c r="B77" s="723"/>
      <c r="C77" s="723"/>
      <c r="D77" s="723"/>
      <c r="E77" s="723"/>
      <c r="F77" s="723"/>
      <c r="G77" s="723"/>
      <c r="H77" s="723"/>
      <c r="I77" s="723"/>
      <c r="J77" s="723"/>
      <c r="K77" s="724"/>
      <c r="L77" s="724"/>
    </row>
    <row r="78" spans="1:12" ht="15" customHeight="1" thickTop="1" thickBot="1">
      <c r="A78" s="453" t="s">
        <v>1070</v>
      </c>
      <c r="B78" s="453"/>
      <c r="C78" s="453" t="s">
        <v>1071</v>
      </c>
      <c r="D78" s="453"/>
      <c r="E78" s="453" t="s">
        <v>1072</v>
      </c>
      <c r="F78" s="453"/>
      <c r="G78" s="453" t="s">
        <v>1073</v>
      </c>
      <c r="H78" s="453"/>
      <c r="I78" s="453" t="s">
        <v>1074</v>
      </c>
      <c r="J78" s="453"/>
      <c r="K78" s="728">
        <v>2</v>
      </c>
      <c r="L78" s="728"/>
    </row>
    <row r="79" spans="1:12" ht="15" customHeight="1" thickTop="1" thickBot="1">
      <c r="A79" s="453"/>
      <c r="B79" s="453"/>
      <c r="C79" s="453"/>
      <c r="D79" s="453"/>
      <c r="E79" s="453"/>
      <c r="F79" s="453"/>
      <c r="G79" s="453"/>
      <c r="H79" s="453"/>
      <c r="I79" s="453"/>
      <c r="J79" s="453"/>
      <c r="K79" s="728"/>
      <c r="L79" s="728"/>
    </row>
    <row r="80" spans="1:12" s="269" customFormat="1" ht="12" customHeight="1" thickTop="1" thickBot="1">
      <c r="A80" s="518" t="s">
        <v>1055</v>
      </c>
      <c r="B80" s="518"/>
      <c r="C80" s="734" t="s">
        <v>1429</v>
      </c>
      <c r="D80" s="735"/>
      <c r="E80" s="735"/>
      <c r="F80" s="735"/>
      <c r="G80" s="735"/>
      <c r="H80" s="735"/>
      <c r="I80" s="735"/>
      <c r="J80" s="736"/>
      <c r="K80" s="728"/>
      <c r="L80" s="728"/>
    </row>
    <row r="81" spans="1:12" s="269" customFormat="1" ht="12" customHeight="1" thickTop="1" thickBot="1">
      <c r="A81" s="518"/>
      <c r="B81" s="518"/>
      <c r="C81" s="737" t="s">
        <v>1103</v>
      </c>
      <c r="D81" s="738"/>
      <c r="E81" s="738"/>
      <c r="F81" s="738"/>
      <c r="G81" s="738"/>
      <c r="H81" s="738"/>
      <c r="I81" s="738"/>
      <c r="J81" s="739"/>
      <c r="K81" s="728"/>
      <c r="L81" s="728"/>
    </row>
    <row r="82" spans="1:12" s="269" customFormat="1" ht="12" customHeight="1" thickTop="1" thickBot="1">
      <c r="A82" s="518"/>
      <c r="B82" s="518"/>
      <c r="C82" s="729" t="s">
        <v>1104</v>
      </c>
      <c r="D82" s="730"/>
      <c r="E82" s="730"/>
      <c r="F82" s="730"/>
      <c r="G82" s="730"/>
      <c r="H82" s="730"/>
      <c r="I82" s="730"/>
      <c r="J82" s="731"/>
      <c r="K82" s="728"/>
      <c r="L82" s="728"/>
    </row>
    <row r="83" spans="1:12" ht="15" customHeight="1" thickTop="1" thickBot="1">
      <c r="A83" s="412" t="s">
        <v>1076</v>
      </c>
      <c r="B83" s="412"/>
      <c r="C83" s="412"/>
      <c r="D83" s="412"/>
      <c r="E83" s="412"/>
      <c r="F83" s="412"/>
      <c r="G83" s="412"/>
      <c r="H83" s="412"/>
      <c r="I83" s="412"/>
      <c r="J83" s="412"/>
      <c r="K83" s="412"/>
      <c r="L83" s="412"/>
    </row>
    <row r="84" spans="1:12" ht="15" customHeight="1" thickTop="1" thickBot="1">
      <c r="A84" s="262"/>
      <c r="B84" s="262"/>
      <c r="C84" s="262"/>
      <c r="D84" s="262"/>
      <c r="E84" s="740">
        <f>J167</f>
        <v>2</v>
      </c>
      <c r="F84" s="740"/>
      <c r="G84" s="740"/>
      <c r="H84" s="740"/>
      <c r="I84" s="262"/>
      <c r="J84" s="262"/>
      <c r="K84" s="262"/>
      <c r="L84" s="262"/>
    </row>
    <row r="85" spans="1:12" ht="15" customHeight="1" thickTop="1" thickBot="1">
      <c r="A85" s="262"/>
      <c r="B85" s="262"/>
      <c r="C85" s="262"/>
      <c r="D85" s="262"/>
      <c r="E85" s="740"/>
      <c r="F85" s="740"/>
      <c r="G85" s="740"/>
      <c r="H85" s="740"/>
      <c r="I85" s="262"/>
      <c r="J85" s="262"/>
      <c r="K85" s="262"/>
      <c r="L85" s="262"/>
    </row>
    <row r="86" spans="1:12" ht="15" customHeight="1" thickTop="1" thickBot="1">
      <c r="A86" s="412" t="s">
        <v>1022</v>
      </c>
      <c r="B86" s="412"/>
      <c r="C86" s="433" t="s">
        <v>1023</v>
      </c>
      <c r="D86" s="435"/>
      <c r="E86" s="412" t="s">
        <v>1021</v>
      </c>
      <c r="F86" s="412"/>
      <c r="G86" s="412"/>
      <c r="H86" s="412"/>
      <c r="I86" s="412"/>
      <c r="J86" s="412"/>
      <c r="K86" s="412"/>
      <c r="L86" s="412"/>
    </row>
    <row r="87" spans="1:12" ht="15" customHeight="1" thickTop="1" thickBot="1">
      <c r="A87" s="755" t="s">
        <v>1093</v>
      </c>
      <c r="B87" s="419"/>
      <c r="C87" s="436" t="s">
        <v>393</v>
      </c>
      <c r="D87" s="438"/>
      <c r="E87" s="419" t="s">
        <v>876</v>
      </c>
      <c r="F87" s="419"/>
      <c r="G87" s="419"/>
      <c r="H87" s="419"/>
      <c r="I87" s="419"/>
      <c r="J87" s="419"/>
      <c r="K87" s="419"/>
      <c r="L87" s="419"/>
    </row>
    <row r="88" spans="1:12" ht="15" customHeight="1" thickTop="1" thickBot="1">
      <c r="A88" s="419" t="s">
        <v>736</v>
      </c>
      <c r="B88" s="419"/>
      <c r="C88" s="439" t="s">
        <v>149</v>
      </c>
      <c r="D88" s="441"/>
      <c r="E88" s="419" t="s">
        <v>1091</v>
      </c>
      <c r="F88" s="419"/>
      <c r="G88" s="419"/>
      <c r="H88" s="419"/>
      <c r="I88" s="419"/>
      <c r="J88" s="419"/>
      <c r="K88" s="419"/>
      <c r="L88" s="419"/>
    </row>
    <row r="89" spans="1:12" ht="15" customHeight="1" thickTop="1" thickBot="1">
      <c r="A89" s="419" t="s">
        <v>1094</v>
      </c>
      <c r="B89" s="419"/>
      <c r="C89" s="427" t="s">
        <v>723</v>
      </c>
      <c r="D89" s="429"/>
      <c r="E89" s="419" t="s">
        <v>1092</v>
      </c>
      <c r="F89" s="419"/>
      <c r="G89" s="419"/>
      <c r="H89" s="419"/>
      <c r="I89" s="419"/>
      <c r="J89" s="419"/>
      <c r="K89" s="419"/>
      <c r="L89" s="419"/>
    </row>
    <row r="90" spans="1:12" ht="15" customHeight="1" thickTop="1" thickBot="1">
      <c r="A90" s="756"/>
      <c r="B90" s="756"/>
      <c r="C90" s="756"/>
      <c r="D90" s="756"/>
      <c r="E90" s="756"/>
      <c r="F90" s="756"/>
      <c r="G90" s="756"/>
      <c r="H90" s="756"/>
      <c r="I90" s="756"/>
      <c r="J90" s="756"/>
      <c r="K90" s="756"/>
      <c r="L90" s="756"/>
    </row>
    <row r="91" spans="1:12" ht="15" customHeight="1" thickTop="1">
      <c r="A91" s="466" t="s">
        <v>1570</v>
      </c>
      <c r="B91" s="466"/>
      <c r="C91" s="466"/>
      <c r="D91" s="466"/>
      <c r="E91" s="466"/>
      <c r="F91" s="466"/>
      <c r="G91" s="466"/>
      <c r="H91" s="466"/>
      <c r="I91" s="466"/>
      <c r="J91" s="466"/>
      <c r="K91" s="466"/>
      <c r="L91" s="466"/>
    </row>
    <row r="92" spans="1:12" ht="15" customHeight="1">
      <c r="A92" s="467"/>
      <c r="B92" s="467"/>
      <c r="C92" s="467"/>
      <c r="D92" s="467"/>
      <c r="E92" s="467"/>
      <c r="F92" s="467"/>
      <c r="G92" s="467"/>
      <c r="H92" s="467"/>
      <c r="I92" s="467"/>
      <c r="J92" s="467"/>
      <c r="K92" s="467"/>
      <c r="L92" s="467"/>
    </row>
    <row r="93" spans="1:12" ht="15" hidden="1" customHeight="1">
      <c r="A93" s="7"/>
      <c r="B93" s="7"/>
      <c r="C93" s="7"/>
      <c r="D93" s="7"/>
      <c r="E93" s="7"/>
      <c r="F93" s="7"/>
      <c r="G93" s="7"/>
      <c r="H93" s="7"/>
      <c r="I93" s="7"/>
    </row>
    <row r="94" spans="1:12" ht="15" hidden="1" customHeight="1">
      <c r="A94" s="7"/>
      <c r="B94" s="7"/>
      <c r="C94" s="7"/>
      <c r="D94" s="7"/>
      <c r="E94" s="7"/>
      <c r="F94" s="7"/>
      <c r="G94" s="7"/>
      <c r="H94" s="7"/>
      <c r="I94" s="7"/>
      <c r="J94" s="7"/>
    </row>
    <row r="95" spans="1:12" ht="15" hidden="1" customHeight="1">
      <c r="A95" s="7"/>
      <c r="B95" s="7"/>
      <c r="C95" s="7"/>
      <c r="D95" s="7"/>
      <c r="E95" s="7"/>
      <c r="F95" s="7"/>
      <c r="G95" s="7"/>
      <c r="H95" s="7"/>
      <c r="I95" s="7"/>
    </row>
    <row r="96" spans="1:12" ht="15" hidden="1" customHeight="1">
      <c r="A96" s="7"/>
      <c r="B96" s="7"/>
      <c r="C96" s="7"/>
      <c r="D96" s="7"/>
      <c r="E96" s="7"/>
      <c r="F96" s="7"/>
      <c r="G96" s="7"/>
      <c r="H96" s="7"/>
      <c r="I96" s="7"/>
    </row>
    <row r="97" spans="1:12" ht="15" hidden="1" customHeight="1">
      <c r="A97" s="7"/>
      <c r="B97" s="7"/>
      <c r="C97" s="7"/>
      <c r="D97" s="7"/>
      <c r="E97" s="7"/>
      <c r="F97" s="7"/>
      <c r="G97" s="7"/>
      <c r="H97" s="7"/>
      <c r="I97" s="7"/>
    </row>
    <row r="98" spans="1:12" hidden="1"/>
    <row r="99" spans="1:12" hidden="1"/>
    <row r="100" spans="1:12" hidden="1"/>
    <row r="101" spans="1:12" hidden="1"/>
    <row r="102" spans="1:12" hidden="1"/>
    <row r="103" spans="1:12" hidden="1"/>
    <row r="104" spans="1:12" hidden="1"/>
    <row r="105" spans="1:12" hidden="1"/>
    <row r="106" spans="1:12" hidden="1"/>
    <row r="107" spans="1:12" ht="12" hidden="1" customHeight="1">
      <c r="A107" s="744" t="s">
        <v>1077</v>
      </c>
      <c r="B107" s="744"/>
      <c r="C107" s="744"/>
      <c r="D107" s="744"/>
      <c r="E107" s="744"/>
      <c r="F107" s="744"/>
      <c r="G107" s="744"/>
      <c r="H107" s="744"/>
      <c r="I107" s="744"/>
      <c r="J107" s="744"/>
      <c r="K107" s="744">
        <f>VLOOKUP(L111,B110:J116,L115)</f>
        <v>2</v>
      </c>
      <c r="L107" s="744"/>
    </row>
    <row r="108" spans="1:12" ht="12" hidden="1" customHeight="1">
      <c r="A108" s="270"/>
      <c r="B108" s="270"/>
      <c r="C108" s="746" t="s">
        <v>1080</v>
      </c>
      <c r="D108" s="746"/>
      <c r="E108" s="746"/>
      <c r="F108" s="746"/>
      <c r="G108" s="746"/>
      <c r="H108" s="746"/>
      <c r="I108" s="746"/>
      <c r="J108" s="746"/>
      <c r="K108" s="746"/>
      <c r="L108" s="747" t="s">
        <v>1088</v>
      </c>
    </row>
    <row r="109" spans="1:12" ht="12" hidden="1" customHeight="1">
      <c r="A109" s="270"/>
      <c r="B109" s="270"/>
      <c r="C109" s="271">
        <v>2</v>
      </c>
      <c r="D109" s="271">
        <v>3</v>
      </c>
      <c r="E109" s="271">
        <v>4</v>
      </c>
      <c r="F109" s="271">
        <v>5</v>
      </c>
      <c r="G109" s="271">
        <v>6</v>
      </c>
      <c r="H109" s="271">
        <v>7</v>
      </c>
      <c r="I109" s="271">
        <v>8</v>
      </c>
      <c r="J109" s="271">
        <v>9</v>
      </c>
      <c r="K109" s="271"/>
      <c r="L109" s="747"/>
    </row>
    <row r="110" spans="1:12" ht="12" hidden="1" customHeight="1">
      <c r="A110" s="754" t="s">
        <v>1079</v>
      </c>
      <c r="B110" s="271">
        <v>2</v>
      </c>
      <c r="C110" s="271">
        <v>2</v>
      </c>
      <c r="D110" s="271">
        <v>2</v>
      </c>
      <c r="E110" s="271">
        <v>3</v>
      </c>
      <c r="F110" s="271">
        <v>4</v>
      </c>
      <c r="G110" s="271">
        <v>5</v>
      </c>
      <c r="H110" s="271">
        <v>6</v>
      </c>
      <c r="I110" s="271">
        <v>7</v>
      </c>
      <c r="J110" s="271">
        <v>8</v>
      </c>
      <c r="K110" s="271"/>
      <c r="L110" s="747"/>
    </row>
    <row r="111" spans="1:12" ht="12" hidden="1" customHeight="1">
      <c r="A111" s="754"/>
      <c r="B111" s="271">
        <v>3</v>
      </c>
      <c r="C111" s="271">
        <v>2</v>
      </c>
      <c r="D111" s="271">
        <v>2</v>
      </c>
      <c r="E111" s="271">
        <v>3</v>
      </c>
      <c r="F111" s="271">
        <v>4</v>
      </c>
      <c r="G111" s="271">
        <v>5</v>
      </c>
      <c r="H111" s="271">
        <v>6</v>
      </c>
      <c r="I111" s="271">
        <v>7</v>
      </c>
      <c r="J111" s="271">
        <v>8</v>
      </c>
      <c r="K111" s="271"/>
      <c r="L111" s="271">
        <f>SUM(K14,J21)</f>
        <v>2</v>
      </c>
    </row>
    <row r="112" spans="1:12" ht="12" hidden="1" customHeight="1">
      <c r="A112" s="754"/>
      <c r="B112" s="271">
        <v>4</v>
      </c>
      <c r="C112" s="271">
        <v>3</v>
      </c>
      <c r="D112" s="271">
        <v>3</v>
      </c>
      <c r="E112" s="271">
        <v>3</v>
      </c>
      <c r="F112" s="271">
        <v>4</v>
      </c>
      <c r="G112" s="271">
        <v>5</v>
      </c>
      <c r="H112" s="271">
        <v>6</v>
      </c>
      <c r="I112" s="271">
        <v>7</v>
      </c>
      <c r="J112" s="271">
        <v>8</v>
      </c>
      <c r="K112" s="271"/>
      <c r="L112" s="747" t="s">
        <v>1089</v>
      </c>
    </row>
    <row r="113" spans="1:12" ht="12" hidden="1" customHeight="1">
      <c r="A113" s="754"/>
      <c r="B113" s="271">
        <v>5</v>
      </c>
      <c r="C113" s="271">
        <v>4</v>
      </c>
      <c r="D113" s="271">
        <v>4</v>
      </c>
      <c r="E113" s="271">
        <v>4</v>
      </c>
      <c r="F113" s="271">
        <v>4</v>
      </c>
      <c r="G113" s="271">
        <v>5</v>
      </c>
      <c r="H113" s="271">
        <v>6</v>
      </c>
      <c r="I113" s="271">
        <v>7</v>
      </c>
      <c r="J113" s="271">
        <v>8</v>
      </c>
      <c r="K113" s="271"/>
      <c r="L113" s="747"/>
    </row>
    <row r="114" spans="1:12" ht="12" hidden="1" customHeight="1">
      <c r="A114" s="754"/>
      <c r="B114" s="271">
        <v>6</v>
      </c>
      <c r="C114" s="271">
        <v>5</v>
      </c>
      <c r="D114" s="271">
        <v>5</v>
      </c>
      <c r="E114" s="271">
        <v>5</v>
      </c>
      <c r="F114" s="271">
        <v>5</v>
      </c>
      <c r="G114" s="271">
        <v>6</v>
      </c>
      <c r="H114" s="271">
        <v>7</v>
      </c>
      <c r="I114" s="271">
        <v>8</v>
      </c>
      <c r="J114" s="271">
        <v>9</v>
      </c>
      <c r="K114" s="272"/>
      <c r="L114" s="747"/>
    </row>
    <row r="115" spans="1:12" ht="12" hidden="1" customHeight="1">
      <c r="A115" s="754"/>
      <c r="B115" s="271">
        <v>7</v>
      </c>
      <c r="C115" s="271">
        <v>6</v>
      </c>
      <c r="D115" s="271">
        <v>6</v>
      </c>
      <c r="E115" s="271">
        <v>6</v>
      </c>
      <c r="F115" s="271">
        <v>7</v>
      </c>
      <c r="G115" s="271">
        <v>7</v>
      </c>
      <c r="H115" s="271">
        <v>8</v>
      </c>
      <c r="I115" s="271">
        <v>8</v>
      </c>
      <c r="J115" s="271">
        <v>9</v>
      </c>
      <c r="K115" s="271"/>
      <c r="L115" s="271">
        <f>SUM(K28,K35)</f>
        <v>3</v>
      </c>
    </row>
    <row r="116" spans="1:12" ht="12" hidden="1" customHeight="1">
      <c r="A116" s="754"/>
      <c r="B116" s="271">
        <v>8</v>
      </c>
      <c r="C116" s="271">
        <v>7</v>
      </c>
      <c r="D116" s="271">
        <v>7</v>
      </c>
      <c r="E116" s="271">
        <v>7</v>
      </c>
      <c r="F116" s="271">
        <v>8</v>
      </c>
      <c r="G116" s="271">
        <v>8</v>
      </c>
      <c r="H116" s="271">
        <v>9</v>
      </c>
      <c r="I116" s="271">
        <v>9</v>
      </c>
      <c r="J116" s="271">
        <v>9</v>
      </c>
      <c r="K116" s="271"/>
      <c r="L116" s="270"/>
    </row>
    <row r="117" spans="1:12" ht="12" hidden="1" customHeight="1">
      <c r="A117" s="751"/>
      <c r="B117" s="752"/>
      <c r="C117" s="752"/>
      <c r="D117" s="752"/>
      <c r="E117" s="752"/>
      <c r="F117" s="752"/>
      <c r="G117" s="752"/>
      <c r="H117" s="752"/>
      <c r="I117" s="752"/>
      <c r="J117" s="752"/>
      <c r="K117" s="752"/>
      <c r="L117" s="753"/>
    </row>
    <row r="118" spans="1:12" ht="12" hidden="1" customHeight="1">
      <c r="A118" s="744" t="s">
        <v>1081</v>
      </c>
      <c r="B118" s="744"/>
      <c r="C118" s="744"/>
      <c r="D118" s="744"/>
      <c r="E118" s="744"/>
      <c r="F118" s="744"/>
      <c r="G118" s="744"/>
      <c r="H118" s="744"/>
      <c r="I118" s="744"/>
      <c r="J118" s="744"/>
      <c r="K118" s="744">
        <f>VLOOKUP(L121,B120:J127,L124+2)</f>
        <v>2</v>
      </c>
      <c r="L118" s="744"/>
    </row>
    <row r="119" spans="1:12" ht="12" hidden="1" customHeight="1">
      <c r="A119" s="270"/>
      <c r="B119" s="270"/>
      <c r="C119" s="746" t="s">
        <v>1057</v>
      </c>
      <c r="D119" s="746"/>
      <c r="E119" s="746"/>
      <c r="F119" s="746"/>
      <c r="G119" s="746"/>
      <c r="H119" s="746"/>
      <c r="I119" s="746"/>
      <c r="J119" s="746"/>
      <c r="K119" s="270"/>
      <c r="L119" s="270"/>
    </row>
    <row r="120" spans="1:12" ht="12" hidden="1" customHeight="1">
      <c r="A120" s="270"/>
      <c r="B120" s="270"/>
      <c r="C120" s="271">
        <v>0</v>
      </c>
      <c r="D120" s="271">
        <v>1</v>
      </c>
      <c r="E120" s="271">
        <v>2</v>
      </c>
      <c r="F120" s="271">
        <v>3</v>
      </c>
      <c r="G120" s="271">
        <v>4</v>
      </c>
      <c r="H120" s="271">
        <v>5</v>
      </c>
      <c r="I120" s="271">
        <v>6</v>
      </c>
      <c r="J120" s="271">
        <v>7</v>
      </c>
      <c r="K120" s="271"/>
      <c r="L120" s="271" t="s">
        <v>1056</v>
      </c>
    </row>
    <row r="121" spans="1:12" ht="12" hidden="1" customHeight="1">
      <c r="A121" s="745" t="s">
        <v>1056</v>
      </c>
      <c r="B121" s="271">
        <v>0</v>
      </c>
      <c r="C121" s="271">
        <v>1</v>
      </c>
      <c r="D121" s="271">
        <v>1</v>
      </c>
      <c r="E121" s="271">
        <v>1</v>
      </c>
      <c r="F121" s="271">
        <v>2</v>
      </c>
      <c r="G121" s="271">
        <v>3</v>
      </c>
      <c r="H121" s="271">
        <v>4</v>
      </c>
      <c r="I121" s="271">
        <v>5</v>
      </c>
      <c r="J121" s="271">
        <v>6</v>
      </c>
      <c r="K121" s="271"/>
      <c r="L121" s="271">
        <f>J57</f>
        <v>1</v>
      </c>
    </row>
    <row r="122" spans="1:12" ht="12" hidden="1" customHeight="1">
      <c r="A122" s="745"/>
      <c r="B122" s="271">
        <v>1</v>
      </c>
      <c r="C122" s="271">
        <v>1</v>
      </c>
      <c r="D122" s="271">
        <v>1</v>
      </c>
      <c r="E122" s="271">
        <v>2</v>
      </c>
      <c r="F122" s="271">
        <v>2</v>
      </c>
      <c r="G122" s="271">
        <v>3</v>
      </c>
      <c r="H122" s="271">
        <v>4</v>
      </c>
      <c r="I122" s="271">
        <v>5</v>
      </c>
      <c r="J122" s="271">
        <v>6</v>
      </c>
      <c r="K122" s="271"/>
      <c r="L122" s="271"/>
    </row>
    <row r="123" spans="1:12" ht="12" hidden="1" customHeight="1">
      <c r="A123" s="745"/>
      <c r="B123" s="271">
        <v>2</v>
      </c>
      <c r="C123" s="271">
        <v>1</v>
      </c>
      <c r="D123" s="271">
        <v>2</v>
      </c>
      <c r="E123" s="271">
        <v>2</v>
      </c>
      <c r="F123" s="271">
        <v>3</v>
      </c>
      <c r="G123" s="271">
        <v>3</v>
      </c>
      <c r="H123" s="271">
        <v>4</v>
      </c>
      <c r="I123" s="271">
        <v>6</v>
      </c>
      <c r="J123" s="271">
        <v>7</v>
      </c>
      <c r="K123" s="271"/>
      <c r="L123" s="271" t="s">
        <v>1057</v>
      </c>
    </row>
    <row r="124" spans="1:12" ht="12" hidden="1" customHeight="1">
      <c r="A124" s="745"/>
      <c r="B124" s="271">
        <v>3</v>
      </c>
      <c r="C124" s="271">
        <v>2</v>
      </c>
      <c r="D124" s="271">
        <v>2</v>
      </c>
      <c r="E124" s="271">
        <v>3</v>
      </c>
      <c r="F124" s="271">
        <v>3</v>
      </c>
      <c r="G124" s="271">
        <v>4</v>
      </c>
      <c r="H124" s="271">
        <v>5</v>
      </c>
      <c r="I124" s="271">
        <v>6</v>
      </c>
      <c r="J124" s="271">
        <v>8</v>
      </c>
      <c r="K124" s="271"/>
      <c r="L124" s="271">
        <f>K49</f>
        <v>3</v>
      </c>
    </row>
    <row r="125" spans="1:12" ht="12" hidden="1" customHeight="1">
      <c r="A125" s="745"/>
      <c r="B125" s="271">
        <v>4</v>
      </c>
      <c r="C125" s="271">
        <v>3</v>
      </c>
      <c r="D125" s="271">
        <v>3</v>
      </c>
      <c r="E125" s="271">
        <v>4</v>
      </c>
      <c r="F125" s="271">
        <v>4</v>
      </c>
      <c r="G125" s="271">
        <v>5</v>
      </c>
      <c r="H125" s="271">
        <v>6</v>
      </c>
      <c r="I125" s="271">
        <v>7</v>
      </c>
      <c r="J125" s="271">
        <v>8</v>
      </c>
      <c r="K125" s="271"/>
      <c r="L125" s="270"/>
    </row>
    <row r="126" spans="1:12" ht="12" hidden="1" customHeight="1">
      <c r="A126" s="745"/>
      <c r="B126" s="271">
        <v>5</v>
      </c>
      <c r="C126" s="271">
        <v>4</v>
      </c>
      <c r="D126" s="271">
        <v>4</v>
      </c>
      <c r="E126" s="271">
        <v>5</v>
      </c>
      <c r="F126" s="271">
        <v>5</v>
      </c>
      <c r="G126" s="271">
        <v>6</v>
      </c>
      <c r="H126" s="271">
        <v>7</v>
      </c>
      <c r="I126" s="271">
        <v>8</v>
      </c>
      <c r="J126" s="271">
        <v>9</v>
      </c>
      <c r="K126" s="271"/>
      <c r="L126" s="270"/>
    </row>
    <row r="127" spans="1:12" ht="12" hidden="1" customHeight="1">
      <c r="A127" s="745"/>
      <c r="B127" s="271">
        <v>6</v>
      </c>
      <c r="C127" s="271">
        <v>5</v>
      </c>
      <c r="D127" s="271">
        <v>5</v>
      </c>
      <c r="E127" s="271">
        <v>6</v>
      </c>
      <c r="F127" s="271">
        <v>7</v>
      </c>
      <c r="G127" s="271">
        <v>8</v>
      </c>
      <c r="H127" s="271">
        <v>8</v>
      </c>
      <c r="I127" s="271">
        <v>9</v>
      </c>
      <c r="J127" s="271">
        <v>9</v>
      </c>
      <c r="K127" s="271"/>
      <c r="L127" s="270"/>
    </row>
    <row r="128" spans="1:12" ht="12" hidden="1" customHeight="1">
      <c r="A128" s="748"/>
      <c r="B128" s="749"/>
      <c r="C128" s="749"/>
      <c r="D128" s="749"/>
      <c r="E128" s="749"/>
      <c r="F128" s="749"/>
      <c r="G128" s="749"/>
      <c r="H128" s="749"/>
      <c r="I128" s="749"/>
      <c r="J128" s="749"/>
      <c r="K128" s="749"/>
      <c r="L128" s="750"/>
    </row>
    <row r="129" spans="1:12" ht="12" hidden="1" customHeight="1">
      <c r="A129" s="744" t="s">
        <v>1082</v>
      </c>
      <c r="B129" s="744"/>
      <c r="C129" s="744"/>
      <c r="D129" s="744"/>
      <c r="E129" s="744"/>
      <c r="F129" s="744"/>
      <c r="G129" s="744"/>
      <c r="H129" s="744"/>
      <c r="I129" s="744"/>
      <c r="J129" s="744"/>
      <c r="K129" s="744">
        <f>VLOOKUP(K132,B131:J139,K135+2)</f>
        <v>2</v>
      </c>
      <c r="L129" s="744"/>
    </row>
    <row r="130" spans="1:12" ht="12" hidden="1" customHeight="1">
      <c r="A130" s="270"/>
      <c r="B130" s="270"/>
      <c r="C130" s="746" t="s">
        <v>1069</v>
      </c>
      <c r="D130" s="746"/>
      <c r="E130" s="746"/>
      <c r="F130" s="746"/>
      <c r="G130" s="746"/>
      <c r="H130" s="746"/>
      <c r="I130" s="746"/>
      <c r="J130" s="746"/>
      <c r="K130" s="270"/>
      <c r="L130" s="270"/>
    </row>
    <row r="131" spans="1:12" ht="12" hidden="1" customHeight="1">
      <c r="A131" s="270"/>
      <c r="B131" s="270"/>
      <c r="C131" s="271">
        <v>0</v>
      </c>
      <c r="D131" s="271">
        <v>1</v>
      </c>
      <c r="E131" s="271">
        <v>2</v>
      </c>
      <c r="F131" s="271">
        <v>3</v>
      </c>
      <c r="G131" s="271">
        <v>4</v>
      </c>
      <c r="H131" s="271">
        <v>5</v>
      </c>
      <c r="I131" s="271">
        <v>6</v>
      </c>
      <c r="J131" s="271">
        <v>7</v>
      </c>
      <c r="K131" s="746" t="s">
        <v>1063</v>
      </c>
      <c r="L131" s="746"/>
    </row>
    <row r="132" spans="1:12" ht="12" hidden="1" customHeight="1">
      <c r="A132" s="745" t="s">
        <v>1063</v>
      </c>
      <c r="B132" s="271">
        <v>0</v>
      </c>
      <c r="C132" s="271">
        <v>1</v>
      </c>
      <c r="D132" s="271">
        <v>1</v>
      </c>
      <c r="E132" s="271">
        <v>1</v>
      </c>
      <c r="F132" s="271">
        <v>2</v>
      </c>
      <c r="G132" s="271">
        <v>3</v>
      </c>
      <c r="H132" s="271">
        <v>4</v>
      </c>
      <c r="I132" s="271">
        <v>5</v>
      </c>
      <c r="J132" s="271">
        <v>6</v>
      </c>
      <c r="K132" s="746">
        <f>K70</f>
        <v>2</v>
      </c>
      <c r="L132" s="746"/>
    </row>
    <row r="133" spans="1:12" ht="12" hidden="1" customHeight="1">
      <c r="A133" s="745"/>
      <c r="B133" s="271">
        <v>1</v>
      </c>
      <c r="C133" s="271">
        <v>1</v>
      </c>
      <c r="D133" s="271">
        <v>1</v>
      </c>
      <c r="E133" s="271">
        <v>2</v>
      </c>
      <c r="F133" s="271">
        <v>3</v>
      </c>
      <c r="G133" s="271">
        <v>4</v>
      </c>
      <c r="H133" s="271">
        <v>5</v>
      </c>
      <c r="I133" s="271">
        <v>6</v>
      </c>
      <c r="J133" s="271">
        <v>7</v>
      </c>
      <c r="K133" s="270"/>
      <c r="L133" s="270"/>
    </row>
    <row r="134" spans="1:12" ht="12" hidden="1" customHeight="1">
      <c r="A134" s="745"/>
      <c r="B134" s="271">
        <v>2</v>
      </c>
      <c r="C134" s="271">
        <v>1</v>
      </c>
      <c r="D134" s="271">
        <v>2</v>
      </c>
      <c r="E134" s="271">
        <v>2</v>
      </c>
      <c r="F134" s="271">
        <v>3</v>
      </c>
      <c r="G134" s="271">
        <v>4</v>
      </c>
      <c r="H134" s="271">
        <v>5</v>
      </c>
      <c r="I134" s="271">
        <v>6</v>
      </c>
      <c r="J134" s="271">
        <v>7</v>
      </c>
      <c r="K134" s="746" t="s">
        <v>1069</v>
      </c>
      <c r="L134" s="746"/>
    </row>
    <row r="135" spans="1:12" ht="12" hidden="1" customHeight="1">
      <c r="A135" s="745"/>
      <c r="B135" s="271">
        <v>3</v>
      </c>
      <c r="C135" s="271">
        <v>2</v>
      </c>
      <c r="D135" s="271">
        <v>3</v>
      </c>
      <c r="E135" s="271">
        <v>3</v>
      </c>
      <c r="F135" s="271">
        <v>3</v>
      </c>
      <c r="G135" s="271">
        <v>5</v>
      </c>
      <c r="H135" s="271">
        <v>6</v>
      </c>
      <c r="I135" s="271">
        <v>7</v>
      </c>
      <c r="J135" s="271">
        <v>8</v>
      </c>
      <c r="K135" s="746">
        <f>K78</f>
        <v>2</v>
      </c>
      <c r="L135" s="746"/>
    </row>
    <row r="136" spans="1:12" ht="12" hidden="1" customHeight="1">
      <c r="A136" s="745"/>
      <c r="B136" s="271">
        <v>4</v>
      </c>
      <c r="C136" s="271">
        <v>3</v>
      </c>
      <c r="D136" s="271">
        <v>4</v>
      </c>
      <c r="E136" s="271">
        <v>4</v>
      </c>
      <c r="F136" s="271">
        <v>5</v>
      </c>
      <c r="G136" s="271">
        <v>5</v>
      </c>
      <c r="H136" s="271">
        <v>6</v>
      </c>
      <c r="I136" s="271">
        <v>7</v>
      </c>
      <c r="J136" s="271">
        <v>8</v>
      </c>
      <c r="K136" s="270"/>
      <c r="L136" s="270"/>
    </row>
    <row r="137" spans="1:12" ht="12" hidden="1" customHeight="1">
      <c r="A137" s="745"/>
      <c r="B137" s="271">
        <v>5</v>
      </c>
      <c r="C137" s="271">
        <v>4</v>
      </c>
      <c r="D137" s="271">
        <v>5</v>
      </c>
      <c r="E137" s="271">
        <v>5</v>
      </c>
      <c r="F137" s="271">
        <v>6</v>
      </c>
      <c r="G137" s="271">
        <v>6</v>
      </c>
      <c r="H137" s="271">
        <v>7</v>
      </c>
      <c r="I137" s="271">
        <v>8</v>
      </c>
      <c r="J137" s="271">
        <v>9</v>
      </c>
      <c r="K137" s="270"/>
      <c r="L137" s="270"/>
    </row>
    <row r="138" spans="1:12" ht="12" hidden="1" customHeight="1">
      <c r="A138" s="745"/>
      <c r="B138" s="271">
        <v>6</v>
      </c>
      <c r="C138" s="271">
        <v>5</v>
      </c>
      <c r="D138" s="271">
        <v>6</v>
      </c>
      <c r="E138" s="271">
        <v>6</v>
      </c>
      <c r="F138" s="271">
        <v>7</v>
      </c>
      <c r="G138" s="271">
        <v>7</v>
      </c>
      <c r="H138" s="271">
        <v>8</v>
      </c>
      <c r="I138" s="271">
        <v>8</v>
      </c>
      <c r="J138" s="271">
        <v>9</v>
      </c>
      <c r="K138" s="270"/>
      <c r="L138" s="270"/>
    </row>
    <row r="139" spans="1:12" ht="12" hidden="1" customHeight="1">
      <c r="A139" s="745"/>
      <c r="B139" s="271">
        <v>7</v>
      </c>
      <c r="C139" s="271">
        <v>6</v>
      </c>
      <c r="D139" s="271">
        <v>7</v>
      </c>
      <c r="E139" s="271">
        <v>7</v>
      </c>
      <c r="F139" s="271">
        <v>8</v>
      </c>
      <c r="G139" s="271">
        <v>8</v>
      </c>
      <c r="H139" s="271">
        <v>9</v>
      </c>
      <c r="I139" s="271">
        <v>9</v>
      </c>
      <c r="J139" s="271">
        <v>9</v>
      </c>
      <c r="K139" s="270"/>
      <c r="L139" s="270"/>
    </row>
    <row r="140" spans="1:12" ht="12" hidden="1" customHeight="1">
      <c r="A140" s="748"/>
      <c r="B140" s="749"/>
      <c r="C140" s="749"/>
      <c r="D140" s="749"/>
      <c r="E140" s="749"/>
      <c r="F140" s="749"/>
      <c r="G140" s="749"/>
      <c r="H140" s="749"/>
      <c r="I140" s="749"/>
      <c r="J140" s="749"/>
      <c r="K140" s="749"/>
      <c r="L140" s="750"/>
    </row>
    <row r="141" spans="1:12" ht="12" hidden="1" customHeight="1">
      <c r="A141" s="744" t="s">
        <v>1083</v>
      </c>
      <c r="B141" s="744"/>
      <c r="C141" s="744"/>
      <c r="D141" s="744"/>
      <c r="E141" s="744"/>
      <c r="F141" s="744"/>
      <c r="G141" s="744"/>
      <c r="H141" s="744"/>
      <c r="I141" s="744"/>
      <c r="J141" s="744"/>
      <c r="K141" s="744">
        <f>VLOOKUP(L145,B144:K152,L150+1)</f>
        <v>2</v>
      </c>
      <c r="L141" s="744"/>
    </row>
    <row r="142" spans="1:12" ht="12" hidden="1" customHeight="1">
      <c r="A142" s="270"/>
      <c r="B142" s="270"/>
      <c r="C142" s="746" t="s">
        <v>1084</v>
      </c>
      <c r="D142" s="746"/>
      <c r="E142" s="746"/>
      <c r="F142" s="746"/>
      <c r="G142" s="746"/>
      <c r="H142" s="746"/>
      <c r="I142" s="746"/>
      <c r="J142" s="746"/>
      <c r="K142" s="746"/>
      <c r="L142" s="213"/>
    </row>
    <row r="143" spans="1:12" ht="12" hidden="1" customHeight="1">
      <c r="A143" s="270"/>
      <c r="B143" s="270"/>
      <c r="C143" s="271">
        <v>1</v>
      </c>
      <c r="D143" s="271">
        <v>2</v>
      </c>
      <c r="E143" s="271">
        <v>3</v>
      </c>
      <c r="F143" s="271">
        <v>4</v>
      </c>
      <c r="G143" s="271">
        <v>5</v>
      </c>
      <c r="H143" s="271">
        <v>6</v>
      </c>
      <c r="I143" s="271">
        <v>7</v>
      </c>
      <c r="J143" s="271">
        <v>8</v>
      </c>
      <c r="K143" s="271">
        <v>9</v>
      </c>
      <c r="L143" s="747" t="s">
        <v>1085</v>
      </c>
    </row>
    <row r="144" spans="1:12" ht="12" hidden="1" customHeight="1">
      <c r="A144" s="745" t="s">
        <v>1085</v>
      </c>
      <c r="B144" s="271">
        <v>1</v>
      </c>
      <c r="C144" s="271">
        <v>1</v>
      </c>
      <c r="D144" s="271">
        <v>2</v>
      </c>
      <c r="E144" s="271">
        <v>3</v>
      </c>
      <c r="F144" s="271">
        <v>4</v>
      </c>
      <c r="G144" s="271">
        <v>5</v>
      </c>
      <c r="H144" s="271">
        <v>6</v>
      </c>
      <c r="I144" s="271">
        <v>7</v>
      </c>
      <c r="J144" s="271">
        <v>8</v>
      </c>
      <c r="K144" s="271">
        <v>9</v>
      </c>
      <c r="L144" s="747"/>
    </row>
    <row r="145" spans="1:12" ht="12" hidden="1" customHeight="1">
      <c r="A145" s="745"/>
      <c r="B145" s="271">
        <v>2</v>
      </c>
      <c r="C145" s="271">
        <v>2</v>
      </c>
      <c r="D145" s="271">
        <v>2</v>
      </c>
      <c r="E145" s="271">
        <v>3</v>
      </c>
      <c r="F145" s="271">
        <v>4</v>
      </c>
      <c r="G145" s="271">
        <v>5</v>
      </c>
      <c r="H145" s="271">
        <v>6</v>
      </c>
      <c r="I145" s="271">
        <v>7</v>
      </c>
      <c r="J145" s="271">
        <v>8</v>
      </c>
      <c r="K145" s="271">
        <v>9</v>
      </c>
      <c r="L145" s="271">
        <f>K118</f>
        <v>2</v>
      </c>
    </row>
    <row r="146" spans="1:12" ht="12" hidden="1" customHeight="1">
      <c r="A146" s="745"/>
      <c r="B146" s="271">
        <v>3</v>
      </c>
      <c r="C146" s="271">
        <v>3</v>
      </c>
      <c r="D146" s="271">
        <v>3</v>
      </c>
      <c r="E146" s="271">
        <v>3</v>
      </c>
      <c r="F146" s="271">
        <v>4</v>
      </c>
      <c r="G146" s="271">
        <v>5</v>
      </c>
      <c r="H146" s="271">
        <v>6</v>
      </c>
      <c r="I146" s="271">
        <v>7</v>
      </c>
      <c r="J146" s="271">
        <v>8</v>
      </c>
      <c r="K146" s="271">
        <v>9</v>
      </c>
      <c r="L146" s="270"/>
    </row>
    <row r="147" spans="1:12" ht="12" hidden="1" customHeight="1">
      <c r="A147" s="745"/>
      <c r="B147" s="271">
        <v>4</v>
      </c>
      <c r="C147" s="271">
        <v>4</v>
      </c>
      <c r="D147" s="271">
        <v>4</v>
      </c>
      <c r="E147" s="271">
        <v>4</v>
      </c>
      <c r="F147" s="271">
        <v>4</v>
      </c>
      <c r="G147" s="271">
        <v>5</v>
      </c>
      <c r="H147" s="271">
        <v>6</v>
      </c>
      <c r="I147" s="271">
        <v>7</v>
      </c>
      <c r="J147" s="271">
        <v>8</v>
      </c>
      <c r="K147" s="271">
        <v>9</v>
      </c>
      <c r="L147" s="747" t="s">
        <v>1084</v>
      </c>
    </row>
    <row r="148" spans="1:12" ht="12" hidden="1" customHeight="1">
      <c r="A148" s="745"/>
      <c r="B148" s="271">
        <v>5</v>
      </c>
      <c r="C148" s="271">
        <v>5</v>
      </c>
      <c r="D148" s="271">
        <v>5</v>
      </c>
      <c r="E148" s="271">
        <v>5</v>
      </c>
      <c r="F148" s="271">
        <v>5</v>
      </c>
      <c r="G148" s="271">
        <v>5</v>
      </c>
      <c r="H148" s="271">
        <v>6</v>
      </c>
      <c r="I148" s="271">
        <v>7</v>
      </c>
      <c r="J148" s="271">
        <v>8</v>
      </c>
      <c r="K148" s="271">
        <v>9</v>
      </c>
      <c r="L148" s="747"/>
    </row>
    <row r="149" spans="1:12" ht="12" hidden="1" customHeight="1">
      <c r="A149" s="745"/>
      <c r="B149" s="271">
        <v>6</v>
      </c>
      <c r="C149" s="271">
        <v>6</v>
      </c>
      <c r="D149" s="271">
        <v>6</v>
      </c>
      <c r="E149" s="271">
        <v>6</v>
      </c>
      <c r="F149" s="271">
        <v>6</v>
      </c>
      <c r="G149" s="271">
        <v>6</v>
      </c>
      <c r="H149" s="271">
        <v>6</v>
      </c>
      <c r="I149" s="271">
        <v>7</v>
      </c>
      <c r="J149" s="271">
        <v>8</v>
      </c>
      <c r="K149" s="271">
        <v>9</v>
      </c>
      <c r="L149" s="747"/>
    </row>
    <row r="150" spans="1:12" ht="12" hidden="1" customHeight="1">
      <c r="A150" s="745"/>
      <c r="B150" s="271">
        <v>7</v>
      </c>
      <c r="C150" s="271">
        <v>7</v>
      </c>
      <c r="D150" s="271">
        <v>7</v>
      </c>
      <c r="E150" s="271">
        <v>7</v>
      </c>
      <c r="F150" s="271">
        <v>7</v>
      </c>
      <c r="G150" s="271">
        <v>7</v>
      </c>
      <c r="H150" s="271">
        <v>7</v>
      </c>
      <c r="I150" s="271">
        <v>7</v>
      </c>
      <c r="J150" s="271">
        <v>8</v>
      </c>
      <c r="K150" s="271">
        <v>9</v>
      </c>
      <c r="L150" s="271">
        <f>K129</f>
        <v>2</v>
      </c>
    </row>
    <row r="151" spans="1:12" ht="12" hidden="1" customHeight="1">
      <c r="A151" s="745"/>
      <c r="B151" s="271">
        <v>8</v>
      </c>
      <c r="C151" s="271">
        <v>8</v>
      </c>
      <c r="D151" s="271">
        <v>8</v>
      </c>
      <c r="E151" s="271">
        <v>8</v>
      </c>
      <c r="F151" s="271">
        <v>8</v>
      </c>
      <c r="G151" s="271">
        <v>8</v>
      </c>
      <c r="H151" s="271">
        <v>8</v>
      </c>
      <c r="I151" s="271">
        <v>8</v>
      </c>
      <c r="J151" s="271">
        <v>8</v>
      </c>
      <c r="K151" s="271">
        <v>9</v>
      </c>
      <c r="L151" s="270"/>
    </row>
    <row r="152" spans="1:12" ht="12" hidden="1" customHeight="1">
      <c r="A152" s="745"/>
      <c r="B152" s="271">
        <v>9</v>
      </c>
      <c r="C152" s="271">
        <v>9</v>
      </c>
      <c r="D152" s="271">
        <v>9</v>
      </c>
      <c r="E152" s="271">
        <v>9</v>
      </c>
      <c r="F152" s="271">
        <v>9</v>
      </c>
      <c r="G152" s="271">
        <v>9</v>
      </c>
      <c r="H152" s="271">
        <v>9</v>
      </c>
      <c r="I152" s="271">
        <v>9</v>
      </c>
      <c r="J152" s="271">
        <v>9</v>
      </c>
      <c r="K152" s="271">
        <v>9</v>
      </c>
      <c r="L152" s="270"/>
    </row>
    <row r="153" spans="1:12" ht="12" hidden="1" customHeight="1">
      <c r="A153" s="748"/>
      <c r="B153" s="749"/>
      <c r="C153" s="749"/>
      <c r="D153" s="749"/>
      <c r="E153" s="749"/>
      <c r="F153" s="749"/>
      <c r="G153" s="749"/>
      <c r="H153" s="749"/>
      <c r="I153" s="749"/>
      <c r="J153" s="749"/>
      <c r="K153" s="749"/>
      <c r="L153" s="750"/>
    </row>
    <row r="154" spans="1:12" ht="12" hidden="1" customHeight="1">
      <c r="A154" s="744" t="s">
        <v>1083</v>
      </c>
      <c r="B154" s="744"/>
      <c r="C154" s="744"/>
      <c r="D154" s="744"/>
      <c r="E154" s="744"/>
      <c r="F154" s="744"/>
      <c r="G154" s="744"/>
      <c r="H154" s="744"/>
      <c r="I154" s="744"/>
      <c r="J154" s="744"/>
      <c r="K154" s="744"/>
      <c r="L154" s="744"/>
    </row>
    <row r="155" spans="1:12" ht="12" hidden="1" customHeight="1">
      <c r="A155" s="270"/>
      <c r="B155" s="270"/>
      <c r="C155" s="271">
        <v>1</v>
      </c>
      <c r="D155" s="271">
        <v>2</v>
      </c>
      <c r="E155" s="271">
        <v>3</v>
      </c>
      <c r="F155" s="271">
        <v>4</v>
      </c>
      <c r="G155" s="271">
        <v>5</v>
      </c>
      <c r="H155" s="271">
        <v>6</v>
      </c>
      <c r="I155" s="271">
        <v>7</v>
      </c>
      <c r="J155" s="271">
        <v>8</v>
      </c>
      <c r="K155" s="271">
        <v>9</v>
      </c>
      <c r="L155" s="271">
        <v>10</v>
      </c>
    </row>
    <row r="156" spans="1:12" ht="12" hidden="1" customHeight="1">
      <c r="A156" s="743" t="s">
        <v>1086</v>
      </c>
      <c r="B156" s="271">
        <v>1</v>
      </c>
      <c r="C156" s="271">
        <v>1</v>
      </c>
      <c r="D156" s="271">
        <v>2</v>
      </c>
      <c r="E156" s="271">
        <v>3</v>
      </c>
      <c r="F156" s="271">
        <v>4</v>
      </c>
      <c r="G156" s="271">
        <v>5</v>
      </c>
      <c r="H156" s="271">
        <v>6</v>
      </c>
      <c r="I156" s="271">
        <v>7</v>
      </c>
      <c r="J156" s="271">
        <v>8</v>
      </c>
      <c r="K156" s="271">
        <v>9</v>
      </c>
      <c r="L156" s="271">
        <v>10</v>
      </c>
    </row>
    <row r="157" spans="1:12" ht="12" hidden="1" customHeight="1">
      <c r="A157" s="743"/>
      <c r="B157" s="271">
        <v>2</v>
      </c>
      <c r="C157" s="271">
        <v>2</v>
      </c>
      <c r="D157" s="271">
        <v>2</v>
      </c>
      <c r="E157" s="271">
        <v>3</v>
      </c>
      <c r="F157" s="271">
        <v>4</v>
      </c>
      <c r="G157" s="271">
        <v>5</v>
      </c>
      <c r="H157" s="271">
        <v>6</v>
      </c>
      <c r="I157" s="271">
        <v>7</v>
      </c>
      <c r="J157" s="271">
        <v>8</v>
      </c>
      <c r="K157" s="271">
        <v>9</v>
      </c>
      <c r="L157" s="271">
        <v>10</v>
      </c>
    </row>
    <row r="158" spans="1:12" ht="12" hidden="1" customHeight="1">
      <c r="A158" s="743"/>
      <c r="B158" s="271">
        <v>3</v>
      </c>
      <c r="C158" s="271">
        <v>3</v>
      </c>
      <c r="D158" s="271">
        <v>3</v>
      </c>
      <c r="E158" s="271">
        <v>3</v>
      </c>
      <c r="F158" s="271">
        <v>4</v>
      </c>
      <c r="G158" s="271">
        <v>5</v>
      </c>
      <c r="H158" s="271">
        <v>6</v>
      </c>
      <c r="I158" s="271">
        <v>7</v>
      </c>
      <c r="J158" s="271">
        <v>8</v>
      </c>
      <c r="K158" s="271">
        <v>9</v>
      </c>
      <c r="L158" s="271">
        <v>10</v>
      </c>
    </row>
    <row r="159" spans="1:12" ht="12" hidden="1" customHeight="1">
      <c r="A159" s="743"/>
      <c r="B159" s="271">
        <v>4</v>
      </c>
      <c r="C159" s="271">
        <v>4</v>
      </c>
      <c r="D159" s="271">
        <v>4</v>
      </c>
      <c r="E159" s="271">
        <v>4</v>
      </c>
      <c r="F159" s="271">
        <v>4</v>
      </c>
      <c r="G159" s="271">
        <v>5</v>
      </c>
      <c r="H159" s="271">
        <v>6</v>
      </c>
      <c r="I159" s="271">
        <v>7</v>
      </c>
      <c r="J159" s="271">
        <v>8</v>
      </c>
      <c r="K159" s="271">
        <v>9</v>
      </c>
      <c r="L159" s="271">
        <v>10</v>
      </c>
    </row>
    <row r="160" spans="1:12" ht="12" hidden="1" customHeight="1">
      <c r="A160" s="743"/>
      <c r="B160" s="271">
        <v>5</v>
      </c>
      <c r="C160" s="271">
        <v>5</v>
      </c>
      <c r="D160" s="271">
        <v>5</v>
      </c>
      <c r="E160" s="271">
        <v>5</v>
      </c>
      <c r="F160" s="271">
        <v>5</v>
      </c>
      <c r="G160" s="271">
        <v>5</v>
      </c>
      <c r="H160" s="271">
        <v>6</v>
      </c>
      <c r="I160" s="271">
        <v>7</v>
      </c>
      <c r="J160" s="271">
        <v>8</v>
      </c>
      <c r="K160" s="271">
        <v>9</v>
      </c>
      <c r="L160" s="271">
        <v>10</v>
      </c>
    </row>
    <row r="161" spans="1:12" ht="12" hidden="1" customHeight="1">
      <c r="A161" s="743"/>
      <c r="B161" s="271">
        <v>6</v>
      </c>
      <c r="C161" s="271">
        <v>6</v>
      </c>
      <c r="D161" s="271">
        <v>6</v>
      </c>
      <c r="E161" s="271">
        <v>6</v>
      </c>
      <c r="F161" s="271">
        <v>6</v>
      </c>
      <c r="G161" s="271">
        <v>6</v>
      </c>
      <c r="H161" s="271">
        <v>6</v>
      </c>
      <c r="I161" s="271">
        <v>7</v>
      </c>
      <c r="J161" s="271">
        <v>8</v>
      </c>
      <c r="K161" s="271">
        <v>9</v>
      </c>
      <c r="L161" s="271">
        <v>10</v>
      </c>
    </row>
    <row r="162" spans="1:12" ht="12" hidden="1" customHeight="1">
      <c r="A162" s="743"/>
      <c r="B162" s="271">
        <v>7</v>
      </c>
      <c r="C162" s="271">
        <v>7</v>
      </c>
      <c r="D162" s="271">
        <v>7</v>
      </c>
      <c r="E162" s="271">
        <v>7</v>
      </c>
      <c r="F162" s="271">
        <v>7</v>
      </c>
      <c r="G162" s="271">
        <v>7</v>
      </c>
      <c r="H162" s="271">
        <v>7</v>
      </c>
      <c r="I162" s="271">
        <v>7</v>
      </c>
      <c r="J162" s="271">
        <v>8</v>
      </c>
      <c r="K162" s="271">
        <v>9</v>
      </c>
      <c r="L162" s="271">
        <v>10</v>
      </c>
    </row>
    <row r="163" spans="1:12" ht="12" hidden="1" customHeight="1">
      <c r="A163" s="743"/>
      <c r="B163" s="271">
        <v>8</v>
      </c>
      <c r="C163" s="271">
        <v>8</v>
      </c>
      <c r="D163" s="271">
        <v>8</v>
      </c>
      <c r="E163" s="271">
        <v>8</v>
      </c>
      <c r="F163" s="271">
        <v>8</v>
      </c>
      <c r="G163" s="271">
        <v>8</v>
      </c>
      <c r="H163" s="271">
        <v>8</v>
      </c>
      <c r="I163" s="271">
        <v>8</v>
      </c>
      <c r="J163" s="271">
        <v>8</v>
      </c>
      <c r="K163" s="271">
        <v>9</v>
      </c>
      <c r="L163" s="271">
        <v>10</v>
      </c>
    </row>
    <row r="164" spans="1:12" ht="12" hidden="1" customHeight="1">
      <c r="A164" s="743"/>
      <c r="B164" s="271">
        <v>9</v>
      </c>
      <c r="C164" s="271">
        <v>9</v>
      </c>
      <c r="D164" s="271">
        <v>9</v>
      </c>
      <c r="E164" s="271">
        <v>9</v>
      </c>
      <c r="F164" s="271">
        <v>9</v>
      </c>
      <c r="G164" s="271">
        <v>9</v>
      </c>
      <c r="H164" s="271">
        <v>9</v>
      </c>
      <c r="I164" s="271">
        <v>9</v>
      </c>
      <c r="J164" s="271">
        <v>9</v>
      </c>
      <c r="K164" s="271">
        <v>9</v>
      </c>
      <c r="L164" s="271">
        <v>10</v>
      </c>
    </row>
    <row r="165" spans="1:12" ht="12" hidden="1" customHeight="1">
      <c r="A165" s="743"/>
      <c r="B165" s="271">
        <v>10</v>
      </c>
      <c r="C165" s="271">
        <v>10</v>
      </c>
      <c r="D165" s="271">
        <v>10</v>
      </c>
      <c r="E165" s="271">
        <v>10</v>
      </c>
      <c r="F165" s="271">
        <v>10</v>
      </c>
      <c r="G165" s="271">
        <v>10</v>
      </c>
      <c r="H165" s="271">
        <v>10</v>
      </c>
      <c r="I165" s="271">
        <v>10</v>
      </c>
      <c r="J165" s="271">
        <v>10</v>
      </c>
      <c r="K165" s="271">
        <v>10</v>
      </c>
      <c r="L165" s="271">
        <v>10</v>
      </c>
    </row>
    <row r="166" spans="1:12" ht="12" hidden="1" customHeight="1">
      <c r="A166" s="213"/>
      <c r="B166" s="213"/>
      <c r="C166" s="213"/>
      <c r="D166" s="213"/>
      <c r="E166" s="213"/>
      <c r="F166" s="213"/>
      <c r="G166" s="213"/>
      <c r="H166" s="213"/>
      <c r="I166" s="213"/>
      <c r="J166" s="213"/>
      <c r="K166" s="213"/>
      <c r="L166" s="213"/>
    </row>
    <row r="167" spans="1:12" ht="12" hidden="1" customHeight="1">
      <c r="A167" s="741" t="s">
        <v>1087</v>
      </c>
      <c r="B167" s="741"/>
      <c r="C167" s="741"/>
      <c r="D167" s="741"/>
      <c r="E167" s="741"/>
      <c r="F167" s="741"/>
      <c r="G167" s="741"/>
      <c r="H167" s="741"/>
      <c r="I167" s="741"/>
      <c r="J167" s="742">
        <f>VLOOKUP(K107,C156:L165,K141)</f>
        <v>2</v>
      </c>
      <c r="K167" s="742"/>
      <c r="L167" s="742"/>
    </row>
  </sheetData>
  <sheetProtection algorithmName="SHA-512" hashValue="XkylVdf9sx6M2mtTq1MwvzJg2DZo7wbUTpZXsgQrgXU/zjDWts8xHelgz+p/eJJQO6Xx4QNqF4eawntxJgvv0w==" saltValue="AnTaUCEu8/9mHBoq/riV9g==" spinCount="100000" sheet="1" objects="1" scenarios="1" selectLockedCells="1"/>
  <dataConsolidate/>
  <mergeCells count="175">
    <mergeCell ref="A86:B86"/>
    <mergeCell ref="A87:B87"/>
    <mergeCell ref="A88:B88"/>
    <mergeCell ref="A89:B89"/>
    <mergeCell ref="E87:L87"/>
    <mergeCell ref="E89:L89"/>
    <mergeCell ref="C89:D89"/>
    <mergeCell ref="A90:L90"/>
    <mergeCell ref="A128:L128"/>
    <mergeCell ref="A107:J107"/>
    <mergeCell ref="K107:L107"/>
    <mergeCell ref="A91:L92"/>
    <mergeCell ref="A140:L140"/>
    <mergeCell ref="A153:L153"/>
    <mergeCell ref="E88:L88"/>
    <mergeCell ref="C88:D88"/>
    <mergeCell ref="A1:L1"/>
    <mergeCell ref="L112:L114"/>
    <mergeCell ref="L108:L110"/>
    <mergeCell ref="C108:K108"/>
    <mergeCell ref="A117:L117"/>
    <mergeCell ref="E86:L86"/>
    <mergeCell ref="C87:D87"/>
    <mergeCell ref="C86:D86"/>
    <mergeCell ref="C38:J38"/>
    <mergeCell ref="C39:J39"/>
    <mergeCell ref="C40:J40"/>
    <mergeCell ref="C49:J49"/>
    <mergeCell ref="C50:J50"/>
    <mergeCell ref="C51:J51"/>
    <mergeCell ref="C59:I59"/>
    <mergeCell ref="C60:I60"/>
    <mergeCell ref="C119:J119"/>
    <mergeCell ref="A118:J118"/>
    <mergeCell ref="K118:L118"/>
    <mergeCell ref="A110:A116"/>
    <mergeCell ref="A129:J129"/>
    <mergeCell ref="K129:L129"/>
    <mergeCell ref="C130:J130"/>
    <mergeCell ref="A132:A139"/>
    <mergeCell ref="K131:L131"/>
    <mergeCell ref="K132:L132"/>
    <mergeCell ref="K134:L134"/>
    <mergeCell ref="K135:L135"/>
    <mergeCell ref="A121:A127"/>
    <mergeCell ref="A167:I167"/>
    <mergeCell ref="J167:L167"/>
    <mergeCell ref="A156:A165"/>
    <mergeCell ref="A154:L154"/>
    <mergeCell ref="A141:J141"/>
    <mergeCell ref="K141:L141"/>
    <mergeCell ref="A144:A152"/>
    <mergeCell ref="C142:K142"/>
    <mergeCell ref="L143:L144"/>
    <mergeCell ref="L147:L149"/>
    <mergeCell ref="E84:H85"/>
    <mergeCell ref="A83:L83"/>
    <mergeCell ref="C80:J80"/>
    <mergeCell ref="C81:J81"/>
    <mergeCell ref="C82:J82"/>
    <mergeCell ref="A80:B82"/>
    <mergeCell ref="K78:L82"/>
    <mergeCell ref="A78:B79"/>
    <mergeCell ref="C78:D79"/>
    <mergeCell ref="E78:F79"/>
    <mergeCell ref="G78:H79"/>
    <mergeCell ref="I78:J79"/>
    <mergeCell ref="A70:B72"/>
    <mergeCell ref="K70:L72"/>
    <mergeCell ref="A73:L73"/>
    <mergeCell ref="A74:B77"/>
    <mergeCell ref="C74:D77"/>
    <mergeCell ref="E74:F77"/>
    <mergeCell ref="G74:H77"/>
    <mergeCell ref="I74:J77"/>
    <mergeCell ref="K74:L77"/>
    <mergeCell ref="C70:J70"/>
    <mergeCell ref="C71:J71"/>
    <mergeCell ref="C72:J72"/>
    <mergeCell ref="A68:B69"/>
    <mergeCell ref="C68:E69"/>
    <mergeCell ref="F68:H69"/>
    <mergeCell ref="I68:J69"/>
    <mergeCell ref="K68:L69"/>
    <mergeCell ref="A62:L62"/>
    <mergeCell ref="A63:L63"/>
    <mergeCell ref="A64:B67"/>
    <mergeCell ref="C64:E67"/>
    <mergeCell ref="F64:H67"/>
    <mergeCell ref="I64:J67"/>
    <mergeCell ref="K64:L67"/>
    <mergeCell ref="I10:J13"/>
    <mergeCell ref="K14:L15"/>
    <mergeCell ref="A59:B61"/>
    <mergeCell ref="J57:L61"/>
    <mergeCell ref="C61:I61"/>
    <mergeCell ref="A57:C58"/>
    <mergeCell ref="D57:F58"/>
    <mergeCell ref="G57:I58"/>
    <mergeCell ref="A38:B40"/>
    <mergeCell ref="K35:L40"/>
    <mergeCell ref="A49:B51"/>
    <mergeCell ref="A42:L42"/>
    <mergeCell ref="A52:L52"/>
    <mergeCell ref="A53:C56"/>
    <mergeCell ref="D53:F56"/>
    <mergeCell ref="G53:I56"/>
    <mergeCell ref="J53:L56"/>
    <mergeCell ref="K47:L48"/>
    <mergeCell ref="K49:L51"/>
    <mergeCell ref="A47:B48"/>
    <mergeCell ref="C47:D48"/>
    <mergeCell ref="E47:F48"/>
    <mergeCell ref="G47:H48"/>
    <mergeCell ref="I47:J48"/>
    <mergeCell ref="A3:L3"/>
    <mergeCell ref="A2:L2"/>
    <mergeCell ref="A7:L7"/>
    <mergeCell ref="A23:L23"/>
    <mergeCell ref="A8:L8"/>
    <mergeCell ref="A9:L9"/>
    <mergeCell ref="A16:L16"/>
    <mergeCell ref="A17:C20"/>
    <mergeCell ref="D17:F20"/>
    <mergeCell ref="G17:I20"/>
    <mergeCell ref="J17:L20"/>
    <mergeCell ref="A21:C22"/>
    <mergeCell ref="D21:F22"/>
    <mergeCell ref="G21:I22"/>
    <mergeCell ref="J21:L22"/>
    <mergeCell ref="A14:B15"/>
    <mergeCell ref="C14:D15"/>
    <mergeCell ref="E14:F15"/>
    <mergeCell ref="G14:H15"/>
    <mergeCell ref="I14:J15"/>
    <mergeCell ref="K10:L13"/>
    <mergeCell ref="A10:B13"/>
    <mergeCell ref="C10:D13"/>
    <mergeCell ref="E10:F13"/>
    <mergeCell ref="A41:L41"/>
    <mergeCell ref="A43:B46"/>
    <mergeCell ref="C43:D46"/>
    <mergeCell ref="E43:F46"/>
    <mergeCell ref="G43:H46"/>
    <mergeCell ref="I43:J46"/>
    <mergeCell ref="K43:L46"/>
    <mergeCell ref="A35:B37"/>
    <mergeCell ref="C35:D37"/>
    <mergeCell ref="E35:F37"/>
    <mergeCell ref="G35:H37"/>
    <mergeCell ref="I35:J37"/>
    <mergeCell ref="J5:L5"/>
    <mergeCell ref="J6:L6"/>
    <mergeCell ref="A5:D5"/>
    <mergeCell ref="E5:I5"/>
    <mergeCell ref="A6:D6"/>
    <mergeCell ref="E6:I6"/>
    <mergeCell ref="A30:L30"/>
    <mergeCell ref="A31:B34"/>
    <mergeCell ref="C31:D34"/>
    <mergeCell ref="E31:F34"/>
    <mergeCell ref="G31:H34"/>
    <mergeCell ref="I31:J34"/>
    <mergeCell ref="K31:L34"/>
    <mergeCell ref="G24:H27"/>
    <mergeCell ref="I24:J27"/>
    <mergeCell ref="K24:L27"/>
    <mergeCell ref="A24:C27"/>
    <mergeCell ref="D24:F27"/>
    <mergeCell ref="G28:H29"/>
    <mergeCell ref="I28:J29"/>
    <mergeCell ref="K28:L29"/>
    <mergeCell ref="A28:C29"/>
    <mergeCell ref="D28:F29"/>
    <mergeCell ref="G10:H13"/>
  </mergeCells>
  <conditionalFormatting sqref="E84:H85">
    <cfRule type="cellIs" dxfId="62" priority="1" operator="greaterThanOrEqual">
      <formula>7</formula>
    </cfRule>
    <cfRule type="cellIs" dxfId="61" priority="4" operator="between">
      <formula>4</formula>
      <formula>6</formula>
    </cfRule>
    <cfRule type="cellIs" dxfId="60" priority="5" operator="lessThanOrEqual">
      <formula>3</formula>
    </cfRule>
  </conditionalFormatting>
  <dataValidations count="6">
    <dataValidation type="list" allowBlank="1" showInputMessage="1" showErrorMessage="1" sqref="K28:L29" xr:uid="{00000000-0002-0000-0B00-000000000000}">
      <formula1>"1,2,3,4,5"</formula1>
    </dataValidation>
    <dataValidation type="list" allowBlank="1" showInputMessage="1" showErrorMessage="1" sqref="J21:L22" xr:uid="{00000000-0002-0000-0B00-000001000000}">
      <formula1>"1,2,3"</formula1>
    </dataValidation>
    <dataValidation type="list" allowBlank="1" showInputMessage="1" showErrorMessage="1" sqref="K78:L82 K49:L51 K70:L72" xr:uid="{00000000-0002-0000-0B00-000002000000}">
      <formula1>"0,1,2,3,4,5,6,7"</formula1>
    </dataValidation>
    <dataValidation type="list" allowBlank="1" showInputMessage="1" showErrorMessage="1" sqref="J57:L61" xr:uid="{00000000-0002-0000-0B00-000003000000}">
      <formula1>"0,1,2,3,4,5,6"</formula1>
    </dataValidation>
    <dataValidation type="list" allowBlank="1" showErrorMessage="1" promptTitle="Selecione" prompt="Somar os pontos" sqref="K14:L15" xr:uid="{00000000-0002-0000-0B00-000004000000}">
      <formula1>"1,2,3,4,5"</formula1>
    </dataValidation>
    <dataValidation type="list" allowBlank="1" showInputMessage="1" showErrorMessage="1" sqref="K35:L40" xr:uid="{00000000-0002-0000-0B00-000005000000}">
      <formula1>"0,1,2,3,4,5"</formula1>
    </dataValidation>
  </dataValidations>
  <printOptions horizontalCentered="1"/>
  <pageMargins left="0.59055118110236227" right="0.59055118110236227" top="0.59055118110236227" bottom="0.59055118110236227" header="0.31496062992125984" footer="0.31496062992125984"/>
  <pageSetup paperSize="9" scale="90" orientation="portrait" r:id="rId1"/>
  <rowBreaks count="1" manualBreakCount="1">
    <brk id="61"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sheetPr>
  <dimension ref="A1:L92"/>
  <sheetViews>
    <sheetView showGridLines="0" view="pageBreakPreview" zoomScale="120" zoomScaleNormal="120" zoomScaleSheetLayoutView="120" workbookViewId="0">
      <selection activeCell="K55" sqref="K55:L55"/>
    </sheetView>
  </sheetViews>
  <sheetFormatPr defaultColWidth="9.140625" defaultRowHeight="15"/>
  <cols>
    <col min="1" max="12" width="7.28515625" customWidth="1"/>
  </cols>
  <sheetData>
    <row r="1" spans="1:12" ht="14.25" customHeight="1">
      <c r="A1" s="442" t="s">
        <v>884</v>
      </c>
      <c r="B1" s="442"/>
      <c r="C1" s="442"/>
      <c r="D1" s="442"/>
      <c r="E1" s="442"/>
      <c r="F1" s="442"/>
      <c r="G1" s="442"/>
      <c r="H1" s="442"/>
      <c r="I1" s="442"/>
      <c r="J1" s="442"/>
      <c r="K1" s="442"/>
      <c r="L1" s="442"/>
    </row>
    <row r="2" spans="1:12" ht="9" customHeight="1">
      <c r="A2" s="443" t="s">
        <v>885</v>
      </c>
      <c r="B2" s="443"/>
      <c r="C2" s="443"/>
      <c r="D2" s="443"/>
      <c r="E2" s="443"/>
      <c r="F2" s="443"/>
      <c r="G2" s="443"/>
      <c r="H2" s="443"/>
      <c r="I2" s="443"/>
      <c r="J2" s="443"/>
      <c r="K2" s="443"/>
      <c r="L2" s="443"/>
    </row>
    <row r="3" spans="1:12" ht="9" customHeight="1">
      <c r="A3" s="443" t="s">
        <v>1430</v>
      </c>
      <c r="B3" s="443"/>
      <c r="C3" s="443"/>
      <c r="D3" s="443"/>
      <c r="E3" s="443"/>
      <c r="F3" s="443"/>
      <c r="G3" s="443"/>
      <c r="H3" s="443"/>
      <c r="I3" s="443"/>
      <c r="J3" s="443"/>
      <c r="K3" s="443"/>
      <c r="L3" s="443"/>
    </row>
    <row r="4" spans="1:12" ht="9" customHeight="1" thickBot="1">
      <c r="A4" s="65"/>
      <c r="B4" s="65"/>
      <c r="C4" s="65"/>
      <c r="D4" s="65"/>
      <c r="E4" s="65"/>
      <c r="F4" s="65"/>
      <c r="G4" s="65"/>
      <c r="H4" s="65"/>
      <c r="I4" s="65"/>
      <c r="J4" s="65"/>
      <c r="K4" s="65"/>
      <c r="L4" s="65"/>
    </row>
    <row r="5" spans="1:12" ht="15" customHeight="1" thickTop="1" thickBot="1">
      <c r="A5" s="384" t="s">
        <v>1522</v>
      </c>
      <c r="B5" s="384"/>
      <c r="C5" s="384"/>
      <c r="D5" s="384"/>
      <c r="E5" s="384" t="s">
        <v>1524</v>
      </c>
      <c r="F5" s="384"/>
      <c r="G5" s="384"/>
      <c r="H5" s="384"/>
      <c r="I5" s="384"/>
      <c r="J5" s="384" t="s">
        <v>1466</v>
      </c>
      <c r="K5" s="384"/>
      <c r="L5" s="384"/>
    </row>
    <row r="6" spans="1:12" ht="15" customHeight="1" thickTop="1" thickBot="1">
      <c r="A6" s="384" t="s">
        <v>1523</v>
      </c>
      <c r="B6" s="384"/>
      <c r="C6" s="384"/>
      <c r="D6" s="384"/>
      <c r="E6" s="384" t="s">
        <v>1525</v>
      </c>
      <c r="F6" s="384"/>
      <c r="G6" s="384"/>
      <c r="H6" s="384"/>
      <c r="I6" s="384"/>
      <c r="J6" s="384" t="s">
        <v>1526</v>
      </c>
      <c r="K6" s="384"/>
      <c r="L6" s="384"/>
    </row>
    <row r="7" spans="1:12" ht="9.75" customHeight="1" thickTop="1" thickBot="1">
      <c r="A7" s="371"/>
      <c r="B7" s="371"/>
      <c r="C7" s="371"/>
      <c r="D7" s="371"/>
      <c r="E7" s="371"/>
      <c r="F7" s="371"/>
      <c r="G7" s="371"/>
      <c r="H7" s="371"/>
      <c r="I7" s="371"/>
      <c r="J7" s="371"/>
      <c r="K7" s="371"/>
      <c r="L7" s="371"/>
    </row>
    <row r="8" spans="1:12" ht="15" customHeight="1" thickTop="1" thickBot="1">
      <c r="A8" s="777" t="s">
        <v>887</v>
      </c>
      <c r="B8" s="778"/>
      <c r="C8" s="778"/>
      <c r="D8" s="778"/>
      <c r="E8" s="778"/>
      <c r="F8" s="778"/>
      <c r="G8" s="778"/>
      <c r="H8" s="778"/>
      <c r="I8" s="778"/>
      <c r="J8" s="778"/>
      <c r="K8" s="778"/>
      <c r="L8" s="779"/>
    </row>
    <row r="9" spans="1:12" ht="15" customHeight="1" thickTop="1" thickBot="1">
      <c r="A9" s="518" t="s">
        <v>888</v>
      </c>
      <c r="B9" s="518"/>
      <c r="C9" s="518"/>
      <c r="D9" s="518"/>
      <c r="E9" s="518" t="s">
        <v>914</v>
      </c>
      <c r="F9" s="518"/>
      <c r="G9" s="518"/>
      <c r="H9" s="518"/>
      <c r="I9" s="518" t="s">
        <v>889</v>
      </c>
      <c r="J9" s="518"/>
      <c r="K9" s="518"/>
      <c r="L9" s="518"/>
    </row>
    <row r="10" spans="1:12" s="273" customFormat="1" ht="30" customHeight="1" thickTop="1" thickBot="1">
      <c r="A10" s="789" t="s">
        <v>948</v>
      </c>
      <c r="B10" s="789"/>
      <c r="C10" s="789" t="s">
        <v>899</v>
      </c>
      <c r="D10" s="789"/>
      <c r="E10" s="789" t="s">
        <v>900</v>
      </c>
      <c r="F10" s="789"/>
      <c r="G10" s="789" t="s">
        <v>899</v>
      </c>
      <c r="H10" s="789"/>
      <c r="I10" s="789" t="s">
        <v>901</v>
      </c>
      <c r="J10" s="789"/>
      <c r="K10" s="789" t="s">
        <v>899</v>
      </c>
      <c r="L10" s="789"/>
    </row>
    <row r="11" spans="1:12" ht="15" customHeight="1" thickTop="1" thickBot="1">
      <c r="A11" s="674" t="s">
        <v>890</v>
      </c>
      <c r="B11" s="674"/>
      <c r="C11" s="674">
        <v>1</v>
      </c>
      <c r="D11" s="674"/>
      <c r="E11" s="674" t="s">
        <v>902</v>
      </c>
      <c r="F11" s="674"/>
      <c r="G11" s="674">
        <v>1</v>
      </c>
      <c r="H11" s="674"/>
      <c r="I11" s="674" t="s">
        <v>907</v>
      </c>
      <c r="J11" s="674"/>
      <c r="K11" s="674">
        <v>1</v>
      </c>
      <c r="L11" s="674"/>
    </row>
    <row r="12" spans="1:12" ht="15" customHeight="1" thickTop="1" thickBot="1">
      <c r="A12" s="674" t="s">
        <v>895</v>
      </c>
      <c r="B12" s="674"/>
      <c r="C12" s="674">
        <v>2</v>
      </c>
      <c r="D12" s="674"/>
      <c r="E12" s="674" t="s">
        <v>903</v>
      </c>
      <c r="F12" s="674"/>
      <c r="G12" s="674">
        <v>2</v>
      </c>
      <c r="H12" s="674"/>
      <c r="I12" s="674" t="s">
        <v>946</v>
      </c>
      <c r="J12" s="674"/>
      <c r="K12" s="674">
        <v>2</v>
      </c>
      <c r="L12" s="674"/>
    </row>
    <row r="13" spans="1:12" ht="15" customHeight="1" thickTop="1" thickBot="1">
      <c r="A13" s="674" t="s">
        <v>896</v>
      </c>
      <c r="B13" s="674"/>
      <c r="C13" s="674">
        <v>4</v>
      </c>
      <c r="D13" s="674"/>
      <c r="E13" s="674" t="s">
        <v>904</v>
      </c>
      <c r="F13" s="674"/>
      <c r="G13" s="674">
        <v>4</v>
      </c>
      <c r="H13" s="674"/>
      <c r="I13" s="674" t="s">
        <v>908</v>
      </c>
      <c r="J13" s="674"/>
      <c r="K13" s="674">
        <v>4</v>
      </c>
      <c r="L13" s="674"/>
    </row>
    <row r="14" spans="1:12" ht="15" customHeight="1" thickTop="1" thickBot="1">
      <c r="A14" s="674" t="s">
        <v>897</v>
      </c>
      <c r="B14" s="674"/>
      <c r="C14" s="674">
        <v>6</v>
      </c>
      <c r="D14" s="674"/>
      <c r="E14" s="674" t="s">
        <v>905</v>
      </c>
      <c r="F14" s="674"/>
      <c r="G14" s="674">
        <v>6</v>
      </c>
      <c r="H14" s="674"/>
      <c r="I14" s="674" t="s">
        <v>909</v>
      </c>
      <c r="J14" s="674"/>
      <c r="K14" s="674">
        <v>6</v>
      </c>
      <c r="L14" s="674"/>
    </row>
    <row r="15" spans="1:12" ht="15" customHeight="1" thickTop="1" thickBot="1">
      <c r="A15" s="674" t="s">
        <v>898</v>
      </c>
      <c r="B15" s="674"/>
      <c r="C15" s="674">
        <v>8</v>
      </c>
      <c r="D15" s="674"/>
      <c r="E15" s="674" t="s">
        <v>906</v>
      </c>
      <c r="F15" s="674"/>
      <c r="G15" s="674">
        <v>8</v>
      </c>
      <c r="H15" s="674"/>
      <c r="I15" s="674" t="s">
        <v>910</v>
      </c>
      <c r="J15" s="674"/>
      <c r="K15" s="674">
        <v>8</v>
      </c>
      <c r="L15" s="674"/>
    </row>
    <row r="16" spans="1:12" ht="15" customHeight="1" thickTop="1" thickBot="1">
      <c r="A16" s="674" t="s">
        <v>912</v>
      </c>
      <c r="B16" s="674"/>
      <c r="C16" s="674">
        <v>10</v>
      </c>
      <c r="D16" s="674"/>
      <c r="E16" s="762" t="s">
        <v>911</v>
      </c>
      <c r="F16" s="674"/>
      <c r="G16" s="674">
        <v>10</v>
      </c>
      <c r="H16" s="674"/>
      <c r="I16" s="674" t="s">
        <v>913</v>
      </c>
      <c r="J16" s="674"/>
      <c r="K16" s="674">
        <v>10</v>
      </c>
      <c r="L16" s="674"/>
    </row>
    <row r="17" spans="1:12" ht="15" customHeight="1" thickTop="1" thickBot="1">
      <c r="A17" s="693" t="s">
        <v>1022</v>
      </c>
      <c r="B17" s="694"/>
      <c r="C17" s="694"/>
      <c r="D17" s="694"/>
      <c r="E17" s="694"/>
      <c r="F17" s="694"/>
      <c r="G17" s="694"/>
      <c r="H17" s="694"/>
      <c r="I17" s="694"/>
      <c r="J17" s="695"/>
      <c r="K17" s="411"/>
      <c r="L17" s="411"/>
    </row>
    <row r="18" spans="1:12" ht="15" customHeight="1" thickTop="1" thickBot="1">
      <c r="A18" s="453" t="s">
        <v>915</v>
      </c>
      <c r="B18" s="453"/>
      <c r="C18" s="453"/>
      <c r="D18" s="453"/>
      <c r="E18" s="453" t="s">
        <v>1433</v>
      </c>
      <c r="F18" s="453"/>
      <c r="G18" s="453"/>
      <c r="H18" s="453"/>
      <c r="I18" s="782" t="s">
        <v>1432</v>
      </c>
      <c r="J18" s="783"/>
      <c r="K18" s="783"/>
      <c r="L18" s="784"/>
    </row>
    <row r="19" spans="1:12" ht="15" customHeight="1" thickTop="1" thickBot="1">
      <c r="A19" s="453"/>
      <c r="B19" s="453"/>
      <c r="C19" s="453"/>
      <c r="D19" s="453"/>
      <c r="E19" s="453"/>
      <c r="F19" s="453"/>
      <c r="G19" s="453"/>
      <c r="H19" s="453"/>
      <c r="I19" s="785"/>
      <c r="J19" s="786"/>
      <c r="K19" s="786"/>
      <c r="L19" s="787"/>
    </row>
    <row r="20" spans="1:12" ht="15" customHeight="1" thickTop="1" thickBot="1"/>
    <row r="21" spans="1:12" ht="15" customHeight="1" thickTop="1" thickBot="1">
      <c r="A21" s="777" t="s">
        <v>916</v>
      </c>
      <c r="B21" s="778"/>
      <c r="C21" s="778"/>
      <c r="D21" s="778"/>
      <c r="E21" s="778"/>
      <c r="F21" s="778"/>
      <c r="G21" s="778"/>
      <c r="H21" s="778"/>
      <c r="I21" s="778"/>
      <c r="J21" s="778"/>
      <c r="K21" s="778"/>
      <c r="L21" s="779"/>
    </row>
    <row r="22" spans="1:12" ht="15" customHeight="1" thickTop="1" thickBot="1">
      <c r="A22" s="788" t="s">
        <v>917</v>
      </c>
      <c r="B22" s="788"/>
      <c r="C22" s="788"/>
      <c r="D22" s="788"/>
      <c r="E22" s="788" t="s">
        <v>303</v>
      </c>
      <c r="F22" s="788"/>
      <c r="G22" s="788" t="s">
        <v>918</v>
      </c>
      <c r="H22" s="788"/>
      <c r="I22" s="788"/>
      <c r="J22" s="788"/>
      <c r="K22" s="788" t="s">
        <v>303</v>
      </c>
      <c r="L22" s="788"/>
    </row>
    <row r="23" spans="1:12" ht="15" customHeight="1" thickTop="1" thickBot="1">
      <c r="A23" s="674" t="s">
        <v>894</v>
      </c>
      <c r="B23" s="674"/>
      <c r="C23" s="674"/>
      <c r="D23" s="674"/>
      <c r="E23" s="674">
        <v>1</v>
      </c>
      <c r="F23" s="674"/>
      <c r="G23" s="674" t="s">
        <v>920</v>
      </c>
      <c r="H23" s="674"/>
      <c r="I23" s="674"/>
      <c r="J23" s="674"/>
      <c r="K23" s="674">
        <v>1</v>
      </c>
      <c r="L23" s="674"/>
    </row>
    <row r="24" spans="1:12" ht="15" customHeight="1" thickTop="1" thickBot="1">
      <c r="A24" s="674" t="s">
        <v>891</v>
      </c>
      <c r="B24" s="674"/>
      <c r="C24" s="674"/>
      <c r="D24" s="674"/>
      <c r="E24" s="674">
        <v>2</v>
      </c>
      <c r="F24" s="674"/>
      <c r="G24" s="674" t="s">
        <v>921</v>
      </c>
      <c r="H24" s="674"/>
      <c r="I24" s="674"/>
      <c r="J24" s="674"/>
      <c r="K24" s="674">
        <v>2</v>
      </c>
      <c r="L24" s="674"/>
    </row>
    <row r="25" spans="1:12" ht="15" customHeight="1" thickTop="1" thickBot="1">
      <c r="A25" s="674" t="s">
        <v>892</v>
      </c>
      <c r="B25" s="674"/>
      <c r="C25" s="674"/>
      <c r="D25" s="674"/>
      <c r="E25" s="674">
        <v>4</v>
      </c>
      <c r="F25" s="674"/>
      <c r="G25" s="674" t="s">
        <v>922</v>
      </c>
      <c r="H25" s="674"/>
      <c r="I25" s="674"/>
      <c r="J25" s="674"/>
      <c r="K25" s="674">
        <v>4</v>
      </c>
      <c r="L25" s="674"/>
    </row>
    <row r="26" spans="1:12" ht="15" customHeight="1" thickTop="1" thickBot="1">
      <c r="A26" s="674" t="s">
        <v>893</v>
      </c>
      <c r="B26" s="674"/>
      <c r="C26" s="674"/>
      <c r="D26" s="674"/>
      <c r="E26" s="674">
        <v>7</v>
      </c>
      <c r="F26" s="674"/>
      <c r="G26" s="674" t="s">
        <v>923</v>
      </c>
      <c r="H26" s="674"/>
      <c r="I26" s="674"/>
      <c r="J26" s="674"/>
      <c r="K26" s="674">
        <v>7</v>
      </c>
      <c r="L26" s="674"/>
    </row>
    <row r="27" spans="1:12" ht="15" customHeight="1" thickTop="1" thickBot="1">
      <c r="A27" s="762" t="s">
        <v>919</v>
      </c>
      <c r="B27" s="674"/>
      <c r="C27" s="674"/>
      <c r="D27" s="674"/>
      <c r="E27" s="674">
        <v>25</v>
      </c>
      <c r="F27" s="674"/>
      <c r="G27" s="674" t="s">
        <v>924</v>
      </c>
      <c r="H27" s="674"/>
      <c r="I27" s="674"/>
      <c r="J27" s="674"/>
      <c r="K27" s="674">
        <v>25</v>
      </c>
      <c r="L27" s="674"/>
    </row>
    <row r="28" spans="1:12" ht="15" customHeight="1" thickTop="1" thickBot="1">
      <c r="A28" s="693" t="s">
        <v>1022</v>
      </c>
      <c r="B28" s="694"/>
      <c r="C28" s="694"/>
      <c r="D28" s="694"/>
      <c r="E28" s="694"/>
      <c r="F28" s="694"/>
      <c r="G28" s="694"/>
      <c r="H28" s="694"/>
      <c r="I28" s="694"/>
      <c r="J28" s="695"/>
      <c r="K28" s="411"/>
      <c r="L28" s="411"/>
    </row>
    <row r="29" spans="1:12" ht="15" customHeight="1" thickTop="1" thickBot="1">
      <c r="A29" s="724" t="s">
        <v>925</v>
      </c>
      <c r="B29" s="724"/>
      <c r="C29" s="724"/>
      <c r="D29" s="724"/>
      <c r="E29" s="724"/>
      <c r="F29" s="724"/>
      <c r="G29" s="724"/>
      <c r="H29" s="724"/>
      <c r="I29" s="724"/>
      <c r="J29" s="724"/>
      <c r="K29" s="724"/>
      <c r="L29" s="724"/>
    </row>
    <row r="30" spans="1:12" ht="15" customHeight="1" thickTop="1" thickBot="1">
      <c r="A30" s="724"/>
      <c r="B30" s="724"/>
      <c r="C30" s="724"/>
      <c r="D30" s="724"/>
      <c r="E30" s="724"/>
      <c r="F30" s="724"/>
      <c r="G30" s="724"/>
      <c r="H30" s="724"/>
      <c r="I30" s="724"/>
      <c r="J30" s="724"/>
      <c r="K30" s="724"/>
      <c r="L30" s="724"/>
    </row>
    <row r="31" spans="1:12" ht="15" customHeight="1" thickTop="1" thickBot="1">
      <c r="A31" s="518" t="s">
        <v>935</v>
      </c>
      <c r="B31" s="518"/>
      <c r="C31" s="518"/>
      <c r="D31" s="518"/>
      <c r="E31" s="518" t="s">
        <v>935</v>
      </c>
      <c r="F31" s="518"/>
      <c r="G31" s="518"/>
      <c r="H31" s="518"/>
      <c r="I31" s="518"/>
      <c r="J31" s="518"/>
      <c r="K31" s="518" t="s">
        <v>303</v>
      </c>
      <c r="L31" s="518"/>
    </row>
    <row r="32" spans="1:12" ht="15" customHeight="1" thickTop="1" thickBot="1">
      <c r="A32" s="723"/>
      <c r="B32" s="723"/>
      <c r="C32" s="723"/>
      <c r="D32" s="723"/>
      <c r="E32" s="453" t="s">
        <v>926</v>
      </c>
      <c r="F32" s="674"/>
      <c r="G32" s="674"/>
      <c r="H32" s="674"/>
      <c r="I32" s="674"/>
      <c r="J32" s="674"/>
      <c r="K32" s="674">
        <v>1</v>
      </c>
      <c r="L32" s="674"/>
    </row>
    <row r="33" spans="1:12" ht="15" customHeight="1" thickTop="1" thickBot="1">
      <c r="A33" s="723"/>
      <c r="B33" s="723"/>
      <c r="C33" s="723"/>
      <c r="D33" s="723"/>
      <c r="E33" s="674"/>
      <c r="F33" s="674"/>
      <c r="G33" s="674"/>
      <c r="H33" s="674"/>
      <c r="I33" s="674"/>
      <c r="J33" s="674"/>
      <c r="K33" s="674"/>
      <c r="L33" s="674"/>
    </row>
    <row r="34" spans="1:12" ht="15" customHeight="1" thickTop="1" thickBot="1">
      <c r="A34" s="723"/>
      <c r="B34" s="723"/>
      <c r="C34" s="723"/>
      <c r="D34" s="723"/>
      <c r="E34" s="674"/>
      <c r="F34" s="674"/>
      <c r="G34" s="674"/>
      <c r="H34" s="674"/>
      <c r="I34" s="674"/>
      <c r="J34" s="674"/>
      <c r="K34" s="674"/>
      <c r="L34" s="674"/>
    </row>
    <row r="35" spans="1:12" ht="15" customHeight="1" thickTop="1" thickBot="1">
      <c r="A35" s="723"/>
      <c r="B35" s="723"/>
      <c r="C35" s="723"/>
      <c r="D35" s="723"/>
      <c r="E35" s="674"/>
      <c r="F35" s="674"/>
      <c r="G35" s="674"/>
      <c r="H35" s="674"/>
      <c r="I35" s="674"/>
      <c r="J35" s="674"/>
      <c r="K35" s="674"/>
      <c r="L35" s="674"/>
    </row>
    <row r="36" spans="1:12" ht="15" customHeight="1" thickTop="1" thickBot="1">
      <c r="A36" s="723"/>
      <c r="B36" s="723"/>
      <c r="C36" s="723"/>
      <c r="D36" s="723"/>
      <c r="E36" s="453" t="s">
        <v>1434</v>
      </c>
      <c r="F36" s="674"/>
      <c r="G36" s="674"/>
      <c r="H36" s="674"/>
      <c r="I36" s="674"/>
      <c r="J36" s="674"/>
      <c r="K36" s="674">
        <v>2</v>
      </c>
      <c r="L36" s="674"/>
    </row>
    <row r="37" spans="1:12" ht="15" customHeight="1" thickTop="1" thickBot="1">
      <c r="A37" s="723"/>
      <c r="B37" s="723"/>
      <c r="C37" s="723"/>
      <c r="D37" s="723"/>
      <c r="E37" s="674"/>
      <c r="F37" s="674"/>
      <c r="G37" s="674"/>
      <c r="H37" s="674"/>
      <c r="I37" s="674"/>
      <c r="J37" s="674"/>
      <c r="K37" s="674"/>
      <c r="L37" s="674"/>
    </row>
    <row r="38" spans="1:12" ht="15" customHeight="1" thickTop="1" thickBot="1">
      <c r="A38" s="723"/>
      <c r="B38" s="723"/>
      <c r="C38" s="723"/>
      <c r="D38" s="723"/>
      <c r="E38" s="674"/>
      <c r="F38" s="674"/>
      <c r="G38" s="674"/>
      <c r="H38" s="674"/>
      <c r="I38" s="674"/>
      <c r="J38" s="674"/>
      <c r="K38" s="674"/>
      <c r="L38" s="674"/>
    </row>
    <row r="39" spans="1:12" ht="15" customHeight="1" thickTop="1" thickBot="1">
      <c r="A39" s="723"/>
      <c r="B39" s="723"/>
      <c r="C39" s="723"/>
      <c r="D39" s="723"/>
      <c r="E39" s="674"/>
      <c r="F39" s="674"/>
      <c r="G39" s="674"/>
      <c r="H39" s="674"/>
      <c r="I39" s="674"/>
      <c r="J39" s="674"/>
      <c r="K39" s="674"/>
      <c r="L39" s="674"/>
    </row>
    <row r="40" spans="1:12" ht="15" customHeight="1" thickTop="1" thickBot="1">
      <c r="A40" s="723"/>
      <c r="B40" s="723"/>
      <c r="C40" s="723"/>
      <c r="D40" s="723"/>
      <c r="E40" s="453" t="s">
        <v>1435</v>
      </c>
      <c r="F40" s="674"/>
      <c r="G40" s="674"/>
      <c r="H40" s="674"/>
      <c r="I40" s="674"/>
      <c r="J40" s="674"/>
      <c r="K40" s="674">
        <v>4</v>
      </c>
      <c r="L40" s="674"/>
    </row>
    <row r="41" spans="1:12" ht="15" customHeight="1" thickTop="1" thickBot="1">
      <c r="A41" s="723"/>
      <c r="B41" s="723"/>
      <c r="C41" s="723"/>
      <c r="D41" s="723"/>
      <c r="E41" s="674"/>
      <c r="F41" s="674"/>
      <c r="G41" s="674"/>
      <c r="H41" s="674"/>
      <c r="I41" s="674"/>
      <c r="J41" s="674"/>
      <c r="K41" s="674"/>
      <c r="L41" s="674"/>
    </row>
    <row r="42" spans="1:12" ht="15" customHeight="1" thickTop="1" thickBot="1">
      <c r="A42" s="723"/>
      <c r="B42" s="723"/>
      <c r="C42" s="723"/>
      <c r="D42" s="723"/>
      <c r="E42" s="674"/>
      <c r="F42" s="674"/>
      <c r="G42" s="674"/>
      <c r="H42" s="674"/>
      <c r="I42" s="674"/>
      <c r="J42" s="674"/>
      <c r="K42" s="674"/>
      <c r="L42" s="674"/>
    </row>
    <row r="43" spans="1:12" ht="15" customHeight="1" thickTop="1" thickBot="1">
      <c r="A43" s="723"/>
      <c r="B43" s="723"/>
      <c r="C43" s="723"/>
      <c r="D43" s="723"/>
      <c r="E43" s="674"/>
      <c r="F43" s="674"/>
      <c r="G43" s="674"/>
      <c r="H43" s="674"/>
      <c r="I43" s="674"/>
      <c r="J43" s="674"/>
      <c r="K43" s="674"/>
      <c r="L43" s="674"/>
    </row>
    <row r="44" spans="1:12" ht="15" customHeight="1" thickTop="1" thickBot="1">
      <c r="A44" s="723"/>
      <c r="B44" s="723"/>
      <c r="C44" s="723"/>
      <c r="D44" s="723"/>
      <c r="E44" s="453" t="s">
        <v>927</v>
      </c>
      <c r="F44" s="674"/>
      <c r="G44" s="674"/>
      <c r="H44" s="674"/>
      <c r="I44" s="674"/>
      <c r="J44" s="674"/>
      <c r="K44" s="674">
        <v>8</v>
      </c>
      <c r="L44" s="674"/>
    </row>
    <row r="45" spans="1:12" ht="15" customHeight="1" thickTop="1" thickBot="1">
      <c r="A45" s="723"/>
      <c r="B45" s="723"/>
      <c r="C45" s="723"/>
      <c r="D45" s="723"/>
      <c r="E45" s="674"/>
      <c r="F45" s="674"/>
      <c r="G45" s="674"/>
      <c r="H45" s="674"/>
      <c r="I45" s="674"/>
      <c r="J45" s="674"/>
      <c r="K45" s="674"/>
      <c r="L45" s="674"/>
    </row>
    <row r="46" spans="1:12" ht="15" customHeight="1" thickTop="1" thickBot="1">
      <c r="A46" s="723"/>
      <c r="B46" s="723"/>
      <c r="C46" s="723"/>
      <c r="D46" s="723"/>
      <c r="E46" s="674"/>
      <c r="F46" s="674"/>
      <c r="G46" s="674"/>
      <c r="H46" s="674"/>
      <c r="I46" s="674"/>
      <c r="J46" s="674"/>
      <c r="K46" s="674"/>
      <c r="L46" s="674"/>
    </row>
    <row r="47" spans="1:12" ht="15" customHeight="1" thickTop="1" thickBot="1">
      <c r="A47" s="723"/>
      <c r="B47" s="723"/>
      <c r="C47" s="723"/>
      <c r="D47" s="723"/>
      <c r="E47" s="674"/>
      <c r="F47" s="674"/>
      <c r="G47" s="674"/>
      <c r="H47" s="674"/>
      <c r="I47" s="674"/>
      <c r="J47" s="674"/>
      <c r="K47" s="674"/>
      <c r="L47" s="674"/>
    </row>
    <row r="48" spans="1:12" ht="15" customHeight="1" thickTop="1" thickBot="1">
      <c r="A48" s="780" t="s">
        <v>1022</v>
      </c>
      <c r="B48" s="780"/>
      <c r="C48" s="780"/>
      <c r="D48" s="780"/>
      <c r="E48" s="780"/>
      <c r="F48" s="780"/>
      <c r="G48" s="780"/>
      <c r="H48" s="780"/>
      <c r="I48" s="780"/>
      <c r="J48" s="780"/>
      <c r="K48" s="413"/>
      <c r="L48" s="415"/>
    </row>
    <row r="49" spans="1:12" ht="15" customHeight="1" thickTop="1">
      <c r="A49" s="781" t="s">
        <v>928</v>
      </c>
      <c r="B49" s="781"/>
      <c r="C49" s="781"/>
      <c r="D49" s="781"/>
      <c r="E49" s="781"/>
      <c r="F49" s="781"/>
      <c r="G49" s="781"/>
      <c r="H49" s="781"/>
      <c r="I49" s="781"/>
      <c r="J49" s="781"/>
      <c r="K49" s="781"/>
      <c r="L49" s="781"/>
    </row>
    <row r="50" spans="1:12" ht="15" customHeight="1" thickBot="1">
      <c r="A50" s="464"/>
      <c r="B50" s="464"/>
      <c r="C50" s="464"/>
      <c r="D50" s="464"/>
      <c r="E50" s="464"/>
      <c r="F50" s="464"/>
      <c r="G50" s="464"/>
      <c r="H50" s="464"/>
      <c r="I50" s="464"/>
      <c r="J50" s="464"/>
      <c r="K50" s="464"/>
      <c r="L50" s="464"/>
    </row>
    <row r="51" spans="1:12" ht="15" customHeight="1" thickTop="1" thickBot="1">
      <c r="A51" s="518" t="s">
        <v>929</v>
      </c>
      <c r="B51" s="518"/>
      <c r="C51" s="518"/>
      <c r="D51" s="518"/>
      <c r="E51" s="518"/>
      <c r="F51" s="518"/>
      <c r="G51" s="518"/>
      <c r="H51" s="518"/>
      <c r="I51" s="518"/>
      <c r="J51" s="518"/>
      <c r="K51" s="518" t="s">
        <v>303</v>
      </c>
      <c r="L51" s="518"/>
    </row>
    <row r="52" spans="1:12" ht="15" customHeight="1" thickTop="1" thickBot="1">
      <c r="A52" s="516" t="s">
        <v>1436</v>
      </c>
      <c r="B52" s="516"/>
      <c r="C52" s="516"/>
      <c r="D52" s="516"/>
      <c r="E52" s="516"/>
      <c r="F52" s="516"/>
      <c r="G52" s="516"/>
      <c r="H52" s="516"/>
      <c r="I52" s="516"/>
      <c r="J52" s="516"/>
      <c r="K52" s="453">
        <v>0</v>
      </c>
      <c r="L52" s="453"/>
    </row>
    <row r="53" spans="1:12" ht="15" customHeight="1" thickTop="1" thickBot="1">
      <c r="A53" s="516" t="s">
        <v>930</v>
      </c>
      <c r="B53" s="516"/>
      <c r="C53" s="516"/>
      <c r="D53" s="516"/>
      <c r="E53" s="516"/>
      <c r="F53" s="516"/>
      <c r="G53" s="516"/>
      <c r="H53" s="516"/>
      <c r="I53" s="516"/>
      <c r="J53" s="516"/>
      <c r="K53" s="453">
        <v>1</v>
      </c>
      <c r="L53" s="453"/>
    </row>
    <row r="54" spans="1:12" ht="15" customHeight="1" thickTop="1" thickBot="1">
      <c r="A54" s="516" t="s">
        <v>931</v>
      </c>
      <c r="B54" s="516"/>
      <c r="C54" s="516"/>
      <c r="D54" s="516"/>
      <c r="E54" s="516"/>
      <c r="F54" s="516"/>
      <c r="G54" s="516"/>
      <c r="H54" s="516"/>
      <c r="I54" s="516"/>
      <c r="J54" s="516"/>
      <c r="K54" s="453">
        <v>2</v>
      </c>
      <c r="L54" s="453"/>
    </row>
    <row r="55" spans="1:12" ht="15" customHeight="1" thickTop="1">
      <c r="A55" s="775" t="s">
        <v>1022</v>
      </c>
      <c r="B55" s="775"/>
      <c r="C55" s="775"/>
      <c r="D55" s="775"/>
      <c r="E55" s="775"/>
      <c r="F55" s="775"/>
      <c r="G55" s="775"/>
      <c r="H55" s="775"/>
      <c r="I55" s="775"/>
      <c r="J55" s="775"/>
      <c r="K55" s="776"/>
      <c r="L55" s="776"/>
    </row>
    <row r="56" spans="1:12" ht="15" customHeight="1" thickBot="1"/>
    <row r="57" spans="1:12" ht="15" customHeight="1" thickTop="1" thickBot="1">
      <c r="A57" s="777" t="s">
        <v>932</v>
      </c>
      <c r="B57" s="778"/>
      <c r="C57" s="778"/>
      <c r="D57" s="778"/>
      <c r="E57" s="778"/>
      <c r="F57" s="778"/>
      <c r="G57" s="778"/>
      <c r="H57" s="778"/>
      <c r="I57" s="778"/>
      <c r="J57" s="778"/>
      <c r="K57" s="778"/>
      <c r="L57" s="779"/>
    </row>
    <row r="58" spans="1:12" ht="15" customHeight="1" thickTop="1" thickBot="1"/>
    <row r="59" spans="1:12" ht="15" customHeight="1" thickTop="1" thickBot="1">
      <c r="E59" s="412" t="s">
        <v>933</v>
      </c>
      <c r="F59" s="412"/>
      <c r="G59" s="412"/>
      <c r="H59" s="412"/>
    </row>
    <row r="60" spans="1:12" ht="15" customHeight="1" thickTop="1" thickBot="1">
      <c r="E60" s="773">
        <f>K28</f>
        <v>0</v>
      </c>
      <c r="F60" s="773"/>
      <c r="G60" s="773"/>
      <c r="H60" s="773"/>
    </row>
    <row r="61" spans="1:12" ht="15" customHeight="1" thickTop="1" thickBot="1">
      <c r="E61" s="772" t="s">
        <v>855</v>
      </c>
      <c r="F61" s="772"/>
      <c r="G61" s="772"/>
      <c r="H61" s="772"/>
    </row>
    <row r="62" spans="1:12" ht="15" customHeight="1" thickTop="1" thickBot="1">
      <c r="E62" s="412" t="s">
        <v>934</v>
      </c>
      <c r="F62" s="412"/>
      <c r="G62" s="412"/>
      <c r="H62" s="412"/>
    </row>
    <row r="63" spans="1:12" ht="15" customHeight="1" thickTop="1" thickBot="1">
      <c r="E63" s="773">
        <f>K48</f>
        <v>0</v>
      </c>
      <c r="F63" s="773"/>
      <c r="G63" s="773"/>
      <c r="H63" s="773"/>
    </row>
    <row r="64" spans="1:12" ht="15" customHeight="1" thickTop="1" thickBot="1">
      <c r="E64" s="772" t="s">
        <v>855</v>
      </c>
      <c r="F64" s="772"/>
      <c r="G64" s="772"/>
      <c r="H64" s="772"/>
    </row>
    <row r="65" spans="1:12" ht="15" customHeight="1" thickTop="1" thickBot="1">
      <c r="E65" s="412" t="s">
        <v>936</v>
      </c>
      <c r="F65" s="412"/>
      <c r="G65" s="412"/>
      <c r="H65" s="412"/>
    </row>
    <row r="66" spans="1:12" ht="15" customHeight="1" thickTop="1" thickBot="1">
      <c r="E66" s="773">
        <f>K55</f>
        <v>0</v>
      </c>
      <c r="F66" s="773"/>
      <c r="G66" s="773"/>
      <c r="H66" s="773"/>
    </row>
    <row r="67" spans="1:12" ht="15" customHeight="1" thickTop="1" thickBot="1">
      <c r="E67" s="772" t="s">
        <v>389</v>
      </c>
      <c r="F67" s="772"/>
      <c r="G67" s="772"/>
      <c r="H67" s="772"/>
    </row>
    <row r="68" spans="1:12" ht="15" customHeight="1" thickTop="1" thickBot="1">
      <c r="E68" s="412" t="s">
        <v>558</v>
      </c>
      <c r="F68" s="412"/>
      <c r="G68" s="412"/>
      <c r="H68" s="412"/>
    </row>
    <row r="69" spans="1:12" ht="15" customHeight="1" thickTop="1" thickBot="1">
      <c r="E69" s="773">
        <f>SUM(E60,E63,E66)</f>
        <v>0</v>
      </c>
      <c r="F69" s="773"/>
      <c r="G69" s="773"/>
      <c r="H69" s="773"/>
    </row>
    <row r="70" spans="1:12" ht="15" customHeight="1" thickTop="1" thickBot="1">
      <c r="E70" s="772" t="s">
        <v>388</v>
      </c>
      <c r="F70" s="772"/>
      <c r="G70" s="772"/>
      <c r="H70" s="772"/>
    </row>
    <row r="71" spans="1:12" ht="15" customHeight="1" thickTop="1" thickBot="1">
      <c r="E71" s="412" t="s">
        <v>899</v>
      </c>
      <c r="F71" s="412"/>
      <c r="G71" s="412"/>
      <c r="H71" s="412"/>
    </row>
    <row r="72" spans="1:12" ht="15" customHeight="1" thickTop="1" thickBot="1">
      <c r="E72" s="773">
        <f>K17</f>
        <v>0</v>
      </c>
      <c r="F72" s="773"/>
      <c r="G72" s="773"/>
      <c r="H72" s="773"/>
    </row>
    <row r="73" spans="1:12" ht="15" customHeight="1" thickTop="1" thickBot="1">
      <c r="E73" s="772" t="s">
        <v>389</v>
      </c>
      <c r="F73" s="772"/>
      <c r="G73" s="772"/>
      <c r="H73" s="772"/>
    </row>
    <row r="74" spans="1:12" ht="15" customHeight="1" thickTop="1" thickBot="1">
      <c r="E74" s="412" t="s">
        <v>937</v>
      </c>
      <c r="F74" s="412"/>
      <c r="G74" s="412"/>
      <c r="H74" s="412"/>
    </row>
    <row r="75" spans="1:12" ht="15" customHeight="1" thickTop="1" thickBot="1">
      <c r="E75" s="774">
        <f>E69*E72</f>
        <v>0</v>
      </c>
      <c r="F75" s="774"/>
      <c r="G75" s="774"/>
      <c r="H75" s="774"/>
    </row>
    <row r="76" spans="1:12" ht="15" customHeight="1" thickTop="1" thickBot="1">
      <c r="E76" s="774"/>
      <c r="F76" s="774"/>
      <c r="G76" s="774"/>
      <c r="H76" s="774"/>
    </row>
    <row r="77" spans="1:12" ht="15" customHeight="1" thickTop="1" thickBot="1"/>
    <row r="78" spans="1:12" ht="15" customHeight="1" thickTop="1" thickBot="1">
      <c r="A78" s="419" t="s">
        <v>786</v>
      </c>
      <c r="B78" s="419"/>
      <c r="C78" s="419"/>
      <c r="D78" s="419" t="s">
        <v>303</v>
      </c>
      <c r="E78" s="419"/>
      <c r="F78" s="419" t="s">
        <v>938</v>
      </c>
      <c r="G78" s="419"/>
      <c r="H78" s="419"/>
      <c r="I78" s="419"/>
      <c r="J78" s="419"/>
      <c r="K78" s="419"/>
      <c r="L78" s="419"/>
    </row>
    <row r="79" spans="1:12" ht="24" customHeight="1" thickTop="1" thickBot="1">
      <c r="A79" s="769">
        <v>1</v>
      </c>
      <c r="B79" s="770"/>
      <c r="C79" s="771"/>
      <c r="D79" s="674" t="s">
        <v>890</v>
      </c>
      <c r="E79" s="674"/>
      <c r="F79" s="680" t="s">
        <v>991</v>
      </c>
      <c r="G79" s="680"/>
      <c r="H79" s="680"/>
      <c r="I79" s="680"/>
      <c r="J79" s="680"/>
      <c r="K79" s="680"/>
      <c r="L79" s="680"/>
    </row>
    <row r="80" spans="1:12" ht="24" customHeight="1" thickTop="1" thickBot="1">
      <c r="A80" s="763">
        <v>2</v>
      </c>
      <c r="B80" s="764"/>
      <c r="C80" s="765"/>
      <c r="D80" s="674" t="s">
        <v>939</v>
      </c>
      <c r="E80" s="674"/>
      <c r="F80" s="679" t="s">
        <v>992</v>
      </c>
      <c r="G80" s="679"/>
      <c r="H80" s="679"/>
      <c r="I80" s="679"/>
      <c r="J80" s="679"/>
      <c r="K80" s="679"/>
      <c r="L80" s="679"/>
    </row>
    <row r="81" spans="1:12" ht="24" customHeight="1" thickTop="1" thickBot="1">
      <c r="A81" s="766">
        <v>3</v>
      </c>
      <c r="B81" s="767"/>
      <c r="C81" s="768"/>
      <c r="D81" s="674" t="s">
        <v>940</v>
      </c>
      <c r="E81" s="674"/>
      <c r="F81" s="679" t="s">
        <v>993</v>
      </c>
      <c r="G81" s="679"/>
      <c r="H81" s="679"/>
      <c r="I81" s="679"/>
      <c r="J81" s="679"/>
      <c r="K81" s="679"/>
      <c r="L81" s="679"/>
    </row>
    <row r="82" spans="1:12" ht="24" customHeight="1" thickTop="1" thickBot="1">
      <c r="A82" s="759">
        <v>4</v>
      </c>
      <c r="B82" s="760"/>
      <c r="C82" s="761"/>
      <c r="D82" s="762" t="s">
        <v>941</v>
      </c>
      <c r="E82" s="674"/>
      <c r="F82" s="679" t="s">
        <v>990</v>
      </c>
      <c r="G82" s="679"/>
      <c r="H82" s="679"/>
      <c r="I82" s="679"/>
      <c r="J82" s="679"/>
      <c r="K82" s="679"/>
      <c r="L82" s="679"/>
    </row>
    <row r="83" spans="1:12" ht="15" customHeight="1" thickTop="1"/>
    <row r="84" spans="1:12" ht="15" customHeight="1">
      <c r="A84" s="757" t="s">
        <v>1437</v>
      </c>
      <c r="B84" s="757"/>
      <c r="C84" s="757"/>
      <c r="D84" s="757"/>
      <c r="E84" s="757"/>
      <c r="F84" s="757"/>
      <c r="G84" s="757"/>
      <c r="H84" s="757"/>
      <c r="I84" s="757"/>
      <c r="J84" s="757"/>
      <c r="K84" s="757"/>
      <c r="L84" s="757"/>
    </row>
    <row r="85" spans="1:12" ht="15" customHeight="1">
      <c r="A85" s="757"/>
      <c r="B85" s="757"/>
      <c r="C85" s="757"/>
      <c r="D85" s="757"/>
      <c r="E85" s="757"/>
      <c r="F85" s="757"/>
      <c r="G85" s="757"/>
      <c r="H85" s="757"/>
      <c r="I85" s="757"/>
      <c r="J85" s="757"/>
      <c r="K85" s="757"/>
      <c r="L85" s="757"/>
    </row>
    <row r="86" spans="1:12" ht="15" customHeight="1">
      <c r="A86" s="757"/>
      <c r="B86" s="757"/>
      <c r="C86" s="757"/>
      <c r="D86" s="757"/>
      <c r="E86" s="757"/>
      <c r="F86" s="757"/>
      <c r="G86" s="757"/>
      <c r="H86" s="757"/>
      <c r="I86" s="757"/>
      <c r="J86" s="757"/>
      <c r="K86" s="757"/>
      <c r="L86" s="757"/>
    </row>
    <row r="87" spans="1:12" ht="15" customHeight="1">
      <c r="A87" s="757"/>
      <c r="B87" s="757"/>
      <c r="C87" s="757"/>
      <c r="D87" s="757"/>
      <c r="E87" s="757"/>
      <c r="F87" s="757"/>
      <c r="G87" s="757"/>
      <c r="H87" s="757"/>
      <c r="I87" s="757"/>
      <c r="J87" s="757"/>
      <c r="K87" s="757"/>
      <c r="L87" s="757"/>
    </row>
    <row r="88" spans="1:12" ht="15" customHeight="1">
      <c r="A88" s="758"/>
      <c r="B88" s="758"/>
      <c r="C88" s="758"/>
      <c r="D88" s="758"/>
      <c r="E88" s="758"/>
      <c r="F88" s="758"/>
      <c r="G88" s="758"/>
      <c r="H88" s="758"/>
      <c r="I88" s="758"/>
      <c r="J88" s="758"/>
      <c r="K88" s="758"/>
      <c r="L88" s="758"/>
    </row>
    <row r="89" spans="1:12" ht="15" customHeight="1">
      <c r="A89" s="467" t="s">
        <v>1570</v>
      </c>
      <c r="B89" s="467"/>
      <c r="C89" s="467"/>
      <c r="D89" s="467"/>
      <c r="E89" s="467"/>
      <c r="F89" s="467"/>
      <c r="G89" s="467"/>
      <c r="H89" s="467"/>
      <c r="I89" s="467"/>
      <c r="J89" s="467"/>
      <c r="K89" s="467"/>
      <c r="L89" s="467"/>
    </row>
    <row r="90" spans="1:12">
      <c r="A90" s="467"/>
      <c r="B90" s="467"/>
      <c r="C90" s="467"/>
      <c r="D90" s="467"/>
      <c r="E90" s="467"/>
      <c r="F90" s="467"/>
      <c r="G90" s="467"/>
      <c r="H90" s="467"/>
      <c r="I90" s="467"/>
      <c r="J90" s="467"/>
      <c r="K90" s="467"/>
      <c r="L90" s="467"/>
    </row>
    <row r="91" spans="1:12">
      <c r="A91" s="227"/>
      <c r="B91" s="227"/>
      <c r="C91" s="227"/>
      <c r="D91" s="227"/>
      <c r="E91" s="227"/>
      <c r="F91" s="227"/>
      <c r="G91" s="227"/>
      <c r="H91" s="227"/>
      <c r="I91" s="227"/>
      <c r="J91" s="227"/>
      <c r="K91" s="227"/>
      <c r="L91" s="227"/>
    </row>
    <row r="92" spans="1:12">
      <c r="A92" s="227"/>
      <c r="B92" s="227"/>
      <c r="C92" s="227"/>
      <c r="D92" s="227"/>
      <c r="E92" s="227"/>
      <c r="F92" s="227"/>
      <c r="G92" s="227"/>
      <c r="H92" s="227"/>
      <c r="I92" s="227"/>
      <c r="J92" s="227"/>
      <c r="K92" s="227"/>
      <c r="L92" s="227"/>
    </row>
  </sheetData>
  <sheetProtection algorithmName="SHA-512" hashValue="c4Xzo3u27Fh+R1+ZDNeRdIm9uJ7daf08G4mz1RHR2h6DPE7wtViWWWz4Ed2jQJWLuw0K12Rn0uUO3e2vcZBprw==" saltValue="1x3prkUVAK+c3a2m5XPRAQ==" spinCount="100000" sheet="1" objects="1" scenarios="1" selectLockedCells="1"/>
  <mergeCells count="153">
    <mergeCell ref="A9:D9"/>
    <mergeCell ref="E9:H9"/>
    <mergeCell ref="I9:L9"/>
    <mergeCell ref="A8:L8"/>
    <mergeCell ref="A1:L1"/>
    <mergeCell ref="A2:L2"/>
    <mergeCell ref="A3:L3"/>
    <mergeCell ref="A16:B16"/>
    <mergeCell ref="C10:D10"/>
    <mergeCell ref="C11:D11"/>
    <mergeCell ref="C12:D12"/>
    <mergeCell ref="C13:D13"/>
    <mergeCell ref="C14:D14"/>
    <mergeCell ref="C15:D15"/>
    <mergeCell ref="C16:D16"/>
    <mergeCell ref="A10:B10"/>
    <mergeCell ref="A11:B11"/>
    <mergeCell ref="A12:B12"/>
    <mergeCell ref="A13:B13"/>
    <mergeCell ref="A14:B14"/>
    <mergeCell ref="A15:B15"/>
    <mergeCell ref="I15:J15"/>
    <mergeCell ref="E16:F16"/>
    <mergeCell ref="G10:H10"/>
    <mergeCell ref="G11:H11"/>
    <mergeCell ref="G12:H12"/>
    <mergeCell ref="G13:H13"/>
    <mergeCell ref="G14:H14"/>
    <mergeCell ref="G15:H15"/>
    <mergeCell ref="G16:H16"/>
    <mergeCell ref="E10:F10"/>
    <mergeCell ref="E11:F11"/>
    <mergeCell ref="E12:F12"/>
    <mergeCell ref="E13:F13"/>
    <mergeCell ref="E14:F14"/>
    <mergeCell ref="E15:F15"/>
    <mergeCell ref="A18:D19"/>
    <mergeCell ref="E18:H19"/>
    <mergeCell ref="I18:L19"/>
    <mergeCell ref="A21:L21"/>
    <mergeCell ref="A22:D22"/>
    <mergeCell ref="E22:F22"/>
    <mergeCell ref="G22:J22"/>
    <mergeCell ref="K22:L22"/>
    <mergeCell ref="A7:L7"/>
    <mergeCell ref="K17:L17"/>
    <mergeCell ref="A17:J17"/>
    <mergeCell ref="I16:J16"/>
    <mergeCell ref="K10:L10"/>
    <mergeCell ref="K11:L11"/>
    <mergeCell ref="K12:L12"/>
    <mergeCell ref="K13:L13"/>
    <mergeCell ref="K14:L14"/>
    <mergeCell ref="K15:L15"/>
    <mergeCell ref="K16:L16"/>
    <mergeCell ref="I10:J10"/>
    <mergeCell ref="I11:J11"/>
    <mergeCell ref="I12:J12"/>
    <mergeCell ref="I13:J13"/>
    <mergeCell ref="I14:J14"/>
    <mergeCell ref="A23:D23"/>
    <mergeCell ref="A24:D24"/>
    <mergeCell ref="A25:D25"/>
    <mergeCell ref="A26:D26"/>
    <mergeCell ref="A27:D27"/>
    <mergeCell ref="E23:F23"/>
    <mergeCell ref="E24:F24"/>
    <mergeCell ref="E25:F25"/>
    <mergeCell ref="E26:F26"/>
    <mergeCell ref="E27:F27"/>
    <mergeCell ref="G23:J23"/>
    <mergeCell ref="G24:J24"/>
    <mergeCell ref="G25:J25"/>
    <mergeCell ref="G26:J26"/>
    <mergeCell ref="G27:J27"/>
    <mergeCell ref="K23:L23"/>
    <mergeCell ref="K24:L24"/>
    <mergeCell ref="K25:L25"/>
    <mergeCell ref="K26:L26"/>
    <mergeCell ref="K27:L27"/>
    <mergeCell ref="E32:J35"/>
    <mergeCell ref="K32:L35"/>
    <mergeCell ref="A32:D35"/>
    <mergeCell ref="A36:D39"/>
    <mergeCell ref="E36:J39"/>
    <mergeCell ref="K36:L39"/>
    <mergeCell ref="K28:L28"/>
    <mergeCell ref="A29:L30"/>
    <mergeCell ref="A31:D31"/>
    <mergeCell ref="E31:J31"/>
    <mergeCell ref="K31:L31"/>
    <mergeCell ref="A28:J28"/>
    <mergeCell ref="A48:J48"/>
    <mergeCell ref="K48:L48"/>
    <mergeCell ref="A49:L50"/>
    <mergeCell ref="A51:J51"/>
    <mergeCell ref="A52:J52"/>
    <mergeCell ref="A40:D43"/>
    <mergeCell ref="E40:J43"/>
    <mergeCell ref="K40:L43"/>
    <mergeCell ref="A44:D47"/>
    <mergeCell ref="E44:J47"/>
    <mergeCell ref="K44:L47"/>
    <mergeCell ref="A55:J55"/>
    <mergeCell ref="K55:L55"/>
    <mergeCell ref="A57:L57"/>
    <mergeCell ref="E59:H59"/>
    <mergeCell ref="E60:H60"/>
    <mergeCell ref="E62:H62"/>
    <mergeCell ref="A53:J53"/>
    <mergeCell ref="A54:J54"/>
    <mergeCell ref="K51:L51"/>
    <mergeCell ref="K52:L52"/>
    <mergeCell ref="K53:L53"/>
    <mergeCell ref="K54:L54"/>
    <mergeCell ref="E71:H71"/>
    <mergeCell ref="E73:H73"/>
    <mergeCell ref="E72:H72"/>
    <mergeCell ref="E74:H74"/>
    <mergeCell ref="E75:H76"/>
    <mergeCell ref="E61:H61"/>
    <mergeCell ref="E64:H64"/>
    <mergeCell ref="E67:H67"/>
    <mergeCell ref="E63:H63"/>
    <mergeCell ref="E65:H65"/>
    <mergeCell ref="E68:H68"/>
    <mergeCell ref="E70:H70"/>
    <mergeCell ref="E66:H66"/>
    <mergeCell ref="E69:H69"/>
    <mergeCell ref="J5:L5"/>
    <mergeCell ref="J6:L6"/>
    <mergeCell ref="E5:I5"/>
    <mergeCell ref="E6:I6"/>
    <mergeCell ref="A5:D5"/>
    <mergeCell ref="A6:D6"/>
    <mergeCell ref="A89:L90"/>
    <mergeCell ref="A84:L87"/>
    <mergeCell ref="A88:L88"/>
    <mergeCell ref="F82:L82"/>
    <mergeCell ref="A82:C82"/>
    <mergeCell ref="D82:E82"/>
    <mergeCell ref="D78:E78"/>
    <mergeCell ref="F78:L78"/>
    <mergeCell ref="F79:L79"/>
    <mergeCell ref="A80:C80"/>
    <mergeCell ref="A81:C81"/>
    <mergeCell ref="D80:E80"/>
    <mergeCell ref="D81:E81"/>
    <mergeCell ref="F80:L80"/>
    <mergeCell ref="F81:L81"/>
    <mergeCell ref="A78:C78"/>
    <mergeCell ref="A79:C79"/>
    <mergeCell ref="D79:E79"/>
  </mergeCells>
  <conditionalFormatting sqref="E75:H76">
    <cfRule type="cellIs" dxfId="59" priority="1" operator="between">
      <formula>50</formula>
      <formula>500</formula>
    </cfRule>
    <cfRule type="cellIs" dxfId="58" priority="2" operator="between">
      <formula>25</formula>
      <formula>49</formula>
    </cfRule>
    <cfRule type="cellIs" dxfId="57" priority="3" operator="between">
      <formula>11</formula>
      <formula>24</formula>
    </cfRule>
    <cfRule type="cellIs" dxfId="56" priority="4" operator="between">
      <formula>0</formula>
      <formula>10</formula>
    </cfRule>
  </conditionalFormatting>
  <dataValidations count="4">
    <dataValidation type="list" allowBlank="1" showInputMessage="1" showErrorMessage="1" sqref="K17:L17" xr:uid="{00000000-0002-0000-0C00-000000000000}">
      <formula1>"1,2,4,6,8,10"</formula1>
    </dataValidation>
    <dataValidation type="list" allowBlank="1" showInputMessage="1" showErrorMessage="1" sqref="K28:L28" xr:uid="{00000000-0002-0000-0C00-000001000000}">
      <formula1>"1,2,4,7,25"</formula1>
    </dataValidation>
    <dataValidation type="list" allowBlank="1" showInputMessage="1" showErrorMessage="1" sqref="K48:L48" xr:uid="{00000000-0002-0000-0C00-000002000000}">
      <formula1>"1,2,4,8"</formula1>
    </dataValidation>
    <dataValidation type="list" allowBlank="1" showInputMessage="1" showErrorMessage="1" sqref="K55:L55" xr:uid="{00000000-0002-0000-0C00-000003000000}">
      <formula1>"0,1,2"</formula1>
    </dataValidation>
  </dataValidations>
  <printOptions horizontalCentered="1"/>
  <pageMargins left="0.59055118110236227" right="0.59055118110236227" top="0.59055118110236227" bottom="0.59055118110236227" header="0.31496062992125984" footer="0.31496062992125984"/>
  <pageSetup paperSize="9" scale="92" orientation="portrait" r:id="rId1"/>
  <rowBreaks count="1" manualBreakCount="1">
    <brk id="55"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1:L94"/>
  <sheetViews>
    <sheetView showGridLines="0" showRowColHeaders="0" view="pageBreakPreview" zoomScale="120" zoomScaleNormal="120" zoomScaleSheetLayoutView="120" workbookViewId="0">
      <selection activeCell="K64" sqref="K64:L64"/>
    </sheetView>
  </sheetViews>
  <sheetFormatPr defaultColWidth="9.140625" defaultRowHeight="15"/>
  <cols>
    <col min="1" max="12" width="7.28515625" customWidth="1"/>
  </cols>
  <sheetData>
    <row r="1" spans="1:12" ht="14.25" customHeight="1">
      <c r="A1" s="442" t="s">
        <v>942</v>
      </c>
      <c r="B1" s="442"/>
      <c r="C1" s="442"/>
      <c r="D1" s="442"/>
      <c r="E1" s="442"/>
      <c r="F1" s="442"/>
      <c r="G1" s="442"/>
      <c r="H1" s="442"/>
      <c r="I1" s="442"/>
      <c r="J1" s="442"/>
      <c r="K1" s="442"/>
      <c r="L1" s="442"/>
    </row>
    <row r="2" spans="1:12" ht="9" customHeight="1">
      <c r="A2" s="443" t="s">
        <v>885</v>
      </c>
      <c r="B2" s="443"/>
      <c r="C2" s="443"/>
      <c r="D2" s="443"/>
      <c r="E2" s="443"/>
      <c r="F2" s="443"/>
      <c r="G2" s="443"/>
      <c r="H2" s="443"/>
      <c r="I2" s="443"/>
      <c r="J2" s="443"/>
      <c r="K2" s="443"/>
      <c r="L2" s="443"/>
    </row>
    <row r="3" spans="1:12" ht="9" customHeight="1">
      <c r="A3" s="443" t="s">
        <v>886</v>
      </c>
      <c r="B3" s="443"/>
      <c r="C3" s="443"/>
      <c r="D3" s="443"/>
      <c r="E3" s="443"/>
      <c r="F3" s="443"/>
      <c r="G3" s="443"/>
      <c r="H3" s="443"/>
      <c r="I3" s="443"/>
      <c r="J3" s="443"/>
      <c r="K3" s="443"/>
      <c r="L3" s="443"/>
    </row>
    <row r="4" spans="1:12" ht="9" customHeight="1" thickBot="1">
      <c r="A4" s="65"/>
      <c r="B4" s="65"/>
      <c r="C4" s="65"/>
      <c r="D4" s="65"/>
      <c r="E4" s="65"/>
      <c r="F4" s="65"/>
      <c r="G4" s="65"/>
      <c r="H4" s="65"/>
      <c r="I4" s="65"/>
      <c r="J4" s="65"/>
      <c r="K4" s="65"/>
      <c r="L4" s="65"/>
    </row>
    <row r="5" spans="1:12" ht="15" customHeight="1" thickTop="1" thickBot="1">
      <c r="A5" s="384" t="s">
        <v>1522</v>
      </c>
      <c r="B5" s="384"/>
      <c r="C5" s="384"/>
      <c r="D5" s="384"/>
      <c r="E5" s="384" t="s">
        <v>1524</v>
      </c>
      <c r="F5" s="384"/>
      <c r="G5" s="384"/>
      <c r="H5" s="384"/>
      <c r="I5" s="384"/>
      <c r="J5" s="384" t="s">
        <v>1466</v>
      </c>
      <c r="K5" s="384"/>
      <c r="L5" s="384"/>
    </row>
    <row r="6" spans="1:12" ht="15" customHeight="1" thickTop="1" thickBot="1">
      <c r="A6" s="384" t="s">
        <v>1523</v>
      </c>
      <c r="B6" s="384"/>
      <c r="C6" s="384"/>
      <c r="D6" s="384"/>
      <c r="E6" s="384" t="s">
        <v>1525</v>
      </c>
      <c r="F6" s="384"/>
      <c r="G6" s="384"/>
      <c r="H6" s="384"/>
      <c r="I6" s="384"/>
      <c r="J6" s="384" t="s">
        <v>1526</v>
      </c>
      <c r="K6" s="384"/>
      <c r="L6" s="384"/>
    </row>
    <row r="7" spans="1:12" ht="9.75" customHeight="1" thickTop="1" thickBot="1">
      <c r="A7" s="65"/>
      <c r="B7" s="65"/>
      <c r="C7" s="65"/>
      <c r="D7" s="65"/>
      <c r="E7" s="65"/>
      <c r="F7" s="65"/>
      <c r="G7" s="65"/>
      <c r="H7" s="65"/>
      <c r="I7" s="65"/>
      <c r="J7" s="65"/>
      <c r="K7" s="65"/>
      <c r="L7" s="65"/>
    </row>
    <row r="8" spans="1:12" ht="15" customHeight="1" thickTop="1" thickBot="1">
      <c r="A8" s="806" t="s">
        <v>887</v>
      </c>
      <c r="B8" s="806"/>
      <c r="C8" s="806"/>
      <c r="D8" s="806"/>
      <c r="E8" s="806"/>
      <c r="F8" s="806"/>
      <c r="G8" s="806"/>
      <c r="H8" s="806"/>
      <c r="I8" s="806"/>
      <c r="J8" s="806"/>
      <c r="K8" s="806"/>
      <c r="L8" s="806"/>
    </row>
    <row r="9" spans="1:12" ht="30" customHeight="1" thickTop="1" thickBot="1">
      <c r="A9" s="675" t="s">
        <v>943</v>
      </c>
      <c r="B9" s="675"/>
      <c r="C9" s="675"/>
      <c r="D9" s="675"/>
      <c r="E9" s="675"/>
      <c r="F9" s="675"/>
      <c r="G9" s="675" t="s">
        <v>1392</v>
      </c>
      <c r="H9" s="675"/>
      <c r="I9" s="675"/>
      <c r="J9" s="675"/>
      <c r="K9" s="675"/>
      <c r="L9" s="675"/>
    </row>
    <row r="10" spans="1:12" ht="15" customHeight="1" thickTop="1" thickBot="1">
      <c r="A10" s="788" t="s">
        <v>944</v>
      </c>
      <c r="B10" s="788"/>
      <c r="C10" s="788"/>
      <c r="D10" s="788"/>
      <c r="E10" s="788" t="s">
        <v>303</v>
      </c>
      <c r="F10" s="788"/>
      <c r="G10" s="788" t="s">
        <v>945</v>
      </c>
      <c r="H10" s="788"/>
      <c r="I10" s="788"/>
      <c r="J10" s="788"/>
      <c r="K10" s="788" t="s">
        <v>303</v>
      </c>
      <c r="L10" s="788"/>
    </row>
    <row r="11" spans="1:12" ht="15" customHeight="1" thickTop="1" thickBot="1">
      <c r="A11" s="674" t="s">
        <v>890</v>
      </c>
      <c r="B11" s="674"/>
      <c r="C11" s="674"/>
      <c r="D11" s="674"/>
      <c r="E11" s="674">
        <v>1</v>
      </c>
      <c r="F11" s="674"/>
      <c r="G11" s="674" t="s">
        <v>907</v>
      </c>
      <c r="H11" s="674"/>
      <c r="I11" s="674"/>
      <c r="J11" s="674"/>
      <c r="K11" s="674">
        <v>1</v>
      </c>
      <c r="L11" s="674"/>
    </row>
    <row r="12" spans="1:12" ht="15" customHeight="1" thickTop="1" thickBot="1">
      <c r="A12" s="674" t="s">
        <v>895</v>
      </c>
      <c r="B12" s="674"/>
      <c r="C12" s="674"/>
      <c r="D12" s="674"/>
      <c r="E12" s="674">
        <v>2</v>
      </c>
      <c r="F12" s="674"/>
      <c r="G12" s="674" t="s">
        <v>946</v>
      </c>
      <c r="H12" s="674"/>
      <c r="I12" s="674"/>
      <c r="J12" s="674"/>
      <c r="K12" s="674">
        <v>2</v>
      </c>
      <c r="L12" s="674"/>
    </row>
    <row r="13" spans="1:12" ht="15" customHeight="1" thickTop="1" thickBot="1">
      <c r="A13" s="674" t="s">
        <v>896</v>
      </c>
      <c r="B13" s="674"/>
      <c r="C13" s="674"/>
      <c r="D13" s="674"/>
      <c r="E13" s="674">
        <v>4</v>
      </c>
      <c r="F13" s="674"/>
      <c r="G13" s="674" t="s">
        <v>908</v>
      </c>
      <c r="H13" s="674"/>
      <c r="I13" s="674"/>
      <c r="J13" s="674"/>
      <c r="K13" s="674">
        <v>4</v>
      </c>
      <c r="L13" s="674"/>
    </row>
    <row r="14" spans="1:12" ht="15" customHeight="1" thickTop="1" thickBot="1">
      <c r="A14" s="674" t="s">
        <v>897</v>
      </c>
      <c r="B14" s="674"/>
      <c r="C14" s="674"/>
      <c r="D14" s="674"/>
      <c r="E14" s="674">
        <v>6</v>
      </c>
      <c r="F14" s="674"/>
      <c r="G14" s="674" t="s">
        <v>909</v>
      </c>
      <c r="H14" s="674"/>
      <c r="I14" s="674"/>
      <c r="J14" s="674"/>
      <c r="K14" s="674">
        <v>6</v>
      </c>
      <c r="L14" s="674"/>
    </row>
    <row r="15" spans="1:12" ht="15" customHeight="1" thickTop="1" thickBot="1">
      <c r="A15" s="674" t="s">
        <v>898</v>
      </c>
      <c r="B15" s="674"/>
      <c r="C15" s="674"/>
      <c r="D15" s="674"/>
      <c r="E15" s="674">
        <v>8</v>
      </c>
      <c r="F15" s="674"/>
      <c r="G15" s="674" t="s">
        <v>947</v>
      </c>
      <c r="H15" s="674"/>
      <c r="I15" s="674"/>
      <c r="J15" s="674"/>
      <c r="K15" s="674">
        <v>8</v>
      </c>
      <c r="L15" s="674"/>
    </row>
    <row r="16" spans="1:12" ht="15" customHeight="1" thickTop="1" thickBot="1">
      <c r="A16" s="762" t="s">
        <v>912</v>
      </c>
      <c r="B16" s="674"/>
      <c r="C16" s="674"/>
      <c r="D16" s="674"/>
      <c r="E16" s="674">
        <v>10</v>
      </c>
      <c r="F16" s="674"/>
      <c r="G16" s="674" t="s">
        <v>913</v>
      </c>
      <c r="H16" s="674"/>
      <c r="I16" s="674"/>
      <c r="J16" s="674"/>
      <c r="K16" s="674">
        <v>10</v>
      </c>
      <c r="L16" s="674"/>
    </row>
    <row r="17" spans="1:12" ht="15" customHeight="1" thickTop="1" thickBot="1">
      <c r="A17" s="780" t="s">
        <v>1022</v>
      </c>
      <c r="B17" s="780"/>
      <c r="C17" s="780"/>
      <c r="D17" s="780"/>
      <c r="E17" s="780"/>
      <c r="F17" s="780"/>
      <c r="G17" s="780"/>
      <c r="H17" s="780"/>
      <c r="I17" s="780"/>
      <c r="J17" s="780"/>
      <c r="K17" s="411"/>
      <c r="L17" s="411"/>
    </row>
    <row r="18" spans="1:12" ht="15" customHeight="1" thickTop="1" thickBot="1">
      <c r="A18" s="674" t="s">
        <v>949</v>
      </c>
      <c r="B18" s="674"/>
      <c r="C18" s="674"/>
      <c r="D18" s="674"/>
      <c r="E18" s="674"/>
      <c r="F18" s="674"/>
      <c r="G18" s="674" t="s">
        <v>950</v>
      </c>
      <c r="H18" s="674"/>
      <c r="I18" s="674"/>
      <c r="J18" s="674"/>
      <c r="K18" s="674"/>
      <c r="L18" s="674"/>
    </row>
    <row r="19" spans="1:12" ht="15" customHeight="1" thickTop="1" thickBot="1"/>
    <row r="20" spans="1:12" ht="15" customHeight="1" thickTop="1" thickBot="1">
      <c r="A20" s="777" t="s">
        <v>951</v>
      </c>
      <c r="B20" s="778"/>
      <c r="C20" s="778"/>
      <c r="D20" s="778"/>
      <c r="E20" s="778"/>
      <c r="F20" s="778"/>
      <c r="G20" s="778"/>
      <c r="H20" s="778"/>
      <c r="I20" s="778"/>
      <c r="J20" s="778"/>
      <c r="K20" s="778"/>
      <c r="L20" s="779"/>
    </row>
    <row r="21" spans="1:12" ht="15" customHeight="1" thickTop="1" thickBot="1">
      <c r="A21" s="675" t="s">
        <v>976</v>
      </c>
      <c r="B21" s="675"/>
      <c r="C21" s="518" t="s">
        <v>952</v>
      </c>
      <c r="D21" s="518"/>
      <c r="E21" s="518"/>
      <c r="F21" s="518"/>
      <c r="G21" s="518"/>
      <c r="H21" s="518"/>
      <c r="I21" s="518"/>
      <c r="J21" s="518"/>
      <c r="K21" s="518"/>
      <c r="L21" s="518"/>
    </row>
    <row r="22" spans="1:12" ht="80.099999999999994" customHeight="1" thickTop="1" thickBot="1">
      <c r="A22" s="675"/>
      <c r="B22" s="675"/>
      <c r="C22" s="804" t="s">
        <v>961</v>
      </c>
      <c r="D22" s="804"/>
      <c r="E22" s="805" t="s">
        <v>962</v>
      </c>
      <c r="F22" s="805"/>
      <c r="G22" s="804" t="s">
        <v>963</v>
      </c>
      <c r="H22" s="804"/>
      <c r="I22" s="804" t="s">
        <v>964</v>
      </c>
      <c r="J22" s="804"/>
      <c r="K22" s="804" t="s">
        <v>965</v>
      </c>
      <c r="L22" s="804"/>
    </row>
    <row r="23" spans="1:12" ht="15" customHeight="1" thickTop="1" thickBot="1">
      <c r="A23" s="674" t="s">
        <v>953</v>
      </c>
      <c r="B23" s="674"/>
      <c r="C23" s="674">
        <v>0.5</v>
      </c>
      <c r="D23" s="674"/>
      <c r="E23" s="674">
        <v>0.5</v>
      </c>
      <c r="F23" s="674"/>
      <c r="G23" s="674">
        <v>0.5</v>
      </c>
      <c r="H23" s="674"/>
      <c r="I23" s="674">
        <v>0.5</v>
      </c>
      <c r="J23" s="674"/>
      <c r="K23" s="674">
        <v>0.5</v>
      </c>
      <c r="L23" s="674"/>
    </row>
    <row r="24" spans="1:12" ht="15" customHeight="1" thickTop="1" thickBot="1">
      <c r="A24" s="674" t="s">
        <v>954</v>
      </c>
      <c r="B24" s="674"/>
      <c r="C24" s="674">
        <v>1</v>
      </c>
      <c r="D24" s="674"/>
      <c r="E24" s="674">
        <v>1</v>
      </c>
      <c r="F24" s="674"/>
      <c r="G24" s="674">
        <v>1</v>
      </c>
      <c r="H24" s="674"/>
      <c r="I24" s="674">
        <v>1</v>
      </c>
      <c r="J24" s="674"/>
      <c r="K24" s="674">
        <v>1</v>
      </c>
      <c r="L24" s="674"/>
    </row>
    <row r="25" spans="1:12" ht="15" customHeight="1" thickTop="1" thickBot="1">
      <c r="A25" s="674" t="s">
        <v>955</v>
      </c>
      <c r="B25" s="674"/>
      <c r="C25" s="674">
        <v>1.5</v>
      </c>
      <c r="D25" s="674"/>
      <c r="E25" s="653">
        <v>2</v>
      </c>
      <c r="F25" s="653"/>
      <c r="G25" s="674">
        <v>2</v>
      </c>
      <c r="H25" s="674"/>
      <c r="I25" s="674">
        <v>1.5</v>
      </c>
      <c r="J25" s="674"/>
      <c r="K25" s="674">
        <v>2</v>
      </c>
      <c r="L25" s="674"/>
    </row>
    <row r="26" spans="1:12" ht="15" customHeight="1" thickTop="1" thickBot="1">
      <c r="A26" s="674" t="s">
        <v>956</v>
      </c>
      <c r="B26" s="674"/>
      <c r="C26" s="674">
        <v>2</v>
      </c>
      <c r="D26" s="674"/>
      <c r="E26" s="653">
        <v>4</v>
      </c>
      <c r="F26" s="653"/>
      <c r="G26" s="674">
        <v>3</v>
      </c>
      <c r="H26" s="674"/>
      <c r="I26" s="674">
        <v>2</v>
      </c>
      <c r="J26" s="674"/>
      <c r="K26" s="653">
        <v>4</v>
      </c>
      <c r="L26" s="653"/>
    </row>
    <row r="27" spans="1:12" ht="15" customHeight="1" thickTop="1" thickBot="1">
      <c r="A27" s="674" t="s">
        <v>957</v>
      </c>
      <c r="B27" s="674"/>
      <c r="C27" s="674">
        <v>3</v>
      </c>
      <c r="D27" s="674"/>
      <c r="E27" s="674"/>
      <c r="F27" s="674"/>
      <c r="G27" s="653">
        <v>4</v>
      </c>
      <c r="H27" s="653"/>
      <c r="I27" s="674">
        <v>3</v>
      </c>
      <c r="J27" s="674"/>
      <c r="K27" s="674"/>
      <c r="L27" s="674"/>
    </row>
    <row r="28" spans="1:12" ht="15" customHeight="1" thickTop="1" thickBot="1">
      <c r="A28" s="674" t="s">
        <v>958</v>
      </c>
      <c r="B28" s="674"/>
      <c r="C28" s="653">
        <v>4</v>
      </c>
      <c r="D28" s="653"/>
      <c r="E28" s="674"/>
      <c r="F28" s="674"/>
      <c r="G28" s="653">
        <v>5</v>
      </c>
      <c r="H28" s="653"/>
      <c r="I28" s="674">
        <v>4</v>
      </c>
      <c r="J28" s="674"/>
      <c r="K28" s="674"/>
      <c r="L28" s="674"/>
    </row>
    <row r="29" spans="1:12" ht="15" customHeight="1" thickTop="1" thickBot="1">
      <c r="A29" s="674" t="s">
        <v>959</v>
      </c>
      <c r="B29" s="674"/>
      <c r="C29" s="653">
        <v>5</v>
      </c>
      <c r="D29" s="653"/>
      <c r="E29" s="674"/>
      <c r="F29" s="674"/>
      <c r="G29" s="674"/>
      <c r="H29" s="674"/>
      <c r="I29" s="674">
        <v>5</v>
      </c>
      <c r="J29" s="674"/>
      <c r="K29" s="674"/>
      <c r="L29" s="674"/>
    </row>
    <row r="30" spans="1:12" ht="15" customHeight="1" thickTop="1" thickBot="1">
      <c r="A30" s="674" t="s">
        <v>960</v>
      </c>
      <c r="B30" s="674"/>
      <c r="C30" s="674"/>
      <c r="D30" s="674"/>
      <c r="E30" s="674"/>
      <c r="F30" s="674"/>
      <c r="G30" s="674"/>
      <c r="H30" s="674"/>
      <c r="I30" s="674"/>
      <c r="J30" s="674"/>
      <c r="K30" s="674"/>
      <c r="L30" s="674"/>
    </row>
    <row r="31" spans="1:12" ht="16.5" customHeight="1" thickTop="1" thickBot="1">
      <c r="A31" s="675" t="s">
        <v>1393</v>
      </c>
      <c r="B31" s="675"/>
      <c r="C31" s="799"/>
      <c r="D31" s="580"/>
      <c r="E31" s="580"/>
      <c r="F31" s="800"/>
      <c r="G31" s="792" t="s">
        <v>1394</v>
      </c>
      <c r="H31" s="781"/>
      <c r="I31" s="781"/>
      <c r="J31" s="781"/>
      <c r="K31" s="781"/>
      <c r="L31" s="793"/>
    </row>
    <row r="32" spans="1:12" ht="30" customHeight="1" thickTop="1" thickBot="1">
      <c r="A32" s="675"/>
      <c r="B32" s="675"/>
      <c r="C32" s="801"/>
      <c r="D32" s="802"/>
      <c r="E32" s="802"/>
      <c r="F32" s="803"/>
      <c r="G32" s="794"/>
      <c r="H32" s="464"/>
      <c r="I32" s="464"/>
      <c r="J32" s="464"/>
      <c r="K32" s="464"/>
      <c r="L32" s="795"/>
    </row>
    <row r="33" spans="1:12" ht="15" customHeight="1" thickTop="1" thickBot="1">
      <c r="A33" s="674" t="s">
        <v>894</v>
      </c>
      <c r="B33" s="791"/>
      <c r="C33" s="674">
        <v>1</v>
      </c>
      <c r="D33" s="674"/>
      <c r="E33" s="674"/>
      <c r="F33" s="791"/>
      <c r="G33" s="794"/>
      <c r="H33" s="464"/>
      <c r="I33" s="464"/>
      <c r="J33" s="464"/>
      <c r="K33" s="464"/>
      <c r="L33" s="795"/>
    </row>
    <row r="34" spans="1:12" ht="15" customHeight="1" thickTop="1" thickBot="1">
      <c r="A34" s="674" t="s">
        <v>966</v>
      </c>
      <c r="B34" s="791"/>
      <c r="C34" s="674">
        <v>2</v>
      </c>
      <c r="D34" s="674"/>
      <c r="E34" s="674"/>
      <c r="F34" s="791"/>
      <c r="G34" s="794"/>
      <c r="H34" s="464"/>
      <c r="I34" s="464"/>
      <c r="J34" s="464"/>
      <c r="K34" s="464"/>
      <c r="L34" s="795"/>
    </row>
    <row r="35" spans="1:12" ht="15" customHeight="1" thickTop="1" thickBot="1">
      <c r="A35" s="674" t="s">
        <v>967</v>
      </c>
      <c r="B35" s="791"/>
      <c r="C35" s="674">
        <v>4</v>
      </c>
      <c r="D35" s="674"/>
      <c r="E35" s="674"/>
      <c r="F35" s="791"/>
      <c r="G35" s="794"/>
      <c r="H35" s="464"/>
      <c r="I35" s="464"/>
      <c r="J35" s="464"/>
      <c r="K35" s="464"/>
      <c r="L35" s="795"/>
    </row>
    <row r="36" spans="1:12" ht="15" customHeight="1" thickTop="1" thickBot="1">
      <c r="A36" s="674" t="s">
        <v>968</v>
      </c>
      <c r="B36" s="791"/>
      <c r="C36" s="674"/>
      <c r="D36" s="674"/>
      <c r="E36" s="674"/>
      <c r="F36" s="791"/>
      <c r="G36" s="796"/>
      <c r="H36" s="797"/>
      <c r="I36" s="797"/>
      <c r="J36" s="797"/>
      <c r="K36" s="797"/>
      <c r="L36" s="798"/>
    </row>
    <row r="37" spans="1:12" ht="15" customHeight="1" thickTop="1" thickBot="1">
      <c r="A37" s="693" t="s">
        <v>1022</v>
      </c>
      <c r="B37" s="694"/>
      <c r="C37" s="790"/>
      <c r="D37" s="790"/>
      <c r="E37" s="790"/>
      <c r="F37" s="790"/>
      <c r="G37" s="694"/>
      <c r="H37" s="694"/>
      <c r="I37" s="694"/>
      <c r="J37" s="695"/>
      <c r="K37" s="411"/>
      <c r="L37" s="411"/>
    </row>
    <row r="38" spans="1:12" ht="15" customHeight="1" thickTop="1" thickBot="1">
      <c r="A38" s="518" t="s">
        <v>969</v>
      </c>
      <c r="B38" s="518"/>
      <c r="C38" s="518"/>
      <c r="D38" s="518"/>
      <c r="E38" s="518"/>
      <c r="F38" s="518"/>
      <c r="G38" s="518"/>
      <c r="H38" s="518"/>
      <c r="I38" s="518" t="s">
        <v>970</v>
      </c>
      <c r="J38" s="518"/>
      <c r="K38" s="518"/>
      <c r="L38" s="518"/>
    </row>
    <row r="39" spans="1:12" ht="15" customHeight="1" thickTop="1" thickBot="1">
      <c r="A39" s="518"/>
      <c r="B39" s="518"/>
      <c r="C39" s="518"/>
      <c r="D39" s="518"/>
      <c r="E39" s="518"/>
      <c r="F39" s="518"/>
      <c r="G39" s="518"/>
      <c r="H39" s="518"/>
      <c r="I39" s="518" t="s">
        <v>971</v>
      </c>
      <c r="J39" s="518"/>
      <c r="K39" s="518" t="s">
        <v>972</v>
      </c>
      <c r="L39" s="518"/>
    </row>
    <row r="40" spans="1:12" ht="15" customHeight="1" thickTop="1" thickBot="1">
      <c r="A40" s="453" t="s">
        <v>973</v>
      </c>
      <c r="B40" s="674"/>
      <c r="C40" s="674"/>
      <c r="D40" s="674"/>
      <c r="E40" s="674"/>
      <c r="F40" s="674"/>
      <c r="G40" s="674"/>
      <c r="H40" s="674"/>
      <c r="I40" s="674">
        <v>1</v>
      </c>
      <c r="J40" s="674"/>
      <c r="K40" s="674">
        <v>2</v>
      </c>
      <c r="L40" s="674"/>
    </row>
    <row r="41" spans="1:12" ht="15" customHeight="1" thickTop="1" thickBot="1">
      <c r="A41" s="674"/>
      <c r="B41" s="674"/>
      <c r="C41" s="674"/>
      <c r="D41" s="674"/>
      <c r="E41" s="674"/>
      <c r="F41" s="674"/>
      <c r="G41" s="674"/>
      <c r="H41" s="674"/>
      <c r="I41" s="674"/>
      <c r="J41" s="674"/>
      <c r="K41" s="674"/>
      <c r="L41" s="674"/>
    </row>
    <row r="42" spans="1:12" ht="15" customHeight="1" thickTop="1" thickBot="1">
      <c r="A42" s="453" t="s">
        <v>974</v>
      </c>
      <c r="B42" s="674"/>
      <c r="C42" s="674"/>
      <c r="D42" s="674"/>
      <c r="E42" s="674"/>
      <c r="F42" s="674"/>
      <c r="G42" s="674"/>
      <c r="H42" s="674"/>
      <c r="I42" s="674">
        <v>2</v>
      </c>
      <c r="J42" s="674"/>
      <c r="K42" s="674">
        <v>4</v>
      </c>
      <c r="L42" s="674"/>
    </row>
    <row r="43" spans="1:12" ht="15" customHeight="1" thickTop="1" thickBot="1">
      <c r="A43" s="674"/>
      <c r="B43" s="674"/>
      <c r="C43" s="674"/>
      <c r="D43" s="674"/>
      <c r="E43" s="674"/>
      <c r="F43" s="674"/>
      <c r="G43" s="674"/>
      <c r="H43" s="674"/>
      <c r="I43" s="674"/>
      <c r="J43" s="674"/>
      <c r="K43" s="674"/>
      <c r="L43" s="674"/>
    </row>
    <row r="44" spans="1:12" ht="15" customHeight="1" thickTop="1" thickBot="1">
      <c r="A44" s="693" t="s">
        <v>1022</v>
      </c>
      <c r="B44" s="694"/>
      <c r="C44" s="694"/>
      <c r="D44" s="694"/>
      <c r="E44" s="694"/>
      <c r="F44" s="694"/>
      <c r="G44" s="694"/>
      <c r="H44" s="694"/>
      <c r="I44" s="694"/>
      <c r="J44" s="695"/>
      <c r="K44" s="411"/>
      <c r="L44" s="411"/>
    </row>
    <row r="45" spans="1:12" ht="15" customHeight="1" thickTop="1" thickBot="1">
      <c r="A45" s="443" t="s">
        <v>975</v>
      </c>
      <c r="B45" s="443"/>
      <c r="C45" s="443"/>
      <c r="D45" s="443"/>
      <c r="E45" s="443"/>
      <c r="F45" s="443"/>
      <c r="G45" s="443"/>
      <c r="H45" s="443"/>
      <c r="I45" s="443"/>
      <c r="J45" s="443"/>
      <c r="K45" s="443"/>
      <c r="L45" s="443"/>
    </row>
    <row r="46" spans="1:12" ht="15" customHeight="1" thickTop="1" thickBot="1">
      <c r="A46" s="518" t="s">
        <v>375</v>
      </c>
      <c r="B46" s="518"/>
      <c r="C46" s="518"/>
      <c r="D46" s="518"/>
      <c r="E46" s="518"/>
      <c r="F46" s="518"/>
      <c r="G46" s="518"/>
      <c r="H46" s="518"/>
      <c r="I46" s="518"/>
      <c r="J46" s="518"/>
      <c r="K46" s="518"/>
      <c r="L46" s="518"/>
    </row>
    <row r="47" spans="1:12" ht="15" customHeight="1" thickTop="1" thickBot="1">
      <c r="A47" s="807"/>
      <c r="B47" s="807"/>
      <c r="C47" s="807"/>
      <c r="D47" s="807"/>
      <c r="E47" s="807"/>
      <c r="F47" s="674" t="s">
        <v>977</v>
      </c>
      <c r="G47" s="674"/>
      <c r="H47" s="674"/>
      <c r="I47" s="674"/>
      <c r="J47" s="674"/>
      <c r="K47" s="674"/>
      <c r="L47" s="674">
        <v>1</v>
      </c>
    </row>
    <row r="48" spans="1:12" ht="15" customHeight="1" thickTop="1" thickBot="1">
      <c r="A48" s="807"/>
      <c r="B48" s="807"/>
      <c r="C48" s="807"/>
      <c r="D48" s="807"/>
      <c r="E48" s="807"/>
      <c r="F48" s="674"/>
      <c r="G48" s="674"/>
      <c r="H48" s="674"/>
      <c r="I48" s="674"/>
      <c r="J48" s="674"/>
      <c r="K48" s="674"/>
      <c r="L48" s="674"/>
    </row>
    <row r="49" spans="1:12" ht="15" customHeight="1" thickTop="1" thickBot="1">
      <c r="A49" s="807"/>
      <c r="B49" s="807"/>
      <c r="C49" s="807"/>
      <c r="D49" s="807"/>
      <c r="E49" s="807"/>
      <c r="F49" s="674"/>
      <c r="G49" s="674"/>
      <c r="H49" s="674"/>
      <c r="I49" s="674"/>
      <c r="J49" s="674"/>
      <c r="K49" s="674"/>
      <c r="L49" s="674"/>
    </row>
    <row r="50" spans="1:12" ht="15" customHeight="1" thickTop="1" thickBot="1">
      <c r="A50" s="807"/>
      <c r="B50" s="807"/>
      <c r="C50" s="807"/>
      <c r="D50" s="807"/>
      <c r="E50" s="807"/>
      <c r="F50" s="674"/>
      <c r="G50" s="674"/>
      <c r="H50" s="674"/>
      <c r="I50" s="674"/>
      <c r="J50" s="674"/>
      <c r="K50" s="674"/>
      <c r="L50" s="674"/>
    </row>
    <row r="51" spans="1:12" ht="15" customHeight="1" thickTop="1" thickBot="1">
      <c r="A51" s="807"/>
      <c r="B51" s="807"/>
      <c r="C51" s="807"/>
      <c r="D51" s="807"/>
      <c r="E51" s="807"/>
      <c r="F51" s="453" t="s">
        <v>1438</v>
      </c>
      <c r="G51" s="453"/>
      <c r="H51" s="453"/>
      <c r="I51" s="453"/>
      <c r="J51" s="453"/>
      <c r="K51" s="453"/>
      <c r="L51" s="674">
        <v>2</v>
      </c>
    </row>
    <row r="52" spans="1:12" ht="15" customHeight="1" thickTop="1" thickBot="1">
      <c r="A52" s="807"/>
      <c r="B52" s="807"/>
      <c r="C52" s="807"/>
      <c r="D52" s="807"/>
      <c r="E52" s="807"/>
      <c r="F52" s="453"/>
      <c r="G52" s="453"/>
      <c r="H52" s="453"/>
      <c r="I52" s="453"/>
      <c r="J52" s="453"/>
      <c r="K52" s="453"/>
      <c r="L52" s="674"/>
    </row>
    <row r="53" spans="1:12" ht="15" customHeight="1" thickTop="1" thickBot="1">
      <c r="A53" s="807"/>
      <c r="B53" s="807"/>
      <c r="C53" s="807"/>
      <c r="D53" s="807"/>
      <c r="E53" s="807"/>
      <c r="F53" s="453"/>
      <c r="G53" s="453"/>
      <c r="H53" s="453"/>
      <c r="I53" s="453"/>
      <c r="J53" s="453"/>
      <c r="K53" s="453"/>
      <c r="L53" s="674"/>
    </row>
    <row r="54" spans="1:12" ht="15" customHeight="1" thickTop="1" thickBot="1">
      <c r="A54" s="807"/>
      <c r="B54" s="807"/>
      <c r="C54" s="807"/>
      <c r="D54" s="807"/>
      <c r="E54" s="807"/>
      <c r="F54" s="453"/>
      <c r="G54" s="453"/>
      <c r="H54" s="453"/>
      <c r="I54" s="453"/>
      <c r="J54" s="453"/>
      <c r="K54" s="453"/>
      <c r="L54" s="674"/>
    </row>
    <row r="55" spans="1:12" ht="15" customHeight="1" thickTop="1" thickBot="1">
      <c r="A55" s="807"/>
      <c r="B55" s="807"/>
      <c r="C55" s="807"/>
      <c r="D55" s="807"/>
      <c r="E55" s="807"/>
      <c r="F55" s="674" t="s">
        <v>978</v>
      </c>
      <c r="G55" s="674"/>
      <c r="H55" s="674"/>
      <c r="I55" s="674"/>
      <c r="J55" s="674"/>
      <c r="K55" s="674"/>
      <c r="L55" s="674">
        <v>4</v>
      </c>
    </row>
    <row r="56" spans="1:12" ht="15" customHeight="1" thickTop="1" thickBot="1">
      <c r="A56" s="807"/>
      <c r="B56" s="807"/>
      <c r="C56" s="807"/>
      <c r="D56" s="807"/>
      <c r="E56" s="807"/>
      <c r="F56" s="674"/>
      <c r="G56" s="674"/>
      <c r="H56" s="674"/>
      <c r="I56" s="674"/>
      <c r="J56" s="674"/>
      <c r="K56" s="674"/>
      <c r="L56" s="674"/>
    </row>
    <row r="57" spans="1:12" ht="15" customHeight="1" thickTop="1" thickBot="1">
      <c r="A57" s="807"/>
      <c r="B57" s="807"/>
      <c r="C57" s="807"/>
      <c r="D57" s="807"/>
      <c r="E57" s="807"/>
      <c r="F57" s="674"/>
      <c r="G57" s="674"/>
      <c r="H57" s="674"/>
      <c r="I57" s="674"/>
      <c r="J57" s="674"/>
      <c r="K57" s="674"/>
      <c r="L57" s="674"/>
    </row>
    <row r="58" spans="1:12" ht="15" customHeight="1" thickTop="1" thickBot="1">
      <c r="A58" s="807"/>
      <c r="B58" s="807"/>
      <c r="C58" s="807"/>
      <c r="D58" s="807"/>
      <c r="E58" s="807"/>
      <c r="F58" s="674"/>
      <c r="G58" s="674"/>
      <c r="H58" s="674"/>
      <c r="I58" s="674"/>
      <c r="J58" s="674"/>
      <c r="K58" s="674"/>
      <c r="L58" s="674"/>
    </row>
    <row r="59" spans="1:12" ht="15" customHeight="1" thickTop="1" thickBot="1">
      <c r="A59" s="807"/>
      <c r="B59" s="807"/>
      <c r="C59" s="807"/>
      <c r="D59" s="807"/>
      <c r="E59" s="807"/>
      <c r="F59" s="674" t="s">
        <v>979</v>
      </c>
      <c r="G59" s="674"/>
      <c r="H59" s="674"/>
      <c r="I59" s="674"/>
      <c r="J59" s="674"/>
      <c r="K59" s="674"/>
      <c r="L59" s="674">
        <v>8</v>
      </c>
    </row>
    <row r="60" spans="1:12" ht="15" customHeight="1" thickTop="1" thickBot="1">
      <c r="A60" s="807"/>
      <c r="B60" s="807"/>
      <c r="C60" s="807"/>
      <c r="D60" s="807"/>
      <c r="E60" s="807"/>
      <c r="F60" s="674"/>
      <c r="G60" s="674"/>
      <c r="H60" s="674"/>
      <c r="I60" s="674"/>
      <c r="J60" s="674"/>
      <c r="K60" s="674"/>
      <c r="L60" s="674"/>
    </row>
    <row r="61" spans="1:12" ht="15" customHeight="1" thickTop="1" thickBot="1">
      <c r="A61" s="807"/>
      <c r="B61" s="807"/>
      <c r="C61" s="807"/>
      <c r="D61" s="807"/>
      <c r="E61" s="807"/>
      <c r="F61" s="674"/>
      <c r="G61" s="674"/>
      <c r="H61" s="674"/>
      <c r="I61" s="674"/>
      <c r="J61" s="674"/>
      <c r="K61" s="674"/>
      <c r="L61" s="674"/>
    </row>
    <row r="62" spans="1:12" ht="15" customHeight="1" thickTop="1" thickBot="1">
      <c r="A62" s="807"/>
      <c r="B62" s="807"/>
      <c r="C62" s="807"/>
      <c r="D62" s="807"/>
      <c r="E62" s="807"/>
      <c r="F62" s="674"/>
      <c r="G62" s="674"/>
      <c r="H62" s="674"/>
      <c r="I62" s="674"/>
      <c r="J62" s="674"/>
      <c r="K62" s="674"/>
      <c r="L62" s="674"/>
    </row>
    <row r="63" spans="1:12" ht="15" customHeight="1" thickTop="1" thickBot="1">
      <c r="A63" s="674" t="s">
        <v>980</v>
      </c>
      <c r="B63" s="674"/>
      <c r="C63" s="674"/>
      <c r="D63" s="674"/>
      <c r="E63" s="674"/>
      <c r="F63" s="674"/>
      <c r="G63" s="674"/>
      <c r="H63" s="674"/>
      <c r="I63" s="674"/>
      <c r="J63" s="674"/>
      <c r="K63" s="674"/>
      <c r="L63" s="674"/>
    </row>
    <row r="64" spans="1:12" ht="15" customHeight="1" thickTop="1" thickBot="1">
      <c r="A64" s="780" t="s">
        <v>1022</v>
      </c>
      <c r="B64" s="780"/>
      <c r="C64" s="780"/>
      <c r="D64" s="780"/>
      <c r="E64" s="780"/>
      <c r="F64" s="780"/>
      <c r="G64" s="780"/>
      <c r="H64" s="780"/>
      <c r="I64" s="780"/>
      <c r="J64" s="780"/>
      <c r="K64" s="411"/>
      <c r="L64" s="411"/>
    </row>
    <row r="65" spans="1:12" ht="15" customHeight="1" thickTop="1" thickBot="1"/>
    <row r="66" spans="1:12" ht="15" customHeight="1" thickTop="1" thickBot="1">
      <c r="A66" s="518" t="s">
        <v>929</v>
      </c>
      <c r="B66" s="518"/>
      <c r="C66" s="518"/>
      <c r="D66" s="518"/>
      <c r="E66" s="518"/>
      <c r="F66" s="518"/>
      <c r="G66" s="518"/>
      <c r="H66" s="518"/>
      <c r="I66" s="518"/>
      <c r="J66" s="518"/>
      <c r="K66" s="518" t="s">
        <v>303</v>
      </c>
      <c r="L66" s="518"/>
    </row>
    <row r="67" spans="1:12" ht="15" customHeight="1" thickTop="1" thickBot="1">
      <c r="A67" s="808" t="s">
        <v>981</v>
      </c>
      <c r="B67" s="808"/>
      <c r="C67" s="808"/>
      <c r="D67" s="808"/>
      <c r="E67" s="808"/>
      <c r="F67" s="808"/>
      <c r="G67" s="808"/>
      <c r="H67" s="808"/>
      <c r="I67" s="808"/>
      <c r="J67" s="808"/>
      <c r="K67" s="453">
        <v>0</v>
      </c>
      <c r="L67" s="453"/>
    </row>
    <row r="68" spans="1:12" ht="15" customHeight="1" thickTop="1" thickBot="1">
      <c r="A68" s="808" t="s">
        <v>982</v>
      </c>
      <c r="B68" s="808"/>
      <c r="C68" s="808"/>
      <c r="D68" s="808"/>
      <c r="E68" s="808"/>
      <c r="F68" s="808"/>
      <c r="G68" s="808"/>
      <c r="H68" s="808"/>
      <c r="I68" s="808"/>
      <c r="J68" s="808"/>
      <c r="K68" s="453">
        <v>2</v>
      </c>
      <c r="L68" s="453"/>
    </row>
    <row r="69" spans="1:12" ht="15" customHeight="1" thickTop="1" thickBot="1">
      <c r="A69" s="809" t="s">
        <v>983</v>
      </c>
      <c r="B69" s="810"/>
      <c r="C69" s="810"/>
      <c r="D69" s="810"/>
      <c r="E69" s="810"/>
      <c r="F69" s="810"/>
      <c r="G69" s="810"/>
      <c r="H69" s="810"/>
      <c r="I69" s="810"/>
      <c r="J69" s="811"/>
      <c r="K69" s="700">
        <v>4</v>
      </c>
      <c r="L69" s="702"/>
    </row>
    <row r="70" spans="1:12" ht="15" customHeight="1" thickTop="1" thickBot="1">
      <c r="A70" s="808" t="s">
        <v>984</v>
      </c>
      <c r="B70" s="808"/>
      <c r="C70" s="808"/>
      <c r="D70" s="808"/>
      <c r="E70" s="808"/>
      <c r="F70" s="808"/>
      <c r="G70" s="808"/>
      <c r="H70" s="808"/>
      <c r="I70" s="808"/>
      <c r="J70" s="808"/>
      <c r="K70" s="453">
        <v>8</v>
      </c>
      <c r="L70" s="453"/>
    </row>
    <row r="71" spans="1:12" ht="15" customHeight="1" thickTop="1">
      <c r="A71" s="775" t="s">
        <v>1022</v>
      </c>
      <c r="B71" s="775"/>
      <c r="C71" s="775"/>
      <c r="D71" s="775"/>
      <c r="E71" s="775"/>
      <c r="F71" s="775"/>
      <c r="G71" s="775"/>
      <c r="H71" s="775"/>
      <c r="I71" s="775"/>
      <c r="J71" s="775"/>
      <c r="K71" s="776"/>
      <c r="L71" s="776"/>
    </row>
    <row r="72" spans="1:12" ht="15" customHeight="1" thickBot="1"/>
    <row r="73" spans="1:12" ht="15" customHeight="1" thickTop="1" thickBot="1">
      <c r="A73" s="777" t="s">
        <v>932</v>
      </c>
      <c r="B73" s="778"/>
      <c r="C73" s="778"/>
      <c r="D73" s="778"/>
      <c r="E73" s="778"/>
      <c r="F73" s="778"/>
      <c r="G73" s="778"/>
      <c r="H73" s="778"/>
      <c r="I73" s="778"/>
      <c r="J73" s="778"/>
      <c r="K73" s="778"/>
      <c r="L73" s="779"/>
    </row>
    <row r="74" spans="1:12" ht="15" customHeight="1" thickTop="1" thickBot="1"/>
    <row r="75" spans="1:12" ht="15" customHeight="1" thickTop="1" thickBot="1">
      <c r="A75" s="412" t="s">
        <v>985</v>
      </c>
      <c r="B75" s="412"/>
      <c r="C75" s="412"/>
      <c r="D75" s="412"/>
      <c r="E75" s="772" t="s">
        <v>855</v>
      </c>
      <c r="F75" s="812"/>
      <c r="G75" s="812"/>
      <c r="H75" s="812"/>
      <c r="I75" s="412" t="s">
        <v>986</v>
      </c>
      <c r="J75" s="412"/>
      <c r="K75" s="412"/>
      <c r="L75" s="412"/>
    </row>
    <row r="76" spans="1:12" ht="15" customHeight="1" thickTop="1" thickBot="1">
      <c r="A76" s="773">
        <f>K37</f>
        <v>0</v>
      </c>
      <c r="B76" s="773"/>
      <c r="C76" s="773"/>
      <c r="D76" s="773"/>
      <c r="E76" s="812"/>
      <c r="F76" s="812"/>
      <c r="G76" s="812"/>
      <c r="H76" s="812"/>
      <c r="I76" s="773">
        <f>K44</f>
        <v>0</v>
      </c>
      <c r="J76" s="773"/>
      <c r="K76" s="773"/>
      <c r="L76" s="773"/>
    </row>
    <row r="77" spans="1:12" ht="15" customHeight="1" thickTop="1" thickBot="1">
      <c r="A77" s="262"/>
      <c r="B77" s="262"/>
      <c r="C77" s="262"/>
      <c r="D77" s="262"/>
      <c r="E77" s="274"/>
      <c r="F77" s="274"/>
      <c r="G77" s="274"/>
      <c r="H77" s="274"/>
      <c r="I77" s="262"/>
      <c r="J77" s="262"/>
      <c r="K77" s="262"/>
      <c r="L77" s="262"/>
    </row>
    <row r="78" spans="1:12" ht="15" customHeight="1" thickTop="1" thickBot="1">
      <c r="A78" s="412" t="s">
        <v>934</v>
      </c>
      <c r="B78" s="412"/>
      <c r="C78" s="412"/>
      <c r="D78" s="412"/>
      <c r="E78" s="772" t="s">
        <v>855</v>
      </c>
      <c r="F78" s="812"/>
      <c r="G78" s="812"/>
      <c r="H78" s="812"/>
      <c r="I78" s="412" t="s">
        <v>936</v>
      </c>
      <c r="J78" s="412"/>
      <c r="K78" s="412"/>
      <c r="L78" s="412"/>
    </row>
    <row r="79" spans="1:12" ht="15" customHeight="1" thickTop="1" thickBot="1">
      <c r="A79" s="773">
        <f>K64</f>
        <v>0</v>
      </c>
      <c r="B79" s="773"/>
      <c r="C79" s="773"/>
      <c r="D79" s="773"/>
      <c r="E79" s="812"/>
      <c r="F79" s="812"/>
      <c r="G79" s="812"/>
      <c r="H79" s="812"/>
      <c r="I79" s="773">
        <f>K71</f>
        <v>0</v>
      </c>
      <c r="J79" s="773"/>
      <c r="K79" s="773"/>
      <c r="L79" s="773"/>
    </row>
    <row r="80" spans="1:12" ht="15" customHeight="1" thickTop="1" thickBot="1">
      <c r="A80" s="262"/>
      <c r="B80" s="262"/>
      <c r="C80" s="262"/>
      <c r="D80" s="262"/>
      <c r="E80" s="412" t="s">
        <v>558</v>
      </c>
      <c r="F80" s="412"/>
      <c r="G80" s="412"/>
      <c r="H80" s="412"/>
      <c r="I80" s="262"/>
      <c r="J80" s="262"/>
      <c r="K80" s="262"/>
      <c r="L80" s="262"/>
    </row>
    <row r="81" spans="1:12" ht="15" customHeight="1" thickTop="1" thickBot="1">
      <c r="A81" s="262"/>
      <c r="B81" s="262"/>
      <c r="C81" s="262"/>
      <c r="D81" s="262"/>
      <c r="E81" s="773">
        <f>SUM(A76,I76,A79,I79)</f>
        <v>0</v>
      </c>
      <c r="F81" s="773"/>
      <c r="G81" s="773"/>
      <c r="H81" s="773"/>
      <c r="I81" s="262"/>
      <c r="J81" s="262"/>
      <c r="K81" s="262"/>
      <c r="L81" s="262"/>
    </row>
    <row r="82" spans="1:12" ht="15" customHeight="1" thickTop="1" thickBot="1">
      <c r="A82" s="262"/>
      <c r="B82" s="262"/>
      <c r="C82" s="262"/>
      <c r="D82" s="262"/>
      <c r="E82" s="772" t="s">
        <v>388</v>
      </c>
      <c r="F82" s="772"/>
      <c r="G82" s="772"/>
      <c r="H82" s="772"/>
      <c r="I82" s="262"/>
      <c r="J82" s="262"/>
      <c r="K82" s="262"/>
      <c r="L82" s="262"/>
    </row>
    <row r="83" spans="1:12" ht="15" customHeight="1" thickTop="1" thickBot="1">
      <c r="A83" s="262"/>
      <c r="B83" s="262"/>
      <c r="C83" s="262"/>
      <c r="D83" s="262"/>
      <c r="E83" s="412" t="s">
        <v>899</v>
      </c>
      <c r="F83" s="412"/>
      <c r="G83" s="412"/>
      <c r="H83" s="412"/>
      <c r="I83" s="262"/>
      <c r="J83" s="262"/>
      <c r="K83" s="262"/>
      <c r="L83" s="262"/>
    </row>
    <row r="84" spans="1:12" ht="15" customHeight="1" thickTop="1" thickBot="1">
      <c r="A84" s="262"/>
      <c r="B84" s="262"/>
      <c r="C84" s="262"/>
      <c r="D84" s="262"/>
      <c r="E84" s="773">
        <f>K17</f>
        <v>0</v>
      </c>
      <c r="F84" s="773"/>
      <c r="G84" s="773"/>
      <c r="H84" s="773"/>
      <c r="I84" s="813" t="s">
        <v>989</v>
      </c>
      <c r="J84" s="814"/>
      <c r="K84" s="814"/>
      <c r="L84" s="815"/>
    </row>
    <row r="85" spans="1:12" ht="15" customHeight="1" thickTop="1" thickBot="1">
      <c r="A85" s="412" t="s">
        <v>987</v>
      </c>
      <c r="B85" s="412"/>
      <c r="C85" s="412"/>
      <c r="D85" s="412"/>
      <c r="E85" s="262"/>
      <c r="F85" s="262"/>
      <c r="G85" s="262"/>
      <c r="H85" s="262"/>
      <c r="I85" s="412" t="s">
        <v>988</v>
      </c>
      <c r="J85" s="412"/>
      <c r="K85" s="412"/>
      <c r="L85" s="412"/>
    </row>
    <row r="86" spans="1:12" ht="15" customHeight="1" thickTop="1" thickBot="1">
      <c r="A86" s="774">
        <f>E81*E84</f>
        <v>0</v>
      </c>
      <c r="B86" s="774"/>
      <c r="C86" s="774"/>
      <c r="D86" s="774"/>
      <c r="E86" s="262"/>
      <c r="F86" s="262"/>
      <c r="G86" s="262"/>
      <c r="H86" s="262"/>
      <c r="I86" s="774">
        <f>E81*E84*1.3</f>
        <v>0</v>
      </c>
      <c r="J86" s="774"/>
      <c r="K86" s="774"/>
      <c r="L86" s="774"/>
    </row>
    <row r="87" spans="1:12" ht="15" customHeight="1" thickTop="1" thickBot="1"/>
    <row r="88" spans="1:12" ht="15" customHeight="1" thickTop="1" thickBot="1">
      <c r="A88" s="419" t="s">
        <v>786</v>
      </c>
      <c r="B88" s="419"/>
      <c r="C88" s="419"/>
      <c r="D88" s="419" t="s">
        <v>303</v>
      </c>
      <c r="E88" s="419"/>
      <c r="F88" s="419" t="s">
        <v>938</v>
      </c>
      <c r="G88" s="419"/>
      <c r="H88" s="419"/>
      <c r="I88" s="419"/>
      <c r="J88" s="419"/>
      <c r="K88" s="419"/>
      <c r="L88" s="419"/>
    </row>
    <row r="89" spans="1:12" ht="24" customHeight="1" thickTop="1" thickBot="1">
      <c r="A89" s="769">
        <v>1</v>
      </c>
      <c r="B89" s="770"/>
      <c r="C89" s="771"/>
      <c r="D89" s="674" t="s">
        <v>890</v>
      </c>
      <c r="E89" s="674"/>
      <c r="F89" s="680" t="s">
        <v>991</v>
      </c>
      <c r="G89" s="680"/>
      <c r="H89" s="680"/>
      <c r="I89" s="680"/>
      <c r="J89" s="680"/>
      <c r="K89" s="680"/>
      <c r="L89" s="680"/>
    </row>
    <row r="90" spans="1:12" ht="24" customHeight="1" thickTop="1" thickBot="1">
      <c r="A90" s="763">
        <v>2</v>
      </c>
      <c r="B90" s="764"/>
      <c r="C90" s="765"/>
      <c r="D90" s="674" t="s">
        <v>939</v>
      </c>
      <c r="E90" s="674"/>
      <c r="F90" s="679" t="s">
        <v>992</v>
      </c>
      <c r="G90" s="679"/>
      <c r="H90" s="679"/>
      <c r="I90" s="679"/>
      <c r="J90" s="679"/>
      <c r="K90" s="679"/>
      <c r="L90" s="679"/>
    </row>
    <row r="91" spans="1:12" ht="24" customHeight="1" thickTop="1" thickBot="1">
      <c r="A91" s="766">
        <v>3</v>
      </c>
      <c r="B91" s="767"/>
      <c r="C91" s="768"/>
      <c r="D91" s="674" t="s">
        <v>940</v>
      </c>
      <c r="E91" s="674"/>
      <c r="F91" s="679" t="s">
        <v>993</v>
      </c>
      <c r="G91" s="679"/>
      <c r="H91" s="679"/>
      <c r="I91" s="679"/>
      <c r="J91" s="679"/>
      <c r="K91" s="679"/>
      <c r="L91" s="679"/>
    </row>
    <row r="92" spans="1:12" ht="24" customHeight="1" thickTop="1" thickBot="1">
      <c r="A92" s="759">
        <v>4</v>
      </c>
      <c r="B92" s="760"/>
      <c r="C92" s="761"/>
      <c r="D92" s="762" t="s">
        <v>941</v>
      </c>
      <c r="E92" s="674"/>
      <c r="F92" s="679" t="s">
        <v>990</v>
      </c>
      <c r="G92" s="679"/>
      <c r="H92" s="679"/>
      <c r="I92" s="679"/>
      <c r="J92" s="679"/>
      <c r="K92" s="679"/>
      <c r="L92" s="679"/>
    </row>
    <row r="93" spans="1:12" ht="15" customHeight="1" thickTop="1">
      <c r="A93" s="466" t="s">
        <v>1570</v>
      </c>
      <c r="B93" s="466"/>
      <c r="C93" s="466"/>
      <c r="D93" s="466"/>
      <c r="E93" s="466"/>
      <c r="F93" s="466"/>
      <c r="G93" s="466"/>
      <c r="H93" s="466"/>
      <c r="I93" s="466"/>
      <c r="J93" s="466"/>
      <c r="K93" s="466"/>
      <c r="L93" s="466"/>
    </row>
    <row r="94" spans="1:12">
      <c r="A94" s="467"/>
      <c r="B94" s="467"/>
      <c r="C94" s="467"/>
      <c r="D94" s="467"/>
      <c r="E94" s="467"/>
      <c r="F94" s="467"/>
      <c r="G94" s="467"/>
      <c r="H94" s="467"/>
      <c r="I94" s="467"/>
      <c r="J94" s="467"/>
      <c r="K94" s="467"/>
      <c r="L94" s="467"/>
    </row>
  </sheetData>
  <sheetProtection algorithmName="SHA-512" hashValue="QOpufv2QKoDCkCEvoMdCC9a18ZXIH5TkvcgbmKPhQvdvsIj9hY4uVLwBMFsBFS+M7fKW7VgG4G4mnJmR70m3Ew==" saltValue="Mg4w7R3MDLIpWTlU3JLIOA==" spinCount="100000" sheet="1" objects="1" scenarios="1" selectLockedCells="1"/>
  <mergeCells count="191">
    <mergeCell ref="A93:L94"/>
    <mergeCell ref="I84:L84"/>
    <mergeCell ref="A91:C91"/>
    <mergeCell ref="D91:E91"/>
    <mergeCell ref="F91:L91"/>
    <mergeCell ref="A92:C92"/>
    <mergeCell ref="D92:E92"/>
    <mergeCell ref="F92:L92"/>
    <mergeCell ref="I78:L78"/>
    <mergeCell ref="I79:L79"/>
    <mergeCell ref="E80:H80"/>
    <mergeCell ref="E81:H81"/>
    <mergeCell ref="E82:H82"/>
    <mergeCell ref="A85:D85"/>
    <mergeCell ref="A86:D86"/>
    <mergeCell ref="E83:H83"/>
    <mergeCell ref="E84:H84"/>
    <mergeCell ref="E78:H79"/>
    <mergeCell ref="I85:L85"/>
    <mergeCell ref="I86:L86"/>
    <mergeCell ref="A88:C88"/>
    <mergeCell ref="D88:E88"/>
    <mergeCell ref="F88:L88"/>
    <mergeCell ref="A89:C89"/>
    <mergeCell ref="D89:E89"/>
    <mergeCell ref="F89:L89"/>
    <mergeCell ref="A90:C90"/>
    <mergeCell ref="D90:E90"/>
    <mergeCell ref="A73:L73"/>
    <mergeCell ref="A75:D75"/>
    <mergeCell ref="A76:D76"/>
    <mergeCell ref="I75:L75"/>
    <mergeCell ref="I76:L76"/>
    <mergeCell ref="E75:H76"/>
    <mergeCell ref="A78:D78"/>
    <mergeCell ref="A79:D79"/>
    <mergeCell ref="F90:L90"/>
    <mergeCell ref="A67:J67"/>
    <mergeCell ref="K67:L67"/>
    <mergeCell ref="A68:J68"/>
    <mergeCell ref="K68:L68"/>
    <mergeCell ref="A70:J70"/>
    <mergeCell ref="K70:L70"/>
    <mergeCell ref="A71:J71"/>
    <mergeCell ref="K71:L71"/>
    <mergeCell ref="A69:J69"/>
    <mergeCell ref="K69:L69"/>
    <mergeCell ref="A63:L63"/>
    <mergeCell ref="A51:E54"/>
    <mergeCell ref="A55:E58"/>
    <mergeCell ref="A59:E62"/>
    <mergeCell ref="A64:J64"/>
    <mergeCell ref="K64:L64"/>
    <mergeCell ref="A66:J66"/>
    <mergeCell ref="K66:L66"/>
    <mergeCell ref="A46:L46"/>
    <mergeCell ref="F47:K50"/>
    <mergeCell ref="L47:L50"/>
    <mergeCell ref="A47:E50"/>
    <mergeCell ref="F51:K54"/>
    <mergeCell ref="L51:L54"/>
    <mergeCell ref="F55:K58"/>
    <mergeCell ref="L55:L58"/>
    <mergeCell ref="F59:K62"/>
    <mergeCell ref="L59:L62"/>
    <mergeCell ref="A1:L1"/>
    <mergeCell ref="A2:L2"/>
    <mergeCell ref="A3:L3"/>
    <mergeCell ref="A9:F9"/>
    <mergeCell ref="G9:L9"/>
    <mergeCell ref="A10:D10"/>
    <mergeCell ref="E10:F10"/>
    <mergeCell ref="G10:J10"/>
    <mergeCell ref="K10:L10"/>
    <mergeCell ref="A8:L8"/>
    <mergeCell ref="A5:D5"/>
    <mergeCell ref="E5:I5"/>
    <mergeCell ref="J5:L5"/>
    <mergeCell ref="A6:D6"/>
    <mergeCell ref="E6:I6"/>
    <mergeCell ref="J6:L6"/>
    <mergeCell ref="A13:D13"/>
    <mergeCell ref="E13:F13"/>
    <mergeCell ref="G13:J13"/>
    <mergeCell ref="K13:L13"/>
    <mergeCell ref="A14:D14"/>
    <mergeCell ref="E14:F14"/>
    <mergeCell ref="G14:J14"/>
    <mergeCell ref="K14:L14"/>
    <mergeCell ref="A11:D11"/>
    <mergeCell ref="E11:F11"/>
    <mergeCell ref="G11:J11"/>
    <mergeCell ref="K11:L11"/>
    <mergeCell ref="A12:D12"/>
    <mergeCell ref="E12:F12"/>
    <mergeCell ref="G12:J12"/>
    <mergeCell ref="K12:L12"/>
    <mergeCell ref="E16:F16"/>
    <mergeCell ref="G16:J16"/>
    <mergeCell ref="K16:L16"/>
    <mergeCell ref="A17:J17"/>
    <mergeCell ref="K17:L17"/>
    <mergeCell ref="A18:F18"/>
    <mergeCell ref="G18:L18"/>
    <mergeCell ref="A16:D16"/>
    <mergeCell ref="A15:D15"/>
    <mergeCell ref="E15:F15"/>
    <mergeCell ref="G15:J15"/>
    <mergeCell ref="K15:L15"/>
    <mergeCell ref="C21:L21"/>
    <mergeCell ref="A23:B23"/>
    <mergeCell ref="C23:D23"/>
    <mergeCell ref="E23:F23"/>
    <mergeCell ref="G23:H23"/>
    <mergeCell ref="I23:J23"/>
    <mergeCell ref="K23:L23"/>
    <mergeCell ref="A21:B22"/>
    <mergeCell ref="A20:L20"/>
    <mergeCell ref="C22:D22"/>
    <mergeCell ref="E22:F22"/>
    <mergeCell ref="G22:H22"/>
    <mergeCell ref="I22:J22"/>
    <mergeCell ref="K22:L22"/>
    <mergeCell ref="A25:B25"/>
    <mergeCell ref="C25:D25"/>
    <mergeCell ref="E25:F25"/>
    <mergeCell ref="G25:H25"/>
    <mergeCell ref="I25:J25"/>
    <mergeCell ref="K25:L25"/>
    <mergeCell ref="A24:B24"/>
    <mergeCell ref="C24:D24"/>
    <mergeCell ref="E24:F24"/>
    <mergeCell ref="G24:H24"/>
    <mergeCell ref="I24:J24"/>
    <mergeCell ref="K24:L24"/>
    <mergeCell ref="A27:B27"/>
    <mergeCell ref="C27:D27"/>
    <mergeCell ref="E27:F27"/>
    <mergeCell ref="G27:H27"/>
    <mergeCell ref="I27:J27"/>
    <mergeCell ref="K27:L27"/>
    <mergeCell ref="A26:B26"/>
    <mergeCell ref="C26:D26"/>
    <mergeCell ref="E26:F26"/>
    <mergeCell ref="G26:H26"/>
    <mergeCell ref="I26:J26"/>
    <mergeCell ref="K26:L26"/>
    <mergeCell ref="A34:B34"/>
    <mergeCell ref="A35:B35"/>
    <mergeCell ref="I28:J28"/>
    <mergeCell ref="I29:J29"/>
    <mergeCell ref="I30:J30"/>
    <mergeCell ref="K28:L28"/>
    <mergeCell ref="K29:L29"/>
    <mergeCell ref="K30:L30"/>
    <mergeCell ref="E28:F28"/>
    <mergeCell ref="E29:F29"/>
    <mergeCell ref="E30:F30"/>
    <mergeCell ref="G28:H28"/>
    <mergeCell ref="G29:H29"/>
    <mergeCell ref="G30:H30"/>
    <mergeCell ref="A28:B28"/>
    <mergeCell ref="A29:B29"/>
    <mergeCell ref="A30:B30"/>
    <mergeCell ref="C28:D28"/>
    <mergeCell ref="C29:D29"/>
    <mergeCell ref="C30:D30"/>
    <mergeCell ref="A37:J37"/>
    <mergeCell ref="K37:L37"/>
    <mergeCell ref="C33:F33"/>
    <mergeCell ref="C34:F34"/>
    <mergeCell ref="C35:F35"/>
    <mergeCell ref="C36:F36"/>
    <mergeCell ref="G31:L36"/>
    <mergeCell ref="C31:F32"/>
    <mergeCell ref="A45:L45"/>
    <mergeCell ref="A44:J44"/>
    <mergeCell ref="K44:L44"/>
    <mergeCell ref="A40:H41"/>
    <mergeCell ref="A42:H43"/>
    <mergeCell ref="K40:L41"/>
    <mergeCell ref="I40:J41"/>
    <mergeCell ref="I42:J43"/>
    <mergeCell ref="K42:L43"/>
    <mergeCell ref="I38:L38"/>
    <mergeCell ref="A38:H39"/>
    <mergeCell ref="I39:J39"/>
    <mergeCell ref="K39:L39"/>
    <mergeCell ref="A36:B36"/>
    <mergeCell ref="A31:B32"/>
    <mergeCell ref="A33:B33"/>
  </mergeCells>
  <conditionalFormatting sqref="A86:D86">
    <cfRule type="cellIs" dxfId="55" priority="5" operator="between">
      <formula>50</formula>
      <formula>500</formula>
    </cfRule>
    <cfRule type="cellIs" dxfId="54" priority="6" operator="between">
      <formula>25</formula>
      <formula>49</formula>
    </cfRule>
    <cfRule type="cellIs" dxfId="53" priority="7" operator="between">
      <formula>11</formula>
      <formula>24</formula>
    </cfRule>
    <cfRule type="cellIs" dxfId="52" priority="8" operator="between">
      <formula>0</formula>
      <formula>10</formula>
    </cfRule>
  </conditionalFormatting>
  <conditionalFormatting sqref="I86:L86">
    <cfRule type="cellIs" dxfId="51" priority="1" operator="between">
      <formula>50</formula>
      <formula>500</formula>
    </cfRule>
    <cfRule type="cellIs" dxfId="50" priority="2" operator="between">
      <formula>25</formula>
      <formula>49</formula>
    </cfRule>
    <cfRule type="cellIs" dxfId="49" priority="3" operator="between">
      <formula>11</formula>
      <formula>24</formula>
    </cfRule>
    <cfRule type="cellIs" dxfId="48" priority="4" operator="between">
      <formula>0</formula>
      <formula>10</formula>
    </cfRule>
  </conditionalFormatting>
  <dataValidations count="5">
    <dataValidation type="list" allowBlank="1" showInputMessage="1" showErrorMessage="1" sqref="K17:L17" xr:uid="{00000000-0002-0000-0D00-000000000000}">
      <formula1>"1,2,4,6,8,10"</formula1>
    </dataValidation>
    <dataValidation type="list" allowBlank="1" showInputMessage="1" showErrorMessage="1" sqref="K37:L37" xr:uid="{00000000-0002-0000-0D00-000001000000}">
      <mc:AlternateContent xmlns:x12ac="http://schemas.microsoft.com/office/spreadsheetml/2011/1/ac" xmlns:mc="http://schemas.openxmlformats.org/markup-compatibility/2006">
        <mc:Choice Requires="x12ac">
          <x12ac:list>"0,5",1,"1,5",2,3,4,5</x12ac:list>
        </mc:Choice>
        <mc:Fallback>
          <formula1>"0,5,1,1,5,2,3,4,5"</formula1>
        </mc:Fallback>
      </mc:AlternateContent>
    </dataValidation>
    <dataValidation type="list" allowBlank="1" showInputMessage="1" showErrorMessage="1" sqref="K44:L44" xr:uid="{00000000-0002-0000-0D00-000002000000}">
      <formula1>"1,2,4"</formula1>
    </dataValidation>
    <dataValidation type="list" allowBlank="1" showInputMessage="1" showErrorMessage="1" sqref="K64:L64" xr:uid="{00000000-0002-0000-0D00-000003000000}">
      <formula1>"1,2,4,8"</formula1>
    </dataValidation>
    <dataValidation type="list" allowBlank="1" showInputMessage="1" showErrorMessage="1" sqref="K71:L71" xr:uid="{00000000-0002-0000-0D00-000004000000}">
      <formula1>"0,2,4,8"</formula1>
    </dataValidation>
  </dataValidations>
  <printOptions horizontalCentered="1"/>
  <pageMargins left="0.59055118110236227" right="0.59055118110236227" top="0.59055118110236227" bottom="0.59055118110236227" header="0.31496062992125984" footer="0.31496062992125984"/>
  <pageSetup paperSize="9" scale="97" orientation="portrait" r:id="rId1"/>
  <rowBreaks count="1" manualBreakCount="1">
    <brk id="45" max="16383" man="1"/>
  </rowBreaks>
  <ignoredErrors>
    <ignoredError sqref="E81 I86 A86" evalError="1"/>
  </ignoredError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249977111117893"/>
  </sheetPr>
  <dimension ref="A1:AP51"/>
  <sheetViews>
    <sheetView showGridLines="0" showRowColHeaders="0" view="pageBreakPreview" zoomScale="120" zoomScaleNormal="120" zoomScaleSheetLayoutView="120" workbookViewId="0">
      <selection activeCell="A5" sqref="A5:N5"/>
    </sheetView>
  </sheetViews>
  <sheetFormatPr defaultColWidth="9.140625" defaultRowHeight="15"/>
  <cols>
    <col min="1" max="1" width="6.7109375" customWidth="1"/>
    <col min="2" max="42" width="2" customWidth="1"/>
    <col min="43" max="52" width="9.140625" customWidth="1"/>
  </cols>
  <sheetData>
    <row r="1" spans="1:42">
      <c r="A1" s="442" t="s">
        <v>449</v>
      </c>
      <c r="B1" s="442"/>
      <c r="C1" s="442"/>
      <c r="D1" s="442"/>
      <c r="E1" s="442"/>
      <c r="F1" s="442"/>
      <c r="G1" s="442"/>
      <c r="H1" s="442"/>
      <c r="I1" s="442"/>
      <c r="J1" s="442"/>
      <c r="K1" s="442"/>
      <c r="L1" s="442"/>
      <c r="M1" s="442"/>
      <c r="N1" s="442"/>
      <c r="O1" s="442"/>
      <c r="P1" s="442"/>
      <c r="Q1" s="442"/>
      <c r="R1" s="442"/>
      <c r="S1" s="442"/>
      <c r="T1" s="442"/>
      <c r="U1" s="442"/>
      <c r="V1" s="442"/>
      <c r="W1" s="442"/>
      <c r="X1" s="442"/>
      <c r="Y1" s="442"/>
      <c r="Z1" s="442"/>
      <c r="AA1" s="442"/>
      <c r="AB1" s="442"/>
      <c r="AC1" s="442"/>
      <c r="AD1" s="442"/>
      <c r="AE1" s="442"/>
      <c r="AF1" s="442"/>
      <c r="AG1" s="442"/>
      <c r="AH1" s="442"/>
      <c r="AI1" s="442"/>
      <c r="AJ1" s="442"/>
      <c r="AK1" s="442"/>
      <c r="AL1" s="442"/>
      <c r="AM1" s="442"/>
      <c r="AN1" s="442"/>
      <c r="AO1" s="442"/>
      <c r="AP1" s="442"/>
    </row>
    <row r="2" spans="1:42" ht="9" customHeight="1">
      <c r="A2" s="464" t="s">
        <v>1548</v>
      </c>
      <c r="B2" s="464"/>
      <c r="C2" s="464"/>
      <c r="D2" s="464"/>
      <c r="E2" s="464"/>
      <c r="F2" s="464"/>
      <c r="G2" s="464"/>
      <c r="H2" s="464"/>
      <c r="I2" s="464"/>
      <c r="J2" s="464"/>
      <c r="K2" s="464"/>
      <c r="L2" s="464"/>
      <c r="M2" s="464"/>
      <c r="N2" s="464"/>
      <c r="O2" s="464"/>
      <c r="P2" s="464"/>
      <c r="Q2" s="464"/>
      <c r="R2" s="464"/>
      <c r="S2" s="464"/>
      <c r="T2" s="464"/>
      <c r="U2" s="464"/>
      <c r="V2" s="464"/>
      <c r="W2" s="464"/>
      <c r="X2" s="464"/>
      <c r="Y2" s="464"/>
      <c r="Z2" s="464"/>
      <c r="AA2" s="464"/>
      <c r="AB2" s="464"/>
      <c r="AC2" s="464"/>
      <c r="AD2" s="464"/>
      <c r="AE2" s="464"/>
      <c r="AF2" s="464"/>
      <c r="AG2" s="464"/>
      <c r="AH2" s="464"/>
      <c r="AI2" s="464"/>
      <c r="AJ2" s="464"/>
      <c r="AK2" s="464"/>
      <c r="AL2" s="464"/>
      <c r="AM2" s="464"/>
      <c r="AN2" s="464"/>
      <c r="AO2" s="464"/>
      <c r="AP2" s="464"/>
    </row>
    <row r="3" spans="1:42" ht="9" customHeight="1">
      <c r="A3" s="464" t="s">
        <v>244</v>
      </c>
      <c r="B3" s="464"/>
      <c r="C3" s="464"/>
      <c r="D3" s="464"/>
      <c r="E3" s="464"/>
      <c r="F3" s="464"/>
      <c r="G3" s="464"/>
      <c r="H3" s="464"/>
      <c r="I3" s="464"/>
      <c r="J3" s="464"/>
      <c r="K3" s="464"/>
      <c r="L3" s="464"/>
      <c r="M3" s="464"/>
      <c r="N3" s="464"/>
      <c r="O3" s="464"/>
      <c r="P3" s="464"/>
      <c r="Q3" s="464"/>
      <c r="R3" s="464"/>
      <c r="S3" s="464"/>
      <c r="T3" s="464"/>
      <c r="U3" s="464"/>
      <c r="V3" s="464"/>
      <c r="W3" s="464"/>
      <c r="X3" s="464"/>
      <c r="Y3" s="464"/>
      <c r="Z3" s="464"/>
      <c r="AA3" s="464"/>
      <c r="AB3" s="464"/>
      <c r="AC3" s="464"/>
      <c r="AD3" s="464"/>
      <c r="AE3" s="464"/>
      <c r="AF3" s="464"/>
      <c r="AG3" s="464"/>
      <c r="AH3" s="464"/>
      <c r="AI3" s="464"/>
      <c r="AJ3" s="464"/>
      <c r="AK3" s="464"/>
      <c r="AL3" s="464"/>
      <c r="AM3" s="464"/>
      <c r="AN3" s="464"/>
      <c r="AO3" s="464"/>
      <c r="AP3" s="464"/>
    </row>
    <row r="4" spans="1:42" ht="9.75" customHeight="1" thickBot="1">
      <c r="A4" s="842"/>
      <c r="B4" s="842"/>
      <c r="C4" s="842"/>
      <c r="D4" s="842"/>
      <c r="E4" s="842"/>
      <c r="F4" s="842"/>
      <c r="G4" s="842"/>
      <c r="H4" s="842"/>
      <c r="I4" s="842"/>
      <c r="J4" s="842"/>
      <c r="K4" s="842"/>
      <c r="L4" s="842"/>
      <c r="M4" s="842"/>
      <c r="N4" s="842"/>
      <c r="O4" s="842"/>
      <c r="P4" s="842"/>
      <c r="Q4" s="842"/>
      <c r="R4" s="842"/>
      <c r="S4" s="842"/>
      <c r="T4" s="842"/>
      <c r="U4" s="842"/>
      <c r="V4" s="842"/>
      <c r="W4" s="842"/>
      <c r="X4" s="842"/>
      <c r="Y4" s="842"/>
      <c r="Z4" s="842"/>
      <c r="AA4" s="842"/>
      <c r="AB4" s="842"/>
      <c r="AC4" s="842"/>
      <c r="AD4" s="842"/>
      <c r="AE4" s="842"/>
      <c r="AF4" s="842"/>
      <c r="AG4" s="842"/>
      <c r="AH4" s="842"/>
      <c r="AI4" s="842"/>
      <c r="AJ4" s="842"/>
      <c r="AK4" s="842"/>
      <c r="AL4" s="842"/>
      <c r="AM4" s="842"/>
      <c r="AN4" s="842"/>
      <c r="AO4" s="842"/>
      <c r="AP4" s="842"/>
    </row>
    <row r="5" spans="1:42" ht="16.5" customHeight="1" thickTop="1" thickBot="1">
      <c r="A5" s="384" t="s">
        <v>1522</v>
      </c>
      <c r="B5" s="384"/>
      <c r="C5" s="384"/>
      <c r="D5" s="384"/>
      <c r="E5" s="384"/>
      <c r="F5" s="384"/>
      <c r="G5" s="384"/>
      <c r="H5" s="384"/>
      <c r="I5" s="384"/>
      <c r="J5" s="384"/>
      <c r="K5" s="384"/>
      <c r="L5" s="384"/>
      <c r="M5" s="384"/>
      <c r="N5" s="384"/>
      <c r="O5" s="384" t="s">
        <v>1524</v>
      </c>
      <c r="P5" s="384"/>
      <c r="Q5" s="384"/>
      <c r="R5" s="384"/>
      <c r="S5" s="384"/>
      <c r="T5" s="384"/>
      <c r="U5" s="384"/>
      <c r="V5" s="384"/>
      <c r="W5" s="384"/>
      <c r="X5" s="384"/>
      <c r="Y5" s="384"/>
      <c r="Z5" s="384"/>
      <c r="AA5" s="384"/>
      <c r="AB5" s="384"/>
      <c r="AC5" s="384"/>
      <c r="AD5" s="384"/>
      <c r="AE5" s="384"/>
      <c r="AF5" s="384"/>
      <c r="AG5" s="384" t="s">
        <v>1466</v>
      </c>
      <c r="AH5" s="384"/>
      <c r="AI5" s="384"/>
      <c r="AJ5" s="384"/>
      <c r="AK5" s="384"/>
      <c r="AL5" s="384"/>
      <c r="AM5" s="384"/>
      <c r="AN5" s="384"/>
      <c r="AO5" s="384"/>
      <c r="AP5" s="384"/>
    </row>
    <row r="6" spans="1:42" ht="16.5" customHeight="1" thickTop="1" thickBot="1">
      <c r="A6" s="384" t="s">
        <v>1523</v>
      </c>
      <c r="B6" s="384"/>
      <c r="C6" s="384"/>
      <c r="D6" s="384"/>
      <c r="E6" s="384"/>
      <c r="F6" s="384"/>
      <c r="G6" s="384"/>
      <c r="H6" s="384"/>
      <c r="I6" s="384"/>
      <c r="J6" s="384"/>
      <c r="K6" s="384"/>
      <c r="L6" s="384"/>
      <c r="M6" s="384"/>
      <c r="N6" s="384"/>
      <c r="O6" s="384" t="s">
        <v>1525</v>
      </c>
      <c r="P6" s="384"/>
      <c r="Q6" s="384"/>
      <c r="R6" s="384"/>
      <c r="S6" s="384"/>
      <c r="T6" s="384"/>
      <c r="U6" s="384"/>
      <c r="V6" s="384"/>
      <c r="W6" s="384"/>
      <c r="X6" s="384"/>
      <c r="Y6" s="384"/>
      <c r="Z6" s="384"/>
      <c r="AA6" s="384"/>
      <c r="AB6" s="384"/>
      <c r="AC6" s="384"/>
      <c r="AD6" s="384"/>
      <c r="AE6" s="384"/>
      <c r="AF6" s="384"/>
      <c r="AG6" s="384" t="s">
        <v>1526</v>
      </c>
      <c r="AH6" s="384"/>
      <c r="AI6" s="384"/>
      <c r="AJ6" s="384"/>
      <c r="AK6" s="384"/>
      <c r="AL6" s="384"/>
      <c r="AM6" s="384"/>
      <c r="AN6" s="384"/>
      <c r="AO6" s="384"/>
      <c r="AP6" s="384"/>
    </row>
    <row r="7" spans="1:42" ht="9" customHeight="1" thickTop="1" thickBot="1">
      <c r="A7" s="839"/>
      <c r="B7" s="840"/>
      <c r="C7" s="840"/>
      <c r="D7" s="840"/>
      <c r="E7" s="840"/>
      <c r="F7" s="840"/>
      <c r="G7" s="840"/>
      <c r="H7" s="840"/>
      <c r="I7" s="840"/>
      <c r="J7" s="840"/>
      <c r="K7" s="840"/>
      <c r="L7" s="840"/>
      <c r="M7" s="840"/>
      <c r="N7" s="840"/>
      <c r="O7" s="840"/>
      <c r="P7" s="840"/>
      <c r="Q7" s="840"/>
      <c r="R7" s="840"/>
      <c r="S7" s="840"/>
      <c r="T7" s="840"/>
      <c r="U7" s="840"/>
      <c r="V7" s="840"/>
      <c r="W7" s="840"/>
      <c r="X7" s="840"/>
      <c r="Y7" s="840"/>
      <c r="Z7" s="840"/>
      <c r="AA7" s="840"/>
      <c r="AB7" s="840"/>
      <c r="AC7" s="840"/>
      <c r="AD7" s="840"/>
      <c r="AE7" s="840"/>
      <c r="AF7" s="840"/>
      <c r="AG7" s="840"/>
      <c r="AH7" s="840"/>
      <c r="AI7" s="840"/>
      <c r="AJ7" s="840"/>
      <c r="AK7" s="840"/>
      <c r="AL7" s="840"/>
      <c r="AM7" s="840"/>
      <c r="AN7" s="840"/>
      <c r="AO7" s="840"/>
      <c r="AP7" s="841"/>
    </row>
    <row r="8" spans="1:42" ht="16.5" customHeight="1" thickTop="1" thickBot="1">
      <c r="A8" s="294" t="s">
        <v>270</v>
      </c>
      <c r="B8" s="836"/>
      <c r="C8" s="837"/>
      <c r="D8" s="837"/>
      <c r="E8" s="838"/>
      <c r="F8" s="56"/>
      <c r="G8" s="456" t="s">
        <v>271</v>
      </c>
      <c r="H8" s="457"/>
      <c r="I8" s="457"/>
      <c r="J8" s="457"/>
      <c r="K8" s="458"/>
      <c r="L8" s="833"/>
      <c r="M8" s="833"/>
      <c r="N8" s="833"/>
      <c r="O8" s="367" t="s">
        <v>238</v>
      </c>
      <c r="P8" s="368"/>
      <c r="Q8" s="456" t="s">
        <v>272</v>
      </c>
      <c r="R8" s="457"/>
      <c r="S8" s="457"/>
      <c r="T8" s="457"/>
      <c r="U8" s="457"/>
      <c r="V8" s="458"/>
      <c r="W8" s="833"/>
      <c r="X8" s="833"/>
      <c r="Y8" s="833"/>
      <c r="Z8" s="824" t="s">
        <v>241</v>
      </c>
      <c r="AA8" s="824"/>
      <c r="AB8" s="56"/>
      <c r="AC8" s="456" t="s">
        <v>273</v>
      </c>
      <c r="AD8" s="457"/>
      <c r="AE8" s="457"/>
      <c r="AF8" s="457"/>
      <c r="AG8" s="457"/>
      <c r="AH8" s="457"/>
      <c r="AI8" s="458"/>
      <c r="AJ8" s="833"/>
      <c r="AK8" s="833"/>
      <c r="AL8" s="833"/>
      <c r="AM8" s="824" t="s">
        <v>275</v>
      </c>
      <c r="AN8" s="824"/>
      <c r="AO8" s="824"/>
      <c r="AP8" s="824"/>
    </row>
    <row r="9" spans="1:42" ht="16.5" customHeight="1" thickTop="1" thickBot="1">
      <c r="A9" s="581" t="s">
        <v>274</v>
      </c>
      <c r="B9" s="581"/>
      <c r="C9" s="581"/>
      <c r="D9" s="581"/>
      <c r="E9" s="581"/>
      <c r="F9" s="581"/>
      <c r="G9" s="581"/>
      <c r="H9" s="581"/>
      <c r="I9" s="581"/>
      <c r="J9" s="581"/>
      <c r="K9" s="581"/>
      <c r="L9" s="581"/>
      <c r="M9" s="581"/>
      <c r="N9" s="581"/>
      <c r="O9" s="581"/>
      <c r="P9" s="581"/>
      <c r="Q9" s="581"/>
      <c r="R9" s="581"/>
      <c r="S9" s="581"/>
      <c r="T9" s="581"/>
      <c r="U9" s="581" t="s">
        <v>281</v>
      </c>
      <c r="V9" s="581"/>
      <c r="W9" s="581"/>
      <c r="X9" s="581"/>
      <c r="Y9" s="581"/>
      <c r="Z9" s="581"/>
      <c r="AA9" s="581"/>
      <c r="AB9" s="581"/>
      <c r="AC9" s="581"/>
      <c r="AD9" s="581"/>
      <c r="AE9" s="581"/>
      <c r="AF9" s="581"/>
      <c r="AG9" s="581"/>
      <c r="AH9" s="581"/>
      <c r="AI9" s="581"/>
      <c r="AJ9" s="581"/>
      <c r="AK9" s="581"/>
      <c r="AL9" s="581"/>
      <c r="AM9" s="581"/>
      <c r="AN9" s="581"/>
      <c r="AO9" s="581"/>
      <c r="AP9" s="581"/>
    </row>
    <row r="10" spans="1:42" ht="16.5" customHeight="1" thickTop="1" thickBot="1">
      <c r="A10" s="835" t="s">
        <v>277</v>
      </c>
      <c r="B10" s="835"/>
      <c r="C10" s="835"/>
      <c r="D10" s="833"/>
      <c r="E10" s="833"/>
      <c r="F10" s="833"/>
      <c r="G10" s="836"/>
      <c r="H10" s="837"/>
      <c r="I10" s="837"/>
      <c r="J10" s="837"/>
      <c r="K10" s="837"/>
      <c r="L10" s="837"/>
      <c r="M10" s="837"/>
      <c r="N10" s="837"/>
      <c r="O10" s="837"/>
      <c r="P10" s="837"/>
      <c r="Q10" s="837"/>
      <c r="R10" s="837"/>
      <c r="S10" s="837"/>
      <c r="T10" s="838"/>
      <c r="U10" s="832" t="s">
        <v>276</v>
      </c>
      <c r="V10" s="832"/>
      <c r="W10" s="832"/>
      <c r="X10" s="832"/>
      <c r="Y10" s="832"/>
      <c r="Z10" s="833"/>
      <c r="AA10" s="833"/>
      <c r="AB10" s="833"/>
      <c r="AC10" s="367" t="s">
        <v>238</v>
      </c>
      <c r="AD10" s="56"/>
      <c r="AE10" s="832" t="s">
        <v>1556</v>
      </c>
      <c r="AF10" s="832"/>
      <c r="AG10" s="832"/>
      <c r="AH10" s="832"/>
      <c r="AI10" s="832"/>
      <c r="AJ10" s="832"/>
      <c r="AK10" s="832"/>
      <c r="AL10" s="832"/>
      <c r="AM10" s="833"/>
      <c r="AN10" s="833"/>
      <c r="AO10" s="833"/>
      <c r="AP10" s="367" t="s">
        <v>238</v>
      </c>
    </row>
    <row r="11" spans="1:42" ht="9" customHeight="1" thickTop="1" thickBot="1">
      <c r="A11" s="834" t="s">
        <v>1395</v>
      </c>
      <c r="B11" s="834"/>
      <c r="C11" s="834"/>
      <c r="D11" s="834"/>
      <c r="E11" s="834"/>
      <c r="F11" s="834"/>
      <c r="G11" s="834"/>
      <c r="H11" s="834"/>
      <c r="I11" s="834"/>
      <c r="J11" s="834"/>
      <c r="K11" s="834"/>
      <c r="L11" s="834"/>
      <c r="M11" s="834"/>
      <c r="N11" s="834"/>
      <c r="O11" s="834"/>
      <c r="P11" s="834"/>
      <c r="Q11" s="834"/>
      <c r="R11" s="834"/>
      <c r="S11" s="834"/>
      <c r="T11" s="834"/>
      <c r="U11" s="834"/>
      <c r="V11" s="834"/>
      <c r="W11" s="834"/>
      <c r="X11" s="834"/>
      <c r="Y11" s="834"/>
      <c r="Z11" s="834"/>
      <c r="AA11" s="834"/>
      <c r="AB11" s="834"/>
      <c r="AC11" s="834"/>
      <c r="AD11" s="834"/>
      <c r="AE11" s="834"/>
      <c r="AF11" s="834"/>
      <c r="AG11" s="834"/>
      <c r="AH11" s="834"/>
      <c r="AI11" s="834"/>
      <c r="AJ11" s="834"/>
      <c r="AK11" s="834"/>
      <c r="AL11" s="834"/>
      <c r="AM11" s="834"/>
      <c r="AN11" s="834"/>
      <c r="AO11" s="834"/>
      <c r="AP11" s="834"/>
    </row>
    <row r="12" spans="1:42" ht="16.5" customHeight="1" thickTop="1" thickBot="1">
      <c r="A12" s="581" t="s">
        <v>1557</v>
      </c>
      <c r="B12" s="581"/>
      <c r="C12" s="581"/>
      <c r="D12" s="581"/>
      <c r="E12" s="581"/>
      <c r="F12" s="581"/>
      <c r="G12" s="581"/>
      <c r="H12" s="581"/>
      <c r="I12" s="581"/>
      <c r="J12" s="581"/>
      <c r="K12" s="581"/>
      <c r="L12" s="581"/>
      <c r="M12" s="581"/>
      <c r="N12" s="581"/>
      <c r="O12" s="581"/>
      <c r="P12" s="581"/>
      <c r="Q12" s="581"/>
      <c r="R12" s="581"/>
      <c r="S12" s="581"/>
      <c r="T12" s="581"/>
      <c r="U12" s="581"/>
      <c r="V12" s="581"/>
      <c r="W12" s="581"/>
      <c r="X12" s="581"/>
      <c r="Y12" s="581"/>
      <c r="Z12" s="581"/>
      <c r="AA12" s="581"/>
      <c r="AB12" s="581"/>
      <c r="AC12" s="581"/>
      <c r="AD12" s="581"/>
      <c r="AE12" s="581"/>
      <c r="AF12" s="581"/>
      <c r="AG12" s="581"/>
      <c r="AH12" s="581"/>
      <c r="AI12" s="581"/>
      <c r="AJ12" s="581"/>
      <c r="AK12" s="581"/>
      <c r="AL12" s="581"/>
      <c r="AM12" s="581"/>
      <c r="AN12" s="581"/>
      <c r="AO12" s="581"/>
      <c r="AP12" s="581"/>
    </row>
    <row r="13" spans="1:42" ht="16.5" customHeight="1" thickTop="1" thickBot="1">
      <c r="A13" s="262"/>
      <c r="B13" s="826" t="s">
        <v>269</v>
      </c>
      <c r="C13" s="827"/>
      <c r="D13" s="827"/>
      <c r="E13" s="827"/>
      <c r="F13" s="827"/>
      <c r="G13" s="827"/>
      <c r="H13" s="827"/>
      <c r="I13" s="827"/>
      <c r="J13" s="827"/>
      <c r="K13" s="827"/>
      <c r="L13" s="827"/>
      <c r="M13" s="827"/>
      <c r="N13" s="827"/>
      <c r="O13" s="827"/>
      <c r="P13" s="827"/>
      <c r="Q13" s="827"/>
      <c r="R13" s="827"/>
      <c r="S13" s="827"/>
      <c r="T13" s="827"/>
      <c r="U13" s="827"/>
      <c r="V13" s="827"/>
      <c r="W13" s="827"/>
      <c r="X13" s="827"/>
      <c r="Y13" s="827"/>
      <c r="Z13" s="827"/>
      <c r="AA13" s="827"/>
      <c r="AB13" s="827"/>
      <c r="AC13" s="827"/>
      <c r="AD13" s="827"/>
      <c r="AE13" s="827"/>
      <c r="AF13" s="827"/>
      <c r="AG13" s="827"/>
      <c r="AH13" s="827"/>
      <c r="AI13" s="827"/>
      <c r="AJ13" s="827"/>
      <c r="AK13" s="827"/>
      <c r="AL13" s="827"/>
      <c r="AM13" s="827"/>
      <c r="AN13" s="827"/>
      <c r="AO13" s="827"/>
      <c r="AP13" s="828"/>
    </row>
    <row r="14" spans="1:42" ht="16.5" customHeight="1" thickTop="1" thickBot="1">
      <c r="A14" s="829" t="s">
        <v>243</v>
      </c>
      <c r="B14" s="830" t="s">
        <v>280</v>
      </c>
      <c r="C14" s="824" t="s">
        <v>262</v>
      </c>
      <c r="D14" s="824"/>
      <c r="E14" s="824"/>
      <c r="F14" s="824"/>
      <c r="G14" s="824"/>
      <c r="H14" s="824"/>
      <c r="I14" s="824"/>
      <c r="J14" s="275"/>
      <c r="K14" s="824" t="s">
        <v>1533</v>
      </c>
      <c r="L14" s="824"/>
      <c r="M14" s="824"/>
      <c r="N14" s="824"/>
      <c r="O14" s="824"/>
      <c r="P14" s="824"/>
      <c r="Q14" s="824"/>
      <c r="R14" s="275"/>
      <c r="S14" s="824" t="s">
        <v>263</v>
      </c>
      <c r="T14" s="824"/>
      <c r="U14" s="824"/>
      <c r="V14" s="824"/>
      <c r="W14" s="824"/>
      <c r="X14" s="824"/>
      <c r="Y14" s="824"/>
      <c r="Z14" s="275"/>
      <c r="AA14" s="824" t="s">
        <v>264</v>
      </c>
      <c r="AB14" s="824"/>
      <c r="AC14" s="824"/>
      <c r="AD14" s="824"/>
      <c r="AE14" s="824"/>
      <c r="AF14" s="275"/>
      <c r="AG14" s="824" t="s">
        <v>265</v>
      </c>
      <c r="AH14" s="824"/>
      <c r="AI14" s="824"/>
      <c r="AJ14" s="824"/>
      <c r="AK14" s="824"/>
      <c r="AL14" s="275"/>
      <c r="AM14" s="824" t="s">
        <v>266</v>
      </c>
      <c r="AN14" s="824"/>
      <c r="AO14" s="824"/>
      <c r="AP14" s="824"/>
    </row>
    <row r="15" spans="1:42" ht="21" customHeight="1" thickTop="1" thickBot="1">
      <c r="A15" s="829"/>
      <c r="B15" s="831"/>
      <c r="C15" s="276" t="s">
        <v>252</v>
      </c>
      <c r="D15" s="276" t="s">
        <v>253</v>
      </c>
      <c r="E15" s="276" t="s">
        <v>254</v>
      </c>
      <c r="F15" s="276" t="s">
        <v>255</v>
      </c>
      <c r="G15" s="276" t="s">
        <v>256</v>
      </c>
      <c r="H15" s="276" t="s">
        <v>251</v>
      </c>
      <c r="I15" s="276" t="s">
        <v>257</v>
      </c>
      <c r="J15" s="277"/>
      <c r="K15" s="276" t="s">
        <v>258</v>
      </c>
      <c r="L15" s="276" t="s">
        <v>259</v>
      </c>
      <c r="M15" s="276" t="s">
        <v>254</v>
      </c>
      <c r="N15" s="276" t="s">
        <v>255</v>
      </c>
      <c r="O15" s="276" t="s">
        <v>256</v>
      </c>
      <c r="P15" s="276" t="s">
        <v>251</v>
      </c>
      <c r="Q15" s="276" t="s">
        <v>257</v>
      </c>
      <c r="R15" s="277"/>
      <c r="S15" s="276" t="s">
        <v>260</v>
      </c>
      <c r="T15" s="276" t="s">
        <v>261</v>
      </c>
      <c r="U15" s="276" t="s">
        <v>254</v>
      </c>
      <c r="V15" s="276" t="s">
        <v>255</v>
      </c>
      <c r="W15" s="276" t="s">
        <v>256</v>
      </c>
      <c r="X15" s="276" t="s">
        <v>251</v>
      </c>
      <c r="Y15" s="276" t="s">
        <v>257</v>
      </c>
      <c r="Z15" s="277"/>
      <c r="AA15" s="276" t="s">
        <v>254</v>
      </c>
      <c r="AB15" s="276" t="s">
        <v>255</v>
      </c>
      <c r="AC15" s="276" t="s">
        <v>256</v>
      </c>
      <c r="AD15" s="276" t="s">
        <v>251</v>
      </c>
      <c r="AE15" s="276" t="s">
        <v>257</v>
      </c>
      <c r="AF15" s="277"/>
      <c r="AG15" s="276" t="s">
        <v>254</v>
      </c>
      <c r="AH15" s="276" t="s">
        <v>255</v>
      </c>
      <c r="AI15" s="276" t="s">
        <v>256</v>
      </c>
      <c r="AJ15" s="276" t="s">
        <v>251</v>
      </c>
      <c r="AK15" s="276" t="s">
        <v>257</v>
      </c>
      <c r="AL15" s="277"/>
      <c r="AM15" s="276" t="s">
        <v>255</v>
      </c>
      <c r="AN15" s="276" t="s">
        <v>256</v>
      </c>
      <c r="AO15" s="276" t="s">
        <v>251</v>
      </c>
      <c r="AP15" s="276" t="s">
        <v>257</v>
      </c>
    </row>
    <row r="16" spans="1:42" ht="16.5" customHeight="1" thickTop="1" thickBot="1">
      <c r="A16" s="412" t="s">
        <v>232</v>
      </c>
      <c r="B16" s="412"/>
      <c r="C16" s="412"/>
      <c r="D16" s="412"/>
      <c r="E16" s="412"/>
      <c r="F16" s="412"/>
      <c r="G16" s="412"/>
      <c r="H16" s="412"/>
      <c r="I16" s="412"/>
      <c r="J16" s="412"/>
      <c r="K16" s="412"/>
      <c r="L16" s="412"/>
      <c r="M16" s="412"/>
      <c r="N16" s="412"/>
      <c r="O16" s="412"/>
      <c r="P16" s="412"/>
      <c r="Q16" s="412"/>
      <c r="R16" s="412"/>
      <c r="S16" s="412"/>
      <c r="T16" s="412"/>
      <c r="U16" s="412"/>
      <c r="V16" s="412"/>
      <c r="W16" s="412"/>
      <c r="X16" s="412"/>
      <c r="Y16" s="412"/>
      <c r="Z16" s="412"/>
      <c r="AA16" s="412"/>
      <c r="AB16" s="412"/>
      <c r="AC16" s="412"/>
      <c r="AD16" s="412"/>
      <c r="AE16" s="412"/>
      <c r="AF16" s="412"/>
      <c r="AG16" s="412"/>
      <c r="AH16" s="412"/>
      <c r="AI16" s="412"/>
      <c r="AJ16" s="412"/>
      <c r="AK16" s="412"/>
      <c r="AL16" s="412"/>
      <c r="AM16" s="412"/>
      <c r="AN16" s="412"/>
      <c r="AO16" s="412"/>
      <c r="AP16" s="412"/>
    </row>
    <row r="17" spans="1:42" ht="15" customHeight="1" thickTop="1" thickBot="1">
      <c r="A17" s="773" t="s">
        <v>245</v>
      </c>
      <c r="B17" s="73" t="s">
        <v>267</v>
      </c>
      <c r="C17" s="73">
        <v>14</v>
      </c>
      <c r="D17" s="73">
        <v>16</v>
      </c>
      <c r="E17" s="73">
        <v>18</v>
      </c>
      <c r="F17" s="73">
        <v>18</v>
      </c>
      <c r="G17" s="73">
        <v>19</v>
      </c>
      <c r="H17" s="73">
        <v>19</v>
      </c>
      <c r="I17" s="73">
        <v>23</v>
      </c>
      <c r="J17" s="278"/>
      <c r="K17" s="73">
        <v>11</v>
      </c>
      <c r="L17" s="73">
        <v>13</v>
      </c>
      <c r="M17" s="73">
        <v>16</v>
      </c>
      <c r="N17" s="73">
        <v>16</v>
      </c>
      <c r="O17" s="73">
        <v>17</v>
      </c>
      <c r="P17" s="73">
        <v>18</v>
      </c>
      <c r="Q17" s="73">
        <v>21</v>
      </c>
      <c r="R17" s="278"/>
      <c r="S17" s="73">
        <v>13</v>
      </c>
      <c r="T17" s="73">
        <v>15</v>
      </c>
      <c r="U17" s="73">
        <v>15</v>
      </c>
      <c r="V17" s="73">
        <v>15</v>
      </c>
      <c r="W17" s="73">
        <v>16</v>
      </c>
      <c r="X17" s="73">
        <v>17</v>
      </c>
      <c r="Y17" s="73">
        <v>20</v>
      </c>
      <c r="Z17" s="278"/>
      <c r="AA17" s="73">
        <v>12</v>
      </c>
      <c r="AB17" s="73">
        <v>13</v>
      </c>
      <c r="AC17" s="73">
        <v>15</v>
      </c>
      <c r="AD17" s="73">
        <v>15</v>
      </c>
      <c r="AE17" s="73">
        <v>19</v>
      </c>
      <c r="AF17" s="278"/>
      <c r="AG17" s="73">
        <v>10</v>
      </c>
      <c r="AH17" s="73">
        <v>11</v>
      </c>
      <c r="AI17" s="73">
        <v>13</v>
      </c>
      <c r="AJ17" s="73">
        <v>13</v>
      </c>
      <c r="AK17" s="73">
        <v>16</v>
      </c>
      <c r="AL17" s="278"/>
      <c r="AM17" s="73">
        <v>10</v>
      </c>
      <c r="AN17" s="73">
        <v>11</v>
      </c>
      <c r="AO17" s="73">
        <v>11</v>
      </c>
      <c r="AP17" s="73">
        <v>14</v>
      </c>
    </row>
    <row r="18" spans="1:42" ht="15" customHeight="1" thickTop="1" thickBot="1">
      <c r="A18" s="773"/>
      <c r="B18" s="278" t="s">
        <v>268</v>
      </c>
      <c r="C18" s="278">
        <v>8</v>
      </c>
      <c r="D18" s="278">
        <v>10</v>
      </c>
      <c r="E18" s="278">
        <v>12</v>
      </c>
      <c r="F18" s="278">
        <v>13</v>
      </c>
      <c r="G18" s="278">
        <v>15</v>
      </c>
      <c r="H18" s="278">
        <v>15</v>
      </c>
      <c r="I18" s="278">
        <v>18</v>
      </c>
      <c r="J18" s="278"/>
      <c r="K18" s="278">
        <v>6</v>
      </c>
      <c r="L18" s="278">
        <v>8</v>
      </c>
      <c r="M18" s="278">
        <v>10</v>
      </c>
      <c r="N18" s="278">
        <v>11</v>
      </c>
      <c r="O18" s="278">
        <v>12</v>
      </c>
      <c r="P18" s="278">
        <v>12</v>
      </c>
      <c r="Q18" s="278">
        <v>15</v>
      </c>
      <c r="R18" s="278"/>
      <c r="S18" s="278">
        <v>7</v>
      </c>
      <c r="T18" s="278">
        <v>8</v>
      </c>
      <c r="U18" s="278">
        <v>9</v>
      </c>
      <c r="V18" s="278">
        <v>9</v>
      </c>
      <c r="W18" s="278">
        <v>10</v>
      </c>
      <c r="X18" s="278">
        <v>11</v>
      </c>
      <c r="Y18" s="278">
        <v>13</v>
      </c>
      <c r="Z18" s="278"/>
      <c r="AA18" s="278">
        <v>7</v>
      </c>
      <c r="AB18" s="278">
        <v>8</v>
      </c>
      <c r="AC18" s="278">
        <v>9</v>
      </c>
      <c r="AD18" s="278">
        <v>11</v>
      </c>
      <c r="AE18" s="278">
        <v>13</v>
      </c>
      <c r="AF18" s="278"/>
      <c r="AG18" s="278">
        <v>6</v>
      </c>
      <c r="AH18" s="278">
        <v>7</v>
      </c>
      <c r="AI18" s="278">
        <v>8</v>
      </c>
      <c r="AJ18" s="278">
        <v>9</v>
      </c>
      <c r="AK18" s="278">
        <v>10</v>
      </c>
      <c r="AL18" s="278"/>
      <c r="AM18" s="278">
        <v>6</v>
      </c>
      <c r="AN18" s="278">
        <v>6</v>
      </c>
      <c r="AO18" s="278">
        <v>7</v>
      </c>
      <c r="AP18" s="278">
        <v>9</v>
      </c>
    </row>
    <row r="19" spans="1:42" ht="15" customHeight="1" thickTop="1" thickBot="1">
      <c r="A19" s="773" t="s">
        <v>246</v>
      </c>
      <c r="B19" s="73" t="s">
        <v>267</v>
      </c>
      <c r="C19" s="73">
        <v>19</v>
      </c>
      <c r="D19" s="73">
        <v>22</v>
      </c>
      <c r="E19" s="73">
        <v>25</v>
      </c>
      <c r="F19" s="73">
        <v>25</v>
      </c>
      <c r="G19" s="73">
        <v>27</v>
      </c>
      <c r="H19" s="73">
        <v>27</v>
      </c>
      <c r="I19" s="73">
        <v>32</v>
      </c>
      <c r="J19" s="278"/>
      <c r="K19" s="73">
        <v>15</v>
      </c>
      <c r="L19" s="73">
        <v>18</v>
      </c>
      <c r="M19" s="73">
        <v>23</v>
      </c>
      <c r="N19" s="73">
        <v>23</v>
      </c>
      <c r="O19" s="73">
        <v>24</v>
      </c>
      <c r="P19" s="73">
        <v>24</v>
      </c>
      <c r="Q19" s="73">
        <v>29</v>
      </c>
      <c r="R19" s="278"/>
      <c r="S19" s="73">
        <v>18</v>
      </c>
      <c r="T19" s="73">
        <v>20</v>
      </c>
      <c r="U19" s="73">
        <v>21</v>
      </c>
      <c r="V19" s="73">
        <v>21</v>
      </c>
      <c r="W19" s="73">
        <v>23</v>
      </c>
      <c r="X19" s="73">
        <v>23</v>
      </c>
      <c r="Y19" s="73">
        <v>28</v>
      </c>
      <c r="Z19" s="278"/>
      <c r="AA19" s="73">
        <v>16</v>
      </c>
      <c r="AB19" s="73">
        <v>18</v>
      </c>
      <c r="AC19" s="73">
        <v>21</v>
      </c>
      <c r="AD19" s="73">
        <v>21</v>
      </c>
      <c r="AE19" s="73">
        <v>26</v>
      </c>
      <c r="AF19" s="278"/>
      <c r="AG19" s="73">
        <v>14</v>
      </c>
      <c r="AH19" s="73">
        <v>16</v>
      </c>
      <c r="AI19" s="73">
        <v>18</v>
      </c>
      <c r="AJ19" s="73">
        <v>18</v>
      </c>
      <c r="AK19" s="73">
        <v>23</v>
      </c>
      <c r="AL19" s="278"/>
      <c r="AM19" s="73">
        <v>13</v>
      </c>
      <c r="AN19" s="73">
        <v>16</v>
      </c>
      <c r="AO19" s="73">
        <v>16</v>
      </c>
      <c r="AP19" s="73">
        <v>19</v>
      </c>
    </row>
    <row r="20" spans="1:42" ht="15" customHeight="1" thickTop="1" thickBot="1">
      <c r="A20" s="773"/>
      <c r="B20" s="278" t="s">
        <v>268</v>
      </c>
      <c r="C20" s="278">
        <v>10</v>
      </c>
      <c r="D20" s="278">
        <v>13</v>
      </c>
      <c r="E20" s="278">
        <v>16</v>
      </c>
      <c r="F20" s="278">
        <v>17</v>
      </c>
      <c r="G20" s="278">
        <v>19</v>
      </c>
      <c r="H20" s="278">
        <v>20</v>
      </c>
      <c r="I20" s="278">
        <v>24</v>
      </c>
      <c r="J20" s="278"/>
      <c r="K20" s="278">
        <v>8</v>
      </c>
      <c r="L20" s="278">
        <v>10</v>
      </c>
      <c r="M20" s="278">
        <v>13</v>
      </c>
      <c r="N20" s="278">
        <v>14</v>
      </c>
      <c r="O20" s="278">
        <v>16</v>
      </c>
      <c r="P20" s="278">
        <v>16</v>
      </c>
      <c r="Q20" s="278">
        <v>19</v>
      </c>
      <c r="R20" s="278"/>
      <c r="S20" s="278">
        <v>9</v>
      </c>
      <c r="T20" s="278">
        <v>10</v>
      </c>
      <c r="U20" s="278">
        <v>12</v>
      </c>
      <c r="V20" s="278">
        <v>12</v>
      </c>
      <c r="W20" s="278">
        <v>14</v>
      </c>
      <c r="X20" s="278">
        <v>14</v>
      </c>
      <c r="Y20" s="278">
        <v>17</v>
      </c>
      <c r="Z20" s="278"/>
      <c r="AA20" s="278">
        <v>9</v>
      </c>
      <c r="AB20" s="278">
        <v>10</v>
      </c>
      <c r="AC20" s="278">
        <v>12</v>
      </c>
      <c r="AD20" s="278">
        <v>14</v>
      </c>
      <c r="AE20" s="278">
        <v>17</v>
      </c>
      <c r="AF20" s="278"/>
      <c r="AG20" s="278">
        <v>7</v>
      </c>
      <c r="AH20" s="278">
        <v>9</v>
      </c>
      <c r="AI20" s="278">
        <v>10</v>
      </c>
      <c r="AJ20" s="278">
        <v>12</v>
      </c>
      <c r="AK20" s="278">
        <v>14</v>
      </c>
      <c r="AL20" s="278"/>
      <c r="AM20" s="278">
        <v>7</v>
      </c>
      <c r="AN20" s="278">
        <v>9</v>
      </c>
      <c r="AO20" s="278">
        <v>10</v>
      </c>
      <c r="AP20" s="278">
        <v>12</v>
      </c>
    </row>
    <row r="21" spans="1:42" ht="15" customHeight="1" thickTop="1" thickBot="1">
      <c r="A21" s="773" t="s">
        <v>247</v>
      </c>
      <c r="B21" s="73" t="s">
        <v>267</v>
      </c>
      <c r="C21" s="73">
        <v>22</v>
      </c>
      <c r="D21" s="73">
        <v>25</v>
      </c>
      <c r="E21" s="73">
        <v>28</v>
      </c>
      <c r="F21" s="73">
        <v>28</v>
      </c>
      <c r="G21" s="73">
        <v>30</v>
      </c>
      <c r="H21" s="73">
        <v>30</v>
      </c>
      <c r="I21" s="73">
        <v>36</v>
      </c>
      <c r="J21" s="278"/>
      <c r="K21" s="73">
        <v>18</v>
      </c>
      <c r="L21" s="73">
        <v>20</v>
      </c>
      <c r="M21" s="73">
        <v>26</v>
      </c>
      <c r="N21" s="73">
        <v>26</v>
      </c>
      <c r="O21" s="73">
        <v>27</v>
      </c>
      <c r="P21" s="73">
        <v>28</v>
      </c>
      <c r="Q21" s="73">
        <v>33</v>
      </c>
      <c r="R21" s="278"/>
      <c r="S21" s="73">
        <v>20</v>
      </c>
      <c r="T21" s="73">
        <v>23</v>
      </c>
      <c r="U21" s="73">
        <v>24</v>
      </c>
      <c r="V21" s="73">
        <v>24</v>
      </c>
      <c r="W21" s="73">
        <v>26</v>
      </c>
      <c r="X21" s="73">
        <v>26</v>
      </c>
      <c r="Y21" s="73">
        <v>31</v>
      </c>
      <c r="Z21" s="278"/>
      <c r="AA21" s="73">
        <v>18</v>
      </c>
      <c r="AB21" s="73">
        <v>21</v>
      </c>
      <c r="AC21" s="73">
        <v>24</v>
      </c>
      <c r="AD21" s="73">
        <v>24</v>
      </c>
      <c r="AE21" s="73">
        <v>30</v>
      </c>
      <c r="AF21" s="278"/>
      <c r="AG21" s="73">
        <v>16</v>
      </c>
      <c r="AH21" s="73">
        <v>18</v>
      </c>
      <c r="AI21" s="73">
        <v>21</v>
      </c>
      <c r="AJ21" s="73">
        <v>21</v>
      </c>
      <c r="AK21" s="73">
        <v>26</v>
      </c>
      <c r="AL21" s="278"/>
      <c r="AM21" s="73">
        <v>15</v>
      </c>
      <c r="AN21" s="73">
        <v>18</v>
      </c>
      <c r="AO21" s="73">
        <v>18</v>
      </c>
      <c r="AP21" s="73">
        <v>22</v>
      </c>
    </row>
    <row r="22" spans="1:42" ht="15" customHeight="1" thickTop="1" thickBot="1">
      <c r="A22" s="773"/>
      <c r="B22" s="278" t="s">
        <v>268</v>
      </c>
      <c r="C22" s="278">
        <v>11</v>
      </c>
      <c r="D22" s="278">
        <v>14</v>
      </c>
      <c r="E22" s="278">
        <v>17</v>
      </c>
      <c r="F22" s="278">
        <v>18</v>
      </c>
      <c r="G22" s="278">
        <v>20</v>
      </c>
      <c r="H22" s="278">
        <v>21</v>
      </c>
      <c r="I22" s="278">
        <v>25</v>
      </c>
      <c r="J22" s="278"/>
      <c r="K22" s="278">
        <v>9</v>
      </c>
      <c r="L22" s="278">
        <v>11</v>
      </c>
      <c r="M22" s="278">
        <v>14</v>
      </c>
      <c r="N22" s="278">
        <v>15</v>
      </c>
      <c r="O22" s="278">
        <v>17</v>
      </c>
      <c r="P22" s="278">
        <v>17</v>
      </c>
      <c r="Q22" s="278">
        <v>20</v>
      </c>
      <c r="R22" s="278"/>
      <c r="S22" s="278">
        <v>9</v>
      </c>
      <c r="T22" s="278">
        <v>11</v>
      </c>
      <c r="U22" s="278">
        <v>12</v>
      </c>
      <c r="V22" s="278">
        <v>13</v>
      </c>
      <c r="W22" s="278">
        <v>15</v>
      </c>
      <c r="X22" s="278">
        <v>15</v>
      </c>
      <c r="Y22" s="278">
        <v>18</v>
      </c>
      <c r="Z22" s="278"/>
      <c r="AA22" s="278">
        <v>9</v>
      </c>
      <c r="AB22" s="278">
        <v>11</v>
      </c>
      <c r="AC22" s="278">
        <v>13</v>
      </c>
      <c r="AD22" s="278">
        <v>15</v>
      </c>
      <c r="AE22" s="278">
        <v>18</v>
      </c>
      <c r="AF22" s="278"/>
      <c r="AG22" s="278">
        <v>8</v>
      </c>
      <c r="AH22" s="278">
        <v>9</v>
      </c>
      <c r="AI22" s="278">
        <v>11</v>
      </c>
      <c r="AJ22" s="278">
        <v>12</v>
      </c>
      <c r="AK22" s="278">
        <v>15</v>
      </c>
      <c r="AL22" s="278"/>
      <c r="AM22" s="278">
        <v>8</v>
      </c>
      <c r="AN22" s="278">
        <v>9</v>
      </c>
      <c r="AO22" s="278">
        <v>10</v>
      </c>
      <c r="AP22" s="278">
        <v>12</v>
      </c>
    </row>
    <row r="23" spans="1:42" ht="16.5" customHeight="1" thickTop="1" thickBot="1">
      <c r="A23" s="412" t="s">
        <v>233</v>
      </c>
      <c r="B23" s="412"/>
      <c r="C23" s="412"/>
      <c r="D23" s="412"/>
      <c r="E23" s="412"/>
      <c r="F23" s="412"/>
      <c r="G23" s="412"/>
      <c r="H23" s="412"/>
      <c r="I23" s="412"/>
      <c r="J23" s="412"/>
      <c r="K23" s="412"/>
      <c r="L23" s="412"/>
      <c r="M23" s="412"/>
      <c r="N23" s="412"/>
      <c r="O23" s="412"/>
      <c r="P23" s="412"/>
      <c r="Q23" s="412"/>
      <c r="R23" s="412"/>
      <c r="S23" s="412"/>
      <c r="T23" s="412"/>
      <c r="U23" s="412"/>
      <c r="V23" s="412"/>
      <c r="W23" s="412"/>
      <c r="X23" s="412"/>
      <c r="Y23" s="412"/>
      <c r="Z23" s="412"/>
      <c r="AA23" s="412"/>
      <c r="AB23" s="412"/>
      <c r="AC23" s="412"/>
      <c r="AD23" s="412"/>
      <c r="AE23" s="412"/>
      <c r="AF23" s="412"/>
      <c r="AG23" s="412"/>
      <c r="AH23" s="412"/>
      <c r="AI23" s="412"/>
      <c r="AJ23" s="412"/>
      <c r="AK23" s="412"/>
      <c r="AL23" s="412"/>
      <c r="AM23" s="412"/>
      <c r="AN23" s="412"/>
      <c r="AO23" s="412"/>
      <c r="AP23" s="412"/>
    </row>
    <row r="24" spans="1:42" ht="15" customHeight="1" thickTop="1" thickBot="1">
      <c r="A24" s="773" t="s">
        <v>248</v>
      </c>
      <c r="B24" s="73" t="s">
        <v>267</v>
      </c>
      <c r="C24" s="73">
        <v>13</v>
      </c>
      <c r="D24" s="73">
        <v>16</v>
      </c>
      <c r="E24" s="73">
        <v>17</v>
      </c>
      <c r="F24" s="73">
        <v>18</v>
      </c>
      <c r="G24" s="73">
        <v>20</v>
      </c>
      <c r="H24" s="73">
        <v>21</v>
      </c>
      <c r="I24" s="73">
        <v>22</v>
      </c>
      <c r="J24" s="278"/>
      <c r="K24" s="73">
        <v>13</v>
      </c>
      <c r="L24" s="73">
        <v>14</v>
      </c>
      <c r="M24" s="73">
        <v>16</v>
      </c>
      <c r="N24" s="73">
        <v>16</v>
      </c>
      <c r="O24" s="73">
        <v>18</v>
      </c>
      <c r="P24" s="73">
        <v>19</v>
      </c>
      <c r="Q24" s="73">
        <v>20</v>
      </c>
      <c r="R24" s="278"/>
      <c r="S24" s="73">
        <v>10</v>
      </c>
      <c r="T24" s="73">
        <v>12</v>
      </c>
      <c r="U24" s="73">
        <v>13</v>
      </c>
      <c r="V24" s="73">
        <v>14</v>
      </c>
      <c r="W24" s="73">
        <v>15</v>
      </c>
      <c r="X24" s="73">
        <v>16</v>
      </c>
      <c r="Y24" s="73">
        <v>17</v>
      </c>
      <c r="Z24" s="278"/>
      <c r="AA24" s="73">
        <v>12</v>
      </c>
      <c r="AB24" s="73">
        <v>13</v>
      </c>
      <c r="AC24" s="73">
        <v>14</v>
      </c>
      <c r="AD24" s="73">
        <v>15</v>
      </c>
      <c r="AE24" s="73">
        <v>17</v>
      </c>
      <c r="AF24" s="278"/>
      <c r="AG24" s="73">
        <v>12</v>
      </c>
      <c r="AH24" s="73">
        <v>13</v>
      </c>
      <c r="AI24" s="73">
        <v>14</v>
      </c>
      <c r="AJ24" s="73">
        <v>15</v>
      </c>
      <c r="AK24" s="73">
        <v>17</v>
      </c>
      <c r="AL24" s="278"/>
      <c r="AM24" s="73">
        <v>12</v>
      </c>
      <c r="AN24" s="73">
        <v>13</v>
      </c>
      <c r="AO24" s="73">
        <v>14</v>
      </c>
      <c r="AP24" s="73">
        <v>15</v>
      </c>
    </row>
    <row r="25" spans="1:42" ht="15" customHeight="1" thickTop="1" thickBot="1">
      <c r="A25" s="773"/>
      <c r="B25" s="278" t="s">
        <v>268</v>
      </c>
      <c r="C25" s="278">
        <v>6</v>
      </c>
      <c r="D25" s="278">
        <v>9</v>
      </c>
      <c r="E25" s="278">
        <v>10</v>
      </c>
      <c r="F25" s="278">
        <v>10</v>
      </c>
      <c r="G25" s="278">
        <v>11</v>
      </c>
      <c r="H25" s="278">
        <v>12</v>
      </c>
      <c r="I25" s="278">
        <v>15</v>
      </c>
      <c r="J25" s="278"/>
      <c r="K25" s="278">
        <v>7</v>
      </c>
      <c r="L25" s="278">
        <v>8</v>
      </c>
      <c r="M25" s="278">
        <v>9</v>
      </c>
      <c r="N25" s="278">
        <v>9</v>
      </c>
      <c r="O25" s="278">
        <v>10</v>
      </c>
      <c r="P25" s="278">
        <v>10</v>
      </c>
      <c r="Q25" s="278">
        <v>11</v>
      </c>
      <c r="R25" s="278"/>
      <c r="S25" s="278">
        <v>6</v>
      </c>
      <c r="T25" s="278">
        <v>7</v>
      </c>
      <c r="U25" s="278">
        <v>7</v>
      </c>
      <c r="V25" s="278">
        <v>8</v>
      </c>
      <c r="W25" s="278">
        <v>8</v>
      </c>
      <c r="X25" s="278">
        <v>9</v>
      </c>
      <c r="Y25" s="278">
        <v>11</v>
      </c>
      <c r="Z25" s="278"/>
      <c r="AA25" s="278">
        <v>6</v>
      </c>
      <c r="AB25" s="278">
        <v>7</v>
      </c>
      <c r="AC25" s="278">
        <v>7</v>
      </c>
      <c r="AD25" s="278">
        <v>8</v>
      </c>
      <c r="AE25" s="278">
        <v>10</v>
      </c>
      <c r="AF25" s="278"/>
      <c r="AG25" s="278">
        <v>6</v>
      </c>
      <c r="AH25" s="278">
        <v>6</v>
      </c>
      <c r="AI25" s="278">
        <v>7</v>
      </c>
      <c r="AJ25" s="278">
        <v>7</v>
      </c>
      <c r="AK25" s="278">
        <v>9</v>
      </c>
      <c r="AL25" s="278"/>
      <c r="AM25" s="278">
        <v>5</v>
      </c>
      <c r="AN25" s="278">
        <v>5</v>
      </c>
      <c r="AO25" s="278">
        <v>5</v>
      </c>
      <c r="AP25" s="278">
        <v>7</v>
      </c>
    </row>
    <row r="26" spans="1:42" ht="15" customHeight="1" thickTop="1" thickBot="1">
      <c r="A26" s="773" t="s">
        <v>249</v>
      </c>
      <c r="B26" s="73" t="s">
        <v>267</v>
      </c>
      <c r="C26" s="73">
        <v>14</v>
      </c>
      <c r="D26" s="73">
        <v>16</v>
      </c>
      <c r="E26" s="73">
        <v>18</v>
      </c>
      <c r="F26" s="73">
        <v>19</v>
      </c>
      <c r="G26" s="73">
        <v>21</v>
      </c>
      <c r="H26" s="73">
        <v>22</v>
      </c>
      <c r="I26" s="73">
        <v>23</v>
      </c>
      <c r="J26" s="278"/>
      <c r="K26" s="73">
        <v>14</v>
      </c>
      <c r="L26" s="73">
        <v>15</v>
      </c>
      <c r="M26" s="73">
        <v>16</v>
      </c>
      <c r="N26" s="73">
        <v>17</v>
      </c>
      <c r="O26" s="73">
        <v>19</v>
      </c>
      <c r="P26" s="73">
        <v>20</v>
      </c>
      <c r="Q26" s="73">
        <v>21</v>
      </c>
      <c r="R26" s="278"/>
      <c r="S26" s="73">
        <v>10</v>
      </c>
      <c r="T26" s="73">
        <v>12</v>
      </c>
      <c r="U26" s="73">
        <v>14</v>
      </c>
      <c r="V26" s="73">
        <v>14</v>
      </c>
      <c r="W26" s="73">
        <v>16</v>
      </c>
      <c r="X26" s="73">
        <v>17</v>
      </c>
      <c r="Y26" s="73">
        <v>18</v>
      </c>
      <c r="Z26" s="278"/>
      <c r="AA26" s="73">
        <v>13</v>
      </c>
      <c r="AB26" s="73">
        <v>14</v>
      </c>
      <c r="AC26" s="73">
        <v>15</v>
      </c>
      <c r="AD26" s="73">
        <v>16</v>
      </c>
      <c r="AE26" s="73">
        <v>18</v>
      </c>
      <c r="AF26" s="278"/>
      <c r="AG26" s="73">
        <v>13</v>
      </c>
      <c r="AH26" s="73">
        <v>14</v>
      </c>
      <c r="AI26" s="73">
        <v>15</v>
      </c>
      <c r="AJ26" s="73">
        <v>16</v>
      </c>
      <c r="AK26" s="73">
        <v>18</v>
      </c>
      <c r="AL26" s="278"/>
      <c r="AM26" s="73">
        <v>12</v>
      </c>
      <c r="AN26" s="73">
        <v>13</v>
      </c>
      <c r="AO26" s="73">
        <v>14</v>
      </c>
      <c r="AP26" s="73">
        <v>16</v>
      </c>
    </row>
    <row r="27" spans="1:42" ht="15" customHeight="1" thickTop="1" thickBot="1">
      <c r="A27" s="773"/>
      <c r="B27" s="278" t="s">
        <v>268</v>
      </c>
      <c r="C27" s="278">
        <v>6</v>
      </c>
      <c r="D27" s="278">
        <v>9</v>
      </c>
      <c r="E27" s="278">
        <v>10</v>
      </c>
      <c r="F27" s="278">
        <v>10</v>
      </c>
      <c r="G27" s="278">
        <v>11</v>
      </c>
      <c r="H27" s="278">
        <v>12</v>
      </c>
      <c r="I27" s="278">
        <v>14</v>
      </c>
      <c r="J27" s="278"/>
      <c r="K27" s="278">
        <v>7</v>
      </c>
      <c r="L27" s="278">
        <v>8</v>
      </c>
      <c r="M27" s="278">
        <v>9</v>
      </c>
      <c r="N27" s="278">
        <v>9</v>
      </c>
      <c r="O27" s="278">
        <v>10</v>
      </c>
      <c r="P27" s="278">
        <v>10</v>
      </c>
      <c r="Q27" s="278">
        <v>13</v>
      </c>
      <c r="R27" s="278"/>
      <c r="S27" s="278">
        <v>5</v>
      </c>
      <c r="T27" s="278">
        <v>6</v>
      </c>
      <c r="U27" s="278">
        <v>7</v>
      </c>
      <c r="V27" s="278">
        <v>7</v>
      </c>
      <c r="W27" s="278">
        <v>8</v>
      </c>
      <c r="X27" s="278">
        <v>9</v>
      </c>
      <c r="Y27" s="278">
        <v>11</v>
      </c>
      <c r="Z27" s="278"/>
      <c r="AA27" s="278">
        <v>6</v>
      </c>
      <c r="AB27" s="278">
        <v>7</v>
      </c>
      <c r="AC27" s="278">
        <v>7</v>
      </c>
      <c r="AD27" s="278">
        <v>7</v>
      </c>
      <c r="AE27" s="278">
        <v>10</v>
      </c>
      <c r="AF27" s="278"/>
      <c r="AG27" s="278">
        <v>5</v>
      </c>
      <c r="AH27" s="278">
        <v>6</v>
      </c>
      <c r="AI27" s="278">
        <v>6</v>
      </c>
      <c r="AJ27" s="278">
        <v>7</v>
      </c>
      <c r="AK27" s="278">
        <v>9</v>
      </c>
      <c r="AL27" s="278"/>
      <c r="AM27" s="278">
        <v>5</v>
      </c>
      <c r="AN27" s="278">
        <v>5</v>
      </c>
      <c r="AO27" s="278">
        <v>5</v>
      </c>
      <c r="AP27" s="278">
        <v>7</v>
      </c>
    </row>
    <row r="28" spans="1:42" ht="15" customHeight="1" thickTop="1" thickBot="1">
      <c r="A28" s="773" t="s">
        <v>250</v>
      </c>
      <c r="B28" s="73" t="s">
        <v>267</v>
      </c>
      <c r="C28" s="73">
        <v>15</v>
      </c>
      <c r="D28" s="73">
        <v>17</v>
      </c>
      <c r="E28" s="73">
        <v>19</v>
      </c>
      <c r="F28" s="73">
        <v>20</v>
      </c>
      <c r="G28" s="73">
        <v>22</v>
      </c>
      <c r="H28" s="73">
        <v>23</v>
      </c>
      <c r="I28" s="73">
        <v>24</v>
      </c>
      <c r="J28" s="278"/>
      <c r="K28" s="73">
        <v>15</v>
      </c>
      <c r="L28" s="73">
        <v>16</v>
      </c>
      <c r="M28" s="73">
        <v>17</v>
      </c>
      <c r="N28" s="73">
        <v>18</v>
      </c>
      <c r="O28" s="73">
        <v>20</v>
      </c>
      <c r="P28" s="73">
        <v>21</v>
      </c>
      <c r="Q28" s="73">
        <v>22</v>
      </c>
      <c r="R28" s="278"/>
      <c r="S28" s="73">
        <v>11</v>
      </c>
      <c r="T28" s="73">
        <v>13</v>
      </c>
      <c r="U28" s="73">
        <v>15</v>
      </c>
      <c r="V28" s="73">
        <v>15</v>
      </c>
      <c r="W28" s="73">
        <v>17</v>
      </c>
      <c r="X28" s="73">
        <v>18</v>
      </c>
      <c r="Y28" s="73">
        <v>19</v>
      </c>
      <c r="Z28" s="278"/>
      <c r="AA28" s="73">
        <v>13</v>
      </c>
      <c r="AB28" s="73">
        <v>14</v>
      </c>
      <c r="AC28" s="73">
        <v>15</v>
      </c>
      <c r="AD28" s="73">
        <v>17</v>
      </c>
      <c r="AE28" s="73">
        <v>19</v>
      </c>
      <c r="AF28" s="278"/>
      <c r="AG28" s="73">
        <v>13</v>
      </c>
      <c r="AH28" s="73">
        <v>14</v>
      </c>
      <c r="AI28" s="73">
        <v>15</v>
      </c>
      <c r="AJ28" s="73">
        <v>17</v>
      </c>
      <c r="AK28" s="73">
        <v>19</v>
      </c>
      <c r="AL28" s="278"/>
      <c r="AM28" s="73">
        <v>13</v>
      </c>
      <c r="AN28" s="73">
        <v>14</v>
      </c>
      <c r="AO28" s="73">
        <v>15</v>
      </c>
      <c r="AP28" s="73">
        <v>17</v>
      </c>
    </row>
    <row r="29" spans="1:42" ht="15" customHeight="1" thickTop="1" thickBot="1">
      <c r="A29" s="816"/>
      <c r="B29" s="280" t="s">
        <v>268</v>
      </c>
      <c r="C29" s="280">
        <v>5</v>
      </c>
      <c r="D29" s="280">
        <v>8</v>
      </c>
      <c r="E29" s="280">
        <v>9</v>
      </c>
      <c r="F29" s="280">
        <v>9</v>
      </c>
      <c r="G29" s="280">
        <v>10</v>
      </c>
      <c r="H29" s="280">
        <v>11</v>
      </c>
      <c r="I29" s="280">
        <v>19</v>
      </c>
      <c r="J29" s="281"/>
      <c r="K29" s="280">
        <v>6</v>
      </c>
      <c r="L29" s="280">
        <v>7</v>
      </c>
      <c r="M29" s="280">
        <v>8</v>
      </c>
      <c r="N29" s="280">
        <v>8</v>
      </c>
      <c r="O29" s="280">
        <v>9</v>
      </c>
      <c r="P29" s="280">
        <v>10</v>
      </c>
      <c r="Q29" s="280">
        <v>12</v>
      </c>
      <c r="R29" s="281"/>
      <c r="S29" s="280">
        <v>5</v>
      </c>
      <c r="T29" s="280">
        <v>6</v>
      </c>
      <c r="U29" s="280">
        <v>7</v>
      </c>
      <c r="V29" s="280">
        <v>7</v>
      </c>
      <c r="W29" s="280">
        <v>7</v>
      </c>
      <c r="X29" s="280">
        <v>8</v>
      </c>
      <c r="Y29" s="280">
        <v>10</v>
      </c>
      <c r="Z29" s="281"/>
      <c r="AA29" s="280">
        <v>6</v>
      </c>
      <c r="AB29" s="280">
        <v>6</v>
      </c>
      <c r="AC29" s="280">
        <v>6</v>
      </c>
      <c r="AD29" s="280">
        <v>7</v>
      </c>
      <c r="AE29" s="280">
        <v>9</v>
      </c>
      <c r="AF29" s="281"/>
      <c r="AG29" s="280">
        <v>5</v>
      </c>
      <c r="AH29" s="280">
        <v>6</v>
      </c>
      <c r="AI29" s="280">
        <v>6</v>
      </c>
      <c r="AJ29" s="280">
        <v>6</v>
      </c>
      <c r="AK29" s="280">
        <v>8</v>
      </c>
      <c r="AL29" s="281"/>
      <c r="AM29" s="280">
        <v>4</v>
      </c>
      <c r="AN29" s="280">
        <v>5</v>
      </c>
      <c r="AO29" s="280">
        <v>5</v>
      </c>
      <c r="AP29" s="280">
        <v>6</v>
      </c>
    </row>
    <row r="30" spans="1:42" ht="16.5" customHeight="1" thickTop="1" thickBot="1">
      <c r="A30" s="581" t="s">
        <v>1558</v>
      </c>
      <c r="B30" s="581"/>
      <c r="C30" s="581"/>
      <c r="D30" s="581"/>
      <c r="E30" s="581"/>
      <c r="F30" s="581"/>
      <c r="G30" s="581"/>
      <c r="H30" s="581"/>
      <c r="I30" s="817"/>
      <c r="J30" s="817"/>
      <c r="K30" s="817"/>
      <c r="L30" s="369" t="s">
        <v>389</v>
      </c>
      <c r="M30" s="818" t="str">
        <f>IF(Z10&lt;=I30,"Aceitável","Risco")</f>
        <v>Aceitável</v>
      </c>
      <c r="N30" s="819"/>
      <c r="O30" s="819"/>
      <c r="P30" s="819"/>
      <c r="Q30" s="820"/>
      <c r="R30" s="279"/>
      <c r="S30" s="456" t="s">
        <v>1559</v>
      </c>
      <c r="T30" s="457"/>
      <c r="U30" s="457"/>
      <c r="V30" s="457"/>
      <c r="W30" s="457"/>
      <c r="X30" s="457"/>
      <c r="Y30" s="457"/>
      <c r="Z30" s="457"/>
      <c r="AA30" s="457"/>
      <c r="AB30" s="457"/>
      <c r="AC30" s="457"/>
      <c r="AD30" s="457"/>
      <c r="AE30" s="457"/>
      <c r="AF30" s="457"/>
      <c r="AG30" s="458"/>
      <c r="AH30" s="821"/>
      <c r="AI30" s="822"/>
      <c r="AJ30" s="823"/>
      <c r="AK30" s="370" t="s">
        <v>389</v>
      </c>
      <c r="AL30" s="818" t="str">
        <f>IF(AM10&lt;=AH30,"Aceitável","Risco")</f>
        <v>Aceitável</v>
      </c>
      <c r="AM30" s="819"/>
      <c r="AN30" s="819"/>
      <c r="AO30" s="819"/>
      <c r="AP30" s="820"/>
    </row>
    <row r="31" spans="1:42" ht="16.5" thickTop="1" thickBot="1">
      <c r="A31" s="825" t="s">
        <v>1560</v>
      </c>
      <c r="B31" s="825"/>
      <c r="C31" s="825"/>
      <c r="D31" s="825"/>
      <c r="E31" s="825"/>
      <c r="F31" s="825"/>
      <c r="G31" s="825"/>
      <c r="H31" s="825"/>
      <c r="I31" s="825"/>
      <c r="J31" s="825"/>
      <c r="K31" s="825"/>
      <c r="L31" s="825"/>
      <c r="M31" s="825"/>
      <c r="N31" s="825"/>
      <c r="O31" s="825"/>
      <c r="P31" s="825"/>
      <c r="Q31" s="825"/>
      <c r="R31" s="825"/>
      <c r="S31" s="825"/>
      <c r="T31" s="825"/>
      <c r="U31" s="825"/>
      <c r="V31" s="825"/>
      <c r="W31" s="825"/>
      <c r="X31" s="825"/>
      <c r="Y31" s="825"/>
      <c r="Z31" s="825"/>
      <c r="AA31" s="825"/>
      <c r="AB31" s="825"/>
      <c r="AC31" s="825"/>
      <c r="AD31" s="825"/>
      <c r="AE31" s="825"/>
      <c r="AF31" s="825"/>
      <c r="AG31" s="825"/>
      <c r="AH31" s="825"/>
      <c r="AI31" s="825"/>
      <c r="AJ31" s="825"/>
      <c r="AK31" s="825"/>
      <c r="AL31" s="825"/>
      <c r="AM31" s="825"/>
      <c r="AN31" s="825"/>
      <c r="AO31" s="825"/>
      <c r="AP31" s="825"/>
    </row>
    <row r="32" spans="1:42" ht="16.5" thickTop="1" thickBot="1">
      <c r="A32" s="262"/>
      <c r="B32" s="826" t="s">
        <v>269</v>
      </c>
      <c r="C32" s="827"/>
      <c r="D32" s="827"/>
      <c r="E32" s="827"/>
      <c r="F32" s="827"/>
      <c r="G32" s="827"/>
      <c r="H32" s="827"/>
      <c r="I32" s="827"/>
      <c r="J32" s="827"/>
      <c r="K32" s="827"/>
      <c r="L32" s="827"/>
      <c r="M32" s="827"/>
      <c r="N32" s="827"/>
      <c r="O32" s="827"/>
      <c r="P32" s="827"/>
      <c r="Q32" s="827"/>
      <c r="R32" s="827"/>
      <c r="S32" s="827"/>
      <c r="T32" s="827"/>
      <c r="U32" s="827"/>
      <c r="V32" s="827"/>
      <c r="W32" s="827"/>
      <c r="X32" s="827"/>
      <c r="Y32" s="827"/>
      <c r="Z32" s="827"/>
      <c r="AA32" s="827"/>
      <c r="AB32" s="827"/>
      <c r="AC32" s="827"/>
      <c r="AD32" s="827"/>
      <c r="AE32" s="827"/>
      <c r="AF32" s="827"/>
      <c r="AG32" s="827"/>
      <c r="AH32" s="827"/>
      <c r="AI32" s="827"/>
      <c r="AJ32" s="827"/>
      <c r="AK32" s="827"/>
      <c r="AL32" s="827"/>
      <c r="AM32" s="827"/>
      <c r="AN32" s="827"/>
      <c r="AO32" s="827"/>
      <c r="AP32" s="828"/>
    </row>
    <row r="33" spans="1:42" ht="16.5" thickTop="1" thickBot="1">
      <c r="A33" s="829" t="s">
        <v>243</v>
      </c>
      <c r="B33" s="830" t="s">
        <v>280</v>
      </c>
      <c r="C33" s="824" t="s">
        <v>262</v>
      </c>
      <c r="D33" s="824"/>
      <c r="E33" s="824"/>
      <c r="F33" s="824"/>
      <c r="G33" s="824"/>
      <c r="H33" s="824"/>
      <c r="I33" s="824"/>
      <c r="J33" s="275"/>
      <c r="K33" s="824" t="s">
        <v>1533</v>
      </c>
      <c r="L33" s="824"/>
      <c r="M33" s="824"/>
      <c r="N33" s="824"/>
      <c r="O33" s="824"/>
      <c r="P33" s="824"/>
      <c r="Q33" s="824"/>
      <c r="R33" s="275"/>
      <c r="S33" s="824" t="s">
        <v>263</v>
      </c>
      <c r="T33" s="824"/>
      <c r="U33" s="824"/>
      <c r="V33" s="824"/>
      <c r="W33" s="824"/>
      <c r="X33" s="824"/>
      <c r="Y33" s="824"/>
      <c r="Z33" s="275"/>
      <c r="AA33" s="824" t="s">
        <v>264</v>
      </c>
      <c r="AB33" s="824"/>
      <c r="AC33" s="824"/>
      <c r="AD33" s="824"/>
      <c r="AE33" s="824"/>
      <c r="AF33" s="275"/>
      <c r="AG33" s="824" t="s">
        <v>265</v>
      </c>
      <c r="AH33" s="824"/>
      <c r="AI33" s="824"/>
      <c r="AJ33" s="824"/>
      <c r="AK33" s="824"/>
      <c r="AL33" s="275"/>
      <c r="AM33" s="824" t="s">
        <v>266</v>
      </c>
      <c r="AN33" s="824"/>
      <c r="AO33" s="824"/>
      <c r="AP33" s="824"/>
    </row>
    <row r="34" spans="1:42" ht="24" thickTop="1" thickBot="1">
      <c r="A34" s="829"/>
      <c r="B34" s="831"/>
      <c r="C34" s="276" t="s">
        <v>252</v>
      </c>
      <c r="D34" s="276" t="s">
        <v>253</v>
      </c>
      <c r="E34" s="276" t="s">
        <v>254</v>
      </c>
      <c r="F34" s="276" t="s">
        <v>255</v>
      </c>
      <c r="G34" s="276" t="s">
        <v>256</v>
      </c>
      <c r="H34" s="276" t="s">
        <v>251</v>
      </c>
      <c r="I34" s="276" t="s">
        <v>257</v>
      </c>
      <c r="J34" s="277"/>
      <c r="K34" s="276" t="s">
        <v>258</v>
      </c>
      <c r="L34" s="276" t="s">
        <v>259</v>
      </c>
      <c r="M34" s="276" t="s">
        <v>254</v>
      </c>
      <c r="N34" s="276" t="s">
        <v>255</v>
      </c>
      <c r="O34" s="276" t="s">
        <v>256</v>
      </c>
      <c r="P34" s="276" t="s">
        <v>251</v>
      </c>
      <c r="Q34" s="276" t="s">
        <v>257</v>
      </c>
      <c r="R34" s="277"/>
      <c r="S34" s="276" t="s">
        <v>260</v>
      </c>
      <c r="T34" s="276" t="s">
        <v>261</v>
      </c>
      <c r="U34" s="276" t="s">
        <v>254</v>
      </c>
      <c r="V34" s="276" t="s">
        <v>255</v>
      </c>
      <c r="W34" s="276" t="s">
        <v>256</v>
      </c>
      <c r="X34" s="276" t="s">
        <v>251</v>
      </c>
      <c r="Y34" s="276" t="s">
        <v>257</v>
      </c>
      <c r="Z34" s="277"/>
      <c r="AA34" s="276" t="s">
        <v>254</v>
      </c>
      <c r="AB34" s="276" t="s">
        <v>255</v>
      </c>
      <c r="AC34" s="276" t="s">
        <v>256</v>
      </c>
      <c r="AD34" s="276" t="s">
        <v>251</v>
      </c>
      <c r="AE34" s="276" t="s">
        <v>257</v>
      </c>
      <c r="AF34" s="277"/>
      <c r="AG34" s="276" t="s">
        <v>254</v>
      </c>
      <c r="AH34" s="276" t="s">
        <v>255</v>
      </c>
      <c r="AI34" s="276" t="s">
        <v>256</v>
      </c>
      <c r="AJ34" s="276" t="s">
        <v>251</v>
      </c>
      <c r="AK34" s="276" t="s">
        <v>257</v>
      </c>
      <c r="AL34" s="277"/>
      <c r="AM34" s="276" t="s">
        <v>255</v>
      </c>
      <c r="AN34" s="276" t="s">
        <v>256</v>
      </c>
      <c r="AO34" s="276" t="s">
        <v>251</v>
      </c>
      <c r="AP34" s="276" t="s">
        <v>257</v>
      </c>
    </row>
    <row r="35" spans="1:42" ht="16.5" thickTop="1" thickBot="1">
      <c r="A35" s="412" t="s">
        <v>232</v>
      </c>
      <c r="B35" s="412"/>
      <c r="C35" s="412"/>
      <c r="D35" s="412"/>
      <c r="E35" s="412"/>
      <c r="F35" s="412"/>
      <c r="G35" s="412"/>
      <c r="H35" s="412"/>
      <c r="I35" s="412"/>
      <c r="J35" s="412"/>
      <c r="K35" s="412"/>
      <c r="L35" s="412"/>
      <c r="M35" s="412"/>
      <c r="N35" s="412"/>
      <c r="O35" s="412"/>
      <c r="P35" s="412"/>
      <c r="Q35" s="412"/>
      <c r="R35" s="412"/>
      <c r="S35" s="412"/>
      <c r="T35" s="412"/>
      <c r="U35" s="412"/>
      <c r="V35" s="412"/>
      <c r="W35" s="412"/>
      <c r="X35" s="412"/>
      <c r="Y35" s="412"/>
      <c r="Z35" s="412"/>
      <c r="AA35" s="412"/>
      <c r="AB35" s="412"/>
      <c r="AC35" s="412"/>
      <c r="AD35" s="412"/>
      <c r="AE35" s="412"/>
      <c r="AF35" s="412"/>
      <c r="AG35" s="412"/>
      <c r="AH35" s="412"/>
      <c r="AI35" s="412"/>
      <c r="AJ35" s="412"/>
      <c r="AK35" s="412"/>
      <c r="AL35" s="412"/>
      <c r="AM35" s="412"/>
      <c r="AN35" s="412"/>
      <c r="AO35" s="412"/>
      <c r="AP35" s="412"/>
    </row>
    <row r="36" spans="1:42" ht="15" customHeight="1" thickTop="1" thickBot="1">
      <c r="A36" s="773" t="s">
        <v>245</v>
      </c>
      <c r="B36" s="73" t="s">
        <v>267</v>
      </c>
      <c r="C36" s="73">
        <v>20</v>
      </c>
      <c r="D36" s="73">
        <v>22</v>
      </c>
      <c r="E36" s="73">
        <v>25</v>
      </c>
      <c r="F36" s="73">
        <v>25</v>
      </c>
      <c r="G36" s="73">
        <v>26</v>
      </c>
      <c r="H36" s="73">
        <v>26</v>
      </c>
      <c r="I36" s="73">
        <v>31</v>
      </c>
      <c r="J36" s="278"/>
      <c r="K36" s="73">
        <v>14</v>
      </c>
      <c r="L36" s="73">
        <v>16</v>
      </c>
      <c r="M36" s="73">
        <v>21</v>
      </c>
      <c r="N36" s="73">
        <v>21</v>
      </c>
      <c r="O36" s="73">
        <v>22</v>
      </c>
      <c r="P36" s="73">
        <v>22</v>
      </c>
      <c r="Q36" s="73">
        <v>26</v>
      </c>
      <c r="R36" s="278"/>
      <c r="S36" s="73">
        <v>16</v>
      </c>
      <c r="T36" s="73">
        <v>18</v>
      </c>
      <c r="U36" s="73">
        <v>19</v>
      </c>
      <c r="V36" s="73">
        <v>19</v>
      </c>
      <c r="W36" s="73">
        <v>20</v>
      </c>
      <c r="X36" s="73">
        <v>21</v>
      </c>
      <c r="Y36" s="73">
        <v>25</v>
      </c>
      <c r="Z36" s="278"/>
      <c r="AA36" s="73">
        <v>15</v>
      </c>
      <c r="AB36" s="73">
        <v>16</v>
      </c>
      <c r="AC36" s="73">
        <v>19</v>
      </c>
      <c r="AD36" s="73">
        <v>19</v>
      </c>
      <c r="AE36" s="73">
        <v>24</v>
      </c>
      <c r="AF36" s="278"/>
      <c r="AG36" s="73">
        <v>13</v>
      </c>
      <c r="AH36" s="73">
        <v>14</v>
      </c>
      <c r="AI36" s="73">
        <v>16</v>
      </c>
      <c r="AJ36" s="73">
        <v>16</v>
      </c>
      <c r="AK36" s="73">
        <v>20</v>
      </c>
      <c r="AL36" s="278"/>
      <c r="AM36" s="73">
        <v>12</v>
      </c>
      <c r="AN36" s="73">
        <v>14</v>
      </c>
      <c r="AO36" s="73">
        <v>14</v>
      </c>
      <c r="AP36" s="73">
        <v>18</v>
      </c>
    </row>
    <row r="37" spans="1:42" ht="15" customHeight="1" thickTop="1" thickBot="1">
      <c r="A37" s="773"/>
      <c r="B37" s="278" t="s">
        <v>268</v>
      </c>
      <c r="C37" s="278">
        <v>10</v>
      </c>
      <c r="D37" s="278">
        <v>13</v>
      </c>
      <c r="E37" s="278">
        <v>15</v>
      </c>
      <c r="F37" s="278">
        <v>16</v>
      </c>
      <c r="G37" s="278">
        <v>18</v>
      </c>
      <c r="H37" s="278">
        <v>18</v>
      </c>
      <c r="I37" s="278">
        <v>22</v>
      </c>
      <c r="J37" s="278"/>
      <c r="K37" s="278">
        <v>8</v>
      </c>
      <c r="L37" s="278">
        <v>9</v>
      </c>
      <c r="M37" s="278">
        <v>13</v>
      </c>
      <c r="N37" s="278">
        <v>13</v>
      </c>
      <c r="O37" s="278">
        <v>15</v>
      </c>
      <c r="P37" s="278">
        <v>16</v>
      </c>
      <c r="Q37" s="278">
        <v>18</v>
      </c>
      <c r="R37" s="278"/>
      <c r="S37" s="278">
        <v>8</v>
      </c>
      <c r="T37" s="278">
        <v>9</v>
      </c>
      <c r="U37" s="278">
        <v>11</v>
      </c>
      <c r="V37" s="278">
        <v>12</v>
      </c>
      <c r="W37" s="278">
        <v>13</v>
      </c>
      <c r="X37" s="278">
        <v>14</v>
      </c>
      <c r="Y37" s="278">
        <v>16</v>
      </c>
      <c r="Z37" s="278"/>
      <c r="AA37" s="278">
        <v>8</v>
      </c>
      <c r="AB37" s="278">
        <v>10</v>
      </c>
      <c r="AC37" s="278">
        <v>12</v>
      </c>
      <c r="AD37" s="278">
        <v>13</v>
      </c>
      <c r="AE37" s="278">
        <v>16</v>
      </c>
      <c r="AF37" s="278"/>
      <c r="AG37" s="278">
        <v>7</v>
      </c>
      <c r="AH37" s="278">
        <v>8</v>
      </c>
      <c r="AI37" s="278">
        <v>10</v>
      </c>
      <c r="AJ37" s="278">
        <v>11</v>
      </c>
      <c r="AK37" s="278">
        <v>13</v>
      </c>
      <c r="AL37" s="278"/>
      <c r="AM37" s="278">
        <v>7</v>
      </c>
      <c r="AN37" s="278">
        <v>8</v>
      </c>
      <c r="AO37" s="278">
        <v>9</v>
      </c>
      <c r="AP37" s="278">
        <v>11</v>
      </c>
    </row>
    <row r="38" spans="1:42" ht="15" customHeight="1" thickTop="1" thickBot="1">
      <c r="A38" s="773" t="s">
        <v>246</v>
      </c>
      <c r="B38" s="73" t="s">
        <v>267</v>
      </c>
      <c r="C38" s="73">
        <v>21</v>
      </c>
      <c r="D38" s="73">
        <v>24</v>
      </c>
      <c r="E38" s="73">
        <v>26</v>
      </c>
      <c r="F38" s="73">
        <v>26</v>
      </c>
      <c r="G38" s="73">
        <v>28</v>
      </c>
      <c r="H38" s="73">
        <v>28</v>
      </c>
      <c r="I38" s="73">
        <v>34</v>
      </c>
      <c r="J38" s="278"/>
      <c r="K38" s="73">
        <v>16</v>
      </c>
      <c r="L38" s="73">
        <v>18</v>
      </c>
      <c r="M38" s="73">
        <v>23</v>
      </c>
      <c r="N38" s="73">
        <v>23</v>
      </c>
      <c r="O38" s="73">
        <v>25</v>
      </c>
      <c r="P38" s="73">
        <v>25</v>
      </c>
      <c r="Q38" s="73">
        <v>30</v>
      </c>
      <c r="R38" s="278"/>
      <c r="S38" s="73">
        <v>18</v>
      </c>
      <c r="T38" s="73">
        <v>21</v>
      </c>
      <c r="U38" s="73">
        <v>22</v>
      </c>
      <c r="V38" s="73">
        <v>22</v>
      </c>
      <c r="W38" s="73">
        <v>23</v>
      </c>
      <c r="X38" s="73">
        <v>24</v>
      </c>
      <c r="Y38" s="73">
        <v>28</v>
      </c>
      <c r="Z38" s="278"/>
      <c r="AA38" s="73">
        <v>17</v>
      </c>
      <c r="AB38" s="73">
        <v>19</v>
      </c>
      <c r="AC38" s="73">
        <v>22</v>
      </c>
      <c r="AD38" s="73">
        <v>22</v>
      </c>
      <c r="AE38" s="73">
        <v>27</v>
      </c>
      <c r="AF38" s="278"/>
      <c r="AG38" s="73">
        <v>14</v>
      </c>
      <c r="AH38" s="73">
        <v>16</v>
      </c>
      <c r="AI38" s="73">
        <v>19</v>
      </c>
      <c r="AJ38" s="73">
        <v>19</v>
      </c>
      <c r="AK38" s="73">
        <v>23</v>
      </c>
      <c r="AL38" s="278"/>
      <c r="AM38" s="73">
        <v>14</v>
      </c>
      <c r="AN38" s="73">
        <v>16</v>
      </c>
      <c r="AO38" s="73">
        <v>16</v>
      </c>
      <c r="AP38" s="73">
        <v>20</v>
      </c>
    </row>
    <row r="39" spans="1:42" ht="15" customHeight="1" thickTop="1" thickBot="1">
      <c r="A39" s="773"/>
      <c r="B39" s="278" t="s">
        <v>268</v>
      </c>
      <c r="C39" s="278">
        <v>10</v>
      </c>
      <c r="D39" s="278">
        <v>13</v>
      </c>
      <c r="E39" s="278">
        <v>16</v>
      </c>
      <c r="F39" s="278">
        <v>17</v>
      </c>
      <c r="G39" s="278">
        <v>19</v>
      </c>
      <c r="H39" s="278">
        <v>19</v>
      </c>
      <c r="I39" s="278">
        <v>23</v>
      </c>
      <c r="J39" s="278"/>
      <c r="K39" s="278">
        <v>8</v>
      </c>
      <c r="L39" s="278">
        <v>10</v>
      </c>
      <c r="M39" s="278">
        <v>13</v>
      </c>
      <c r="N39" s="278">
        <v>13</v>
      </c>
      <c r="O39" s="278">
        <v>15</v>
      </c>
      <c r="P39" s="278">
        <v>15</v>
      </c>
      <c r="Q39" s="278">
        <v>18</v>
      </c>
      <c r="R39" s="278"/>
      <c r="S39" s="278">
        <v>8</v>
      </c>
      <c r="T39" s="278">
        <v>10</v>
      </c>
      <c r="U39" s="278">
        <v>11</v>
      </c>
      <c r="V39" s="278">
        <v>12</v>
      </c>
      <c r="W39" s="278">
        <v>13</v>
      </c>
      <c r="X39" s="278">
        <v>13</v>
      </c>
      <c r="Y39" s="278">
        <v>16</v>
      </c>
      <c r="Z39" s="278"/>
      <c r="AA39" s="278">
        <v>8</v>
      </c>
      <c r="AB39" s="278">
        <v>10</v>
      </c>
      <c r="AC39" s="278">
        <v>12</v>
      </c>
      <c r="AD39" s="278">
        <v>13</v>
      </c>
      <c r="AE39" s="278">
        <v>16</v>
      </c>
      <c r="AF39" s="278"/>
      <c r="AG39" s="278">
        <v>7</v>
      </c>
      <c r="AH39" s="278">
        <v>8</v>
      </c>
      <c r="AI39" s="278">
        <v>9</v>
      </c>
      <c r="AJ39" s="278">
        <v>11</v>
      </c>
      <c r="AK39" s="278">
        <v>13</v>
      </c>
      <c r="AL39" s="278"/>
      <c r="AM39" s="278">
        <v>7</v>
      </c>
      <c r="AN39" s="278">
        <v>8</v>
      </c>
      <c r="AO39" s="278">
        <v>9</v>
      </c>
      <c r="AP39" s="278">
        <v>11</v>
      </c>
    </row>
    <row r="40" spans="1:42" ht="15" customHeight="1" thickTop="1" thickBot="1">
      <c r="A40" s="773" t="s">
        <v>247</v>
      </c>
      <c r="B40" s="73" t="s">
        <v>267</v>
      </c>
      <c r="C40" s="73">
        <v>19</v>
      </c>
      <c r="D40" s="73">
        <v>22</v>
      </c>
      <c r="E40" s="73">
        <v>24</v>
      </c>
      <c r="F40" s="73">
        <v>24</v>
      </c>
      <c r="G40" s="73">
        <v>25</v>
      </c>
      <c r="H40" s="73">
        <v>26</v>
      </c>
      <c r="I40" s="73">
        <v>31</v>
      </c>
      <c r="J40" s="278"/>
      <c r="K40" s="73">
        <v>13</v>
      </c>
      <c r="L40" s="73">
        <v>14</v>
      </c>
      <c r="M40" s="73">
        <v>20</v>
      </c>
      <c r="N40" s="73">
        <v>20</v>
      </c>
      <c r="O40" s="73">
        <v>21</v>
      </c>
      <c r="P40" s="73">
        <v>21</v>
      </c>
      <c r="Q40" s="73">
        <v>26</v>
      </c>
      <c r="R40" s="278"/>
      <c r="S40" s="73">
        <v>15</v>
      </c>
      <c r="T40" s="73">
        <v>17</v>
      </c>
      <c r="U40" s="73">
        <v>19</v>
      </c>
      <c r="V40" s="73">
        <v>19</v>
      </c>
      <c r="W40" s="73">
        <v>20</v>
      </c>
      <c r="X40" s="73">
        <v>20</v>
      </c>
      <c r="Y40" s="73">
        <v>24</v>
      </c>
      <c r="Z40" s="278"/>
      <c r="AA40" s="73">
        <v>14</v>
      </c>
      <c r="AB40" s="73">
        <v>16</v>
      </c>
      <c r="AC40" s="73">
        <v>19</v>
      </c>
      <c r="AD40" s="73">
        <v>19</v>
      </c>
      <c r="AE40" s="73">
        <v>23</v>
      </c>
      <c r="AF40" s="278"/>
      <c r="AG40" s="73">
        <v>12</v>
      </c>
      <c r="AH40" s="73">
        <v>14</v>
      </c>
      <c r="AI40" s="73">
        <v>16</v>
      </c>
      <c r="AJ40" s="73">
        <v>16</v>
      </c>
      <c r="AK40" s="73">
        <v>20</v>
      </c>
      <c r="AL40" s="278"/>
      <c r="AM40" s="73">
        <v>12</v>
      </c>
      <c r="AN40" s="73">
        <v>14</v>
      </c>
      <c r="AO40" s="73">
        <v>14</v>
      </c>
      <c r="AP40" s="73">
        <v>17</v>
      </c>
    </row>
    <row r="41" spans="1:42" ht="15" customHeight="1" thickTop="1" thickBot="1">
      <c r="A41" s="773"/>
      <c r="B41" s="278" t="s">
        <v>268</v>
      </c>
      <c r="C41" s="278">
        <v>10</v>
      </c>
      <c r="D41" s="278">
        <v>13</v>
      </c>
      <c r="E41" s="278">
        <v>16</v>
      </c>
      <c r="F41" s="278">
        <v>16</v>
      </c>
      <c r="G41" s="278">
        <v>18</v>
      </c>
      <c r="H41" s="278">
        <v>19</v>
      </c>
      <c r="I41" s="278">
        <v>23</v>
      </c>
      <c r="J41" s="278"/>
      <c r="K41" s="278">
        <v>8</v>
      </c>
      <c r="L41" s="278">
        <v>10</v>
      </c>
      <c r="M41" s="278">
        <v>12</v>
      </c>
      <c r="N41" s="278">
        <v>13</v>
      </c>
      <c r="O41" s="278">
        <v>14</v>
      </c>
      <c r="P41" s="278">
        <v>15</v>
      </c>
      <c r="Q41" s="278">
        <v>18</v>
      </c>
      <c r="R41" s="278"/>
      <c r="S41" s="278">
        <v>8</v>
      </c>
      <c r="T41" s="278">
        <v>10</v>
      </c>
      <c r="U41" s="278">
        <v>11</v>
      </c>
      <c r="V41" s="278">
        <v>11</v>
      </c>
      <c r="W41" s="278">
        <v>12</v>
      </c>
      <c r="X41" s="278">
        <v>13</v>
      </c>
      <c r="Y41" s="278">
        <v>15</v>
      </c>
      <c r="Z41" s="278"/>
      <c r="AA41" s="278">
        <v>8</v>
      </c>
      <c r="AB41" s="278">
        <v>9</v>
      </c>
      <c r="AC41" s="278">
        <v>11</v>
      </c>
      <c r="AD41" s="278">
        <v>13</v>
      </c>
      <c r="AE41" s="278">
        <v>15</v>
      </c>
      <c r="AF41" s="278"/>
      <c r="AG41" s="278">
        <v>7</v>
      </c>
      <c r="AH41" s="278">
        <v>8</v>
      </c>
      <c r="AI41" s="278">
        <v>9</v>
      </c>
      <c r="AJ41" s="278">
        <v>11</v>
      </c>
      <c r="AK41" s="278">
        <v>13</v>
      </c>
      <c r="AL41" s="278"/>
      <c r="AM41" s="278">
        <v>7</v>
      </c>
      <c r="AN41" s="278">
        <v>8</v>
      </c>
      <c r="AO41" s="278">
        <v>9</v>
      </c>
      <c r="AP41" s="278">
        <v>10</v>
      </c>
    </row>
    <row r="42" spans="1:42" ht="16.5" thickTop="1" thickBot="1">
      <c r="A42" s="412" t="s">
        <v>233</v>
      </c>
      <c r="B42" s="412"/>
      <c r="C42" s="412"/>
      <c r="D42" s="412"/>
      <c r="E42" s="412"/>
      <c r="F42" s="412"/>
      <c r="G42" s="412"/>
      <c r="H42" s="412"/>
      <c r="I42" s="412"/>
      <c r="J42" s="412"/>
      <c r="K42" s="412"/>
      <c r="L42" s="412"/>
      <c r="M42" s="412"/>
      <c r="N42" s="412"/>
      <c r="O42" s="412"/>
      <c r="P42" s="412"/>
      <c r="Q42" s="412"/>
      <c r="R42" s="412"/>
      <c r="S42" s="412"/>
      <c r="T42" s="412"/>
      <c r="U42" s="412"/>
      <c r="V42" s="412"/>
      <c r="W42" s="412"/>
      <c r="X42" s="412"/>
      <c r="Y42" s="412"/>
      <c r="Z42" s="412"/>
      <c r="AA42" s="412"/>
      <c r="AB42" s="412"/>
      <c r="AC42" s="412"/>
      <c r="AD42" s="412"/>
      <c r="AE42" s="412"/>
      <c r="AF42" s="412"/>
      <c r="AG42" s="412"/>
      <c r="AH42" s="412"/>
      <c r="AI42" s="412"/>
      <c r="AJ42" s="412"/>
      <c r="AK42" s="412"/>
      <c r="AL42" s="412"/>
      <c r="AM42" s="412"/>
      <c r="AN42" s="412"/>
      <c r="AO42" s="412"/>
      <c r="AP42" s="412"/>
    </row>
    <row r="43" spans="1:42" ht="15" customHeight="1" thickTop="1" thickBot="1">
      <c r="A43" s="773" t="s">
        <v>248</v>
      </c>
      <c r="B43" s="73" t="s">
        <v>267</v>
      </c>
      <c r="C43" s="73">
        <v>14</v>
      </c>
      <c r="D43" s="73">
        <v>15</v>
      </c>
      <c r="E43" s="73">
        <v>17</v>
      </c>
      <c r="F43" s="73">
        <v>18</v>
      </c>
      <c r="G43" s="73">
        <v>20</v>
      </c>
      <c r="H43" s="73">
        <v>21</v>
      </c>
      <c r="I43" s="73">
        <v>22</v>
      </c>
      <c r="J43" s="278"/>
      <c r="K43" s="73">
        <v>15</v>
      </c>
      <c r="L43" s="73">
        <v>16</v>
      </c>
      <c r="M43" s="73">
        <v>16</v>
      </c>
      <c r="N43" s="73">
        <v>16</v>
      </c>
      <c r="O43" s="73">
        <v>18</v>
      </c>
      <c r="P43" s="73">
        <v>19</v>
      </c>
      <c r="Q43" s="73">
        <v>20</v>
      </c>
      <c r="R43" s="278"/>
      <c r="S43" s="73">
        <v>12</v>
      </c>
      <c r="T43" s="73">
        <v>14</v>
      </c>
      <c r="U43" s="73">
        <v>14</v>
      </c>
      <c r="V43" s="73">
        <v>14</v>
      </c>
      <c r="W43" s="73">
        <v>15</v>
      </c>
      <c r="X43" s="73">
        <v>16</v>
      </c>
      <c r="Y43" s="73">
        <v>17</v>
      </c>
      <c r="Z43" s="278"/>
      <c r="AA43" s="73">
        <v>12</v>
      </c>
      <c r="AB43" s="73">
        <v>13</v>
      </c>
      <c r="AC43" s="73">
        <v>14</v>
      </c>
      <c r="AD43" s="73">
        <v>15</v>
      </c>
      <c r="AE43" s="73">
        <v>17</v>
      </c>
      <c r="AF43" s="278"/>
      <c r="AG43" s="73">
        <v>12</v>
      </c>
      <c r="AH43" s="73">
        <v>13</v>
      </c>
      <c r="AI43" s="73">
        <v>14</v>
      </c>
      <c r="AJ43" s="73">
        <v>15</v>
      </c>
      <c r="AK43" s="73">
        <v>17</v>
      </c>
      <c r="AL43" s="278"/>
      <c r="AM43" s="73">
        <v>12</v>
      </c>
      <c r="AN43" s="73">
        <v>13</v>
      </c>
      <c r="AO43" s="73">
        <v>14</v>
      </c>
      <c r="AP43" s="73">
        <v>15</v>
      </c>
    </row>
    <row r="44" spans="1:42" ht="15" customHeight="1" thickTop="1" thickBot="1">
      <c r="A44" s="773"/>
      <c r="B44" s="278" t="s">
        <v>268</v>
      </c>
      <c r="C44" s="278">
        <v>6</v>
      </c>
      <c r="D44" s="278">
        <v>8</v>
      </c>
      <c r="E44" s="278">
        <v>10</v>
      </c>
      <c r="F44" s="278">
        <v>10</v>
      </c>
      <c r="G44" s="278">
        <v>11</v>
      </c>
      <c r="H44" s="278">
        <v>12</v>
      </c>
      <c r="I44" s="278">
        <v>14</v>
      </c>
      <c r="J44" s="278"/>
      <c r="K44" s="278">
        <v>6</v>
      </c>
      <c r="L44" s="278">
        <v>7</v>
      </c>
      <c r="M44" s="278">
        <v>7</v>
      </c>
      <c r="N44" s="278">
        <v>7</v>
      </c>
      <c r="O44" s="278">
        <v>8</v>
      </c>
      <c r="P44" s="278">
        <v>9</v>
      </c>
      <c r="Q44" s="278">
        <v>11</v>
      </c>
      <c r="R44" s="278"/>
      <c r="S44" s="278">
        <v>5</v>
      </c>
      <c r="T44" s="278">
        <v>6</v>
      </c>
      <c r="U44" s="278">
        <v>6</v>
      </c>
      <c r="V44" s="278">
        <v>6</v>
      </c>
      <c r="W44" s="278">
        <v>7</v>
      </c>
      <c r="X44" s="278">
        <v>7</v>
      </c>
      <c r="Y44" s="278">
        <v>9</v>
      </c>
      <c r="Z44" s="278"/>
      <c r="AA44" s="278">
        <v>5</v>
      </c>
      <c r="AB44" s="278">
        <v>6</v>
      </c>
      <c r="AC44" s="278">
        <v>6</v>
      </c>
      <c r="AD44" s="278">
        <v>6</v>
      </c>
      <c r="AE44" s="278">
        <v>8</v>
      </c>
      <c r="AF44" s="278"/>
      <c r="AG44" s="278">
        <v>5</v>
      </c>
      <c r="AH44" s="278">
        <v>5</v>
      </c>
      <c r="AI44" s="278">
        <v>5</v>
      </c>
      <c r="AJ44" s="278">
        <v>6</v>
      </c>
      <c r="AK44" s="278">
        <v>8</v>
      </c>
      <c r="AL44" s="278"/>
      <c r="AM44" s="278">
        <v>4</v>
      </c>
      <c r="AN44" s="278">
        <v>4</v>
      </c>
      <c r="AO44" s="278">
        <v>4</v>
      </c>
      <c r="AP44" s="278">
        <v>6</v>
      </c>
    </row>
    <row r="45" spans="1:42" ht="15" customHeight="1" thickTop="1" thickBot="1">
      <c r="A45" s="773" t="s">
        <v>249</v>
      </c>
      <c r="B45" s="73" t="s">
        <v>267</v>
      </c>
      <c r="C45" s="73">
        <v>14</v>
      </c>
      <c r="D45" s="73">
        <v>15</v>
      </c>
      <c r="E45" s="73">
        <v>17</v>
      </c>
      <c r="F45" s="73">
        <v>18</v>
      </c>
      <c r="G45" s="73">
        <v>20</v>
      </c>
      <c r="H45" s="73">
        <v>21</v>
      </c>
      <c r="I45" s="73">
        <v>22</v>
      </c>
      <c r="J45" s="278"/>
      <c r="K45" s="73">
        <v>14</v>
      </c>
      <c r="L45" s="73">
        <v>15</v>
      </c>
      <c r="M45" s="73">
        <v>16</v>
      </c>
      <c r="N45" s="73">
        <v>17</v>
      </c>
      <c r="O45" s="73">
        <v>19</v>
      </c>
      <c r="P45" s="73">
        <v>19</v>
      </c>
      <c r="Q45" s="73">
        <v>21</v>
      </c>
      <c r="R45" s="278"/>
      <c r="S45" s="73">
        <v>11</v>
      </c>
      <c r="T45" s="73">
        <v>13</v>
      </c>
      <c r="U45" s="73">
        <v>14</v>
      </c>
      <c r="V45" s="73">
        <v>14</v>
      </c>
      <c r="W45" s="73">
        <v>16</v>
      </c>
      <c r="X45" s="73">
        <v>16</v>
      </c>
      <c r="Y45" s="73">
        <v>17</v>
      </c>
      <c r="Z45" s="278"/>
      <c r="AA45" s="73">
        <v>12</v>
      </c>
      <c r="AB45" s="73">
        <v>14</v>
      </c>
      <c r="AC45" s="73">
        <v>15</v>
      </c>
      <c r="AD45" s="73">
        <v>16</v>
      </c>
      <c r="AE45" s="73">
        <v>18</v>
      </c>
      <c r="AF45" s="278"/>
      <c r="AG45" s="73">
        <v>12</v>
      </c>
      <c r="AH45" s="73">
        <v>14</v>
      </c>
      <c r="AI45" s="73">
        <v>15</v>
      </c>
      <c r="AJ45" s="73">
        <v>16</v>
      </c>
      <c r="AK45" s="73">
        <v>18</v>
      </c>
      <c r="AL45" s="278"/>
      <c r="AM45" s="73">
        <v>12</v>
      </c>
      <c r="AN45" s="73">
        <v>13</v>
      </c>
      <c r="AO45" s="73">
        <v>14</v>
      </c>
      <c r="AP45" s="73">
        <v>16</v>
      </c>
    </row>
    <row r="46" spans="1:42" ht="15" customHeight="1" thickTop="1" thickBot="1">
      <c r="A46" s="773"/>
      <c r="B46" s="278" t="s">
        <v>268</v>
      </c>
      <c r="C46" s="278">
        <v>6</v>
      </c>
      <c r="D46" s="278">
        <v>7</v>
      </c>
      <c r="E46" s="278">
        <v>9</v>
      </c>
      <c r="F46" s="278">
        <v>9</v>
      </c>
      <c r="G46" s="278">
        <v>10</v>
      </c>
      <c r="H46" s="278">
        <v>11</v>
      </c>
      <c r="I46" s="278">
        <v>13</v>
      </c>
      <c r="J46" s="278"/>
      <c r="K46" s="278">
        <v>6</v>
      </c>
      <c r="L46" s="278">
        <v>7</v>
      </c>
      <c r="M46" s="278">
        <v>8</v>
      </c>
      <c r="N46" s="278">
        <v>8</v>
      </c>
      <c r="O46" s="278">
        <v>9</v>
      </c>
      <c r="P46" s="278">
        <v>9</v>
      </c>
      <c r="Q46" s="278">
        <v>11</v>
      </c>
      <c r="R46" s="278"/>
      <c r="S46" s="278">
        <v>5</v>
      </c>
      <c r="T46" s="278">
        <v>6</v>
      </c>
      <c r="U46" s="278">
        <v>6</v>
      </c>
      <c r="V46" s="278">
        <v>7</v>
      </c>
      <c r="W46" s="278">
        <v>7</v>
      </c>
      <c r="X46" s="278">
        <v>8</v>
      </c>
      <c r="Y46" s="278">
        <v>10</v>
      </c>
      <c r="Z46" s="278"/>
      <c r="AA46" s="278">
        <v>5</v>
      </c>
      <c r="AB46" s="278">
        <v>6</v>
      </c>
      <c r="AC46" s="278">
        <v>6</v>
      </c>
      <c r="AD46" s="278">
        <v>7</v>
      </c>
      <c r="AE46" s="278">
        <v>9</v>
      </c>
      <c r="AF46" s="278"/>
      <c r="AG46" s="278">
        <v>5</v>
      </c>
      <c r="AH46" s="278">
        <v>6</v>
      </c>
      <c r="AI46" s="278">
        <v>6</v>
      </c>
      <c r="AJ46" s="278">
        <v>6</v>
      </c>
      <c r="AK46" s="278">
        <v>8</v>
      </c>
      <c r="AL46" s="278"/>
      <c r="AM46" s="278">
        <v>4</v>
      </c>
      <c r="AN46" s="278">
        <v>4</v>
      </c>
      <c r="AO46" s="278">
        <v>5</v>
      </c>
      <c r="AP46" s="278">
        <v>6</v>
      </c>
    </row>
    <row r="47" spans="1:42" ht="15" customHeight="1" thickTop="1" thickBot="1">
      <c r="A47" s="773" t="s">
        <v>250</v>
      </c>
      <c r="B47" s="73" t="s">
        <v>267</v>
      </c>
      <c r="C47" s="73">
        <v>11</v>
      </c>
      <c r="D47" s="73">
        <v>12</v>
      </c>
      <c r="E47" s="73">
        <v>14</v>
      </c>
      <c r="F47" s="73">
        <v>14</v>
      </c>
      <c r="G47" s="73">
        <v>16</v>
      </c>
      <c r="H47" s="73">
        <v>17</v>
      </c>
      <c r="I47" s="73">
        <v>18</v>
      </c>
      <c r="J47" s="278"/>
      <c r="K47" s="73">
        <v>11</v>
      </c>
      <c r="L47" s="73">
        <v>12</v>
      </c>
      <c r="M47" s="73">
        <v>14</v>
      </c>
      <c r="N47" s="73">
        <v>14</v>
      </c>
      <c r="O47" s="73">
        <v>16</v>
      </c>
      <c r="P47" s="73">
        <v>16</v>
      </c>
      <c r="Q47" s="73">
        <v>17</v>
      </c>
      <c r="R47" s="278"/>
      <c r="S47" s="73">
        <v>9</v>
      </c>
      <c r="T47" s="73">
        <v>11</v>
      </c>
      <c r="U47" s="73">
        <v>12</v>
      </c>
      <c r="V47" s="73">
        <v>12</v>
      </c>
      <c r="W47" s="73">
        <v>13</v>
      </c>
      <c r="X47" s="73">
        <v>14</v>
      </c>
      <c r="Y47" s="73">
        <v>15</v>
      </c>
      <c r="Z47" s="278"/>
      <c r="AA47" s="73">
        <v>11</v>
      </c>
      <c r="AB47" s="73">
        <v>12</v>
      </c>
      <c r="AC47" s="73">
        <v>12</v>
      </c>
      <c r="AD47" s="73">
        <v>13</v>
      </c>
      <c r="AE47" s="73">
        <v>15</v>
      </c>
      <c r="AF47" s="278"/>
      <c r="AG47" s="73">
        <v>11</v>
      </c>
      <c r="AH47" s="73">
        <v>12</v>
      </c>
      <c r="AI47" s="73">
        <v>12</v>
      </c>
      <c r="AJ47" s="73">
        <v>13</v>
      </c>
      <c r="AK47" s="73">
        <v>15</v>
      </c>
      <c r="AL47" s="278"/>
      <c r="AM47" s="73">
        <v>10</v>
      </c>
      <c r="AN47" s="73">
        <v>11</v>
      </c>
      <c r="AO47" s="73">
        <v>12</v>
      </c>
      <c r="AP47" s="73">
        <v>13</v>
      </c>
    </row>
    <row r="48" spans="1:42" ht="15" customHeight="1" thickTop="1" thickBot="1">
      <c r="A48" s="816"/>
      <c r="B48" s="280" t="s">
        <v>268</v>
      </c>
      <c r="C48" s="280">
        <v>5</v>
      </c>
      <c r="D48" s="280">
        <v>6</v>
      </c>
      <c r="E48" s="280">
        <v>8</v>
      </c>
      <c r="F48" s="280">
        <v>8</v>
      </c>
      <c r="G48" s="280">
        <v>9</v>
      </c>
      <c r="H48" s="280">
        <v>9</v>
      </c>
      <c r="I48" s="280">
        <v>12</v>
      </c>
      <c r="J48" s="281"/>
      <c r="K48" s="280">
        <v>6</v>
      </c>
      <c r="L48" s="280">
        <v>7</v>
      </c>
      <c r="M48" s="280">
        <v>7</v>
      </c>
      <c r="N48" s="280">
        <v>7</v>
      </c>
      <c r="O48" s="280">
        <v>8</v>
      </c>
      <c r="P48" s="280">
        <v>9</v>
      </c>
      <c r="Q48" s="280">
        <v>11</v>
      </c>
      <c r="R48" s="281"/>
      <c r="S48" s="280">
        <v>5</v>
      </c>
      <c r="T48" s="280">
        <v>6</v>
      </c>
      <c r="U48" s="280">
        <v>6</v>
      </c>
      <c r="V48" s="280">
        <v>6</v>
      </c>
      <c r="W48" s="280">
        <v>7</v>
      </c>
      <c r="X48" s="280">
        <v>7</v>
      </c>
      <c r="Y48" s="280">
        <v>9</v>
      </c>
      <c r="Z48" s="281"/>
      <c r="AA48" s="280">
        <v>5</v>
      </c>
      <c r="AB48" s="280">
        <v>6</v>
      </c>
      <c r="AC48" s="280">
        <v>6</v>
      </c>
      <c r="AD48" s="280">
        <v>6</v>
      </c>
      <c r="AE48" s="280">
        <v>8</v>
      </c>
      <c r="AF48" s="281"/>
      <c r="AG48" s="280">
        <v>5</v>
      </c>
      <c r="AH48" s="280">
        <v>5</v>
      </c>
      <c r="AI48" s="280">
        <v>5</v>
      </c>
      <c r="AJ48" s="280">
        <v>6</v>
      </c>
      <c r="AK48" s="280">
        <v>7</v>
      </c>
      <c r="AL48" s="281"/>
      <c r="AM48" s="280">
        <v>4</v>
      </c>
      <c r="AN48" s="280">
        <v>4</v>
      </c>
      <c r="AO48" s="280">
        <v>4</v>
      </c>
      <c r="AP48" s="280">
        <v>5</v>
      </c>
    </row>
    <row r="49" spans="1:42" ht="15" customHeight="1" thickTop="1" thickBot="1">
      <c r="A49" s="581" t="s">
        <v>1558</v>
      </c>
      <c r="B49" s="581"/>
      <c r="C49" s="581"/>
      <c r="D49" s="581"/>
      <c r="E49" s="581"/>
      <c r="F49" s="581"/>
      <c r="G49" s="581"/>
      <c r="H49" s="581"/>
      <c r="I49" s="817"/>
      <c r="J49" s="817"/>
      <c r="K49" s="817"/>
      <c r="L49" s="369" t="s">
        <v>389</v>
      </c>
      <c r="M49" s="818" t="str">
        <f>IF(Z10&lt;=I49,"Aceitável","Risco")</f>
        <v>Aceitável</v>
      </c>
      <c r="N49" s="819"/>
      <c r="O49" s="819"/>
      <c r="P49" s="819"/>
      <c r="Q49" s="820"/>
      <c r="R49" s="279"/>
      <c r="S49" s="456" t="s">
        <v>1559</v>
      </c>
      <c r="T49" s="457"/>
      <c r="U49" s="457"/>
      <c r="V49" s="457"/>
      <c r="W49" s="457"/>
      <c r="X49" s="457"/>
      <c r="Y49" s="457"/>
      <c r="Z49" s="457"/>
      <c r="AA49" s="457"/>
      <c r="AB49" s="457"/>
      <c r="AC49" s="457"/>
      <c r="AD49" s="457"/>
      <c r="AE49" s="457"/>
      <c r="AF49" s="457"/>
      <c r="AG49" s="458"/>
      <c r="AH49" s="821"/>
      <c r="AI49" s="822"/>
      <c r="AJ49" s="823"/>
      <c r="AK49" s="370" t="s">
        <v>389</v>
      </c>
      <c r="AL49" s="818" t="str">
        <f>IF(AM10&lt;=AH49,"Aceitável","Risco")</f>
        <v>Aceitável</v>
      </c>
      <c r="AM49" s="819"/>
      <c r="AN49" s="819"/>
      <c r="AO49" s="819"/>
      <c r="AP49" s="820"/>
    </row>
    <row r="50" spans="1:42" ht="15" customHeight="1" thickTop="1">
      <c r="A50" s="466" t="s">
        <v>1570</v>
      </c>
      <c r="B50" s="466"/>
      <c r="C50" s="466"/>
      <c r="D50" s="466"/>
      <c r="E50" s="466"/>
      <c r="F50" s="466"/>
      <c r="G50" s="466"/>
      <c r="H50" s="466"/>
      <c r="I50" s="466"/>
      <c r="J50" s="466"/>
      <c r="K50" s="466"/>
      <c r="L50" s="466"/>
      <c r="M50" s="466"/>
      <c r="N50" s="466"/>
      <c r="O50" s="466"/>
      <c r="P50" s="466"/>
      <c r="Q50" s="466"/>
      <c r="R50" s="466"/>
      <c r="S50" s="466"/>
      <c r="T50" s="466"/>
      <c r="U50" s="466"/>
      <c r="V50" s="466"/>
      <c r="W50" s="466"/>
      <c r="X50" s="466"/>
      <c r="Y50" s="466"/>
      <c r="Z50" s="466"/>
      <c r="AA50" s="466"/>
      <c r="AB50" s="466"/>
      <c r="AC50" s="466"/>
      <c r="AD50" s="466"/>
      <c r="AE50" s="466"/>
      <c r="AF50" s="466"/>
      <c r="AG50" s="466"/>
      <c r="AH50" s="466"/>
      <c r="AI50" s="466"/>
      <c r="AJ50" s="466"/>
      <c r="AK50" s="466"/>
      <c r="AL50" s="466"/>
      <c r="AM50" s="466"/>
      <c r="AN50" s="466"/>
      <c r="AO50" s="466"/>
      <c r="AP50" s="466"/>
    </row>
    <row r="51" spans="1:42">
      <c r="A51" s="467"/>
      <c r="B51" s="467"/>
      <c r="C51" s="467"/>
      <c r="D51" s="467"/>
      <c r="E51" s="467"/>
      <c r="F51" s="467"/>
      <c r="G51" s="467"/>
      <c r="H51" s="467"/>
      <c r="I51" s="467"/>
      <c r="J51" s="467"/>
      <c r="K51" s="467"/>
      <c r="L51" s="467"/>
      <c r="M51" s="467"/>
      <c r="N51" s="467"/>
      <c r="O51" s="467"/>
      <c r="P51" s="467"/>
      <c r="Q51" s="467"/>
      <c r="R51" s="467"/>
      <c r="S51" s="467"/>
      <c r="T51" s="467"/>
      <c r="U51" s="467"/>
      <c r="V51" s="467"/>
      <c r="W51" s="467"/>
      <c r="X51" s="467"/>
      <c r="Y51" s="467"/>
      <c r="Z51" s="467"/>
      <c r="AA51" s="467"/>
      <c r="AB51" s="467"/>
      <c r="AC51" s="467"/>
      <c r="AD51" s="467"/>
      <c r="AE51" s="467"/>
      <c r="AF51" s="467"/>
      <c r="AG51" s="467"/>
      <c r="AH51" s="467"/>
      <c r="AI51" s="467"/>
      <c r="AJ51" s="467"/>
      <c r="AK51" s="467"/>
      <c r="AL51" s="467"/>
      <c r="AM51" s="467"/>
      <c r="AN51" s="467"/>
      <c r="AO51" s="467"/>
      <c r="AP51" s="467"/>
    </row>
  </sheetData>
  <sheetProtection algorithmName="SHA-512" hashValue="NytdDVhK0HB6j5EmL6XEDwRW+z9Vfg8whHFlaYPyLK2xyduRgLlRrl+8V9vkJwFhTF4UfAFRy3wWn3c5Hp4ciw==" saltValue="fiY0ERt2/iyEsqodEjhReA==" spinCount="100000" sheet="1" objects="1" scenarios="1" selectLockedCells="1"/>
  <mergeCells count="79">
    <mergeCell ref="A1:AP1"/>
    <mergeCell ref="A2:AP2"/>
    <mergeCell ref="A3:AP3"/>
    <mergeCell ref="A4:AP4"/>
    <mergeCell ref="A5:N5"/>
    <mergeCell ref="O5:AF5"/>
    <mergeCell ref="AG5:AP5"/>
    <mergeCell ref="A6:N6"/>
    <mergeCell ref="O6:AF6"/>
    <mergeCell ref="AG6:AP6"/>
    <mergeCell ref="A7:AP7"/>
    <mergeCell ref="B8:E8"/>
    <mergeCell ref="G8:K8"/>
    <mergeCell ref="L8:N8"/>
    <mergeCell ref="Q8:V8"/>
    <mergeCell ref="W8:Y8"/>
    <mergeCell ref="Z8:AA8"/>
    <mergeCell ref="AC8:AI8"/>
    <mergeCell ref="AJ8:AL8"/>
    <mergeCell ref="AM8:AP8"/>
    <mergeCell ref="A9:T9"/>
    <mergeCell ref="U9:AP9"/>
    <mergeCell ref="A19:A20"/>
    <mergeCell ref="AE10:AL10"/>
    <mergeCell ref="AM10:AO10"/>
    <mergeCell ref="A11:AP11"/>
    <mergeCell ref="A12:AP12"/>
    <mergeCell ref="B13:AP13"/>
    <mergeCell ref="A14:A15"/>
    <mergeCell ref="B14:B15"/>
    <mergeCell ref="C14:I14"/>
    <mergeCell ref="K14:Q14"/>
    <mergeCell ref="S14:Y14"/>
    <mergeCell ref="A10:C10"/>
    <mergeCell ref="D10:F10"/>
    <mergeCell ref="G10:T10"/>
    <mergeCell ref="U10:Y10"/>
    <mergeCell ref="Z10:AB10"/>
    <mergeCell ref="AA14:AE14"/>
    <mergeCell ref="AG14:AK14"/>
    <mergeCell ref="AM14:AP14"/>
    <mergeCell ref="A16:AP16"/>
    <mergeCell ref="A17:A18"/>
    <mergeCell ref="A21:A22"/>
    <mergeCell ref="A23:AP23"/>
    <mergeCell ref="A24:A25"/>
    <mergeCell ref="A26:A27"/>
    <mergeCell ref="A28:A29"/>
    <mergeCell ref="A42:AP42"/>
    <mergeCell ref="AL30:AP30"/>
    <mergeCell ref="A31:AP31"/>
    <mergeCell ref="B32:AP32"/>
    <mergeCell ref="A33:A34"/>
    <mergeCell ref="B33:B34"/>
    <mergeCell ref="C33:I33"/>
    <mergeCell ref="K33:Q33"/>
    <mergeCell ref="S33:Y33"/>
    <mergeCell ref="AA33:AE33"/>
    <mergeCell ref="AG33:AK33"/>
    <mergeCell ref="A30:H30"/>
    <mergeCell ref="I30:K30"/>
    <mergeCell ref="M30:Q30"/>
    <mergeCell ref="S30:AG30"/>
    <mergeCell ref="AH30:AJ30"/>
    <mergeCell ref="AM33:AP33"/>
    <mergeCell ref="A35:AP35"/>
    <mergeCell ref="A36:A37"/>
    <mergeCell ref="A38:A39"/>
    <mergeCell ref="A40:A41"/>
    <mergeCell ref="S49:AG49"/>
    <mergeCell ref="AH49:AJ49"/>
    <mergeCell ref="AL49:AP49"/>
    <mergeCell ref="A50:AP51"/>
    <mergeCell ref="A43:A44"/>
    <mergeCell ref="A45:A46"/>
    <mergeCell ref="A47:A48"/>
    <mergeCell ref="A49:H49"/>
    <mergeCell ref="I49:K49"/>
    <mergeCell ref="M49:Q49"/>
  </mergeCells>
  <conditionalFormatting sqref="L30:M30">
    <cfRule type="cellIs" dxfId="47" priority="7" operator="equal">
      <formula>"aceitável"</formula>
    </cfRule>
    <cfRule type="cellIs" dxfId="46" priority="8" operator="equal">
      <formula>"risco"</formula>
    </cfRule>
  </conditionalFormatting>
  <conditionalFormatting sqref="L49:M49">
    <cfRule type="cellIs" dxfId="45" priority="3" operator="equal">
      <formula>"aceitável"</formula>
    </cfRule>
    <cfRule type="cellIs" dxfId="44" priority="4" operator="equal">
      <formula>"risco"</formula>
    </cfRule>
  </conditionalFormatting>
  <conditionalFormatting sqref="AK30:AL30">
    <cfRule type="cellIs" dxfId="43" priority="5" operator="equal">
      <formula>"risco"</formula>
    </cfRule>
    <cfRule type="cellIs" dxfId="42" priority="6" operator="equal">
      <formula>"aceitável"</formula>
    </cfRule>
  </conditionalFormatting>
  <conditionalFormatting sqref="AK49:AL49">
    <cfRule type="cellIs" dxfId="41" priority="1" operator="equal">
      <formula>"risco"</formula>
    </cfRule>
    <cfRule type="cellIs" dxfId="40" priority="2" operator="equal">
      <formula>"aceitável"</formula>
    </cfRule>
  </conditionalFormatting>
  <dataValidations count="2">
    <dataValidation type="list" allowBlank="1" showErrorMessage="1" sqref="G10:T10" xr:uid="{00000000-0002-0000-0E00-000000000000}">
      <formula1>"segundos,minutos,horas"</formula1>
    </dataValidation>
    <dataValidation type="list" allowBlank="1" showInputMessage="1" showErrorMessage="1" sqref="B8:E8" xr:uid="{00000000-0002-0000-0E00-000001000000}">
      <formula1>"Masculino, Feminino"</formula1>
    </dataValidation>
  </dataValidations>
  <printOptions horizontalCentered="1"/>
  <pageMargins left="0.59055118110236227" right="0.59055118110236227" top="0.59055118110236227" bottom="0.59055118110236227" header="0.31496062992125984" footer="0.31496062992125984"/>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Plan4">
    <tabColor rgb="FFC00000"/>
  </sheetPr>
  <dimension ref="A1:J58"/>
  <sheetViews>
    <sheetView showGridLines="0" showRowColHeaders="0" view="pageBreakPreview" zoomScale="120" zoomScaleNormal="100" zoomScaleSheetLayoutView="120" workbookViewId="0">
      <selection activeCell="A3" sqref="A3:B3"/>
    </sheetView>
  </sheetViews>
  <sheetFormatPr defaultColWidth="9.140625" defaultRowHeight="15"/>
  <cols>
    <col min="1" max="1" width="19.7109375" customWidth="1"/>
    <col min="2" max="2" width="14.7109375" customWidth="1"/>
    <col min="3" max="3" width="2.42578125" customWidth="1"/>
    <col min="4" max="4" width="4.140625" customWidth="1"/>
    <col min="5" max="5" width="7.85546875" customWidth="1"/>
    <col min="6" max="6" width="19.7109375" customWidth="1"/>
    <col min="7" max="7" width="14.7109375" customWidth="1"/>
    <col min="8" max="8" width="2.42578125" customWidth="1"/>
    <col min="9" max="9" width="4.140625" customWidth="1"/>
  </cols>
  <sheetData>
    <row r="1" spans="1:10" ht="14.25" customHeight="1">
      <c r="A1" s="442" t="s">
        <v>0</v>
      </c>
      <c r="B1" s="442"/>
      <c r="C1" s="442"/>
      <c r="D1" s="442"/>
      <c r="E1" s="442"/>
      <c r="F1" s="442"/>
      <c r="G1" s="442"/>
      <c r="H1" s="442"/>
      <c r="I1" s="442"/>
      <c r="J1" s="282"/>
    </row>
    <row r="2" spans="1:10" ht="9" customHeight="1" thickBot="1">
      <c r="A2" s="443" t="s">
        <v>240</v>
      </c>
      <c r="B2" s="443"/>
      <c r="C2" s="443"/>
      <c r="D2" s="443"/>
      <c r="E2" s="443"/>
      <c r="F2" s="443"/>
      <c r="G2" s="443"/>
      <c r="H2" s="443"/>
      <c r="I2" s="443"/>
      <c r="J2" s="282"/>
    </row>
    <row r="3" spans="1:10" ht="15" customHeight="1" thickTop="1" thickBot="1">
      <c r="A3" s="843" t="s">
        <v>1522</v>
      </c>
      <c r="B3" s="843"/>
      <c r="C3" s="843" t="s">
        <v>1524</v>
      </c>
      <c r="D3" s="843"/>
      <c r="E3" s="843"/>
      <c r="F3" s="843"/>
      <c r="G3" s="843" t="s">
        <v>1466</v>
      </c>
      <c r="H3" s="843"/>
      <c r="I3" s="843"/>
      <c r="J3" s="282"/>
    </row>
    <row r="4" spans="1:10" ht="15" customHeight="1" thickTop="1" thickBot="1">
      <c r="A4" s="843" t="s">
        <v>1523</v>
      </c>
      <c r="B4" s="843"/>
      <c r="C4" s="843" t="s">
        <v>1525</v>
      </c>
      <c r="D4" s="843"/>
      <c r="E4" s="843"/>
      <c r="F4" s="843"/>
      <c r="G4" s="843" t="s">
        <v>1526</v>
      </c>
      <c r="H4" s="843"/>
      <c r="I4" s="843"/>
    </row>
    <row r="5" spans="1:10" ht="15" customHeight="1" thickTop="1" thickBot="1">
      <c r="A5" s="412" t="s">
        <v>125</v>
      </c>
      <c r="B5" s="412"/>
      <c r="C5" s="412"/>
      <c r="D5" s="412"/>
      <c r="E5" s="59"/>
      <c r="F5" s="412" t="s">
        <v>126</v>
      </c>
      <c r="G5" s="412"/>
      <c r="H5" s="412"/>
      <c r="I5" s="412"/>
    </row>
    <row r="6" spans="1:10" ht="10.5" customHeight="1" thickTop="1" thickBot="1">
      <c r="A6" s="453" t="s">
        <v>1396</v>
      </c>
      <c r="B6" s="73" t="s">
        <v>1</v>
      </c>
      <c r="C6" s="73">
        <v>4</v>
      </c>
      <c r="D6" s="462"/>
      <c r="E6" s="59"/>
      <c r="F6" s="453" t="s">
        <v>32</v>
      </c>
      <c r="G6" s="73" t="s">
        <v>7</v>
      </c>
      <c r="H6" s="73">
        <v>0</v>
      </c>
      <c r="I6" s="462"/>
    </row>
    <row r="7" spans="1:10" ht="12" customHeight="1" thickTop="1" thickBot="1">
      <c r="A7" s="453"/>
      <c r="B7" s="73" t="s">
        <v>2</v>
      </c>
      <c r="C7" s="73">
        <v>2</v>
      </c>
      <c r="D7" s="462"/>
      <c r="E7" s="59"/>
      <c r="F7" s="453"/>
      <c r="G7" s="73" t="s">
        <v>33</v>
      </c>
      <c r="H7" s="73">
        <v>2</v>
      </c>
      <c r="I7" s="462"/>
    </row>
    <row r="8" spans="1:10" ht="10.5" customHeight="1" thickTop="1" thickBot="1">
      <c r="A8" s="453"/>
      <c r="B8" s="73" t="s">
        <v>3</v>
      </c>
      <c r="C8" s="73">
        <v>0</v>
      </c>
      <c r="D8" s="462"/>
      <c r="E8" s="59"/>
      <c r="F8" s="453"/>
      <c r="G8" s="73" t="s">
        <v>5</v>
      </c>
      <c r="H8" s="73">
        <v>4</v>
      </c>
      <c r="I8" s="462"/>
    </row>
    <row r="9" spans="1:10" ht="12" customHeight="1" thickTop="1" thickBot="1">
      <c r="A9" s="453" t="s">
        <v>4</v>
      </c>
      <c r="B9" s="73" t="s">
        <v>5</v>
      </c>
      <c r="C9" s="73">
        <v>4</v>
      </c>
      <c r="D9" s="462"/>
      <c r="E9" s="59"/>
      <c r="F9" s="453" t="s">
        <v>34</v>
      </c>
      <c r="G9" s="73" t="s">
        <v>35</v>
      </c>
      <c r="H9" s="73">
        <v>0</v>
      </c>
      <c r="I9" s="462"/>
    </row>
    <row r="10" spans="1:10" ht="12" customHeight="1" thickTop="1" thickBot="1">
      <c r="A10" s="453"/>
      <c r="B10" s="73" t="s">
        <v>6</v>
      </c>
      <c r="C10" s="73">
        <v>2</v>
      </c>
      <c r="D10" s="462"/>
      <c r="E10" s="59"/>
      <c r="F10" s="453"/>
      <c r="G10" s="73" t="s">
        <v>6</v>
      </c>
      <c r="H10" s="73">
        <v>2</v>
      </c>
      <c r="I10" s="462"/>
    </row>
    <row r="11" spans="1:10" ht="12" customHeight="1" thickTop="1" thickBot="1">
      <c r="A11" s="453"/>
      <c r="B11" s="73" t="s">
        <v>7</v>
      </c>
      <c r="C11" s="73">
        <v>0</v>
      </c>
      <c r="D11" s="462"/>
      <c r="E11" s="59"/>
      <c r="F11" s="453"/>
      <c r="G11" s="73" t="s">
        <v>36</v>
      </c>
      <c r="H11" s="73">
        <v>4</v>
      </c>
      <c r="I11" s="462"/>
    </row>
    <row r="12" spans="1:10" ht="12" customHeight="1" thickTop="1" thickBot="1">
      <c r="A12" s="453" t="s">
        <v>8</v>
      </c>
      <c r="B12" s="73" t="s">
        <v>5</v>
      </c>
      <c r="C12" s="73">
        <v>0</v>
      </c>
      <c r="D12" s="462"/>
      <c r="E12" s="59"/>
      <c r="F12" s="453" t="s">
        <v>37</v>
      </c>
      <c r="G12" s="73" t="s">
        <v>7</v>
      </c>
      <c r="H12" s="73">
        <v>0</v>
      </c>
      <c r="I12" s="462"/>
    </row>
    <row r="13" spans="1:10" ht="12" customHeight="1" thickTop="1" thickBot="1">
      <c r="A13" s="453"/>
      <c r="B13" s="73" t="s">
        <v>6</v>
      </c>
      <c r="C13" s="73">
        <v>2</v>
      </c>
      <c r="D13" s="462"/>
      <c r="E13" s="59"/>
      <c r="F13" s="453"/>
      <c r="G13" s="73" t="s">
        <v>33</v>
      </c>
      <c r="H13" s="73">
        <v>2</v>
      </c>
      <c r="I13" s="462"/>
    </row>
    <row r="14" spans="1:10" ht="12" customHeight="1" thickTop="1" thickBot="1">
      <c r="A14" s="453"/>
      <c r="B14" s="73" t="s">
        <v>9</v>
      </c>
      <c r="C14" s="73">
        <v>4</v>
      </c>
      <c r="D14" s="462"/>
      <c r="E14" s="59"/>
      <c r="F14" s="453"/>
      <c r="G14" s="73" t="s">
        <v>5</v>
      </c>
      <c r="H14" s="73">
        <v>4</v>
      </c>
      <c r="I14" s="462"/>
    </row>
    <row r="15" spans="1:10" ht="15" customHeight="1" thickTop="1" thickBot="1">
      <c r="A15" s="412" t="s">
        <v>127</v>
      </c>
      <c r="B15" s="412"/>
      <c r="C15" s="412"/>
      <c r="D15" s="412"/>
      <c r="E15" s="59"/>
      <c r="F15" s="412" t="s">
        <v>128</v>
      </c>
      <c r="G15" s="412"/>
      <c r="H15" s="412"/>
      <c r="I15" s="412"/>
    </row>
    <row r="16" spans="1:10" ht="12" customHeight="1" thickTop="1" thickBot="1">
      <c r="A16" s="453" t="s">
        <v>14</v>
      </c>
      <c r="B16" s="73" t="s">
        <v>63</v>
      </c>
      <c r="C16" s="73">
        <v>0</v>
      </c>
      <c r="D16" s="462"/>
      <c r="E16" s="59"/>
      <c r="F16" s="453" t="s">
        <v>38</v>
      </c>
      <c r="G16" s="73" t="s">
        <v>7</v>
      </c>
      <c r="H16" s="73">
        <v>4</v>
      </c>
      <c r="I16" s="463"/>
    </row>
    <row r="17" spans="1:9" ht="12" customHeight="1" thickTop="1" thickBot="1">
      <c r="A17" s="453"/>
      <c r="B17" s="73" t="s">
        <v>10</v>
      </c>
      <c r="C17" s="73">
        <v>2</v>
      </c>
      <c r="D17" s="462"/>
      <c r="E17" s="59"/>
      <c r="F17" s="453"/>
      <c r="G17" s="73" t="s">
        <v>5</v>
      </c>
      <c r="H17" s="73">
        <v>0</v>
      </c>
      <c r="I17" s="699"/>
    </row>
    <row r="18" spans="1:9" ht="12" customHeight="1" thickTop="1" thickBot="1">
      <c r="A18" s="453"/>
      <c r="B18" s="73" t="s">
        <v>11</v>
      </c>
      <c r="C18" s="73">
        <v>4</v>
      </c>
      <c r="D18" s="462"/>
      <c r="E18" s="59"/>
      <c r="F18" s="453" t="s">
        <v>39</v>
      </c>
      <c r="G18" s="73" t="s">
        <v>7</v>
      </c>
      <c r="H18" s="73">
        <v>0</v>
      </c>
      <c r="I18" s="462"/>
    </row>
    <row r="19" spans="1:9" ht="12" customHeight="1" thickTop="1" thickBot="1">
      <c r="A19" s="453" t="s">
        <v>12</v>
      </c>
      <c r="B19" s="73" t="s">
        <v>5</v>
      </c>
      <c r="C19" s="73">
        <v>0</v>
      </c>
      <c r="D19" s="462"/>
      <c r="E19" s="59"/>
      <c r="F19" s="453"/>
      <c r="G19" s="674" t="s">
        <v>5</v>
      </c>
      <c r="H19" s="674">
        <v>4</v>
      </c>
      <c r="I19" s="462"/>
    </row>
    <row r="20" spans="1:9" ht="12" customHeight="1" thickTop="1" thickBot="1">
      <c r="A20" s="453"/>
      <c r="B20" s="73" t="s">
        <v>7</v>
      </c>
      <c r="C20" s="73">
        <v>4</v>
      </c>
      <c r="D20" s="462"/>
      <c r="E20" s="59"/>
      <c r="F20" s="453"/>
      <c r="G20" s="674"/>
      <c r="H20" s="674"/>
      <c r="I20" s="462"/>
    </row>
    <row r="21" spans="1:9" ht="12" customHeight="1" thickTop="1" thickBot="1">
      <c r="A21" s="453" t="s">
        <v>13</v>
      </c>
      <c r="B21" s="73" t="s">
        <v>15</v>
      </c>
      <c r="C21" s="73">
        <v>0</v>
      </c>
      <c r="D21" s="462"/>
      <c r="E21" s="59"/>
      <c r="F21" s="453" t="s">
        <v>40</v>
      </c>
      <c r="G21" s="73" t="s">
        <v>7</v>
      </c>
      <c r="H21" s="73">
        <v>0</v>
      </c>
      <c r="I21" s="462"/>
    </row>
    <row r="22" spans="1:9" ht="12" customHeight="1" thickTop="1" thickBot="1">
      <c r="A22" s="453"/>
      <c r="B22" s="73" t="s">
        <v>10</v>
      </c>
      <c r="C22" s="73">
        <v>2</v>
      </c>
      <c r="D22" s="462"/>
      <c r="E22" s="59"/>
      <c r="F22" s="453"/>
      <c r="G22" s="73" t="s">
        <v>41</v>
      </c>
      <c r="H22" s="73">
        <v>2</v>
      </c>
      <c r="I22" s="462"/>
    </row>
    <row r="23" spans="1:9" ht="12" customHeight="1" thickTop="1" thickBot="1">
      <c r="A23" s="453"/>
      <c r="B23" s="73" t="s">
        <v>11</v>
      </c>
      <c r="C23" s="73">
        <v>4</v>
      </c>
      <c r="D23" s="462"/>
      <c r="E23" s="59"/>
      <c r="F23" s="453"/>
      <c r="G23" s="73" t="s">
        <v>5</v>
      </c>
      <c r="H23" s="73">
        <v>4</v>
      </c>
      <c r="I23" s="462"/>
    </row>
    <row r="24" spans="1:9" ht="15" customHeight="1" thickTop="1" thickBot="1">
      <c r="A24" s="412" t="s">
        <v>129</v>
      </c>
      <c r="B24" s="412"/>
      <c r="C24" s="412"/>
      <c r="D24" s="412"/>
      <c r="E24" s="59"/>
      <c r="F24" s="412" t="s">
        <v>130</v>
      </c>
      <c r="G24" s="412"/>
      <c r="H24" s="412"/>
      <c r="I24" s="412"/>
    </row>
    <row r="25" spans="1:9" ht="12" customHeight="1" thickTop="1" thickBot="1">
      <c r="A25" s="453" t="s">
        <v>16</v>
      </c>
      <c r="B25" s="73" t="s">
        <v>5</v>
      </c>
      <c r="C25" s="73">
        <v>0</v>
      </c>
      <c r="D25" s="462"/>
      <c r="E25" s="59"/>
      <c r="F25" s="453" t="s">
        <v>42</v>
      </c>
      <c r="G25" s="73" t="s">
        <v>43</v>
      </c>
      <c r="H25" s="73">
        <v>0</v>
      </c>
      <c r="I25" s="462"/>
    </row>
    <row r="26" spans="1:9" ht="15" customHeight="1" thickTop="1" thickBot="1">
      <c r="A26" s="453"/>
      <c r="B26" s="73" t="s">
        <v>7</v>
      </c>
      <c r="C26" s="73">
        <v>4</v>
      </c>
      <c r="D26" s="462"/>
      <c r="E26" s="59"/>
      <c r="F26" s="453"/>
      <c r="G26" s="73" t="s">
        <v>58</v>
      </c>
      <c r="H26" s="73">
        <v>2</v>
      </c>
      <c r="I26" s="462"/>
    </row>
    <row r="27" spans="1:9" ht="18" customHeight="1" thickTop="1" thickBot="1">
      <c r="A27" s="453" t="s">
        <v>17</v>
      </c>
      <c r="B27" s="73" t="s">
        <v>15</v>
      </c>
      <c r="C27" s="73">
        <v>0</v>
      </c>
      <c r="D27" s="462"/>
      <c r="E27" s="59"/>
      <c r="F27" s="453"/>
      <c r="G27" s="5" t="s">
        <v>55</v>
      </c>
      <c r="H27" s="73">
        <v>4</v>
      </c>
      <c r="I27" s="462"/>
    </row>
    <row r="28" spans="1:9" ht="18" customHeight="1" thickTop="1" thickBot="1">
      <c r="A28" s="453"/>
      <c r="B28" s="73" t="s">
        <v>18</v>
      </c>
      <c r="C28" s="73">
        <v>2</v>
      </c>
      <c r="D28" s="462"/>
      <c r="E28" s="59"/>
      <c r="F28" s="453"/>
      <c r="G28" s="5" t="s">
        <v>64</v>
      </c>
      <c r="H28" s="73">
        <v>6</v>
      </c>
      <c r="I28" s="462"/>
    </row>
    <row r="29" spans="1:9" ht="18" customHeight="1" thickTop="1" thickBot="1">
      <c r="A29" s="453"/>
      <c r="B29" s="73" t="s">
        <v>19</v>
      </c>
      <c r="C29" s="73">
        <v>4</v>
      </c>
      <c r="D29" s="462"/>
      <c r="E29" s="59"/>
      <c r="F29" s="453"/>
      <c r="G29" s="5" t="s">
        <v>56</v>
      </c>
      <c r="H29" s="73">
        <v>8</v>
      </c>
      <c r="I29" s="462"/>
    </row>
    <row r="30" spans="1:9" ht="18" customHeight="1" thickTop="1" thickBot="1">
      <c r="A30" s="453" t="s">
        <v>22</v>
      </c>
      <c r="B30" s="73" t="s">
        <v>5</v>
      </c>
      <c r="C30" s="73">
        <v>0</v>
      </c>
      <c r="D30" s="462"/>
      <c r="E30" s="59"/>
      <c r="F30" s="453"/>
      <c r="G30" s="5" t="s">
        <v>57</v>
      </c>
      <c r="H30" s="73">
        <v>10</v>
      </c>
      <c r="I30" s="462"/>
    </row>
    <row r="31" spans="1:9" ht="12" customHeight="1" thickTop="1" thickBot="1">
      <c r="A31" s="453"/>
      <c r="B31" s="73" t="s">
        <v>20</v>
      </c>
      <c r="C31" s="73">
        <v>2</v>
      </c>
      <c r="D31" s="462"/>
      <c r="E31" s="59"/>
      <c r="F31" s="453" t="s">
        <v>1397</v>
      </c>
      <c r="G31" s="73" t="s">
        <v>7</v>
      </c>
      <c r="H31" s="73">
        <v>2</v>
      </c>
      <c r="I31" s="462"/>
    </row>
    <row r="32" spans="1:9" ht="12" customHeight="1" thickTop="1" thickBot="1">
      <c r="A32" s="453"/>
      <c r="B32" s="73" t="s">
        <v>21</v>
      </c>
      <c r="C32" s="73">
        <v>4</v>
      </c>
      <c r="D32" s="462"/>
      <c r="E32" s="59"/>
      <c r="F32" s="453"/>
      <c r="G32" s="73" t="s">
        <v>5</v>
      </c>
      <c r="H32" s="73">
        <v>0</v>
      </c>
      <c r="I32" s="462"/>
    </row>
    <row r="33" spans="1:9" ht="15" customHeight="1" thickTop="1" thickBot="1">
      <c r="A33" s="412" t="s">
        <v>131</v>
      </c>
      <c r="B33" s="412"/>
      <c r="C33" s="412"/>
      <c r="D33" s="412"/>
      <c r="E33" s="59"/>
      <c r="F33" s="412" t="s">
        <v>132</v>
      </c>
      <c r="G33" s="412"/>
      <c r="H33" s="412"/>
      <c r="I33" s="412"/>
    </row>
    <row r="34" spans="1:9" ht="12" customHeight="1" thickTop="1" thickBot="1">
      <c r="A34" s="453" t="s">
        <v>23</v>
      </c>
      <c r="B34" s="73" t="s">
        <v>7</v>
      </c>
      <c r="C34" s="73">
        <v>0</v>
      </c>
      <c r="D34" s="462"/>
      <c r="E34" s="59"/>
      <c r="F34" s="453" t="s">
        <v>44</v>
      </c>
      <c r="G34" s="73" t="s">
        <v>7</v>
      </c>
      <c r="H34" s="73">
        <v>0</v>
      </c>
      <c r="I34" s="462"/>
    </row>
    <row r="35" spans="1:9" ht="15" customHeight="1" thickTop="1" thickBot="1">
      <c r="A35" s="453"/>
      <c r="B35" s="73" t="s">
        <v>5</v>
      </c>
      <c r="C35" s="73">
        <v>4</v>
      </c>
      <c r="D35" s="462"/>
      <c r="E35" s="59"/>
      <c r="F35" s="453"/>
      <c r="G35" s="73" t="s">
        <v>6</v>
      </c>
      <c r="H35" s="73">
        <v>2</v>
      </c>
      <c r="I35" s="462"/>
    </row>
    <row r="36" spans="1:9" ht="12" customHeight="1" thickTop="1" thickBot="1">
      <c r="A36" s="453" t="s">
        <v>24</v>
      </c>
      <c r="B36" s="73" t="s">
        <v>25</v>
      </c>
      <c r="C36" s="73">
        <v>0</v>
      </c>
      <c r="D36" s="462"/>
      <c r="E36" s="59"/>
      <c r="F36" s="453"/>
      <c r="G36" s="73" t="s">
        <v>36</v>
      </c>
      <c r="H36" s="73">
        <v>4</v>
      </c>
      <c r="I36" s="462"/>
    </row>
    <row r="37" spans="1:9" ht="12" customHeight="1" thickTop="1" thickBot="1">
      <c r="A37" s="453"/>
      <c r="B37" s="73" t="s">
        <v>7</v>
      </c>
      <c r="C37" s="73">
        <v>2</v>
      </c>
      <c r="D37" s="462"/>
      <c r="E37" s="59"/>
      <c r="F37" s="453" t="s">
        <v>45</v>
      </c>
      <c r="G37" s="73" t="s">
        <v>9</v>
      </c>
      <c r="H37" s="73">
        <v>0</v>
      </c>
      <c r="I37" s="462"/>
    </row>
    <row r="38" spans="1:9" ht="12" customHeight="1" thickTop="1" thickBot="1">
      <c r="A38" s="453"/>
      <c r="B38" s="73" t="s">
        <v>5</v>
      </c>
      <c r="C38" s="73">
        <v>4</v>
      </c>
      <c r="D38" s="462"/>
      <c r="E38" s="59"/>
      <c r="F38" s="453"/>
      <c r="G38" s="73" t="s">
        <v>46</v>
      </c>
      <c r="H38" s="73">
        <v>2</v>
      </c>
      <c r="I38" s="462"/>
    </row>
    <row r="39" spans="1:9" ht="12" customHeight="1" thickTop="1" thickBot="1">
      <c r="A39" s="453" t="s">
        <v>26</v>
      </c>
      <c r="B39" s="73" t="s">
        <v>7</v>
      </c>
      <c r="C39" s="73">
        <v>0</v>
      </c>
      <c r="D39" s="462"/>
      <c r="E39" s="59"/>
      <c r="F39" s="453"/>
      <c r="G39" s="73" t="s">
        <v>36</v>
      </c>
      <c r="H39" s="73">
        <v>4</v>
      </c>
      <c r="I39" s="462"/>
    </row>
    <row r="40" spans="1:9" ht="12" customHeight="1" thickTop="1" thickBot="1">
      <c r="A40" s="453"/>
      <c r="B40" s="73" t="s">
        <v>15</v>
      </c>
      <c r="C40" s="73">
        <v>2</v>
      </c>
      <c r="D40" s="462"/>
      <c r="E40" s="59"/>
      <c r="F40" s="453" t="s">
        <v>1398</v>
      </c>
      <c r="G40" s="73" t="s">
        <v>7</v>
      </c>
      <c r="H40" s="73">
        <v>4</v>
      </c>
      <c r="I40" s="462"/>
    </row>
    <row r="41" spans="1:9" ht="12" customHeight="1" thickTop="1" thickBot="1">
      <c r="A41" s="453"/>
      <c r="B41" s="674" t="s">
        <v>5</v>
      </c>
      <c r="C41" s="674">
        <v>4</v>
      </c>
      <c r="D41" s="462"/>
      <c r="E41" s="59"/>
      <c r="F41" s="453"/>
      <c r="G41" s="73" t="s">
        <v>47</v>
      </c>
      <c r="H41" s="73">
        <v>2</v>
      </c>
      <c r="I41" s="462"/>
    </row>
    <row r="42" spans="1:9" ht="12" customHeight="1" thickTop="1" thickBot="1">
      <c r="A42" s="453"/>
      <c r="B42" s="674"/>
      <c r="C42" s="674"/>
      <c r="D42" s="462"/>
      <c r="E42" s="59"/>
      <c r="F42" s="453"/>
      <c r="G42" s="73" t="s">
        <v>5</v>
      </c>
      <c r="H42" s="73">
        <v>0</v>
      </c>
      <c r="I42" s="462"/>
    </row>
    <row r="43" spans="1:9" ht="15" customHeight="1" thickTop="1" thickBot="1">
      <c r="A43" s="412" t="s">
        <v>134</v>
      </c>
      <c r="B43" s="412"/>
      <c r="C43" s="412"/>
      <c r="D43" s="412"/>
      <c r="E43" s="59"/>
      <c r="F43" s="412" t="s">
        <v>133</v>
      </c>
      <c r="G43" s="412"/>
      <c r="H43" s="412"/>
      <c r="I43" s="412"/>
    </row>
    <row r="44" spans="1:9" ht="13.5" customHeight="1" thickTop="1" thickBot="1">
      <c r="A44" s="453" t="s">
        <v>54</v>
      </c>
      <c r="B44" s="73" t="s">
        <v>29</v>
      </c>
      <c r="C44" s="73">
        <v>0</v>
      </c>
      <c r="D44" s="462"/>
      <c r="E44" s="59"/>
      <c r="F44" s="453" t="s">
        <v>48</v>
      </c>
      <c r="G44" s="73" t="s">
        <v>5</v>
      </c>
      <c r="H44" s="73">
        <v>0</v>
      </c>
      <c r="I44" s="462"/>
    </row>
    <row r="45" spans="1:9" ht="13.5" customHeight="1" thickTop="1" thickBot="1">
      <c r="A45" s="453"/>
      <c r="B45" s="73" t="s">
        <v>27</v>
      </c>
      <c r="C45" s="73">
        <v>2</v>
      </c>
      <c r="D45" s="462"/>
      <c r="E45" s="59"/>
      <c r="F45" s="453"/>
      <c r="G45" s="73" t="s">
        <v>7</v>
      </c>
      <c r="H45" s="73">
        <v>4</v>
      </c>
      <c r="I45" s="462"/>
    </row>
    <row r="46" spans="1:9" ht="15" customHeight="1" thickTop="1" thickBot="1">
      <c r="A46" s="453"/>
      <c r="B46" s="73" t="s">
        <v>28</v>
      </c>
      <c r="C46" s="73">
        <v>4</v>
      </c>
      <c r="D46" s="462"/>
      <c r="E46" s="59"/>
      <c r="F46" s="453" t="s">
        <v>49</v>
      </c>
      <c r="G46" s="73" t="s">
        <v>7</v>
      </c>
      <c r="H46" s="73">
        <v>4</v>
      </c>
      <c r="I46" s="462"/>
    </row>
    <row r="47" spans="1:9" ht="15" customHeight="1" thickTop="1" thickBot="1">
      <c r="A47" s="453" t="s">
        <v>30</v>
      </c>
      <c r="B47" s="73" t="s">
        <v>5</v>
      </c>
      <c r="C47" s="73">
        <v>0</v>
      </c>
      <c r="D47" s="462"/>
      <c r="E47" s="59"/>
      <c r="F47" s="453"/>
      <c r="G47" s="73" t="s">
        <v>50</v>
      </c>
      <c r="H47" s="73">
        <v>2</v>
      </c>
      <c r="I47" s="462"/>
    </row>
    <row r="48" spans="1:9" ht="12" customHeight="1" thickTop="1" thickBot="1">
      <c r="A48" s="453"/>
      <c r="B48" s="73" t="s">
        <v>7</v>
      </c>
      <c r="C48" s="73">
        <v>4</v>
      </c>
      <c r="D48" s="462"/>
      <c r="E48" s="59"/>
      <c r="F48" s="453"/>
      <c r="G48" s="73" t="s">
        <v>5</v>
      </c>
      <c r="H48" s="73">
        <v>0</v>
      </c>
      <c r="I48" s="462"/>
    </row>
    <row r="49" spans="1:9" ht="12" customHeight="1" thickTop="1" thickBot="1">
      <c r="A49" s="453" t="s">
        <v>31</v>
      </c>
      <c r="B49" s="73" t="s">
        <v>5</v>
      </c>
      <c r="C49" s="73">
        <v>0</v>
      </c>
      <c r="D49" s="462"/>
      <c r="E49" s="59"/>
      <c r="F49" s="453" t="s">
        <v>51</v>
      </c>
      <c r="G49" s="73" t="s">
        <v>7</v>
      </c>
      <c r="H49" s="73">
        <v>4</v>
      </c>
      <c r="I49" s="462"/>
    </row>
    <row r="50" spans="1:9" ht="12" customHeight="1" thickTop="1" thickBot="1">
      <c r="A50" s="453"/>
      <c r="B50" s="674" t="s">
        <v>7</v>
      </c>
      <c r="C50" s="674">
        <v>4</v>
      </c>
      <c r="D50" s="462"/>
      <c r="E50" s="59"/>
      <c r="F50" s="453"/>
      <c r="G50" s="73" t="s">
        <v>6</v>
      </c>
      <c r="H50" s="73">
        <v>2</v>
      </c>
      <c r="I50" s="462"/>
    </row>
    <row r="51" spans="1:9" ht="12" customHeight="1" thickTop="1" thickBot="1">
      <c r="A51" s="453"/>
      <c r="B51" s="674"/>
      <c r="C51" s="674"/>
      <c r="D51" s="462"/>
      <c r="E51" s="59"/>
      <c r="F51" s="453"/>
      <c r="G51" s="73" t="s">
        <v>5</v>
      </c>
      <c r="H51" s="73">
        <v>0</v>
      </c>
      <c r="I51" s="462"/>
    </row>
    <row r="52" spans="1:9" ht="16.5" thickTop="1" thickBot="1">
      <c r="A52" s="59"/>
      <c r="B52" s="844" t="s">
        <v>52</v>
      </c>
      <c r="C52" s="844"/>
      <c r="D52" s="72">
        <f>SUM(D6:D14, D16:D23, D25:D32,D34:D42,D44:D51)</f>
        <v>0</v>
      </c>
      <c r="E52" s="55"/>
      <c r="F52" s="283"/>
      <c r="G52" s="844" t="s">
        <v>53</v>
      </c>
      <c r="H52" s="844"/>
      <c r="I52" s="72">
        <f>SUM(I6:I14, I16:I23, I25:I32,I34:I42,I44:I51)</f>
        <v>0</v>
      </c>
    </row>
    <row r="53" spans="1:9" ht="15" customHeight="1" thickTop="1" thickBot="1">
      <c r="A53" s="469" t="s">
        <v>135</v>
      </c>
      <c r="B53" s="469"/>
      <c r="C53" s="469"/>
      <c r="D53" s="469"/>
      <c r="E53" s="469"/>
      <c r="F53" s="469"/>
      <c r="G53" s="845">
        <f xml:space="preserve"> (D52+I52)*0.83</f>
        <v>0</v>
      </c>
      <c r="H53" s="845"/>
      <c r="I53" s="845"/>
    </row>
    <row r="54" spans="1:9" ht="15" customHeight="1" thickTop="1" thickBot="1">
      <c r="A54" s="284" t="s">
        <v>59</v>
      </c>
      <c r="B54" s="850" t="s">
        <v>62</v>
      </c>
      <c r="C54" s="850"/>
      <c r="D54" s="850"/>
      <c r="E54" s="850"/>
      <c r="F54" s="850"/>
      <c r="G54" s="850"/>
      <c r="H54" s="850"/>
      <c r="I54" s="850"/>
    </row>
    <row r="55" spans="1:9" ht="21.75" customHeight="1" thickTop="1" thickBot="1">
      <c r="A55" s="75" t="s">
        <v>60</v>
      </c>
      <c r="B55" s="847" t="s">
        <v>124</v>
      </c>
      <c r="C55" s="848"/>
      <c r="D55" s="848"/>
      <c r="E55" s="848"/>
      <c r="F55" s="848"/>
      <c r="G55" s="848"/>
      <c r="H55" s="848"/>
      <c r="I55" s="849"/>
    </row>
    <row r="56" spans="1:9" ht="15" customHeight="1" thickTop="1" thickBot="1">
      <c r="A56" s="75" t="s">
        <v>61</v>
      </c>
      <c r="B56" s="846" t="s">
        <v>1439</v>
      </c>
      <c r="C56" s="846"/>
      <c r="D56" s="846"/>
      <c r="E56" s="846"/>
      <c r="F56" s="846"/>
      <c r="G56" s="846"/>
      <c r="H56" s="846"/>
      <c r="I56" s="846"/>
    </row>
    <row r="57" spans="1:9" ht="15" customHeight="1" thickTop="1">
      <c r="A57" s="466" t="s">
        <v>1570</v>
      </c>
      <c r="B57" s="466"/>
      <c r="C57" s="466"/>
      <c r="D57" s="466"/>
      <c r="E57" s="466"/>
      <c r="F57" s="466"/>
      <c r="G57" s="466"/>
      <c r="H57" s="466"/>
      <c r="I57" s="466"/>
    </row>
    <row r="58" spans="1:9">
      <c r="A58" s="467"/>
      <c r="B58" s="467"/>
      <c r="C58" s="467"/>
      <c r="D58" s="467"/>
      <c r="E58" s="467"/>
      <c r="F58" s="467"/>
      <c r="G58" s="467"/>
      <c r="H58" s="467"/>
      <c r="I58" s="467"/>
    </row>
  </sheetData>
  <sheetProtection algorithmName="SHA-512" hashValue="pkfmW8YM1WnFPOKTuTsdabq5HLpW4jZVApf3W6q++f4mSwZeEnNty58EpfnGU6PQmKWzyl75psT0LohMTaf92A==" saltValue="ZHbG9qPCwIVoSEcEa5bTzw==" spinCount="100000" sheet="1" objects="1" scenarios="1" selectLockedCells="1"/>
  <mergeCells count="90">
    <mergeCell ref="A57:I58"/>
    <mergeCell ref="B52:C52"/>
    <mergeCell ref="G52:H52"/>
    <mergeCell ref="G53:I53"/>
    <mergeCell ref="A53:F53"/>
    <mergeCell ref="B56:I56"/>
    <mergeCell ref="B55:I55"/>
    <mergeCell ref="B54:I54"/>
    <mergeCell ref="D39:D42"/>
    <mergeCell ref="D44:D46"/>
    <mergeCell ref="D47:D48"/>
    <mergeCell ref="D49:D51"/>
    <mergeCell ref="I49:I51"/>
    <mergeCell ref="I46:I48"/>
    <mergeCell ref="F49:F51"/>
    <mergeCell ref="F46:F48"/>
    <mergeCell ref="F44:F45"/>
    <mergeCell ref="I40:I42"/>
    <mergeCell ref="I37:I39"/>
    <mergeCell ref="I44:I45"/>
    <mergeCell ref="A47:A48"/>
    <mergeCell ref="A49:A51"/>
    <mergeCell ref="B50:B51"/>
    <mergeCell ref="C50:C51"/>
    <mergeCell ref="A34:A35"/>
    <mergeCell ref="A44:A46"/>
    <mergeCell ref="A36:A38"/>
    <mergeCell ref="D30:D32"/>
    <mergeCell ref="A24:D24"/>
    <mergeCell ref="A25:A26"/>
    <mergeCell ref="D12:D14"/>
    <mergeCell ref="D16:D18"/>
    <mergeCell ref="D19:D20"/>
    <mergeCell ref="A15:D15"/>
    <mergeCell ref="A16:A18"/>
    <mergeCell ref="D6:D8"/>
    <mergeCell ref="D9:D11"/>
    <mergeCell ref="A21:A23"/>
    <mergeCell ref="D25:D26"/>
    <mergeCell ref="D27:D29"/>
    <mergeCell ref="A19:A20"/>
    <mergeCell ref="F9:F11"/>
    <mergeCell ref="F12:F14"/>
    <mergeCell ref="F15:I15"/>
    <mergeCell ref="F18:F20"/>
    <mergeCell ref="I12:I14"/>
    <mergeCell ref="F16:F17"/>
    <mergeCell ref="I16:I17"/>
    <mergeCell ref="I18:I20"/>
    <mergeCell ref="H19:H20"/>
    <mergeCell ref="I9:I11"/>
    <mergeCell ref="G19:G20"/>
    <mergeCell ref="A1:I1"/>
    <mergeCell ref="A43:D43"/>
    <mergeCell ref="A39:A42"/>
    <mergeCell ref="B41:B42"/>
    <mergeCell ref="C41:C42"/>
    <mergeCell ref="F37:F39"/>
    <mergeCell ref="F43:I43"/>
    <mergeCell ref="F40:F42"/>
    <mergeCell ref="A2:I2"/>
    <mergeCell ref="I6:I8"/>
    <mergeCell ref="A5:D5"/>
    <mergeCell ref="A6:A8"/>
    <mergeCell ref="F5:I5"/>
    <mergeCell ref="F6:F8"/>
    <mergeCell ref="A9:A11"/>
    <mergeCell ref="A12:A14"/>
    <mergeCell ref="F34:F36"/>
    <mergeCell ref="A27:A29"/>
    <mergeCell ref="A30:A32"/>
    <mergeCell ref="D21:D23"/>
    <mergeCell ref="D34:D35"/>
    <mergeCell ref="F21:F23"/>
    <mergeCell ref="F25:F30"/>
    <mergeCell ref="A33:D33"/>
    <mergeCell ref="F33:I33"/>
    <mergeCell ref="F31:F32"/>
    <mergeCell ref="D36:D38"/>
    <mergeCell ref="I34:I36"/>
    <mergeCell ref="I31:I32"/>
    <mergeCell ref="I25:I30"/>
    <mergeCell ref="I21:I23"/>
    <mergeCell ref="F24:I24"/>
    <mergeCell ref="A3:B3"/>
    <mergeCell ref="A4:B4"/>
    <mergeCell ref="G3:I3"/>
    <mergeCell ref="G4:I4"/>
    <mergeCell ref="C4:F4"/>
    <mergeCell ref="C3:F3"/>
  </mergeCells>
  <conditionalFormatting sqref="G53:I53">
    <cfRule type="cellIs" dxfId="39" priority="1" operator="between">
      <formula>61</formula>
      <formula>100</formula>
    </cfRule>
    <cfRule type="cellIs" dxfId="38" priority="2" operator="between">
      <formula>31</formula>
      <formula>60</formula>
    </cfRule>
    <cfRule type="cellIs" dxfId="37" priority="3" operator="between">
      <formula>0</formula>
      <formula>30</formula>
    </cfRule>
  </conditionalFormatting>
  <dataValidations count="6">
    <dataValidation type="list" allowBlank="1" showInputMessage="1" showErrorMessage="1" sqref="D6:D11 I40:I42 I46:I51" xr:uid="{00000000-0002-0000-0F00-000000000000}">
      <formula1>"4,2,0"</formula1>
    </dataValidation>
    <dataValidation type="list" allowBlank="1" showInputMessage="1" showErrorMessage="1" sqref="D12:D14 D16:D18 D21:D23 D27:D32 I6:I14 I21:I23 I34:I39 D36:D42 D44:D46" xr:uid="{00000000-0002-0000-0F00-000001000000}">
      <formula1>"0,2,4"</formula1>
    </dataValidation>
    <dataValidation type="list" allowBlank="1" showInputMessage="1" showErrorMessage="1" sqref="D19:D20 D25:D26 I18:I20 I44:I45 D34:D35 D47:D51" xr:uid="{00000000-0002-0000-0F00-000002000000}">
      <formula1>"0,4"</formula1>
    </dataValidation>
    <dataValidation type="list" allowBlank="1" showInputMessage="1" showErrorMessage="1" sqref="I16:I17" xr:uid="{00000000-0002-0000-0F00-000003000000}">
      <formula1>"4,0"</formula1>
    </dataValidation>
    <dataValidation type="list" allowBlank="1" showInputMessage="1" showErrorMessage="1" sqref="I25:I30" xr:uid="{00000000-0002-0000-0F00-000004000000}">
      <formula1>"0,2,4,6,8,10"</formula1>
    </dataValidation>
    <dataValidation type="list" allowBlank="1" showInputMessage="1" showErrorMessage="1" sqref="I31:I32" xr:uid="{00000000-0002-0000-0F00-000005000000}">
      <formula1>"2,0"</formula1>
    </dataValidation>
  </dataValidations>
  <printOptions horizontalCentered="1"/>
  <pageMargins left="0.59055118110236227" right="0.59055118110236227" top="0.59055118110236227" bottom="0.59055118110236227" header="0.31496062992125984" footer="0.31496062992125984"/>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249977111117893"/>
  </sheetPr>
  <dimension ref="A1:Y80"/>
  <sheetViews>
    <sheetView showGridLines="0" showRowColHeaders="0" view="pageBreakPreview" zoomScale="120" zoomScaleNormal="120" zoomScaleSheetLayoutView="120" workbookViewId="0">
      <selection activeCell="A5" sqref="A5:H5"/>
    </sheetView>
  </sheetViews>
  <sheetFormatPr defaultColWidth="9.140625" defaultRowHeight="15"/>
  <cols>
    <col min="1" max="23" width="3.85546875" customWidth="1"/>
  </cols>
  <sheetData>
    <row r="1" spans="1:23" ht="14.25" customHeight="1">
      <c r="A1" s="442" t="s">
        <v>790</v>
      </c>
      <c r="B1" s="442"/>
      <c r="C1" s="442"/>
      <c r="D1" s="442"/>
      <c r="E1" s="442"/>
      <c r="F1" s="442"/>
      <c r="G1" s="442"/>
      <c r="H1" s="442"/>
      <c r="I1" s="442"/>
      <c r="J1" s="442"/>
      <c r="K1" s="442"/>
      <c r="L1" s="442"/>
      <c r="M1" s="442"/>
      <c r="N1" s="442"/>
      <c r="O1" s="442"/>
      <c r="P1" s="442"/>
      <c r="Q1" s="442"/>
      <c r="R1" s="442"/>
      <c r="S1" s="442"/>
      <c r="T1" s="442"/>
      <c r="U1" s="442"/>
      <c r="V1" s="442"/>
      <c r="W1" s="442"/>
    </row>
    <row r="2" spans="1:23" ht="9" customHeight="1">
      <c r="A2" s="464" t="s">
        <v>1445</v>
      </c>
      <c r="B2" s="464"/>
      <c r="C2" s="464"/>
      <c r="D2" s="464"/>
      <c r="E2" s="464"/>
      <c r="F2" s="464"/>
      <c r="G2" s="464"/>
      <c r="H2" s="464"/>
      <c r="I2" s="464"/>
      <c r="J2" s="464"/>
      <c r="K2" s="464"/>
      <c r="L2" s="464"/>
      <c r="M2" s="464"/>
      <c r="N2" s="464"/>
      <c r="O2" s="464"/>
      <c r="P2" s="464"/>
      <c r="Q2" s="464"/>
      <c r="R2" s="464"/>
      <c r="S2" s="464"/>
      <c r="T2" s="464"/>
      <c r="U2" s="464"/>
      <c r="V2" s="464"/>
      <c r="W2" s="464"/>
    </row>
    <row r="3" spans="1:23" ht="9" customHeight="1">
      <c r="A3" s="443" t="s">
        <v>1446</v>
      </c>
      <c r="B3" s="443"/>
      <c r="C3" s="443"/>
      <c r="D3" s="443"/>
      <c r="E3" s="443"/>
      <c r="F3" s="443"/>
      <c r="G3" s="443"/>
      <c r="H3" s="443"/>
      <c r="I3" s="443"/>
      <c r="J3" s="443"/>
      <c r="K3" s="443"/>
      <c r="L3" s="443"/>
      <c r="M3" s="443"/>
      <c r="N3" s="443"/>
      <c r="O3" s="443"/>
      <c r="P3" s="443"/>
      <c r="Q3" s="443"/>
      <c r="R3" s="443"/>
      <c r="S3" s="443"/>
      <c r="T3" s="443"/>
      <c r="U3" s="443"/>
      <c r="V3" s="443"/>
      <c r="W3" s="443"/>
    </row>
    <row r="4" spans="1:23" ht="9" customHeight="1" thickBot="1">
      <c r="A4" s="443"/>
      <c r="B4" s="443"/>
      <c r="C4" s="443"/>
      <c r="D4" s="443"/>
      <c r="E4" s="443"/>
      <c r="F4" s="443"/>
      <c r="G4" s="443"/>
      <c r="H4" s="443"/>
      <c r="I4" s="443"/>
      <c r="J4" s="443"/>
      <c r="K4" s="443"/>
      <c r="L4" s="443"/>
      <c r="M4" s="443"/>
      <c r="N4" s="443"/>
      <c r="O4" s="443"/>
      <c r="P4" s="443"/>
      <c r="Q4" s="443"/>
      <c r="R4" s="443"/>
      <c r="S4" s="443"/>
      <c r="T4" s="443"/>
      <c r="U4" s="443"/>
      <c r="V4" s="443"/>
      <c r="W4" s="443"/>
    </row>
    <row r="5" spans="1:23" ht="15" customHeight="1" thickTop="1" thickBot="1">
      <c r="A5" s="843" t="s">
        <v>1522</v>
      </c>
      <c r="B5" s="843"/>
      <c r="C5" s="843"/>
      <c r="D5" s="843"/>
      <c r="E5" s="843"/>
      <c r="F5" s="843"/>
      <c r="G5" s="843"/>
      <c r="H5" s="843"/>
      <c r="I5" s="843" t="s">
        <v>1524</v>
      </c>
      <c r="J5" s="843"/>
      <c r="K5" s="843"/>
      <c r="L5" s="843"/>
      <c r="M5" s="843"/>
      <c r="N5" s="843"/>
      <c r="O5" s="843"/>
      <c r="P5" s="843"/>
      <c r="Q5" s="843"/>
      <c r="R5" s="843"/>
      <c r="S5" s="843" t="s">
        <v>1466</v>
      </c>
      <c r="T5" s="843"/>
      <c r="U5" s="843"/>
      <c r="V5" s="843"/>
      <c r="W5" s="843"/>
    </row>
    <row r="6" spans="1:23" ht="15" customHeight="1" thickTop="1" thickBot="1">
      <c r="A6" s="843" t="s">
        <v>1523</v>
      </c>
      <c r="B6" s="843"/>
      <c r="C6" s="843"/>
      <c r="D6" s="843"/>
      <c r="E6" s="843"/>
      <c r="F6" s="843"/>
      <c r="G6" s="843"/>
      <c r="H6" s="843"/>
      <c r="I6" s="843" t="s">
        <v>1525</v>
      </c>
      <c r="J6" s="843"/>
      <c r="K6" s="843"/>
      <c r="L6" s="843"/>
      <c r="M6" s="843"/>
      <c r="N6" s="843"/>
      <c r="O6" s="843"/>
      <c r="P6" s="843"/>
      <c r="Q6" s="843"/>
      <c r="R6" s="843"/>
      <c r="S6" s="843" t="s">
        <v>1526</v>
      </c>
      <c r="T6" s="843"/>
      <c r="U6" s="843"/>
      <c r="V6" s="843"/>
      <c r="W6" s="843"/>
    </row>
    <row r="7" spans="1:23" ht="8.25" customHeight="1" thickTop="1" thickBot="1"/>
    <row r="8" spans="1:23" ht="15" customHeight="1" thickTop="1" thickBot="1">
      <c r="A8" s="581" t="s">
        <v>994</v>
      </c>
      <c r="B8" s="581"/>
      <c r="C8" s="581"/>
      <c r="D8" s="581"/>
      <c r="E8" s="581"/>
      <c r="F8" s="581" t="s">
        <v>421</v>
      </c>
      <c r="G8" s="581"/>
      <c r="H8" s="581"/>
      <c r="I8" s="581"/>
      <c r="J8" s="581"/>
      <c r="K8" s="581"/>
      <c r="L8" s="581"/>
      <c r="M8" s="581"/>
      <c r="N8" s="581"/>
      <c r="O8" s="581"/>
      <c r="P8" s="581"/>
      <c r="Q8" s="581"/>
      <c r="R8" s="581"/>
      <c r="S8" s="581"/>
      <c r="T8" s="581"/>
      <c r="U8" s="581"/>
      <c r="V8" s="581"/>
      <c r="W8" s="581"/>
    </row>
    <row r="9" spans="1:23" s="285" customFormat="1" ht="39" customHeight="1" thickTop="1" thickBot="1">
      <c r="A9" s="670" t="s">
        <v>995</v>
      </c>
      <c r="B9" s="670"/>
      <c r="C9" s="670"/>
      <c r="D9" s="670"/>
      <c r="E9" s="670"/>
      <c r="F9" s="679" t="s">
        <v>1001</v>
      </c>
      <c r="G9" s="679"/>
      <c r="H9" s="679"/>
      <c r="I9" s="679"/>
      <c r="J9" s="679"/>
      <c r="K9" s="679"/>
      <c r="L9" s="679"/>
      <c r="M9" s="679"/>
      <c r="N9" s="679"/>
      <c r="O9" s="679"/>
      <c r="P9" s="679"/>
      <c r="Q9" s="679"/>
      <c r="R9" s="679"/>
      <c r="S9" s="679"/>
      <c r="T9" s="679"/>
      <c r="U9" s="679"/>
      <c r="V9" s="679"/>
      <c r="W9" s="679"/>
    </row>
    <row r="10" spans="1:23" s="285" customFormat="1" ht="39" customHeight="1" thickTop="1" thickBot="1">
      <c r="A10" s="670" t="s">
        <v>996</v>
      </c>
      <c r="B10" s="670"/>
      <c r="C10" s="670"/>
      <c r="D10" s="670"/>
      <c r="E10" s="670"/>
      <c r="F10" s="679" t="s">
        <v>1002</v>
      </c>
      <c r="G10" s="679"/>
      <c r="H10" s="679"/>
      <c r="I10" s="679"/>
      <c r="J10" s="679"/>
      <c r="K10" s="679"/>
      <c r="L10" s="679"/>
      <c r="M10" s="679"/>
      <c r="N10" s="679"/>
      <c r="O10" s="679"/>
      <c r="P10" s="679"/>
      <c r="Q10" s="679"/>
      <c r="R10" s="679"/>
      <c r="S10" s="679"/>
      <c r="T10" s="679"/>
      <c r="U10" s="679"/>
      <c r="V10" s="679"/>
      <c r="W10" s="679"/>
    </row>
    <row r="11" spans="1:23" s="285" customFormat="1" ht="39" customHeight="1" thickTop="1" thickBot="1">
      <c r="A11" s="670" t="s">
        <v>997</v>
      </c>
      <c r="B11" s="670"/>
      <c r="C11" s="670"/>
      <c r="D11" s="670"/>
      <c r="E11" s="670"/>
      <c r="F11" s="679" t="s">
        <v>1003</v>
      </c>
      <c r="G11" s="679"/>
      <c r="H11" s="679"/>
      <c r="I11" s="679"/>
      <c r="J11" s="679"/>
      <c r="K11" s="679"/>
      <c r="L11" s="679"/>
      <c r="M11" s="679"/>
      <c r="N11" s="679"/>
      <c r="O11" s="679"/>
      <c r="P11" s="679"/>
      <c r="Q11" s="679"/>
      <c r="R11" s="679"/>
      <c r="S11" s="679"/>
      <c r="T11" s="679"/>
      <c r="U11" s="679"/>
      <c r="V11" s="679"/>
      <c r="W11" s="679"/>
    </row>
    <row r="12" spans="1:23" s="285" customFormat="1" ht="39" customHeight="1" thickTop="1" thickBot="1">
      <c r="A12" s="670" t="s">
        <v>998</v>
      </c>
      <c r="B12" s="670"/>
      <c r="C12" s="670"/>
      <c r="D12" s="670"/>
      <c r="E12" s="670"/>
      <c r="F12" s="679" t="s">
        <v>1004</v>
      </c>
      <c r="G12" s="679"/>
      <c r="H12" s="679"/>
      <c r="I12" s="679"/>
      <c r="J12" s="679"/>
      <c r="K12" s="679"/>
      <c r="L12" s="679"/>
      <c r="M12" s="679"/>
      <c r="N12" s="679"/>
      <c r="O12" s="679"/>
      <c r="P12" s="679"/>
      <c r="Q12" s="679"/>
      <c r="R12" s="679"/>
      <c r="S12" s="679"/>
      <c r="T12" s="679"/>
      <c r="U12" s="679"/>
      <c r="V12" s="679"/>
      <c r="W12" s="679"/>
    </row>
    <row r="13" spans="1:23" s="285" customFormat="1" ht="39" customHeight="1" thickTop="1" thickBot="1">
      <c r="A13" s="670" t="s">
        <v>1000</v>
      </c>
      <c r="B13" s="670"/>
      <c r="C13" s="670"/>
      <c r="D13" s="670"/>
      <c r="E13" s="670"/>
      <c r="F13" s="679" t="s">
        <v>1005</v>
      </c>
      <c r="G13" s="679"/>
      <c r="H13" s="679"/>
      <c r="I13" s="679"/>
      <c r="J13" s="679"/>
      <c r="K13" s="679"/>
      <c r="L13" s="679"/>
      <c r="M13" s="679"/>
      <c r="N13" s="679"/>
      <c r="O13" s="679"/>
      <c r="P13" s="679"/>
      <c r="Q13" s="679"/>
      <c r="R13" s="679"/>
      <c r="S13" s="679"/>
      <c r="T13" s="679"/>
      <c r="U13" s="679"/>
      <c r="V13" s="679"/>
      <c r="W13" s="679"/>
    </row>
    <row r="14" spans="1:23" s="285" customFormat="1" ht="39" customHeight="1" thickTop="1" thickBot="1">
      <c r="A14" s="670" t="s">
        <v>999</v>
      </c>
      <c r="B14" s="670"/>
      <c r="C14" s="670"/>
      <c r="D14" s="670"/>
      <c r="E14" s="670"/>
      <c r="F14" s="679" t="s">
        <v>1440</v>
      </c>
      <c r="G14" s="679"/>
      <c r="H14" s="679"/>
      <c r="I14" s="679"/>
      <c r="J14" s="679"/>
      <c r="K14" s="679"/>
      <c r="L14" s="679"/>
      <c r="M14" s="679"/>
      <c r="N14" s="679"/>
      <c r="O14" s="679"/>
      <c r="P14" s="679"/>
      <c r="Q14" s="679"/>
      <c r="R14" s="679"/>
      <c r="S14" s="679"/>
      <c r="T14" s="679"/>
      <c r="U14" s="679"/>
      <c r="V14" s="679"/>
      <c r="W14" s="679"/>
    </row>
    <row r="15" spans="1:23" ht="9" customHeight="1" thickTop="1" thickBot="1">
      <c r="A15" s="858"/>
      <c r="B15" s="371"/>
      <c r="C15" s="371"/>
      <c r="D15" s="371"/>
      <c r="E15" s="371"/>
      <c r="F15" s="371"/>
      <c r="G15" s="371"/>
      <c r="H15" s="371"/>
      <c r="I15" s="371"/>
      <c r="J15" s="371"/>
      <c r="K15" s="371"/>
      <c r="L15" s="371"/>
      <c r="M15" s="371"/>
      <c r="N15" s="371"/>
      <c r="O15" s="371"/>
      <c r="P15" s="371"/>
    </row>
    <row r="16" spans="1:23" ht="15" customHeight="1" thickTop="1" thickBot="1">
      <c r="A16" s="806" t="s">
        <v>1441</v>
      </c>
      <c r="B16" s="806"/>
      <c r="C16" s="806"/>
      <c r="D16" s="806"/>
      <c r="E16" s="806"/>
      <c r="F16" s="806"/>
      <c r="G16" s="806"/>
      <c r="H16" s="806"/>
      <c r="I16" s="806"/>
      <c r="J16" s="806"/>
      <c r="K16" s="806"/>
      <c r="L16" s="806"/>
      <c r="M16" s="806"/>
      <c r="N16" s="806"/>
      <c r="O16" s="806"/>
      <c r="P16" s="806"/>
      <c r="Q16" s="806"/>
      <c r="R16" s="806"/>
      <c r="S16" s="806"/>
      <c r="T16" s="806"/>
      <c r="U16" s="806"/>
      <c r="V16" s="806"/>
      <c r="W16" s="806"/>
    </row>
    <row r="17" spans="1:24" ht="15" customHeight="1" thickTop="1" thickBot="1">
      <c r="A17" s="512" t="s">
        <v>1006</v>
      </c>
      <c r="B17" s="512"/>
      <c r="C17" s="512"/>
      <c r="D17" s="512"/>
      <c r="E17" s="512"/>
      <c r="F17" s="512"/>
      <c r="G17" s="512"/>
      <c r="H17" s="512"/>
      <c r="I17" s="462"/>
      <c r="J17" s="462"/>
      <c r="K17" s="462"/>
      <c r="L17" s="723"/>
      <c r="M17" s="512" t="s">
        <v>1014</v>
      </c>
      <c r="N17" s="512"/>
      <c r="O17" s="512"/>
      <c r="P17" s="512"/>
      <c r="Q17" s="512"/>
      <c r="R17" s="512"/>
      <c r="S17" s="512"/>
      <c r="T17" s="512"/>
      <c r="U17" s="462"/>
      <c r="V17" s="462"/>
      <c r="W17" s="462"/>
    </row>
    <row r="18" spans="1:24" ht="15" customHeight="1" thickTop="1" thickBot="1">
      <c r="A18" s="512" t="s">
        <v>1007</v>
      </c>
      <c r="B18" s="512"/>
      <c r="C18" s="512"/>
      <c r="D18" s="512"/>
      <c r="E18" s="512"/>
      <c r="F18" s="512"/>
      <c r="G18" s="512"/>
      <c r="H18" s="512"/>
      <c r="I18" s="462"/>
      <c r="J18" s="462"/>
      <c r="K18" s="462"/>
      <c r="L18" s="723"/>
      <c r="M18" s="512" t="s">
        <v>1015</v>
      </c>
      <c r="N18" s="512"/>
      <c r="O18" s="512"/>
      <c r="P18" s="512"/>
      <c r="Q18" s="512"/>
      <c r="R18" s="512"/>
      <c r="S18" s="512"/>
      <c r="T18" s="512"/>
      <c r="U18" s="462"/>
      <c r="V18" s="462"/>
      <c r="W18" s="462"/>
    </row>
    <row r="19" spans="1:24" ht="15" customHeight="1" thickTop="1" thickBot="1">
      <c r="A19" s="512" t="s">
        <v>1008</v>
      </c>
      <c r="B19" s="512"/>
      <c r="C19" s="512"/>
      <c r="D19" s="512"/>
      <c r="E19" s="512"/>
      <c r="F19" s="512"/>
      <c r="G19" s="512"/>
      <c r="H19" s="512"/>
      <c r="I19" s="462"/>
      <c r="J19" s="462"/>
      <c r="K19" s="462"/>
      <c r="L19" s="723"/>
      <c r="M19" s="512" t="s">
        <v>1016</v>
      </c>
      <c r="N19" s="512"/>
      <c r="O19" s="512"/>
      <c r="P19" s="512"/>
      <c r="Q19" s="512"/>
      <c r="R19" s="512"/>
      <c r="S19" s="512"/>
      <c r="T19" s="512"/>
      <c r="U19" s="462"/>
      <c r="V19" s="462"/>
      <c r="W19" s="462"/>
    </row>
    <row r="20" spans="1:24" ht="15" customHeight="1" thickTop="1" thickBot="1">
      <c r="A20" s="512" t="s">
        <v>1009</v>
      </c>
      <c r="B20" s="512"/>
      <c r="C20" s="512"/>
      <c r="D20" s="512"/>
      <c r="E20" s="512"/>
      <c r="F20" s="512"/>
      <c r="G20" s="512"/>
      <c r="H20" s="512"/>
      <c r="I20" s="462"/>
      <c r="J20" s="462"/>
      <c r="K20" s="462"/>
      <c r="L20" s="723"/>
      <c r="M20" s="512" t="s">
        <v>1017</v>
      </c>
      <c r="N20" s="512"/>
      <c r="O20" s="512"/>
      <c r="P20" s="512"/>
      <c r="Q20" s="512"/>
      <c r="R20" s="512"/>
      <c r="S20" s="512"/>
      <c r="T20" s="512"/>
      <c r="U20" s="462"/>
      <c r="V20" s="462"/>
      <c r="W20" s="462"/>
    </row>
    <row r="21" spans="1:24" ht="15" customHeight="1" thickTop="1" thickBot="1">
      <c r="A21" s="512" t="s">
        <v>1010</v>
      </c>
      <c r="B21" s="512"/>
      <c r="C21" s="512"/>
      <c r="D21" s="512"/>
      <c r="E21" s="512"/>
      <c r="F21" s="512"/>
      <c r="G21" s="512"/>
      <c r="H21" s="512"/>
      <c r="I21" s="462"/>
      <c r="J21" s="462"/>
      <c r="K21" s="462"/>
      <c r="L21" s="723"/>
      <c r="M21" s="512" t="s">
        <v>1018</v>
      </c>
      <c r="N21" s="512"/>
      <c r="O21" s="512"/>
      <c r="P21" s="512"/>
      <c r="Q21" s="512"/>
      <c r="R21" s="512"/>
      <c r="S21" s="512"/>
      <c r="T21" s="512"/>
      <c r="U21" s="462"/>
      <c r="V21" s="462"/>
      <c r="W21" s="462"/>
    </row>
    <row r="22" spans="1:24" ht="15" customHeight="1" thickTop="1" thickBot="1">
      <c r="A22" s="512" t="s">
        <v>1011</v>
      </c>
      <c r="B22" s="512"/>
      <c r="C22" s="512"/>
      <c r="D22" s="512"/>
      <c r="E22" s="512"/>
      <c r="F22" s="512"/>
      <c r="G22" s="512"/>
      <c r="H22" s="512"/>
      <c r="I22" s="462"/>
      <c r="J22" s="462"/>
      <c r="K22" s="462"/>
      <c r="L22" s="723"/>
      <c r="M22" s="512" t="s">
        <v>1019</v>
      </c>
      <c r="N22" s="512"/>
      <c r="O22" s="512"/>
      <c r="P22" s="512"/>
      <c r="Q22" s="512"/>
      <c r="R22" s="512"/>
      <c r="S22" s="512"/>
      <c r="T22" s="512"/>
      <c r="U22" s="462"/>
      <c r="V22" s="462"/>
      <c r="W22" s="462"/>
    </row>
    <row r="23" spans="1:24" ht="15" customHeight="1" thickTop="1" thickBot="1">
      <c r="A23" s="512" t="s">
        <v>1012</v>
      </c>
      <c r="B23" s="512"/>
      <c r="C23" s="512"/>
      <c r="D23" s="512"/>
      <c r="E23" s="512"/>
      <c r="F23" s="512"/>
      <c r="G23" s="512"/>
      <c r="H23" s="512"/>
      <c r="I23" s="462"/>
      <c r="J23" s="462"/>
      <c r="K23" s="462"/>
      <c r="L23" s="723"/>
      <c r="M23" s="512" t="s">
        <v>1020</v>
      </c>
      <c r="N23" s="512"/>
      <c r="O23" s="512"/>
      <c r="P23" s="512"/>
      <c r="Q23" s="512"/>
      <c r="R23" s="512"/>
      <c r="S23" s="512"/>
      <c r="T23" s="512"/>
      <c r="U23" s="462"/>
      <c r="V23" s="462"/>
      <c r="W23" s="462"/>
    </row>
    <row r="24" spans="1:24" ht="15" customHeight="1" thickTop="1" thickBot="1">
      <c r="A24" s="512" t="s">
        <v>1013</v>
      </c>
      <c r="B24" s="512"/>
      <c r="C24" s="512"/>
      <c r="D24" s="512"/>
      <c r="E24" s="512"/>
      <c r="F24" s="512"/>
      <c r="G24" s="512"/>
      <c r="H24" s="512"/>
      <c r="I24" s="462"/>
      <c r="J24" s="462"/>
      <c r="K24" s="462"/>
      <c r="L24" s="723"/>
      <c r="M24" s="791" t="s">
        <v>1549</v>
      </c>
      <c r="N24" s="860"/>
      <c r="O24" s="860"/>
      <c r="P24" s="860"/>
      <c r="Q24" s="860"/>
      <c r="R24" s="860"/>
      <c r="S24" s="860"/>
      <c r="T24" s="860"/>
      <c r="U24" s="860"/>
      <c r="V24" s="860"/>
      <c r="W24" s="859"/>
    </row>
    <row r="25" spans="1:24" ht="9" customHeight="1" thickTop="1" thickBot="1">
      <c r="A25" s="723"/>
      <c r="B25" s="723"/>
      <c r="C25" s="723"/>
      <c r="D25" s="723"/>
      <c r="E25" s="723"/>
      <c r="F25" s="723"/>
      <c r="G25" s="723"/>
      <c r="H25" s="723"/>
      <c r="I25" s="723"/>
      <c r="J25" s="723"/>
      <c r="K25" s="723"/>
      <c r="L25" s="723"/>
      <c r="M25" s="723"/>
      <c r="N25" s="723"/>
      <c r="O25" s="723"/>
      <c r="P25" s="723"/>
      <c r="Q25" s="723"/>
      <c r="R25" s="723"/>
      <c r="S25" s="723"/>
      <c r="T25" s="723"/>
      <c r="U25" s="723"/>
      <c r="V25" s="723"/>
      <c r="W25" s="723"/>
    </row>
    <row r="26" spans="1:24" ht="15" customHeight="1" thickTop="1" thickBot="1">
      <c r="A26" s="777" t="s">
        <v>1442</v>
      </c>
      <c r="B26" s="778"/>
      <c r="C26" s="778"/>
      <c r="D26" s="778"/>
      <c r="E26" s="778"/>
      <c r="F26" s="778"/>
      <c r="G26" s="778"/>
      <c r="H26" s="778"/>
      <c r="I26" s="778"/>
      <c r="J26" s="778"/>
      <c r="K26" s="778"/>
      <c r="L26" s="778"/>
      <c r="M26" s="778"/>
      <c r="N26" s="778"/>
      <c r="O26" s="778"/>
      <c r="P26" s="778"/>
      <c r="Q26" s="778"/>
      <c r="R26" s="778"/>
      <c r="S26" s="778"/>
      <c r="T26" s="778"/>
      <c r="U26" s="778"/>
      <c r="V26" s="778"/>
      <c r="W26" s="779"/>
      <c r="X26" s="59"/>
    </row>
    <row r="27" spans="1:24" ht="15" customHeight="1" thickTop="1" thickBot="1">
      <c r="A27" s="512" t="s">
        <v>995</v>
      </c>
      <c r="B27" s="512"/>
      <c r="C27" s="512"/>
      <c r="D27" s="512"/>
      <c r="E27" s="512"/>
      <c r="F27" s="674" t="s">
        <v>63</v>
      </c>
      <c r="G27" s="674"/>
      <c r="H27" s="73">
        <v>0</v>
      </c>
      <c r="I27" s="73">
        <v>10</v>
      </c>
      <c r="J27" s="73">
        <v>20</v>
      </c>
      <c r="K27" s="73">
        <v>30</v>
      </c>
      <c r="L27" s="73">
        <v>40</v>
      </c>
      <c r="M27" s="73">
        <v>50</v>
      </c>
      <c r="N27" s="73">
        <v>60</v>
      </c>
      <c r="O27" s="73">
        <v>70</v>
      </c>
      <c r="P27" s="73">
        <v>80</v>
      </c>
      <c r="Q27" s="73">
        <v>90</v>
      </c>
      <c r="R27" s="73">
        <v>100</v>
      </c>
      <c r="S27" s="674" t="s">
        <v>11</v>
      </c>
      <c r="T27" s="674"/>
      <c r="U27" s="462"/>
      <c r="V27" s="462"/>
      <c r="W27" s="462"/>
    </row>
    <row r="28" spans="1:24" ht="15" customHeight="1" thickTop="1" thickBot="1">
      <c r="A28" s="512" t="s">
        <v>996</v>
      </c>
      <c r="B28" s="512"/>
      <c r="C28" s="512"/>
      <c r="D28" s="512"/>
      <c r="E28" s="512"/>
      <c r="F28" s="791" t="s">
        <v>63</v>
      </c>
      <c r="G28" s="859"/>
      <c r="H28" s="73">
        <v>0</v>
      </c>
      <c r="I28" s="73">
        <v>10</v>
      </c>
      <c r="J28" s="73">
        <v>20</v>
      </c>
      <c r="K28" s="73">
        <v>30</v>
      </c>
      <c r="L28" s="73">
        <v>40</v>
      </c>
      <c r="M28" s="73">
        <v>50</v>
      </c>
      <c r="N28" s="73">
        <v>60</v>
      </c>
      <c r="O28" s="73">
        <v>70</v>
      </c>
      <c r="P28" s="73">
        <v>80</v>
      </c>
      <c r="Q28" s="73">
        <v>90</v>
      </c>
      <c r="R28" s="73">
        <v>100</v>
      </c>
      <c r="S28" s="674" t="s">
        <v>11</v>
      </c>
      <c r="T28" s="674"/>
      <c r="U28" s="462"/>
      <c r="V28" s="462"/>
      <c r="W28" s="462"/>
    </row>
    <row r="29" spans="1:24" ht="15" customHeight="1" thickTop="1" thickBot="1">
      <c r="A29" s="512" t="s">
        <v>997</v>
      </c>
      <c r="B29" s="512"/>
      <c r="C29" s="512"/>
      <c r="D29" s="512"/>
      <c r="E29" s="512"/>
      <c r="F29" s="791" t="s">
        <v>63</v>
      </c>
      <c r="G29" s="859"/>
      <c r="H29" s="73">
        <v>0</v>
      </c>
      <c r="I29" s="73">
        <v>10</v>
      </c>
      <c r="J29" s="73">
        <v>20</v>
      </c>
      <c r="K29" s="73">
        <v>30</v>
      </c>
      <c r="L29" s="73">
        <v>40</v>
      </c>
      <c r="M29" s="73">
        <v>50</v>
      </c>
      <c r="N29" s="73">
        <v>60</v>
      </c>
      <c r="O29" s="73">
        <v>70</v>
      </c>
      <c r="P29" s="73">
        <v>80</v>
      </c>
      <c r="Q29" s="73">
        <v>90</v>
      </c>
      <c r="R29" s="73">
        <v>100</v>
      </c>
      <c r="S29" s="791" t="s">
        <v>11</v>
      </c>
      <c r="T29" s="859"/>
      <c r="U29" s="462"/>
      <c r="V29" s="462"/>
      <c r="W29" s="462"/>
    </row>
    <row r="30" spans="1:24" ht="15" customHeight="1" thickTop="1" thickBot="1">
      <c r="A30" s="512" t="s">
        <v>998</v>
      </c>
      <c r="B30" s="512"/>
      <c r="C30" s="512"/>
      <c r="D30" s="512"/>
      <c r="E30" s="512"/>
      <c r="F30" s="791" t="s">
        <v>1025</v>
      </c>
      <c r="G30" s="859"/>
      <c r="H30" s="73">
        <v>0</v>
      </c>
      <c r="I30" s="73">
        <v>10</v>
      </c>
      <c r="J30" s="73">
        <v>20</v>
      </c>
      <c r="K30" s="73">
        <v>30</v>
      </c>
      <c r="L30" s="73">
        <v>40</v>
      </c>
      <c r="M30" s="73">
        <v>50</v>
      </c>
      <c r="N30" s="73">
        <v>60</v>
      </c>
      <c r="O30" s="73">
        <v>70</v>
      </c>
      <c r="P30" s="73">
        <v>80</v>
      </c>
      <c r="Q30" s="73">
        <v>90</v>
      </c>
      <c r="R30" s="73">
        <v>100</v>
      </c>
      <c r="S30" s="791" t="s">
        <v>100</v>
      </c>
      <c r="T30" s="859"/>
      <c r="U30" s="462"/>
      <c r="V30" s="462"/>
      <c r="W30" s="462"/>
    </row>
    <row r="31" spans="1:24" ht="15" customHeight="1" thickTop="1" thickBot="1">
      <c r="A31" s="512" t="s">
        <v>1000</v>
      </c>
      <c r="B31" s="512"/>
      <c r="C31" s="512"/>
      <c r="D31" s="512"/>
      <c r="E31" s="512"/>
      <c r="F31" s="791" t="s">
        <v>724</v>
      </c>
      <c r="G31" s="859"/>
      <c r="H31" s="73">
        <v>0</v>
      </c>
      <c r="I31" s="73">
        <v>10</v>
      </c>
      <c r="J31" s="73">
        <v>20</v>
      </c>
      <c r="K31" s="73">
        <v>30</v>
      </c>
      <c r="L31" s="73">
        <v>40</v>
      </c>
      <c r="M31" s="73">
        <v>50</v>
      </c>
      <c r="N31" s="73">
        <v>60</v>
      </c>
      <c r="O31" s="73">
        <v>70</v>
      </c>
      <c r="P31" s="73">
        <v>80</v>
      </c>
      <c r="Q31" s="73">
        <v>90</v>
      </c>
      <c r="R31" s="73">
        <v>100</v>
      </c>
      <c r="S31" s="791" t="s">
        <v>723</v>
      </c>
      <c r="T31" s="859"/>
      <c r="U31" s="462"/>
      <c r="V31" s="462"/>
      <c r="W31" s="462"/>
    </row>
    <row r="32" spans="1:24" ht="15" customHeight="1" thickTop="1" thickBot="1">
      <c r="A32" s="512" t="s">
        <v>999</v>
      </c>
      <c r="B32" s="512"/>
      <c r="C32" s="512"/>
      <c r="D32" s="512"/>
      <c r="E32" s="512"/>
      <c r="F32" s="791" t="s">
        <v>63</v>
      </c>
      <c r="G32" s="859"/>
      <c r="H32" s="70">
        <v>0</v>
      </c>
      <c r="I32" s="286">
        <v>10</v>
      </c>
      <c r="J32" s="286">
        <v>20</v>
      </c>
      <c r="K32" s="287">
        <v>30</v>
      </c>
      <c r="L32" s="73">
        <v>40</v>
      </c>
      <c r="M32" s="73">
        <v>50</v>
      </c>
      <c r="N32" s="73">
        <v>60</v>
      </c>
      <c r="O32" s="73">
        <v>70</v>
      </c>
      <c r="P32" s="73">
        <v>80</v>
      </c>
      <c r="Q32" s="73">
        <v>90</v>
      </c>
      <c r="R32" s="73">
        <v>100</v>
      </c>
      <c r="S32" s="791" t="s">
        <v>11</v>
      </c>
      <c r="T32" s="859"/>
      <c r="U32" s="462"/>
      <c r="V32" s="462"/>
      <c r="W32" s="462"/>
    </row>
    <row r="33" spans="1:25" ht="9" customHeight="1" thickTop="1" thickBot="1">
      <c r="A33" s="288"/>
      <c r="B33" s="288"/>
      <c r="C33" s="288"/>
      <c r="D33" s="288"/>
      <c r="E33" s="288"/>
      <c r="F33" s="288"/>
      <c r="G33" s="288"/>
      <c r="H33" s="288"/>
      <c r="I33" s="288"/>
      <c r="J33" s="288"/>
      <c r="K33" s="288"/>
      <c r="L33" s="288"/>
      <c r="M33" s="288"/>
      <c r="N33" s="288"/>
      <c r="O33" s="288"/>
      <c r="P33" s="288"/>
      <c r="Q33" s="288"/>
      <c r="R33" s="288"/>
      <c r="S33" s="288"/>
      <c r="T33" s="288"/>
      <c r="U33" s="288"/>
      <c r="V33" s="288"/>
      <c r="W33" s="288"/>
    </row>
    <row r="34" spans="1:25" ht="15" customHeight="1" thickTop="1" thickBot="1">
      <c r="A34" s="806" t="s">
        <v>1026</v>
      </c>
      <c r="B34" s="806"/>
      <c r="C34" s="806"/>
      <c r="D34" s="806"/>
      <c r="E34" s="806"/>
      <c r="F34" s="806"/>
      <c r="G34" s="806"/>
      <c r="H34" s="806"/>
      <c r="I34" s="806"/>
      <c r="J34" s="806"/>
      <c r="K34" s="806"/>
      <c r="L34" s="806"/>
      <c r="M34" s="806"/>
      <c r="N34" s="806"/>
      <c r="O34" s="806"/>
      <c r="P34" s="806"/>
      <c r="Q34" s="806"/>
      <c r="R34" s="806"/>
      <c r="S34" s="806"/>
      <c r="T34" s="806"/>
      <c r="U34" s="806"/>
      <c r="V34" s="806"/>
      <c r="W34" s="806"/>
    </row>
    <row r="35" spans="1:25" ht="36" customHeight="1" thickTop="1" thickBot="1">
      <c r="A35" s="518" t="s">
        <v>236</v>
      </c>
      <c r="B35" s="518"/>
      <c r="C35" s="518"/>
      <c r="D35" s="518"/>
      <c r="E35" s="518"/>
      <c r="F35" s="675" t="s">
        <v>1550</v>
      </c>
      <c r="G35" s="675"/>
      <c r="H35" s="675"/>
      <c r="I35" s="675"/>
      <c r="J35" s="675"/>
      <c r="K35" s="675" t="s">
        <v>1027</v>
      </c>
      <c r="L35" s="675"/>
      <c r="M35" s="675"/>
      <c r="N35" s="675"/>
      <c r="O35" s="675"/>
      <c r="P35" s="675" t="s">
        <v>1028</v>
      </c>
      <c r="Q35" s="675"/>
      <c r="R35" s="675"/>
      <c r="S35" s="675"/>
      <c r="T35" s="675"/>
      <c r="U35" s="675" t="s">
        <v>1551</v>
      </c>
      <c r="V35" s="675"/>
      <c r="W35" s="675"/>
    </row>
    <row r="36" spans="1:25" ht="15" customHeight="1" thickTop="1" thickBot="1">
      <c r="A36" s="512" t="s">
        <v>995</v>
      </c>
      <c r="B36" s="512"/>
      <c r="C36" s="512"/>
      <c r="D36" s="512"/>
      <c r="E36" s="512"/>
      <c r="F36" s="674">
        <f>COUNTIF(I17:K24,"*mental*")+COUNTIF(U17:W23,"*mental*")</f>
        <v>0</v>
      </c>
      <c r="G36" s="674"/>
      <c r="H36" s="674"/>
      <c r="I36" s="674"/>
      <c r="J36" s="674"/>
      <c r="K36" s="674">
        <f t="shared" ref="K36:K41" si="0">U27</f>
        <v>0</v>
      </c>
      <c r="L36" s="674"/>
      <c r="M36" s="674"/>
      <c r="N36" s="674"/>
      <c r="O36" s="674"/>
      <c r="P36" s="674">
        <f t="shared" ref="P36:P41" si="1">F36*K36</f>
        <v>0</v>
      </c>
      <c r="Q36" s="674"/>
      <c r="R36" s="674"/>
      <c r="S36" s="674"/>
      <c r="T36" s="674"/>
      <c r="U36" s="864">
        <f>P36/15</f>
        <v>0</v>
      </c>
      <c r="V36" s="865"/>
      <c r="W36" s="866"/>
    </row>
    <row r="37" spans="1:25" ht="15" customHeight="1" thickTop="1" thickBot="1">
      <c r="A37" s="512" t="s">
        <v>996</v>
      </c>
      <c r="B37" s="512"/>
      <c r="C37" s="512"/>
      <c r="D37" s="512"/>
      <c r="E37" s="512"/>
      <c r="F37" s="674">
        <f>COUNTIF(I17:K24,"*física*")+COUNTIF(U17:W23,"*física*")</f>
        <v>0</v>
      </c>
      <c r="G37" s="674"/>
      <c r="H37" s="674"/>
      <c r="I37" s="674"/>
      <c r="J37" s="674"/>
      <c r="K37" s="674">
        <f t="shared" si="0"/>
        <v>0</v>
      </c>
      <c r="L37" s="674"/>
      <c r="M37" s="674"/>
      <c r="N37" s="674"/>
      <c r="O37" s="674"/>
      <c r="P37" s="674">
        <f t="shared" si="1"/>
        <v>0</v>
      </c>
      <c r="Q37" s="674"/>
      <c r="R37" s="674"/>
      <c r="S37" s="674"/>
      <c r="T37" s="674"/>
      <c r="U37" s="864">
        <f t="shared" ref="U37:U41" si="2">P37/15</f>
        <v>0</v>
      </c>
      <c r="V37" s="865"/>
      <c r="W37" s="866"/>
    </row>
    <row r="38" spans="1:25" ht="15" customHeight="1" thickTop="1" thickBot="1">
      <c r="A38" s="512" t="s">
        <v>997</v>
      </c>
      <c r="B38" s="512"/>
      <c r="C38" s="512"/>
      <c r="D38" s="512"/>
      <c r="E38" s="512"/>
      <c r="F38" s="674">
        <f>COUNTIF(I17:K24,"*tempo*")+COUNTIF(U17:W23,"*tempo*")</f>
        <v>0</v>
      </c>
      <c r="G38" s="674"/>
      <c r="H38" s="674"/>
      <c r="I38" s="674"/>
      <c r="J38" s="674"/>
      <c r="K38" s="674">
        <f t="shared" si="0"/>
        <v>0</v>
      </c>
      <c r="L38" s="674"/>
      <c r="M38" s="674"/>
      <c r="N38" s="674"/>
      <c r="O38" s="674"/>
      <c r="P38" s="674">
        <f t="shared" si="1"/>
        <v>0</v>
      </c>
      <c r="Q38" s="674"/>
      <c r="R38" s="674"/>
      <c r="S38" s="674"/>
      <c r="T38" s="674"/>
      <c r="U38" s="864">
        <f t="shared" si="2"/>
        <v>0</v>
      </c>
      <c r="V38" s="865"/>
      <c r="W38" s="866"/>
    </row>
    <row r="39" spans="1:25" ht="15" customHeight="1" thickTop="1" thickBot="1">
      <c r="A39" s="512" t="s">
        <v>998</v>
      </c>
      <c r="B39" s="512"/>
      <c r="C39" s="512"/>
      <c r="D39" s="512"/>
      <c r="E39" s="512"/>
      <c r="F39" s="674">
        <f>COUNTIF(I17:K24,"*performance*")+COUNTIF(U17:W23,"*performance*")</f>
        <v>0</v>
      </c>
      <c r="G39" s="674"/>
      <c r="H39" s="674"/>
      <c r="I39" s="674"/>
      <c r="J39" s="674"/>
      <c r="K39" s="674">
        <f t="shared" si="0"/>
        <v>0</v>
      </c>
      <c r="L39" s="674"/>
      <c r="M39" s="674"/>
      <c r="N39" s="674"/>
      <c r="O39" s="674"/>
      <c r="P39" s="674">
        <f t="shared" si="1"/>
        <v>0</v>
      </c>
      <c r="Q39" s="674"/>
      <c r="R39" s="674"/>
      <c r="S39" s="674"/>
      <c r="T39" s="674"/>
      <c r="U39" s="864">
        <f t="shared" si="2"/>
        <v>0</v>
      </c>
      <c r="V39" s="865"/>
      <c r="W39" s="866"/>
    </row>
    <row r="40" spans="1:25" ht="15" customHeight="1" thickTop="1" thickBot="1">
      <c r="A40" s="512" t="s">
        <v>1000</v>
      </c>
      <c r="B40" s="512"/>
      <c r="C40" s="512"/>
      <c r="D40" s="512"/>
      <c r="E40" s="512"/>
      <c r="F40" s="674">
        <f>COUNTIF(I17:K24,"*esforço*")+COUNTIF(U17:W23,"*esforço*")</f>
        <v>0</v>
      </c>
      <c r="G40" s="674"/>
      <c r="H40" s="674"/>
      <c r="I40" s="674"/>
      <c r="J40" s="674"/>
      <c r="K40" s="674">
        <f t="shared" si="0"/>
        <v>0</v>
      </c>
      <c r="L40" s="674"/>
      <c r="M40" s="674"/>
      <c r="N40" s="674"/>
      <c r="O40" s="674"/>
      <c r="P40" s="674">
        <f t="shared" si="1"/>
        <v>0</v>
      </c>
      <c r="Q40" s="674"/>
      <c r="R40" s="674"/>
      <c r="S40" s="674"/>
      <c r="T40" s="674"/>
      <c r="U40" s="864">
        <f t="shared" si="2"/>
        <v>0</v>
      </c>
      <c r="V40" s="865"/>
      <c r="W40" s="866"/>
    </row>
    <row r="41" spans="1:25" ht="15" customHeight="1" thickTop="1" thickBot="1">
      <c r="A41" s="862" t="s">
        <v>999</v>
      </c>
      <c r="B41" s="862"/>
      <c r="C41" s="862"/>
      <c r="D41" s="862"/>
      <c r="E41" s="862"/>
      <c r="F41" s="861">
        <f>COUNTIF(I17:K24,"*frustração*")+COUNTIF(U17:W23,"*frustração*")</f>
        <v>0</v>
      </c>
      <c r="G41" s="861"/>
      <c r="H41" s="861"/>
      <c r="I41" s="861"/>
      <c r="J41" s="861"/>
      <c r="K41" s="861">
        <f t="shared" si="0"/>
        <v>0</v>
      </c>
      <c r="L41" s="861"/>
      <c r="M41" s="861"/>
      <c r="N41" s="861"/>
      <c r="O41" s="861"/>
      <c r="P41" s="861">
        <f t="shared" si="1"/>
        <v>0</v>
      </c>
      <c r="Q41" s="861"/>
      <c r="R41" s="861"/>
      <c r="S41" s="861"/>
      <c r="T41" s="861"/>
      <c r="U41" s="867">
        <f t="shared" si="2"/>
        <v>0</v>
      </c>
      <c r="V41" s="868"/>
      <c r="W41" s="869"/>
      <c r="Y41" s="289"/>
    </row>
    <row r="42" spans="1:25" ht="15" customHeight="1" thickTop="1">
      <c r="A42" s="863" t="s">
        <v>1552</v>
      </c>
      <c r="B42" s="863"/>
      <c r="C42" s="863"/>
      <c r="D42" s="863"/>
      <c r="E42" s="863"/>
      <c r="F42" s="863"/>
      <c r="G42" s="863"/>
      <c r="H42" s="863"/>
      <c r="I42" s="863"/>
      <c r="J42" s="863"/>
      <c r="K42" s="863"/>
      <c r="L42" s="863"/>
      <c r="M42" s="863"/>
      <c r="N42" s="863"/>
      <c r="O42" s="863"/>
      <c r="P42" s="857">
        <f>SUM(P36:T41)/15</f>
        <v>0</v>
      </c>
      <c r="Q42" s="857"/>
      <c r="R42" s="857"/>
      <c r="S42" s="857"/>
      <c r="T42" s="857"/>
      <c r="U42" s="857"/>
      <c r="V42" s="857"/>
      <c r="W42" s="857"/>
    </row>
    <row r="43" spans="1:25" ht="15" customHeight="1">
      <c r="A43" s="853" t="s">
        <v>1565</v>
      </c>
      <c r="B43" s="854"/>
      <c r="C43" s="854"/>
      <c r="D43" s="854"/>
      <c r="E43" s="854"/>
      <c r="F43" s="854"/>
      <c r="G43" s="854"/>
      <c r="H43" s="854"/>
      <c r="I43" s="854"/>
      <c r="J43" s="854"/>
      <c r="K43" s="854"/>
      <c r="L43" s="854"/>
      <c r="M43" s="854"/>
      <c r="N43" s="854"/>
      <c r="O43" s="854"/>
      <c r="P43" s="854"/>
      <c r="Q43" s="854"/>
      <c r="R43" s="854"/>
      <c r="S43" s="854"/>
      <c r="T43" s="854"/>
      <c r="U43" s="854"/>
      <c r="V43" s="854"/>
      <c r="W43" s="854"/>
    </row>
    <row r="44" spans="1:25" ht="15" customHeight="1">
      <c r="A44" s="854"/>
      <c r="B44" s="854"/>
      <c r="C44" s="854"/>
      <c r="D44" s="854"/>
      <c r="E44" s="854"/>
      <c r="F44" s="854"/>
      <c r="G44" s="854"/>
      <c r="H44" s="854"/>
      <c r="I44" s="854"/>
      <c r="J44" s="854"/>
      <c r="K44" s="854"/>
      <c r="L44" s="854"/>
      <c r="M44" s="854"/>
      <c r="N44" s="854"/>
      <c r="O44" s="854"/>
      <c r="P44" s="854"/>
      <c r="Q44" s="854"/>
      <c r="R44" s="854"/>
      <c r="S44" s="854"/>
      <c r="T44" s="854"/>
      <c r="U44" s="854"/>
      <c r="V44" s="854"/>
      <c r="W44" s="854"/>
    </row>
    <row r="45" spans="1:25" ht="15" customHeight="1">
      <c r="A45" s="855" t="s">
        <v>1554</v>
      </c>
      <c r="B45" s="855"/>
      <c r="C45" s="855"/>
      <c r="D45" s="855"/>
      <c r="E45" s="855"/>
      <c r="F45" s="855"/>
      <c r="G45" s="855"/>
      <c r="H45" s="855"/>
      <c r="I45" s="855"/>
      <c r="J45" s="855"/>
      <c r="K45" s="855"/>
      <c r="L45" s="855"/>
      <c r="M45" s="855"/>
      <c r="N45" s="855"/>
      <c r="O45" s="855"/>
      <c r="P45" s="855"/>
      <c r="Q45" s="855"/>
      <c r="R45" s="855"/>
      <c r="S45" s="855"/>
      <c r="T45" s="855"/>
      <c r="U45" s="855"/>
      <c r="V45" s="855"/>
      <c r="W45" s="855"/>
    </row>
    <row r="46" spans="1:25" ht="15" customHeight="1">
      <c r="A46" s="856" t="s">
        <v>1555</v>
      </c>
      <c r="B46" s="856"/>
      <c r="C46" s="856"/>
      <c r="D46" s="856"/>
      <c r="E46" s="856"/>
      <c r="F46" s="856"/>
      <c r="G46" s="856"/>
      <c r="H46" s="856"/>
      <c r="I46" s="856"/>
      <c r="J46" s="856"/>
      <c r="K46" s="856"/>
      <c r="L46" s="856"/>
      <c r="M46" s="856"/>
      <c r="N46" s="856"/>
      <c r="O46" s="856"/>
      <c r="P46" s="856"/>
      <c r="Q46" s="856"/>
      <c r="R46" s="856"/>
      <c r="S46" s="856"/>
      <c r="T46" s="856"/>
      <c r="U46" s="856"/>
      <c r="V46" s="856"/>
      <c r="W46" s="856"/>
    </row>
    <row r="47" spans="1:25" ht="15" customHeight="1">
      <c r="A47" s="856"/>
      <c r="B47" s="856"/>
      <c r="C47" s="856"/>
      <c r="D47" s="856"/>
      <c r="E47" s="856"/>
      <c r="F47" s="856"/>
      <c r="G47" s="856"/>
      <c r="H47" s="856"/>
      <c r="I47" s="856"/>
      <c r="J47" s="856"/>
      <c r="K47" s="856"/>
      <c r="L47" s="856"/>
      <c r="M47" s="856"/>
      <c r="N47" s="856"/>
      <c r="O47" s="856"/>
      <c r="P47" s="856"/>
      <c r="Q47" s="856"/>
      <c r="R47" s="856"/>
      <c r="S47" s="856"/>
      <c r="T47" s="856"/>
      <c r="U47" s="856"/>
      <c r="V47" s="856"/>
      <c r="W47" s="856"/>
    </row>
    <row r="48" spans="1:25">
      <c r="A48" s="851" t="s">
        <v>1553</v>
      </c>
      <c r="B48" s="851"/>
      <c r="C48" s="851"/>
      <c r="D48" s="851"/>
      <c r="E48" s="851"/>
      <c r="F48" s="851"/>
      <c r="G48" s="851"/>
      <c r="H48" s="851"/>
      <c r="I48" s="851"/>
      <c r="J48" s="851"/>
      <c r="K48" s="851"/>
      <c r="L48" s="851"/>
      <c r="M48" s="851"/>
      <c r="N48" s="851"/>
      <c r="O48" s="851"/>
      <c r="P48" s="851"/>
      <c r="Q48" s="851"/>
      <c r="R48" s="851"/>
      <c r="S48" s="851"/>
      <c r="T48" s="851"/>
      <c r="U48" s="851"/>
      <c r="V48" s="851"/>
      <c r="W48" s="851"/>
    </row>
    <row r="79" spans="1:23">
      <c r="A79" s="852" t="s">
        <v>1569</v>
      </c>
      <c r="B79" s="371"/>
      <c r="C79" s="371"/>
      <c r="D79" s="371"/>
      <c r="E79" s="371"/>
      <c r="F79" s="371"/>
      <c r="G79" s="371"/>
      <c r="H79" s="371"/>
      <c r="I79" s="371"/>
      <c r="J79" s="371"/>
      <c r="K79" s="371"/>
      <c r="L79" s="371"/>
      <c r="M79" s="371"/>
      <c r="N79" s="371"/>
      <c r="O79" s="371"/>
      <c r="P79" s="371"/>
      <c r="Q79" s="371"/>
      <c r="R79" s="371"/>
      <c r="S79" s="371"/>
      <c r="T79" s="371"/>
      <c r="U79" s="371"/>
      <c r="V79" s="371"/>
      <c r="W79" s="371"/>
    </row>
    <row r="80" spans="1:23">
      <c r="A80" s="371"/>
      <c r="B80" s="371"/>
      <c r="C80" s="371"/>
      <c r="D80" s="371"/>
      <c r="E80" s="371"/>
      <c r="F80" s="371"/>
      <c r="G80" s="371"/>
      <c r="H80" s="371"/>
      <c r="I80" s="371"/>
      <c r="J80" s="371"/>
      <c r="K80" s="371"/>
      <c r="L80" s="371"/>
      <c r="M80" s="371"/>
      <c r="N80" s="371"/>
      <c r="O80" s="371"/>
      <c r="P80" s="371"/>
      <c r="Q80" s="371"/>
      <c r="R80" s="371"/>
      <c r="S80" s="371"/>
      <c r="T80" s="371"/>
      <c r="U80" s="371"/>
      <c r="V80" s="371"/>
      <c r="W80" s="371"/>
    </row>
  </sheetData>
  <sheetProtection algorithmName="SHA-512" hashValue="2DHQj2lJN6mGdx9FzFdixWz65nFYiFaZTNDflrWCb3mXRekH2KrNOmFa0QS/8Uoh5l2SW2jnPYCdj3T/pgQXDg==" saltValue="h+GkbRn+LykxfFHMXxiQWw==" spinCount="100000" sheet="1" objects="1" scenarios="1" selectLockedCells="1"/>
  <mergeCells count="127">
    <mergeCell ref="A40:E40"/>
    <mergeCell ref="A41:E41"/>
    <mergeCell ref="A42:O42"/>
    <mergeCell ref="U36:W36"/>
    <mergeCell ref="U37:W37"/>
    <mergeCell ref="U38:W38"/>
    <mergeCell ref="U39:W39"/>
    <mergeCell ref="U40:W40"/>
    <mergeCell ref="F35:J35"/>
    <mergeCell ref="K35:O35"/>
    <mergeCell ref="P35:T35"/>
    <mergeCell ref="U35:W35"/>
    <mergeCell ref="K36:O36"/>
    <mergeCell ref="K37:O37"/>
    <mergeCell ref="K38:O38"/>
    <mergeCell ref="A38:E38"/>
    <mergeCell ref="A39:E39"/>
    <mergeCell ref="P38:T38"/>
    <mergeCell ref="P39:T39"/>
    <mergeCell ref="F36:J36"/>
    <mergeCell ref="F37:J37"/>
    <mergeCell ref="F38:J38"/>
    <mergeCell ref="F39:J39"/>
    <mergeCell ref="U41:W41"/>
    <mergeCell ref="K39:O39"/>
    <mergeCell ref="K40:O40"/>
    <mergeCell ref="K41:O41"/>
    <mergeCell ref="P36:T36"/>
    <mergeCell ref="P37:T37"/>
    <mergeCell ref="P40:T40"/>
    <mergeCell ref="P41:T41"/>
    <mergeCell ref="F40:J40"/>
    <mergeCell ref="F41:J41"/>
    <mergeCell ref="A34:W34"/>
    <mergeCell ref="A35:E35"/>
    <mergeCell ref="F9:W9"/>
    <mergeCell ref="F10:W10"/>
    <mergeCell ref="F11:W11"/>
    <mergeCell ref="F12:W12"/>
    <mergeCell ref="F13:W13"/>
    <mergeCell ref="F14:W14"/>
    <mergeCell ref="S32:T32"/>
    <mergeCell ref="M24:W24"/>
    <mergeCell ref="U27:W27"/>
    <mergeCell ref="U28:W28"/>
    <mergeCell ref="U29:W29"/>
    <mergeCell ref="U30:W30"/>
    <mergeCell ref="U31:W31"/>
    <mergeCell ref="S27:T27"/>
    <mergeCell ref="S28:T28"/>
    <mergeCell ref="S31:T31"/>
    <mergeCell ref="A17:H17"/>
    <mergeCell ref="A18:H18"/>
    <mergeCell ref="A19:H19"/>
    <mergeCell ref="A20:H20"/>
    <mergeCell ref="A21:H21"/>
    <mergeCell ref="A22:H22"/>
    <mergeCell ref="A1:W1"/>
    <mergeCell ref="A2:W2"/>
    <mergeCell ref="A3:W3"/>
    <mergeCell ref="A4:W4"/>
    <mergeCell ref="A9:E9"/>
    <mergeCell ref="A10:E10"/>
    <mergeCell ref="A11:E11"/>
    <mergeCell ref="A12:E12"/>
    <mergeCell ref="U32:W32"/>
    <mergeCell ref="A25:W25"/>
    <mergeCell ref="L17:L24"/>
    <mergeCell ref="F28:G28"/>
    <mergeCell ref="F29:G29"/>
    <mergeCell ref="F30:G30"/>
    <mergeCell ref="F31:G31"/>
    <mergeCell ref="F32:G32"/>
    <mergeCell ref="S29:T29"/>
    <mergeCell ref="S30:T30"/>
    <mergeCell ref="F27:G27"/>
    <mergeCell ref="A26:W26"/>
    <mergeCell ref="A27:E27"/>
    <mergeCell ref="A28:E28"/>
    <mergeCell ref="A29:E29"/>
    <mergeCell ref="A30:E30"/>
    <mergeCell ref="A23:H23"/>
    <mergeCell ref="A24:H24"/>
    <mergeCell ref="I17:K17"/>
    <mergeCell ref="I18:K18"/>
    <mergeCell ref="A15:P15"/>
    <mergeCell ref="M17:T17"/>
    <mergeCell ref="M18:T18"/>
    <mergeCell ref="M19:T19"/>
    <mergeCell ref="M20:T20"/>
    <mergeCell ref="M21:T21"/>
    <mergeCell ref="M22:T22"/>
    <mergeCell ref="M23:T23"/>
    <mergeCell ref="A16:W16"/>
    <mergeCell ref="I24:K24"/>
    <mergeCell ref="I23:K23"/>
    <mergeCell ref="U22:W22"/>
    <mergeCell ref="U23:W23"/>
    <mergeCell ref="U17:W17"/>
    <mergeCell ref="U18:W18"/>
    <mergeCell ref="U19:W19"/>
    <mergeCell ref="U20:W20"/>
    <mergeCell ref="U21:W21"/>
    <mergeCell ref="A48:W48"/>
    <mergeCell ref="A79:W80"/>
    <mergeCell ref="A43:W44"/>
    <mergeCell ref="A45:W45"/>
    <mergeCell ref="A46:W47"/>
    <mergeCell ref="A5:H5"/>
    <mergeCell ref="A6:H6"/>
    <mergeCell ref="I5:R5"/>
    <mergeCell ref="I6:R6"/>
    <mergeCell ref="S5:W5"/>
    <mergeCell ref="S6:W6"/>
    <mergeCell ref="P42:W42"/>
    <mergeCell ref="F8:W8"/>
    <mergeCell ref="A8:E8"/>
    <mergeCell ref="A13:E13"/>
    <mergeCell ref="A14:E14"/>
    <mergeCell ref="A31:E31"/>
    <mergeCell ref="A32:E32"/>
    <mergeCell ref="A36:E36"/>
    <mergeCell ref="A37:E37"/>
    <mergeCell ref="I19:K19"/>
    <mergeCell ref="I20:K20"/>
    <mergeCell ref="I21:K21"/>
    <mergeCell ref="I22:K22"/>
  </mergeCells>
  <conditionalFormatting sqref="H27:R32">
    <cfRule type="colorScale" priority="24">
      <colorScale>
        <cfvo type="min"/>
        <cfvo type="percentile" val="50"/>
        <cfvo type="max"/>
        <color rgb="FF63BE7B"/>
        <color rgb="FFFFEB84"/>
        <color rgb="FFF8696B"/>
      </colorScale>
    </cfRule>
  </conditionalFormatting>
  <conditionalFormatting sqref="P42:W42">
    <cfRule type="cellIs" dxfId="36" priority="6" operator="greaterThanOrEqual">
      <formula>66</formula>
    </cfRule>
    <cfRule type="cellIs" dxfId="35" priority="7" operator="greaterThan">
      <formula>33</formula>
    </cfRule>
    <cfRule type="cellIs" dxfId="34" priority="8" operator="lessThanOrEqual">
      <formula>33</formula>
    </cfRule>
  </conditionalFormatting>
  <conditionalFormatting sqref="U36:W41">
    <cfRule type="cellIs" dxfId="33" priority="1" operator="greaterThanOrEqual">
      <formula>22</formula>
    </cfRule>
    <cfRule type="cellIs" dxfId="32" priority="2" operator="greaterThan">
      <formula>11</formula>
    </cfRule>
    <cfRule type="cellIs" dxfId="31" priority="3" operator="lessThanOrEqual">
      <formula>11</formula>
    </cfRule>
  </conditionalFormatting>
  <dataValidations count="16">
    <dataValidation type="list" allowBlank="1" showInputMessage="1" showErrorMessage="1" sqref="I17" xr:uid="{00000000-0002-0000-1000-000000000000}">
      <formula1>"Mental,Física"</formula1>
    </dataValidation>
    <dataValidation type="list" allowBlank="1" showInputMessage="1" showErrorMessage="1" sqref="I18" xr:uid="{00000000-0002-0000-1000-000001000000}">
      <formula1>"Temporal,Física"</formula1>
    </dataValidation>
    <dataValidation type="list" allowBlank="1" showInputMessage="1" showErrorMessage="1" sqref="I19" xr:uid="{00000000-0002-0000-1000-000002000000}">
      <formula1>"Temporal,Frustração"</formula1>
    </dataValidation>
    <dataValidation type="list" allowBlank="1" showInputMessage="1" showErrorMessage="1" sqref="I20" xr:uid="{00000000-0002-0000-1000-000003000000}">
      <formula1>"Temporal,Mental"</formula1>
    </dataValidation>
    <dataValidation type="list" allowBlank="1" showInputMessage="1" showErrorMessage="1" sqref="I21" xr:uid="{00000000-0002-0000-1000-000004000000}">
      <formula1>"Performance,Física"</formula1>
    </dataValidation>
    <dataValidation type="list" allowBlank="1" showInputMessage="1" showErrorMessage="1" sqref="I22" xr:uid="{00000000-0002-0000-1000-000005000000}">
      <formula1>"Temporal,Esforço"</formula1>
    </dataValidation>
    <dataValidation type="list" allowBlank="1" showInputMessage="1" showErrorMessage="1" sqref="I23" xr:uid="{00000000-0002-0000-1000-000006000000}">
      <formula1>"Performance,Mental"</formula1>
    </dataValidation>
    <dataValidation type="list" allowBlank="1" showInputMessage="1" showErrorMessage="1" sqref="I24" xr:uid="{00000000-0002-0000-1000-000007000000}">
      <formula1>"Frustração,Física"</formula1>
    </dataValidation>
    <dataValidation type="list" allowBlank="1" showInputMessage="1" showErrorMessage="1" sqref="U19" xr:uid="{00000000-0002-0000-1000-000008000000}">
      <formula1>"Esforço,Física"</formula1>
    </dataValidation>
    <dataValidation type="list" allowBlank="1" showInputMessage="1" showErrorMessage="1" sqref="U20" xr:uid="{00000000-0002-0000-1000-000009000000}">
      <formula1>"Performance,Esforço"</formula1>
    </dataValidation>
    <dataValidation type="list" allowBlank="1" showInputMessage="1" showErrorMessage="1" sqref="U21" xr:uid="{00000000-0002-0000-1000-00000A000000}">
      <formula1>"Esforço,Mental"</formula1>
    </dataValidation>
    <dataValidation type="list" allowBlank="1" showInputMessage="1" showErrorMessage="1" sqref="U22" xr:uid="{00000000-0002-0000-1000-00000B000000}">
      <formula1>"Temporal,Performance"</formula1>
    </dataValidation>
    <dataValidation type="list" allowBlank="1" showInputMessage="1" showErrorMessage="1" sqref="U23" xr:uid="{00000000-0002-0000-1000-00000C000000}">
      <formula1>"Esforço,Frustração"</formula1>
    </dataValidation>
    <dataValidation type="list" allowBlank="1" showInputMessage="1" showErrorMessage="1" sqref="U17" xr:uid="{00000000-0002-0000-1000-00000D000000}">
      <formula1>"Performance,Frustração"</formula1>
    </dataValidation>
    <dataValidation type="list" allowBlank="1" showInputMessage="1" showErrorMessage="1" sqref="U18" xr:uid="{00000000-0002-0000-1000-00000E000000}">
      <formula1>"Frustração,Mental"</formula1>
    </dataValidation>
    <dataValidation type="list" allowBlank="1" showInputMessage="1" showErrorMessage="1" sqref="U27:W32" xr:uid="{00000000-0002-0000-1000-00000F000000}">
      <formula1>"0,10,20,30,40,50,60,70,80,90,100"</formula1>
    </dataValidation>
  </dataValidations>
  <printOptions horizontalCentered="1"/>
  <pageMargins left="0.59055118110236227" right="0.59055118110236227" top="0.59055118110236227" bottom="0.59055118110236227" header="0.31496062992125984" footer="0.31496062992125984"/>
  <pageSetup paperSize="9"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A1:J248"/>
  <sheetViews>
    <sheetView showGridLines="0" showRowColHeaders="0" view="pageBreakPreview" zoomScale="120" zoomScaleNormal="120" zoomScaleSheetLayoutView="120" zoomScalePageLayoutView="120" workbookViewId="0">
      <selection activeCell="A4" sqref="A4:D4"/>
    </sheetView>
  </sheetViews>
  <sheetFormatPr defaultColWidth="9.140625" defaultRowHeight="15"/>
  <cols>
    <col min="1" max="1" width="4.140625" bestFit="1" customWidth="1"/>
    <col min="9" max="9" width="12.42578125" customWidth="1"/>
    <col min="10" max="10" width="6.7109375" style="222" bestFit="1" customWidth="1"/>
  </cols>
  <sheetData>
    <row r="1" spans="1:10" ht="14.25" customHeight="1" thickTop="1" thickBot="1">
      <c r="A1" s="893" t="s">
        <v>1114</v>
      </c>
      <c r="B1" s="893"/>
      <c r="C1" s="893"/>
      <c r="D1" s="893"/>
      <c r="E1" s="893"/>
      <c r="F1" s="893"/>
      <c r="G1" s="893"/>
      <c r="H1" s="893"/>
      <c r="I1" s="893"/>
      <c r="J1" s="893"/>
    </row>
    <row r="2" spans="1:10" ht="9" customHeight="1" thickTop="1" thickBot="1">
      <c r="A2" s="725" t="s">
        <v>1447</v>
      </c>
      <c r="B2" s="725"/>
      <c r="C2" s="725"/>
      <c r="D2" s="725"/>
      <c r="E2" s="725"/>
      <c r="F2" s="725"/>
      <c r="G2" s="725"/>
      <c r="H2" s="725"/>
      <c r="I2" s="725"/>
      <c r="J2" s="725"/>
    </row>
    <row r="3" spans="1:10" ht="9" customHeight="1" thickTop="1" thickBot="1">
      <c r="A3" s="278"/>
      <c r="B3" s="278"/>
      <c r="C3" s="278"/>
      <c r="D3" s="278"/>
      <c r="E3" s="278"/>
      <c r="F3" s="278"/>
      <c r="G3" s="278"/>
      <c r="H3" s="278"/>
      <c r="I3" s="278"/>
      <c r="J3" s="278"/>
    </row>
    <row r="4" spans="1:10" ht="15" customHeight="1" thickTop="1" thickBot="1">
      <c r="A4" s="384" t="s">
        <v>1522</v>
      </c>
      <c r="B4" s="384"/>
      <c r="C4" s="384"/>
      <c r="D4" s="384"/>
      <c r="E4" s="384" t="s">
        <v>1524</v>
      </c>
      <c r="F4" s="384"/>
      <c r="G4" s="384"/>
      <c r="H4" s="384"/>
      <c r="I4" s="384" t="s">
        <v>1466</v>
      </c>
      <c r="J4" s="384"/>
    </row>
    <row r="5" spans="1:10" ht="15" customHeight="1" thickTop="1" thickBot="1">
      <c r="A5" s="384" t="s">
        <v>1523</v>
      </c>
      <c r="B5" s="384"/>
      <c r="C5" s="384"/>
      <c r="D5" s="384"/>
      <c r="E5" s="384" t="s">
        <v>1525</v>
      </c>
      <c r="F5" s="384"/>
      <c r="G5" s="384"/>
      <c r="H5" s="384"/>
      <c r="I5" s="384" t="s">
        <v>1526</v>
      </c>
      <c r="J5" s="384"/>
    </row>
    <row r="6" spans="1:10" ht="9" customHeight="1" thickTop="1" thickBot="1">
      <c r="A6" s="262"/>
      <c r="B6" s="262"/>
      <c r="C6" s="262"/>
      <c r="D6" s="262"/>
      <c r="E6" s="262"/>
      <c r="F6" s="262"/>
      <c r="G6" s="262"/>
      <c r="H6" s="262"/>
      <c r="I6" s="262"/>
      <c r="J6" s="268"/>
    </row>
    <row r="7" spans="1:10" ht="15" customHeight="1" thickTop="1" thickBot="1">
      <c r="A7" s="456" t="s">
        <v>1115</v>
      </c>
      <c r="B7" s="457"/>
      <c r="C7" s="457"/>
      <c r="D7" s="457"/>
      <c r="E7" s="457"/>
      <c r="F7" s="457"/>
      <c r="G7" s="457"/>
      <c r="H7" s="457"/>
      <c r="I7" s="457"/>
      <c r="J7" s="458"/>
    </row>
    <row r="8" spans="1:10" ht="15" customHeight="1" thickTop="1" thickBot="1">
      <c r="A8" s="201" t="s">
        <v>1116</v>
      </c>
      <c r="B8" s="774" t="s">
        <v>938</v>
      </c>
      <c r="C8" s="774"/>
      <c r="D8" s="774"/>
      <c r="E8" s="774"/>
      <c r="F8" s="774"/>
      <c r="G8" s="774"/>
      <c r="H8" s="774"/>
      <c r="I8" s="774"/>
      <c r="J8" s="201" t="s">
        <v>1117</v>
      </c>
    </row>
    <row r="9" spans="1:10" ht="15" customHeight="1" thickTop="1" thickBot="1">
      <c r="A9" s="72" t="s">
        <v>1118</v>
      </c>
      <c r="B9" s="512" t="s">
        <v>1125</v>
      </c>
      <c r="C9" s="512"/>
      <c r="D9" s="512"/>
      <c r="E9" s="512"/>
      <c r="F9" s="512"/>
      <c r="G9" s="512"/>
      <c r="H9" s="512"/>
      <c r="I9" s="512"/>
      <c r="J9" s="9"/>
    </row>
    <row r="10" spans="1:10" ht="15" customHeight="1" thickTop="1" thickBot="1">
      <c r="A10" s="72" t="s">
        <v>1119</v>
      </c>
      <c r="B10" s="512" t="s">
        <v>1126</v>
      </c>
      <c r="C10" s="512"/>
      <c r="D10" s="512"/>
      <c r="E10" s="512"/>
      <c r="F10" s="512"/>
      <c r="G10" s="512"/>
      <c r="H10" s="512"/>
      <c r="I10" s="512"/>
      <c r="J10" s="9"/>
    </row>
    <row r="11" spans="1:10" ht="15" customHeight="1" thickTop="1" thickBot="1">
      <c r="A11" s="72" t="s">
        <v>1120</v>
      </c>
      <c r="B11" s="512" t="s">
        <v>1127</v>
      </c>
      <c r="C11" s="512"/>
      <c r="D11" s="512"/>
      <c r="E11" s="512"/>
      <c r="F11" s="512"/>
      <c r="G11" s="512"/>
      <c r="H11" s="512"/>
      <c r="I11" s="512"/>
      <c r="J11" s="9"/>
    </row>
    <row r="12" spans="1:10" ht="15" customHeight="1" thickTop="1" thickBot="1">
      <c r="A12" s="72" t="s">
        <v>1121</v>
      </c>
      <c r="B12" s="512" t="s">
        <v>1532</v>
      </c>
      <c r="C12" s="512"/>
      <c r="D12" s="512"/>
      <c r="E12" s="512"/>
      <c r="F12" s="512"/>
      <c r="G12" s="512"/>
      <c r="H12" s="512"/>
      <c r="I12" s="512"/>
      <c r="J12" s="9"/>
    </row>
    <row r="13" spans="1:10" ht="15" customHeight="1" thickTop="1" thickBot="1">
      <c r="A13" s="72" t="s">
        <v>1122</v>
      </c>
      <c r="B13" s="512" t="s">
        <v>1128</v>
      </c>
      <c r="C13" s="512"/>
      <c r="D13" s="512"/>
      <c r="E13" s="512"/>
      <c r="F13" s="512"/>
      <c r="G13" s="512"/>
      <c r="H13" s="512"/>
      <c r="I13" s="512"/>
      <c r="J13" s="9"/>
    </row>
    <row r="14" spans="1:10" ht="15" customHeight="1" thickTop="1" thickBot="1">
      <c r="A14" s="72" t="s">
        <v>1123</v>
      </c>
      <c r="B14" s="512" t="s">
        <v>1129</v>
      </c>
      <c r="C14" s="512"/>
      <c r="D14" s="512"/>
      <c r="E14" s="512"/>
      <c r="F14" s="512"/>
      <c r="G14" s="512"/>
      <c r="H14" s="512"/>
      <c r="I14" s="512"/>
      <c r="J14" s="9"/>
    </row>
    <row r="15" spans="1:10" ht="15" customHeight="1" thickTop="1" thickBot="1">
      <c r="A15" s="72" t="s">
        <v>1124</v>
      </c>
      <c r="B15" s="512" t="s">
        <v>1130</v>
      </c>
      <c r="C15" s="512"/>
      <c r="D15" s="512"/>
      <c r="E15" s="512"/>
      <c r="F15" s="512"/>
      <c r="G15" s="512"/>
      <c r="H15" s="512"/>
      <c r="I15" s="512"/>
      <c r="J15" s="9"/>
    </row>
    <row r="16" spans="1:10" ht="15" customHeight="1" thickTop="1" thickBot="1">
      <c r="A16" s="725" t="s">
        <v>1131</v>
      </c>
      <c r="B16" s="725"/>
      <c r="C16" s="725"/>
      <c r="D16" s="725"/>
      <c r="E16" s="725"/>
      <c r="F16" s="725"/>
      <c r="G16" s="725"/>
      <c r="H16" s="725"/>
      <c r="I16" s="725"/>
      <c r="J16" s="725"/>
    </row>
    <row r="17" spans="1:10" ht="15" customHeight="1" thickTop="1" thickBot="1">
      <c r="A17" s="456" t="s">
        <v>1132</v>
      </c>
      <c r="B17" s="457"/>
      <c r="C17" s="457"/>
      <c r="D17" s="457"/>
      <c r="E17" s="457"/>
      <c r="F17" s="457"/>
      <c r="G17" s="457"/>
      <c r="H17" s="457"/>
      <c r="I17" s="457"/>
      <c r="J17" s="458"/>
    </row>
    <row r="18" spans="1:10" ht="15" customHeight="1" thickTop="1" thickBot="1">
      <c r="A18" s="675" t="s">
        <v>1149</v>
      </c>
      <c r="B18" s="675"/>
      <c r="C18" s="578" t="s">
        <v>1133</v>
      </c>
      <c r="D18" s="578"/>
      <c r="E18" s="578"/>
      <c r="F18" s="578"/>
      <c r="G18" s="578"/>
      <c r="H18" s="578"/>
      <c r="I18" s="578"/>
      <c r="J18" s="73">
        <v>0</v>
      </c>
    </row>
    <row r="19" spans="1:10" ht="15" customHeight="1" thickTop="1" thickBot="1">
      <c r="A19" s="675"/>
      <c r="B19" s="675"/>
      <c r="C19" s="578" t="s">
        <v>1139</v>
      </c>
      <c r="D19" s="578"/>
      <c r="E19" s="578" t="s">
        <v>1134</v>
      </c>
      <c r="F19" s="578"/>
      <c r="G19" s="578"/>
      <c r="H19" s="578"/>
      <c r="I19" s="578"/>
      <c r="J19" s="73">
        <v>5</v>
      </c>
    </row>
    <row r="20" spans="1:10" ht="15" customHeight="1" thickTop="1" thickBot="1">
      <c r="A20" s="675"/>
      <c r="B20" s="675"/>
      <c r="C20" s="578"/>
      <c r="D20" s="578"/>
      <c r="E20" s="578" t="s">
        <v>1135</v>
      </c>
      <c r="F20" s="578"/>
      <c r="G20" s="578"/>
      <c r="H20" s="578"/>
      <c r="I20" s="578"/>
      <c r="J20" s="73">
        <v>3</v>
      </c>
    </row>
    <row r="21" spans="1:10" ht="15" customHeight="1" thickTop="1" thickBot="1">
      <c r="A21" s="675"/>
      <c r="B21" s="675"/>
      <c r="C21" s="578"/>
      <c r="D21" s="578"/>
      <c r="E21" s="578" t="s">
        <v>1136</v>
      </c>
      <c r="F21" s="578"/>
      <c r="G21" s="578"/>
      <c r="H21" s="578"/>
      <c r="I21" s="578"/>
      <c r="J21" s="73">
        <v>11</v>
      </c>
    </row>
    <row r="22" spans="1:10" ht="15" customHeight="1" thickTop="1" thickBot="1">
      <c r="A22" s="675"/>
      <c r="B22" s="675"/>
      <c r="C22" s="578"/>
      <c r="D22" s="578"/>
      <c r="E22" s="578" t="s">
        <v>1135</v>
      </c>
      <c r="F22" s="578"/>
      <c r="G22" s="578"/>
      <c r="H22" s="578"/>
      <c r="I22" s="578"/>
      <c r="J22" s="73">
        <v>9</v>
      </c>
    </row>
    <row r="23" spans="1:10" ht="15" customHeight="1" thickTop="1" thickBot="1">
      <c r="A23" s="675"/>
      <c r="B23" s="675"/>
      <c r="C23" s="578"/>
      <c r="D23" s="578"/>
      <c r="E23" s="578" t="s">
        <v>1137</v>
      </c>
      <c r="F23" s="578"/>
      <c r="G23" s="578"/>
      <c r="H23" s="578"/>
      <c r="I23" s="578"/>
      <c r="J23" s="73">
        <v>10</v>
      </c>
    </row>
    <row r="24" spans="1:10" ht="15" customHeight="1" thickTop="1" thickBot="1">
      <c r="A24" s="675"/>
      <c r="B24" s="675"/>
      <c r="C24" s="578"/>
      <c r="D24" s="578"/>
      <c r="E24" s="578" t="s">
        <v>1138</v>
      </c>
      <c r="F24" s="578"/>
      <c r="G24" s="578"/>
      <c r="H24" s="578"/>
      <c r="I24" s="578"/>
      <c r="J24" s="73">
        <v>8</v>
      </c>
    </row>
    <row r="25" spans="1:10" ht="15" customHeight="1" thickTop="1" thickBot="1">
      <c r="A25" s="675"/>
      <c r="B25" s="675"/>
      <c r="C25" s="578" t="s">
        <v>1140</v>
      </c>
      <c r="D25" s="578"/>
      <c r="E25" s="578" t="s">
        <v>1143</v>
      </c>
      <c r="F25" s="578"/>
      <c r="G25" s="578"/>
      <c r="H25" s="578"/>
      <c r="I25" s="578"/>
      <c r="J25" s="73" t="s">
        <v>1144</v>
      </c>
    </row>
    <row r="26" spans="1:10" ht="15" customHeight="1" thickTop="1" thickBot="1">
      <c r="A26" s="675"/>
      <c r="B26" s="675"/>
      <c r="C26" s="578" t="s">
        <v>1141</v>
      </c>
      <c r="D26" s="578"/>
      <c r="E26" s="578" t="s">
        <v>1145</v>
      </c>
      <c r="F26" s="578"/>
      <c r="G26" s="578"/>
      <c r="H26" s="578"/>
      <c r="I26" s="578"/>
      <c r="J26" s="73">
        <v>4</v>
      </c>
    </row>
    <row r="27" spans="1:10" ht="15" customHeight="1" thickTop="1" thickBot="1">
      <c r="A27" s="675"/>
      <c r="B27" s="675"/>
      <c r="C27" s="578"/>
      <c r="D27" s="578"/>
      <c r="E27" s="578" t="s">
        <v>1146</v>
      </c>
      <c r="F27" s="578"/>
      <c r="G27" s="578"/>
      <c r="H27" s="578"/>
      <c r="I27" s="578"/>
      <c r="J27" s="73">
        <v>10</v>
      </c>
    </row>
    <row r="28" spans="1:10" ht="15" customHeight="1" thickTop="1" thickBot="1">
      <c r="A28" s="675"/>
      <c r="B28" s="675"/>
      <c r="C28" s="578" t="s">
        <v>1142</v>
      </c>
      <c r="D28" s="578"/>
      <c r="E28" s="578" t="s">
        <v>1147</v>
      </c>
      <c r="F28" s="578"/>
      <c r="G28" s="578"/>
      <c r="H28" s="578"/>
      <c r="I28" s="578"/>
      <c r="J28" s="73">
        <v>5</v>
      </c>
    </row>
    <row r="29" spans="1:10" ht="15" customHeight="1" thickTop="1" thickBot="1">
      <c r="A29" s="675"/>
      <c r="B29" s="675"/>
      <c r="C29" s="578"/>
      <c r="D29" s="578"/>
      <c r="E29" s="578" t="s">
        <v>1148</v>
      </c>
      <c r="F29" s="578"/>
      <c r="G29" s="578"/>
      <c r="H29" s="578"/>
      <c r="I29" s="578"/>
      <c r="J29" s="73">
        <v>14</v>
      </c>
    </row>
    <row r="30" spans="1:10" ht="15" customHeight="1" thickTop="1" thickBot="1">
      <c r="A30" s="724" t="s">
        <v>1157</v>
      </c>
      <c r="B30" s="724"/>
      <c r="C30" s="724"/>
      <c r="D30" s="724"/>
      <c r="E30" s="724"/>
      <c r="F30" s="724"/>
      <c r="G30" s="724"/>
      <c r="H30" s="724"/>
      <c r="I30" s="724"/>
      <c r="J30" s="724"/>
    </row>
    <row r="31" spans="1:10" ht="15" customHeight="1" thickTop="1" thickBot="1">
      <c r="A31" s="780" t="s">
        <v>1168</v>
      </c>
      <c r="B31" s="780"/>
      <c r="C31" s="780"/>
      <c r="D31" s="780"/>
      <c r="E31" s="780"/>
      <c r="F31" s="780"/>
      <c r="G31" s="780"/>
      <c r="H31" s="780"/>
      <c r="I31" s="780"/>
      <c r="J31" s="69"/>
    </row>
    <row r="32" spans="1:10" ht="15" customHeight="1" thickTop="1" thickBot="1">
      <c r="A32" s="675" t="s">
        <v>1158</v>
      </c>
      <c r="B32" s="675"/>
      <c r="C32" s="73" t="s">
        <v>72</v>
      </c>
      <c r="D32" s="674" t="s">
        <v>1150</v>
      </c>
      <c r="E32" s="674"/>
      <c r="F32" s="674"/>
      <c r="G32" s="674"/>
      <c r="H32" s="674"/>
      <c r="I32" s="674"/>
      <c r="J32" s="73">
        <v>0</v>
      </c>
    </row>
    <row r="33" spans="1:10" ht="15" customHeight="1" thickTop="1" thickBot="1">
      <c r="A33" s="675"/>
      <c r="B33" s="675"/>
      <c r="C33" s="453" t="s">
        <v>1154</v>
      </c>
      <c r="D33" s="674" t="s">
        <v>1151</v>
      </c>
      <c r="E33" s="674"/>
      <c r="F33" s="674"/>
      <c r="G33" s="674"/>
      <c r="H33" s="674"/>
      <c r="I33" s="674"/>
      <c r="J33" s="73">
        <v>10</v>
      </c>
    </row>
    <row r="34" spans="1:10" ht="15" customHeight="1" thickTop="1" thickBot="1">
      <c r="A34" s="675"/>
      <c r="B34" s="675"/>
      <c r="C34" s="453"/>
      <c r="D34" s="674" t="s">
        <v>1152</v>
      </c>
      <c r="E34" s="674"/>
      <c r="F34" s="674"/>
      <c r="G34" s="674"/>
      <c r="H34" s="674"/>
      <c r="I34" s="674"/>
      <c r="J34" s="73">
        <v>30</v>
      </c>
    </row>
    <row r="35" spans="1:10" ht="15" customHeight="1" thickTop="1" thickBot="1">
      <c r="A35" s="675"/>
      <c r="B35" s="675"/>
      <c r="C35" s="73" t="s">
        <v>75</v>
      </c>
      <c r="D35" s="674" t="s">
        <v>1153</v>
      </c>
      <c r="E35" s="674"/>
      <c r="F35" s="674"/>
      <c r="G35" s="674"/>
      <c r="H35" s="674"/>
      <c r="I35" s="674"/>
      <c r="J35" s="73">
        <v>50</v>
      </c>
    </row>
    <row r="36" spans="1:10" ht="15" customHeight="1" thickTop="1" thickBot="1">
      <c r="A36" s="675"/>
      <c r="B36" s="675"/>
      <c r="C36" s="73" t="s">
        <v>1155</v>
      </c>
      <c r="D36" s="674" t="s">
        <v>1156</v>
      </c>
      <c r="E36" s="674"/>
      <c r="F36" s="674"/>
      <c r="G36" s="674"/>
      <c r="H36" s="674"/>
      <c r="I36" s="674"/>
      <c r="J36" s="73">
        <v>50</v>
      </c>
    </row>
    <row r="37" spans="1:10" ht="15" customHeight="1" thickTop="1" thickBot="1">
      <c r="A37" s="780" t="s">
        <v>1169</v>
      </c>
      <c r="B37" s="780"/>
      <c r="C37" s="780"/>
      <c r="D37" s="780"/>
      <c r="E37" s="780"/>
      <c r="F37" s="780"/>
      <c r="G37" s="780"/>
      <c r="H37" s="780"/>
      <c r="I37" s="780"/>
      <c r="J37" s="69"/>
    </row>
    <row r="38" spans="1:10" ht="15" customHeight="1" thickTop="1" thickBot="1">
      <c r="A38" s="675" t="s">
        <v>1165</v>
      </c>
      <c r="B38" s="518"/>
      <c r="C38" s="674" t="s">
        <v>1159</v>
      </c>
      <c r="D38" s="674"/>
      <c r="E38" s="674"/>
      <c r="F38" s="674"/>
      <c r="G38" s="674"/>
      <c r="H38" s="674"/>
      <c r="I38" s="674"/>
      <c r="J38" s="73">
        <v>9</v>
      </c>
    </row>
    <row r="39" spans="1:10" ht="15" customHeight="1" thickTop="1" thickBot="1">
      <c r="A39" s="518"/>
      <c r="B39" s="518"/>
      <c r="C39" s="453" t="s">
        <v>1160</v>
      </c>
      <c r="D39" s="453"/>
      <c r="E39" s="674" t="s">
        <v>1161</v>
      </c>
      <c r="F39" s="674"/>
      <c r="G39" s="674"/>
      <c r="H39" s="674"/>
      <c r="I39" s="674"/>
      <c r="J39" s="73">
        <v>12</v>
      </c>
    </row>
    <row r="40" spans="1:10" ht="15" customHeight="1" thickTop="1" thickBot="1">
      <c r="A40" s="518"/>
      <c r="B40" s="518"/>
      <c r="C40" s="453"/>
      <c r="D40" s="453"/>
      <c r="E40" s="674" t="s">
        <v>1162</v>
      </c>
      <c r="F40" s="674"/>
      <c r="G40" s="674"/>
      <c r="H40" s="674"/>
      <c r="I40" s="674"/>
      <c r="J40" s="73">
        <v>25</v>
      </c>
    </row>
    <row r="41" spans="1:10" ht="15" customHeight="1" thickTop="1" thickBot="1">
      <c r="A41" s="518"/>
      <c r="B41" s="518"/>
      <c r="C41" s="453" t="s">
        <v>1163</v>
      </c>
      <c r="D41" s="453"/>
      <c r="E41" s="674" t="s">
        <v>1161</v>
      </c>
      <c r="F41" s="674"/>
      <c r="G41" s="674"/>
      <c r="H41" s="674"/>
      <c r="I41" s="674"/>
      <c r="J41" s="73">
        <v>30</v>
      </c>
    </row>
    <row r="42" spans="1:10" ht="15" customHeight="1" thickTop="1" thickBot="1">
      <c r="A42" s="518"/>
      <c r="B42" s="518"/>
      <c r="C42" s="453"/>
      <c r="D42" s="453"/>
      <c r="E42" s="674" t="s">
        <v>1162</v>
      </c>
      <c r="F42" s="674"/>
      <c r="G42" s="674"/>
      <c r="H42" s="674"/>
      <c r="I42" s="674"/>
      <c r="J42" s="73">
        <v>50</v>
      </c>
    </row>
    <row r="43" spans="1:10" ht="15" customHeight="1" thickTop="1" thickBot="1">
      <c r="A43" s="518"/>
      <c r="B43" s="518"/>
      <c r="C43" s="453" t="s">
        <v>1164</v>
      </c>
      <c r="D43" s="453"/>
      <c r="E43" s="674" t="s">
        <v>1161</v>
      </c>
      <c r="F43" s="674"/>
      <c r="G43" s="674"/>
      <c r="H43" s="674"/>
      <c r="I43" s="674"/>
      <c r="J43" s="73">
        <v>50</v>
      </c>
    </row>
    <row r="44" spans="1:10" ht="15" customHeight="1" thickTop="1" thickBot="1">
      <c r="A44" s="518"/>
      <c r="B44" s="518"/>
      <c r="C44" s="453"/>
      <c r="D44" s="453"/>
      <c r="E44" s="674" t="s">
        <v>1162</v>
      </c>
      <c r="F44" s="674"/>
      <c r="G44" s="674"/>
      <c r="H44" s="674"/>
      <c r="I44" s="674"/>
      <c r="J44" s="73">
        <v>75</v>
      </c>
    </row>
    <row r="45" spans="1:10" ht="15" customHeight="1" thickTop="1" thickBot="1">
      <c r="A45" s="780" t="s">
        <v>1170</v>
      </c>
      <c r="B45" s="780"/>
      <c r="C45" s="780"/>
      <c r="D45" s="780"/>
      <c r="E45" s="780"/>
      <c r="F45" s="780"/>
      <c r="G45" s="780"/>
      <c r="H45" s="780"/>
      <c r="I45" s="780"/>
      <c r="J45" s="69"/>
    </row>
    <row r="46" spans="1:10" ht="15" customHeight="1" thickTop="1" thickBot="1">
      <c r="A46" s="518" t="s">
        <v>1166</v>
      </c>
      <c r="B46" s="518"/>
      <c r="C46" s="512" t="s">
        <v>1167</v>
      </c>
      <c r="D46" s="512"/>
      <c r="E46" s="512"/>
      <c r="F46" s="512"/>
      <c r="G46" s="512"/>
      <c r="H46" s="512"/>
      <c r="I46" s="512"/>
      <c r="J46" s="73">
        <v>12</v>
      </c>
    </row>
    <row r="47" spans="1:10" ht="15" customHeight="1" thickTop="1" thickBot="1">
      <c r="A47" s="780" t="s">
        <v>1171</v>
      </c>
      <c r="B47" s="780"/>
      <c r="C47" s="780"/>
      <c r="D47" s="780"/>
      <c r="E47" s="780"/>
      <c r="F47" s="780"/>
      <c r="G47" s="780"/>
      <c r="H47" s="780"/>
      <c r="I47" s="780"/>
      <c r="J47" s="69"/>
    </row>
    <row r="48" spans="1:10" ht="15" customHeight="1" thickTop="1" thickBot="1">
      <c r="A48" s="675" t="s">
        <v>1175</v>
      </c>
      <c r="B48" s="675"/>
      <c r="C48" s="512" t="s">
        <v>1172</v>
      </c>
      <c r="D48" s="512"/>
      <c r="E48" s="512"/>
      <c r="F48" s="512"/>
      <c r="G48" s="512"/>
      <c r="H48" s="512"/>
      <c r="I48" s="512"/>
      <c r="J48" s="73">
        <v>25</v>
      </c>
    </row>
    <row r="49" spans="1:10" ht="15" customHeight="1" thickTop="1" thickBot="1">
      <c r="A49" s="675"/>
      <c r="B49" s="675"/>
      <c r="C49" s="512" t="s">
        <v>1173</v>
      </c>
      <c r="D49" s="512"/>
      <c r="E49" s="512"/>
      <c r="F49" s="512"/>
      <c r="G49" s="512"/>
      <c r="H49" s="512"/>
      <c r="I49" s="512"/>
      <c r="J49" s="73">
        <v>75</v>
      </c>
    </row>
    <row r="50" spans="1:10" ht="15" customHeight="1" thickTop="1" thickBot="1">
      <c r="A50" s="675"/>
      <c r="B50" s="675"/>
      <c r="C50" s="512" t="s">
        <v>1174</v>
      </c>
      <c r="D50" s="512"/>
      <c r="E50" s="512"/>
      <c r="F50" s="512"/>
      <c r="G50" s="512"/>
      <c r="H50" s="512"/>
      <c r="I50" s="512"/>
      <c r="J50" s="73">
        <v>87</v>
      </c>
    </row>
    <row r="51" spans="1:10" ht="15" customHeight="1" thickTop="1" thickBot="1">
      <c r="A51" s="780" t="s">
        <v>1181</v>
      </c>
      <c r="B51" s="780"/>
      <c r="C51" s="780"/>
      <c r="D51" s="780"/>
      <c r="E51" s="780"/>
      <c r="F51" s="780"/>
      <c r="G51" s="780"/>
      <c r="H51" s="780"/>
      <c r="I51" s="780"/>
      <c r="J51" s="69"/>
    </row>
    <row r="52" spans="1:10" ht="15" customHeight="1" thickTop="1" thickBot="1">
      <c r="A52" s="675" t="s">
        <v>1180</v>
      </c>
      <c r="B52" s="675"/>
      <c r="C52" s="453" t="s">
        <v>1176</v>
      </c>
      <c r="D52" s="453"/>
      <c r="E52" s="512" t="s">
        <v>1178</v>
      </c>
      <c r="F52" s="512"/>
      <c r="G52" s="512"/>
      <c r="H52" s="512"/>
      <c r="I52" s="512"/>
      <c r="J52" s="73">
        <v>20</v>
      </c>
    </row>
    <row r="53" spans="1:10" ht="15" customHeight="1" thickTop="1" thickBot="1">
      <c r="A53" s="675"/>
      <c r="B53" s="675"/>
      <c r="C53" s="453"/>
      <c r="D53" s="453"/>
      <c r="E53" s="512" t="s">
        <v>1179</v>
      </c>
      <c r="F53" s="512"/>
      <c r="G53" s="512"/>
      <c r="H53" s="512"/>
      <c r="I53" s="512"/>
      <c r="J53" s="73">
        <v>50</v>
      </c>
    </row>
    <row r="54" spans="1:10" ht="15" customHeight="1" thickTop="1" thickBot="1">
      <c r="A54" s="675"/>
      <c r="B54" s="675"/>
      <c r="C54" s="674" t="s">
        <v>1177</v>
      </c>
      <c r="D54" s="674"/>
      <c r="E54" s="512" t="s">
        <v>1178</v>
      </c>
      <c r="F54" s="512"/>
      <c r="G54" s="512"/>
      <c r="H54" s="512"/>
      <c r="I54" s="512"/>
      <c r="J54" s="73">
        <v>70</v>
      </c>
    </row>
    <row r="55" spans="1:10" ht="15" customHeight="1" thickTop="1" thickBot="1">
      <c r="A55" s="675"/>
      <c r="B55" s="675"/>
      <c r="C55" s="674"/>
      <c r="D55" s="674"/>
      <c r="E55" s="512" t="s">
        <v>1179</v>
      </c>
      <c r="F55" s="512"/>
      <c r="G55" s="512"/>
      <c r="H55" s="512"/>
      <c r="I55" s="512"/>
      <c r="J55" s="73">
        <v>90</v>
      </c>
    </row>
    <row r="56" spans="1:10" ht="15" customHeight="1" thickTop="1" thickBot="1">
      <c r="A56" s="780" t="s">
        <v>1187</v>
      </c>
      <c r="B56" s="780"/>
      <c r="C56" s="780"/>
      <c r="D56" s="780"/>
      <c r="E56" s="780"/>
      <c r="F56" s="780"/>
      <c r="G56" s="780"/>
      <c r="H56" s="780"/>
      <c r="I56" s="780"/>
      <c r="J56" s="69"/>
    </row>
    <row r="57" spans="1:10" ht="15.75" customHeight="1" thickTop="1" thickBot="1">
      <c r="A57" s="675" t="s">
        <v>1185</v>
      </c>
      <c r="B57" s="675"/>
      <c r="C57" s="453" t="s">
        <v>1182</v>
      </c>
      <c r="D57" s="453"/>
      <c r="E57" s="674" t="s">
        <v>1183</v>
      </c>
      <c r="F57" s="674"/>
      <c r="G57" s="674"/>
      <c r="H57" s="674"/>
      <c r="I57" s="674"/>
      <c r="J57" s="674">
        <v>25</v>
      </c>
    </row>
    <row r="58" spans="1:10" ht="16.5" thickTop="1" thickBot="1">
      <c r="A58" s="675"/>
      <c r="B58" s="675"/>
      <c r="C58" s="453"/>
      <c r="D58" s="453"/>
      <c r="E58" s="674"/>
      <c r="F58" s="674"/>
      <c r="G58" s="674"/>
      <c r="H58" s="674"/>
      <c r="I58" s="674"/>
      <c r="J58" s="674"/>
    </row>
    <row r="59" spans="1:10" ht="16.5" thickTop="1" thickBot="1">
      <c r="A59" s="675"/>
      <c r="B59" s="675"/>
      <c r="C59" s="453"/>
      <c r="D59" s="453"/>
      <c r="E59" s="674" t="s">
        <v>1184</v>
      </c>
      <c r="F59" s="674"/>
      <c r="G59" s="674"/>
      <c r="H59" s="674"/>
      <c r="I59" s="674"/>
      <c r="J59" s="674">
        <v>50</v>
      </c>
    </row>
    <row r="60" spans="1:10" ht="16.5" thickTop="1" thickBot="1">
      <c r="A60" s="675"/>
      <c r="B60" s="675"/>
      <c r="C60" s="453"/>
      <c r="D60" s="453"/>
      <c r="E60" s="674"/>
      <c r="F60" s="674"/>
      <c r="G60" s="674"/>
      <c r="H60" s="674"/>
      <c r="I60" s="674"/>
      <c r="J60" s="674"/>
    </row>
    <row r="61" spans="1:10" ht="16.5" thickTop="1" thickBot="1">
      <c r="A61" s="675"/>
      <c r="B61" s="675"/>
      <c r="C61" s="453"/>
      <c r="D61" s="453"/>
      <c r="E61" s="674"/>
      <c r="F61" s="674"/>
      <c r="G61" s="674"/>
      <c r="H61" s="674"/>
      <c r="I61" s="674"/>
      <c r="J61" s="674"/>
    </row>
    <row r="62" spans="1:10" ht="16.5" thickTop="1" thickBot="1">
      <c r="A62" s="675"/>
      <c r="B62" s="675"/>
      <c r="C62" s="453" t="s">
        <v>1186</v>
      </c>
      <c r="D62" s="453"/>
      <c r="E62" s="674" t="s">
        <v>1183</v>
      </c>
      <c r="F62" s="674"/>
      <c r="G62" s="674"/>
      <c r="H62" s="674"/>
      <c r="I62" s="674"/>
      <c r="J62" s="674">
        <v>75</v>
      </c>
    </row>
    <row r="63" spans="1:10" ht="16.5" thickTop="1" thickBot="1">
      <c r="A63" s="675"/>
      <c r="B63" s="675"/>
      <c r="C63" s="453"/>
      <c r="D63" s="453"/>
      <c r="E63" s="674"/>
      <c r="F63" s="674"/>
      <c r="G63" s="674"/>
      <c r="H63" s="674"/>
      <c r="I63" s="674"/>
      <c r="J63" s="674"/>
    </row>
    <row r="64" spans="1:10" ht="16.5" thickTop="1" thickBot="1">
      <c r="A64" s="675"/>
      <c r="B64" s="675"/>
      <c r="C64" s="453"/>
      <c r="D64" s="453"/>
      <c r="E64" s="674" t="s">
        <v>1184</v>
      </c>
      <c r="F64" s="674"/>
      <c r="G64" s="674"/>
      <c r="H64" s="674"/>
      <c r="I64" s="674"/>
      <c r="J64" s="674">
        <v>88</v>
      </c>
    </row>
    <row r="65" spans="1:10" ht="16.5" thickTop="1" thickBot="1">
      <c r="A65" s="675"/>
      <c r="B65" s="675"/>
      <c r="C65" s="453"/>
      <c r="D65" s="453"/>
      <c r="E65" s="674"/>
      <c r="F65" s="674"/>
      <c r="G65" s="674"/>
      <c r="H65" s="674"/>
      <c r="I65" s="674"/>
      <c r="J65" s="674"/>
    </row>
    <row r="66" spans="1:10" ht="16.5" thickTop="1" thickBot="1">
      <c r="A66" s="675"/>
      <c r="B66" s="675"/>
      <c r="C66" s="453"/>
      <c r="D66" s="453"/>
      <c r="E66" s="674"/>
      <c r="F66" s="674"/>
      <c r="G66" s="674"/>
      <c r="H66" s="674"/>
      <c r="I66" s="674"/>
      <c r="J66" s="674"/>
    </row>
    <row r="67" spans="1:10" ht="16.5" thickTop="1" thickBot="1">
      <c r="A67" s="780" t="s">
        <v>1188</v>
      </c>
      <c r="B67" s="780"/>
      <c r="C67" s="780"/>
      <c r="D67" s="780"/>
      <c r="E67" s="780"/>
      <c r="F67" s="780"/>
      <c r="G67" s="780"/>
      <c r="H67" s="780"/>
      <c r="I67" s="780"/>
      <c r="J67" s="69"/>
    </row>
    <row r="68" spans="1:10" ht="16.5" thickTop="1" thickBot="1">
      <c r="A68" s="675" t="s">
        <v>1192</v>
      </c>
      <c r="B68" s="675"/>
      <c r="C68" s="512" t="s">
        <v>1189</v>
      </c>
      <c r="D68" s="512"/>
      <c r="E68" s="512"/>
      <c r="F68" s="512"/>
      <c r="G68" s="512"/>
      <c r="H68" s="512"/>
      <c r="I68" s="512"/>
      <c r="J68" s="73">
        <v>9</v>
      </c>
    </row>
    <row r="69" spans="1:10" ht="16.5" thickTop="1" thickBot="1">
      <c r="A69" s="675"/>
      <c r="B69" s="675"/>
      <c r="C69" s="512" t="s">
        <v>1190</v>
      </c>
      <c r="D69" s="512"/>
      <c r="E69" s="512"/>
      <c r="F69" s="512"/>
      <c r="G69" s="512"/>
      <c r="H69" s="512"/>
      <c r="I69" s="512"/>
      <c r="J69" s="73">
        <v>5</v>
      </c>
    </row>
    <row r="70" spans="1:10" ht="16.5" thickTop="1" thickBot="1">
      <c r="A70" s="675"/>
      <c r="B70" s="675"/>
      <c r="C70" s="679" t="s">
        <v>1191</v>
      </c>
      <c r="D70" s="679"/>
      <c r="E70" s="679"/>
      <c r="F70" s="679"/>
      <c r="G70" s="679"/>
      <c r="H70" s="679"/>
      <c r="I70" s="679"/>
      <c r="J70" s="674">
        <v>15</v>
      </c>
    </row>
    <row r="71" spans="1:10" ht="16.5" thickTop="1" thickBot="1">
      <c r="A71" s="675"/>
      <c r="B71" s="675"/>
      <c r="C71" s="679"/>
      <c r="D71" s="679"/>
      <c r="E71" s="679"/>
      <c r="F71" s="679"/>
      <c r="G71" s="679"/>
      <c r="H71" s="679"/>
      <c r="I71" s="679"/>
      <c r="J71" s="674"/>
    </row>
    <row r="72" spans="1:10" ht="16.5" thickTop="1" thickBot="1">
      <c r="A72" s="780" t="s">
        <v>1193</v>
      </c>
      <c r="B72" s="780"/>
      <c r="C72" s="780"/>
      <c r="D72" s="780"/>
      <c r="E72" s="780"/>
      <c r="F72" s="780"/>
      <c r="G72" s="780"/>
      <c r="H72" s="780"/>
      <c r="I72" s="780"/>
      <c r="J72" s="69"/>
    </row>
    <row r="73" spans="1:10" ht="15" customHeight="1" thickTop="1" thickBot="1">
      <c r="A73" s="262"/>
      <c r="B73" s="262"/>
      <c r="C73" s="262"/>
      <c r="D73" s="262"/>
      <c r="E73" s="262"/>
      <c r="F73" s="262"/>
      <c r="G73" s="262"/>
      <c r="H73" s="262"/>
      <c r="I73" s="262"/>
      <c r="J73" s="268"/>
    </row>
    <row r="74" spans="1:10" ht="16.5" thickTop="1" thickBot="1">
      <c r="A74" s="581" t="s">
        <v>1194</v>
      </c>
      <c r="B74" s="581"/>
      <c r="C74" s="581"/>
      <c r="D74" s="581"/>
      <c r="E74" s="581"/>
      <c r="F74" s="581"/>
      <c r="G74" s="581"/>
      <c r="H74" s="581"/>
      <c r="I74" s="581"/>
      <c r="J74" s="581"/>
    </row>
    <row r="75" spans="1:10" ht="15.75" customHeight="1" thickTop="1" thickBot="1">
      <c r="A75" s="518" t="s">
        <v>1195</v>
      </c>
      <c r="B75" s="518"/>
      <c r="C75" s="518"/>
      <c r="D75" s="518"/>
      <c r="E75" s="675" t="s">
        <v>1196</v>
      </c>
      <c r="F75" s="675"/>
      <c r="G75" s="675" t="s">
        <v>1197</v>
      </c>
      <c r="H75" s="675"/>
      <c r="I75" s="675" t="s">
        <v>1198</v>
      </c>
      <c r="J75" s="675"/>
    </row>
    <row r="76" spans="1:10" ht="16.5" thickTop="1" thickBot="1">
      <c r="A76" s="518"/>
      <c r="B76" s="518"/>
      <c r="C76" s="518"/>
      <c r="D76" s="518"/>
      <c r="E76" s="675"/>
      <c r="F76" s="675"/>
      <c r="G76" s="675"/>
      <c r="H76" s="675"/>
      <c r="I76" s="675"/>
      <c r="J76" s="675"/>
    </row>
    <row r="77" spans="1:10" ht="16.5" thickTop="1" thickBot="1">
      <c r="A77" s="518"/>
      <c r="B77" s="518"/>
      <c r="C77" s="518"/>
      <c r="D77" s="518"/>
      <c r="E77" s="675"/>
      <c r="F77" s="675"/>
      <c r="G77" s="675"/>
      <c r="H77" s="675"/>
      <c r="I77" s="675"/>
      <c r="J77" s="675"/>
    </row>
    <row r="78" spans="1:10" ht="16.5" thickTop="1" thickBot="1">
      <c r="A78" s="670" t="s">
        <v>1199</v>
      </c>
      <c r="B78" s="670"/>
      <c r="C78" s="670"/>
      <c r="D78" s="670"/>
      <c r="E78" s="670"/>
      <c r="F78" s="670"/>
      <c r="G78" s="670"/>
      <c r="H78" s="670"/>
      <c r="I78" s="670"/>
      <c r="J78" s="670"/>
    </row>
    <row r="79" spans="1:10" ht="16.5" thickTop="1" thickBot="1">
      <c r="A79" s="578" t="s">
        <v>1200</v>
      </c>
      <c r="B79" s="578"/>
      <c r="C79" s="578"/>
      <c r="D79" s="578"/>
      <c r="E79" s="674">
        <v>0</v>
      </c>
      <c r="F79" s="674"/>
      <c r="G79" s="674">
        <v>0</v>
      </c>
      <c r="H79" s="674"/>
      <c r="I79" s="674">
        <v>0</v>
      </c>
      <c r="J79" s="674"/>
    </row>
    <row r="80" spans="1:10" ht="16.5" thickTop="1" thickBot="1">
      <c r="A80" s="578" t="s">
        <v>1201</v>
      </c>
      <c r="B80" s="578"/>
      <c r="C80" s="578"/>
      <c r="D80" s="578"/>
      <c r="E80" s="674">
        <v>0</v>
      </c>
      <c r="F80" s="674"/>
      <c r="G80" s="674">
        <v>0</v>
      </c>
      <c r="H80" s="674"/>
      <c r="I80" s="674">
        <v>0</v>
      </c>
      <c r="J80" s="674"/>
    </row>
    <row r="81" spans="1:10" ht="16.5" thickTop="1" thickBot="1">
      <c r="A81" s="578" t="s">
        <v>1202</v>
      </c>
      <c r="B81" s="578"/>
      <c r="C81" s="578"/>
      <c r="D81" s="578"/>
      <c r="E81" s="674">
        <v>1</v>
      </c>
      <c r="F81" s="674"/>
      <c r="G81" s="674">
        <v>0</v>
      </c>
      <c r="H81" s="674"/>
      <c r="I81" s="674">
        <v>0</v>
      </c>
      <c r="J81" s="674"/>
    </row>
    <row r="82" spans="1:10" ht="16.5" thickTop="1" thickBot="1">
      <c r="A82" s="578" t="s">
        <v>1203</v>
      </c>
      <c r="B82" s="578"/>
      <c r="C82" s="578"/>
      <c r="D82" s="578"/>
      <c r="E82" s="674">
        <v>2</v>
      </c>
      <c r="F82" s="674"/>
      <c r="G82" s="674">
        <v>1</v>
      </c>
      <c r="H82" s="674"/>
      <c r="I82" s="674">
        <v>1</v>
      </c>
      <c r="J82" s="674"/>
    </row>
    <row r="83" spans="1:10" ht="16.5" thickTop="1" thickBot="1">
      <c r="A83" s="670" t="s">
        <v>1204</v>
      </c>
      <c r="B83" s="670"/>
      <c r="C83" s="670"/>
      <c r="D83" s="670"/>
      <c r="E83" s="670"/>
      <c r="F83" s="670"/>
      <c r="G83" s="670"/>
      <c r="H83" s="670"/>
      <c r="I83" s="670"/>
      <c r="J83" s="670"/>
    </row>
    <row r="84" spans="1:10" ht="16.5" thickTop="1" thickBot="1">
      <c r="A84" s="453" t="s">
        <v>1205</v>
      </c>
      <c r="B84" s="453"/>
      <c r="C84" s="453"/>
      <c r="D84" s="453"/>
      <c r="E84" s="674">
        <v>3</v>
      </c>
      <c r="F84" s="674"/>
      <c r="G84" s="674">
        <v>1</v>
      </c>
      <c r="H84" s="674"/>
      <c r="I84" s="674">
        <v>1</v>
      </c>
      <c r="J84" s="674"/>
    </row>
    <row r="85" spans="1:10" ht="16.5" thickTop="1" thickBot="1">
      <c r="A85" s="453"/>
      <c r="B85" s="453"/>
      <c r="C85" s="453"/>
      <c r="D85" s="453"/>
      <c r="E85" s="674"/>
      <c r="F85" s="674"/>
      <c r="G85" s="674"/>
      <c r="H85" s="674"/>
      <c r="I85" s="674"/>
      <c r="J85" s="674"/>
    </row>
    <row r="86" spans="1:10" ht="16.5" thickTop="1" thickBot="1">
      <c r="A86" s="453" t="s">
        <v>1206</v>
      </c>
      <c r="B86" s="453"/>
      <c r="C86" s="453"/>
      <c r="D86" s="453"/>
      <c r="E86" s="674">
        <v>4</v>
      </c>
      <c r="F86" s="674"/>
      <c r="G86" s="674">
        <v>2</v>
      </c>
      <c r="H86" s="674"/>
      <c r="I86" s="674">
        <v>2</v>
      </c>
      <c r="J86" s="674"/>
    </row>
    <row r="87" spans="1:10" ht="16.5" thickTop="1" thickBot="1">
      <c r="A87" s="453"/>
      <c r="B87" s="453"/>
      <c r="C87" s="453"/>
      <c r="D87" s="453"/>
      <c r="E87" s="674"/>
      <c r="F87" s="674"/>
      <c r="G87" s="674"/>
      <c r="H87" s="674"/>
      <c r="I87" s="674"/>
      <c r="J87" s="674"/>
    </row>
    <row r="88" spans="1:10" ht="16.5" thickTop="1" thickBot="1">
      <c r="A88" s="670" t="s">
        <v>1207</v>
      </c>
      <c r="B88" s="670"/>
      <c r="C88" s="670"/>
      <c r="D88" s="670"/>
      <c r="E88" s="670"/>
      <c r="F88" s="670"/>
      <c r="G88" s="670"/>
      <c r="H88" s="670"/>
      <c r="I88" s="670"/>
      <c r="J88" s="670"/>
    </row>
    <row r="89" spans="1:10" ht="15" customHeight="1" thickTop="1" thickBot="1">
      <c r="A89" s="453" t="s">
        <v>1208</v>
      </c>
      <c r="B89" s="453"/>
      <c r="C89" s="453"/>
      <c r="D89" s="453"/>
      <c r="E89" s="674">
        <v>5</v>
      </c>
      <c r="F89" s="674"/>
      <c r="G89" s="674">
        <v>2</v>
      </c>
      <c r="H89" s="674"/>
      <c r="I89" s="674">
        <v>2</v>
      </c>
      <c r="J89" s="674"/>
    </row>
    <row r="90" spans="1:10" ht="16.5" thickTop="1" thickBot="1">
      <c r="A90" s="453"/>
      <c r="B90" s="453"/>
      <c r="C90" s="453"/>
      <c r="D90" s="453"/>
      <c r="E90" s="674"/>
      <c r="F90" s="674"/>
      <c r="G90" s="674"/>
      <c r="H90" s="674"/>
      <c r="I90" s="674"/>
      <c r="J90" s="674"/>
    </row>
    <row r="91" spans="1:10" ht="16.5" thickTop="1" thickBot="1">
      <c r="A91" s="453" t="s">
        <v>1209</v>
      </c>
      <c r="B91" s="453"/>
      <c r="C91" s="453"/>
      <c r="D91" s="453"/>
      <c r="E91" s="674">
        <v>6</v>
      </c>
      <c r="F91" s="674"/>
      <c r="G91" s="674">
        <v>3</v>
      </c>
      <c r="H91" s="674"/>
      <c r="I91" s="674">
        <v>3</v>
      </c>
      <c r="J91" s="674"/>
    </row>
    <row r="92" spans="1:10" ht="16.5" thickTop="1" thickBot="1">
      <c r="A92" s="453"/>
      <c r="B92" s="453"/>
      <c r="C92" s="453"/>
      <c r="D92" s="453"/>
      <c r="E92" s="674"/>
      <c r="F92" s="674"/>
      <c r="G92" s="674"/>
      <c r="H92" s="674"/>
      <c r="I92" s="674"/>
      <c r="J92" s="674"/>
    </row>
    <row r="93" spans="1:10" ht="15" customHeight="1" thickTop="1" thickBot="1">
      <c r="A93" s="670" t="s">
        <v>1210</v>
      </c>
      <c r="B93" s="670"/>
      <c r="C93" s="670"/>
      <c r="D93" s="670"/>
      <c r="E93" s="670"/>
      <c r="F93" s="670"/>
      <c r="G93" s="670"/>
      <c r="H93" s="670"/>
      <c r="I93" s="670"/>
      <c r="J93" s="670"/>
    </row>
    <row r="94" spans="1:10" ht="15" customHeight="1" thickTop="1" thickBot="1">
      <c r="A94" s="674" t="s">
        <v>1211</v>
      </c>
      <c r="B94" s="674"/>
      <c r="C94" s="674"/>
      <c r="D94" s="674"/>
      <c r="E94" s="674">
        <v>7</v>
      </c>
      <c r="F94" s="674"/>
      <c r="G94" s="674">
        <v>3</v>
      </c>
      <c r="H94" s="674"/>
      <c r="I94" s="674">
        <v>3</v>
      </c>
      <c r="J94" s="674"/>
    </row>
    <row r="95" spans="1:10" ht="15" customHeight="1" thickTop="1" thickBot="1">
      <c r="A95" s="453" t="s">
        <v>1212</v>
      </c>
      <c r="B95" s="453"/>
      <c r="C95" s="453"/>
      <c r="D95" s="453"/>
      <c r="E95" s="674">
        <v>8</v>
      </c>
      <c r="F95" s="674"/>
      <c r="G95" s="674">
        <v>4</v>
      </c>
      <c r="H95" s="674"/>
      <c r="I95" s="674">
        <v>4</v>
      </c>
      <c r="J95" s="674"/>
    </row>
    <row r="96" spans="1:10" ht="15" customHeight="1" thickTop="1" thickBot="1">
      <c r="A96" s="453"/>
      <c r="B96" s="453"/>
      <c r="C96" s="453"/>
      <c r="D96" s="453"/>
      <c r="E96" s="674"/>
      <c r="F96" s="674"/>
      <c r="G96" s="674"/>
      <c r="H96" s="674"/>
      <c r="I96" s="674"/>
      <c r="J96" s="674"/>
    </row>
    <row r="97" spans="1:10" ht="15" customHeight="1" thickTop="1" thickBot="1">
      <c r="A97" s="453" t="s">
        <v>1213</v>
      </c>
      <c r="B97" s="453"/>
      <c r="C97" s="453"/>
      <c r="D97" s="453"/>
      <c r="E97" s="674" t="s">
        <v>1260</v>
      </c>
      <c r="F97" s="674"/>
      <c r="G97" s="674">
        <v>5</v>
      </c>
      <c r="H97" s="674"/>
      <c r="I97" s="674">
        <v>5</v>
      </c>
      <c r="J97" s="674"/>
    </row>
    <row r="98" spans="1:10" ht="15" customHeight="1" thickTop="1" thickBot="1">
      <c r="A98" s="453"/>
      <c r="B98" s="453"/>
      <c r="C98" s="453"/>
      <c r="D98" s="453"/>
      <c r="E98" s="674"/>
      <c r="F98" s="674"/>
      <c r="G98" s="674"/>
      <c r="H98" s="674"/>
      <c r="I98" s="674"/>
      <c r="J98" s="674"/>
    </row>
    <row r="99" spans="1:10" ht="15" customHeight="1" thickTop="1" thickBot="1">
      <c r="A99" s="453" t="s">
        <v>1214</v>
      </c>
      <c r="B99" s="453"/>
      <c r="C99" s="453"/>
      <c r="D99" s="453"/>
      <c r="E99" s="674" t="s">
        <v>1258</v>
      </c>
      <c r="F99" s="674"/>
      <c r="G99" s="674">
        <v>5</v>
      </c>
      <c r="H99" s="674"/>
      <c r="I99" s="674">
        <v>5</v>
      </c>
      <c r="J99" s="674"/>
    </row>
    <row r="100" spans="1:10" ht="15" customHeight="1" thickTop="1" thickBot="1">
      <c r="A100" s="453"/>
      <c r="B100" s="453"/>
      <c r="C100" s="453"/>
      <c r="D100" s="453"/>
      <c r="E100" s="674"/>
      <c r="F100" s="674"/>
      <c r="G100" s="674"/>
      <c r="H100" s="674"/>
      <c r="I100" s="674"/>
      <c r="J100" s="674"/>
    </row>
    <row r="101" spans="1:10" ht="15" customHeight="1" thickTop="1" thickBot="1">
      <c r="A101" s="724" t="s">
        <v>1216</v>
      </c>
      <c r="B101" s="724"/>
      <c r="C101" s="724"/>
      <c r="D101" s="724"/>
      <c r="E101" s="724"/>
      <c r="F101" s="724"/>
      <c r="G101" s="724"/>
      <c r="H101" s="724"/>
      <c r="I101" s="724"/>
      <c r="J101" s="724"/>
    </row>
    <row r="102" spans="1:10" ht="15" customHeight="1" thickTop="1" thickBot="1">
      <c r="A102" s="724"/>
      <c r="B102" s="724"/>
      <c r="C102" s="724"/>
      <c r="D102" s="724"/>
      <c r="E102" s="724"/>
      <c r="F102" s="724"/>
      <c r="G102" s="724"/>
      <c r="H102" s="724"/>
      <c r="I102" s="724"/>
      <c r="J102" s="724"/>
    </row>
    <row r="103" spans="1:10" ht="15" customHeight="1" thickTop="1" thickBot="1">
      <c r="A103" s="780" t="s">
        <v>1215</v>
      </c>
      <c r="B103" s="780"/>
      <c r="C103" s="780"/>
      <c r="D103" s="780"/>
      <c r="E103" s="780"/>
      <c r="F103" s="780"/>
      <c r="G103" s="780"/>
      <c r="H103" s="780"/>
      <c r="I103" s="780"/>
      <c r="J103" s="69"/>
    </row>
    <row r="104" spans="1:10" ht="16.5" thickTop="1" thickBot="1">
      <c r="A104" s="581" t="s">
        <v>1217</v>
      </c>
      <c r="B104" s="581"/>
      <c r="C104" s="581"/>
      <c r="D104" s="581"/>
      <c r="E104" s="581"/>
      <c r="F104" s="581"/>
      <c r="G104" s="581"/>
      <c r="H104" s="581"/>
      <c r="I104" s="581"/>
      <c r="J104" s="581"/>
    </row>
    <row r="105" spans="1:10" ht="28.5" thickTop="1" thickBot="1">
      <c r="A105" s="518" t="s">
        <v>1218</v>
      </c>
      <c r="B105" s="518"/>
      <c r="C105" s="655" t="s">
        <v>1222</v>
      </c>
      <c r="D105" s="656"/>
      <c r="E105" s="656"/>
      <c r="F105" s="657"/>
      <c r="G105" s="74" t="s">
        <v>1223</v>
      </c>
      <c r="H105" s="74" t="s">
        <v>1224</v>
      </c>
      <c r="I105" s="675" t="s">
        <v>1225</v>
      </c>
      <c r="J105" s="675"/>
    </row>
    <row r="106" spans="1:10" ht="15" customHeight="1" thickTop="1" thickBot="1">
      <c r="A106" s="674" t="s">
        <v>1231</v>
      </c>
      <c r="B106" s="674"/>
      <c r="C106" s="674" t="s">
        <v>1226</v>
      </c>
      <c r="D106" s="674"/>
      <c r="E106" s="674"/>
      <c r="F106" s="674"/>
      <c r="G106" s="5">
        <v>25</v>
      </c>
      <c r="H106" s="5">
        <v>25</v>
      </c>
      <c r="I106" s="453">
        <v>25</v>
      </c>
      <c r="J106" s="453"/>
    </row>
    <row r="107" spans="1:10" ht="15" customHeight="1" thickTop="1" thickBot="1">
      <c r="A107" s="674" t="s">
        <v>1219</v>
      </c>
      <c r="B107" s="674"/>
      <c r="C107" s="674" t="s">
        <v>1227</v>
      </c>
      <c r="D107" s="674"/>
      <c r="E107" s="674"/>
      <c r="F107" s="674"/>
      <c r="G107" s="73">
        <v>25</v>
      </c>
      <c r="H107" s="73">
        <v>20</v>
      </c>
      <c r="I107" s="674">
        <v>15</v>
      </c>
      <c r="J107" s="674"/>
    </row>
    <row r="108" spans="1:10" ht="15" customHeight="1" thickTop="1" thickBot="1">
      <c r="A108" s="674" t="s">
        <v>1220</v>
      </c>
      <c r="B108" s="674"/>
      <c r="C108" s="674" t="s">
        <v>1228</v>
      </c>
      <c r="D108" s="674"/>
      <c r="E108" s="674"/>
      <c r="F108" s="674"/>
      <c r="G108" s="73">
        <v>15</v>
      </c>
      <c r="H108" s="73">
        <v>10</v>
      </c>
      <c r="I108" s="674">
        <v>8</v>
      </c>
      <c r="J108" s="674"/>
    </row>
    <row r="109" spans="1:10" ht="15" customHeight="1" thickTop="1" thickBot="1">
      <c r="A109" s="674" t="s">
        <v>149</v>
      </c>
      <c r="B109" s="674"/>
      <c r="C109" s="674" t="s">
        <v>1229</v>
      </c>
      <c r="D109" s="674"/>
      <c r="E109" s="674"/>
      <c r="F109" s="674"/>
      <c r="G109" s="73">
        <v>10</v>
      </c>
      <c r="H109" s="73">
        <v>7</v>
      </c>
      <c r="I109" s="674">
        <v>5</v>
      </c>
      <c r="J109" s="674"/>
    </row>
    <row r="110" spans="1:10" ht="15" customHeight="1" thickTop="1" thickBot="1">
      <c r="A110" s="674" t="s">
        <v>72</v>
      </c>
      <c r="B110" s="674"/>
      <c r="C110" s="674" t="s">
        <v>1230</v>
      </c>
      <c r="D110" s="674"/>
      <c r="E110" s="674"/>
      <c r="F110" s="674"/>
      <c r="G110" s="73">
        <v>3</v>
      </c>
      <c r="H110" s="73">
        <v>3</v>
      </c>
      <c r="I110" s="674">
        <v>2</v>
      </c>
      <c r="J110" s="674"/>
    </row>
    <row r="111" spans="1:10" ht="15" customHeight="1" thickTop="1" thickBot="1">
      <c r="A111" s="674" t="s">
        <v>1221</v>
      </c>
      <c r="B111" s="674"/>
      <c r="C111" s="674"/>
      <c r="D111" s="674"/>
      <c r="E111" s="674"/>
      <c r="F111" s="674"/>
      <c r="G111" s="73">
        <v>0</v>
      </c>
      <c r="H111" s="73">
        <v>0</v>
      </c>
      <c r="I111" s="674">
        <v>0</v>
      </c>
      <c r="J111" s="674"/>
    </row>
    <row r="112" spans="1:10" ht="15" customHeight="1" thickTop="1" thickBot="1">
      <c r="A112" s="724" t="s">
        <v>1216</v>
      </c>
      <c r="B112" s="724"/>
      <c r="C112" s="724"/>
      <c r="D112" s="724"/>
      <c r="E112" s="724"/>
      <c r="F112" s="724"/>
      <c r="G112" s="724"/>
      <c r="H112" s="724"/>
      <c r="I112" s="724"/>
      <c r="J112" s="724"/>
    </row>
    <row r="113" spans="1:10" ht="15" customHeight="1" thickTop="1" thickBot="1">
      <c r="A113" s="724"/>
      <c r="B113" s="724"/>
      <c r="C113" s="724"/>
      <c r="D113" s="724"/>
      <c r="E113" s="724"/>
      <c r="F113" s="724"/>
      <c r="G113" s="724"/>
      <c r="H113" s="724"/>
      <c r="I113" s="724"/>
      <c r="J113" s="724"/>
    </row>
    <row r="114" spans="1:10" ht="15" customHeight="1" thickTop="1" thickBot="1">
      <c r="A114" s="780" t="s">
        <v>1232</v>
      </c>
      <c r="B114" s="780"/>
      <c r="C114" s="780"/>
      <c r="D114" s="780"/>
      <c r="E114" s="780"/>
      <c r="F114" s="780"/>
      <c r="G114" s="780"/>
      <c r="H114" s="780"/>
      <c r="I114" s="780"/>
      <c r="J114" s="69"/>
    </row>
    <row r="115" spans="1:10" ht="15" customHeight="1" thickTop="1" thickBot="1">
      <c r="A115" s="227"/>
      <c r="B115" s="227"/>
      <c r="C115" s="227"/>
      <c r="D115" s="227"/>
      <c r="E115" s="227"/>
      <c r="F115" s="227"/>
      <c r="G115" s="227"/>
      <c r="H115" s="227"/>
      <c r="I115" s="227"/>
      <c r="J115" s="65"/>
    </row>
    <row r="116" spans="1:10" ht="15" customHeight="1" thickTop="1" thickBot="1">
      <c r="A116" s="581" t="s">
        <v>1233</v>
      </c>
      <c r="B116" s="581"/>
      <c r="C116" s="581"/>
      <c r="D116" s="581"/>
      <c r="E116" s="581"/>
      <c r="F116" s="581"/>
      <c r="G116" s="581"/>
      <c r="H116" s="581"/>
      <c r="I116" s="581"/>
      <c r="J116" s="581"/>
    </row>
    <row r="117" spans="1:10" ht="15" customHeight="1" thickTop="1" thickBot="1">
      <c r="A117" s="724" t="s">
        <v>1241</v>
      </c>
      <c r="B117" s="724"/>
      <c r="C117" s="724"/>
      <c r="D117" s="724"/>
      <c r="E117" s="724"/>
      <c r="F117" s="724"/>
      <c r="G117" s="724"/>
      <c r="H117" s="724"/>
      <c r="I117" s="724"/>
      <c r="J117" s="724"/>
    </row>
    <row r="118" spans="1:10" ht="15" customHeight="1" thickTop="1" thickBot="1">
      <c r="A118" s="675" t="s">
        <v>1234</v>
      </c>
      <c r="B118" s="675"/>
      <c r="C118" s="675"/>
      <c r="D118" s="675" t="s">
        <v>1235</v>
      </c>
      <c r="E118" s="675" t="s">
        <v>1236</v>
      </c>
      <c r="F118" s="675" t="s">
        <v>1237</v>
      </c>
      <c r="G118" s="518"/>
      <c r="H118" s="675" t="s">
        <v>1238</v>
      </c>
      <c r="I118" s="675" t="s">
        <v>1239</v>
      </c>
      <c r="J118" s="518"/>
    </row>
    <row r="119" spans="1:10" ht="15" customHeight="1" thickTop="1" thickBot="1">
      <c r="A119" s="675"/>
      <c r="B119" s="675"/>
      <c r="C119" s="675"/>
      <c r="D119" s="675"/>
      <c r="E119" s="518"/>
      <c r="F119" s="518"/>
      <c r="G119" s="518"/>
      <c r="H119" s="518"/>
      <c r="I119" s="518"/>
      <c r="J119" s="518"/>
    </row>
    <row r="120" spans="1:10" ht="15" customHeight="1" thickTop="1" thickBot="1">
      <c r="A120" s="73">
        <v>1</v>
      </c>
      <c r="B120" s="579"/>
      <c r="C120" s="579"/>
      <c r="D120" s="6"/>
      <c r="E120" s="6"/>
      <c r="F120" s="579"/>
      <c r="G120" s="579"/>
      <c r="H120" s="6"/>
      <c r="I120" s="791">
        <f>D120*E120*F120</f>
        <v>0</v>
      </c>
      <c r="J120" s="859"/>
    </row>
    <row r="121" spans="1:10" ht="15" customHeight="1" thickTop="1" thickBot="1">
      <c r="A121" s="73">
        <v>2</v>
      </c>
      <c r="B121" s="579"/>
      <c r="C121" s="579"/>
      <c r="D121" s="6"/>
      <c r="E121" s="6"/>
      <c r="F121" s="579"/>
      <c r="G121" s="579"/>
      <c r="H121" s="6"/>
      <c r="I121" s="791">
        <f t="shared" ref="I121:I122" si="0">D121*E121*F121</f>
        <v>0</v>
      </c>
      <c r="J121" s="859"/>
    </row>
    <row r="122" spans="1:10" ht="15" customHeight="1" thickTop="1" thickBot="1">
      <c r="A122" s="73">
        <v>3</v>
      </c>
      <c r="B122" s="579"/>
      <c r="C122" s="579"/>
      <c r="D122" s="6"/>
      <c r="E122" s="6"/>
      <c r="F122" s="579"/>
      <c r="G122" s="579"/>
      <c r="H122" s="6"/>
      <c r="I122" s="791">
        <f t="shared" si="0"/>
        <v>0</v>
      </c>
      <c r="J122" s="859"/>
    </row>
    <row r="123" spans="1:10" ht="15" customHeight="1" thickTop="1" thickBot="1">
      <c r="A123" s="874" t="s">
        <v>1242</v>
      </c>
      <c r="B123" s="874"/>
      <c r="C123" s="874"/>
      <c r="D123" s="874"/>
      <c r="E123" s="874"/>
      <c r="F123" s="874"/>
      <c r="G123" s="874"/>
      <c r="H123" s="874"/>
      <c r="I123" s="518">
        <f>SUM(I120:J122)</f>
        <v>0</v>
      </c>
      <c r="J123" s="518"/>
    </row>
    <row r="124" spans="1:10" ht="15" customHeight="1" thickTop="1" thickBot="1">
      <c r="A124" s="580" t="s">
        <v>1243</v>
      </c>
      <c r="B124" s="580"/>
      <c r="C124" s="580"/>
      <c r="D124" s="580"/>
      <c r="E124" s="580"/>
      <c r="F124" s="580"/>
      <c r="G124" s="580"/>
      <c r="H124" s="580"/>
      <c r="I124" s="580"/>
      <c r="J124" s="580"/>
    </row>
    <row r="125" spans="1:10" ht="15" customHeight="1" thickTop="1" thickBot="1">
      <c r="A125" s="518" t="s">
        <v>1244</v>
      </c>
      <c r="B125" s="518"/>
      <c r="C125" s="518"/>
      <c r="D125" s="518"/>
      <c r="E125" s="518" t="s">
        <v>1245</v>
      </c>
      <c r="F125" s="518"/>
      <c r="G125" s="518"/>
      <c r="H125" s="518" t="s">
        <v>1246</v>
      </c>
      <c r="I125" s="518"/>
      <c r="J125" s="518"/>
    </row>
    <row r="126" spans="1:10" ht="15" customHeight="1" thickTop="1" thickBot="1">
      <c r="A126" s="518"/>
      <c r="B126" s="518"/>
      <c r="C126" s="518"/>
      <c r="D126" s="518"/>
      <c r="E126" s="675" t="s">
        <v>1247</v>
      </c>
      <c r="F126" s="675"/>
      <c r="G126" s="675"/>
      <c r="H126" s="675" t="s">
        <v>1248</v>
      </c>
      <c r="I126" s="675"/>
      <c r="J126" s="675"/>
    </row>
    <row r="127" spans="1:10" ht="15" customHeight="1" thickTop="1" thickBot="1">
      <c r="A127" s="518"/>
      <c r="B127" s="518"/>
      <c r="C127" s="518"/>
      <c r="D127" s="518"/>
      <c r="E127" s="675"/>
      <c r="F127" s="675"/>
      <c r="G127" s="675"/>
      <c r="H127" s="675"/>
      <c r="I127" s="675"/>
      <c r="J127" s="675"/>
    </row>
    <row r="128" spans="1:10" ht="15" customHeight="1" thickTop="1" thickBot="1">
      <c r="A128" s="674" t="s">
        <v>1249</v>
      </c>
      <c r="B128" s="674"/>
      <c r="C128" s="674"/>
      <c r="D128" s="674"/>
      <c r="E128" s="674">
        <v>0</v>
      </c>
      <c r="F128" s="674"/>
      <c r="G128" s="674"/>
      <c r="H128" s="674">
        <v>0</v>
      </c>
      <c r="I128" s="674"/>
      <c r="J128" s="674"/>
    </row>
    <row r="129" spans="1:10" ht="15" customHeight="1" thickTop="1" thickBot="1">
      <c r="A129" s="674" t="s">
        <v>1250</v>
      </c>
      <c r="B129" s="674"/>
      <c r="C129" s="674"/>
      <c r="D129" s="674"/>
      <c r="E129" s="674">
        <v>3</v>
      </c>
      <c r="F129" s="674"/>
      <c r="G129" s="674"/>
      <c r="H129" s="674">
        <v>0</v>
      </c>
      <c r="I129" s="674"/>
      <c r="J129" s="674"/>
    </row>
    <row r="130" spans="1:10" ht="15" customHeight="1" thickTop="1" thickBot="1">
      <c r="A130" s="674" t="s">
        <v>1251</v>
      </c>
      <c r="B130" s="674"/>
      <c r="C130" s="674"/>
      <c r="D130" s="674"/>
      <c r="E130" s="674">
        <v>5</v>
      </c>
      <c r="F130" s="674"/>
      <c r="G130" s="674"/>
      <c r="H130" s="674">
        <v>2</v>
      </c>
      <c r="I130" s="674"/>
      <c r="J130" s="674"/>
    </row>
    <row r="131" spans="1:10" ht="15" customHeight="1" thickTop="1" thickBot="1">
      <c r="A131" s="674" t="s">
        <v>1252</v>
      </c>
      <c r="B131" s="674"/>
      <c r="C131" s="674"/>
      <c r="D131" s="674"/>
      <c r="E131" s="674">
        <v>8</v>
      </c>
      <c r="F131" s="674"/>
      <c r="G131" s="674"/>
      <c r="H131" s="674">
        <v>3</v>
      </c>
      <c r="I131" s="674"/>
      <c r="J131" s="674"/>
    </row>
    <row r="132" spans="1:10" ht="15" customHeight="1" thickTop="1" thickBot="1">
      <c r="A132" s="674" t="s">
        <v>1253</v>
      </c>
      <c r="B132" s="674"/>
      <c r="C132" s="674"/>
      <c r="D132" s="674"/>
      <c r="E132" s="674">
        <v>10</v>
      </c>
      <c r="F132" s="674"/>
      <c r="G132" s="674"/>
      <c r="H132" s="674">
        <v>4</v>
      </c>
      <c r="I132" s="674"/>
      <c r="J132" s="674"/>
    </row>
    <row r="133" spans="1:10" ht="15" customHeight="1" thickTop="1" thickBot="1">
      <c r="A133" s="674" t="s">
        <v>1254</v>
      </c>
      <c r="B133" s="674"/>
      <c r="C133" s="674"/>
      <c r="D133" s="674"/>
      <c r="E133" s="674">
        <v>12</v>
      </c>
      <c r="F133" s="674"/>
      <c r="G133" s="674"/>
      <c r="H133" s="674">
        <v>5</v>
      </c>
      <c r="I133" s="674"/>
      <c r="J133" s="674"/>
    </row>
    <row r="134" spans="1:10" ht="15" customHeight="1" thickTop="1" thickBot="1">
      <c r="A134" s="674" t="s">
        <v>1255</v>
      </c>
      <c r="B134" s="674"/>
      <c r="C134" s="674"/>
      <c r="D134" s="674"/>
      <c r="E134" s="674">
        <v>14</v>
      </c>
      <c r="F134" s="674"/>
      <c r="G134" s="674"/>
      <c r="H134" s="674">
        <v>7</v>
      </c>
      <c r="I134" s="674"/>
      <c r="J134" s="674"/>
    </row>
    <row r="135" spans="1:10" ht="15" customHeight="1" thickTop="1" thickBot="1">
      <c r="A135" s="674" t="s">
        <v>1256</v>
      </c>
      <c r="B135" s="674"/>
      <c r="C135" s="674"/>
      <c r="D135" s="674"/>
      <c r="E135" s="674" t="s">
        <v>1259</v>
      </c>
      <c r="F135" s="674"/>
      <c r="G135" s="674"/>
      <c r="H135" s="674">
        <v>10</v>
      </c>
      <c r="I135" s="674"/>
      <c r="J135" s="674"/>
    </row>
    <row r="136" spans="1:10" ht="15" customHeight="1" thickTop="1" thickBot="1">
      <c r="A136" s="674" t="s">
        <v>1257</v>
      </c>
      <c r="B136" s="674"/>
      <c r="C136" s="674"/>
      <c r="D136" s="674"/>
      <c r="E136" s="674"/>
      <c r="F136" s="674"/>
      <c r="G136" s="674"/>
      <c r="H136" s="674" t="s">
        <v>1258</v>
      </c>
      <c r="I136" s="674"/>
      <c r="J136" s="674"/>
    </row>
    <row r="137" spans="1:10" ht="15" customHeight="1" thickTop="1" thickBot="1">
      <c r="A137" s="724" t="s">
        <v>1216</v>
      </c>
      <c r="B137" s="724"/>
      <c r="C137" s="724"/>
      <c r="D137" s="724"/>
      <c r="E137" s="724"/>
      <c r="F137" s="724"/>
      <c r="G137" s="724"/>
      <c r="H137" s="724"/>
      <c r="I137" s="724"/>
      <c r="J137" s="724"/>
    </row>
    <row r="138" spans="1:10" ht="15" customHeight="1" thickTop="1" thickBot="1">
      <c r="A138" s="724"/>
      <c r="B138" s="724"/>
      <c r="C138" s="724"/>
      <c r="D138" s="724"/>
      <c r="E138" s="724"/>
      <c r="F138" s="724"/>
      <c r="G138" s="724"/>
      <c r="H138" s="724"/>
      <c r="I138" s="724"/>
      <c r="J138" s="724"/>
    </row>
    <row r="139" spans="1:10" ht="15" customHeight="1" thickTop="1" thickBot="1">
      <c r="A139" s="780" t="s">
        <v>1240</v>
      </c>
      <c r="B139" s="780"/>
      <c r="C139" s="780"/>
      <c r="D139" s="780"/>
      <c r="E139" s="780"/>
      <c r="F139" s="780"/>
      <c r="G139" s="780"/>
      <c r="H139" s="780"/>
      <c r="I139" s="780"/>
      <c r="J139" s="69"/>
    </row>
    <row r="140" spans="1:10" ht="15" customHeight="1" thickTop="1" thickBot="1"/>
    <row r="141" spans="1:10" ht="15" customHeight="1" thickTop="1" thickBot="1">
      <c r="A141" s="581" t="s">
        <v>1261</v>
      </c>
      <c r="B141" s="581"/>
      <c r="C141" s="581"/>
      <c r="D141" s="581"/>
      <c r="E141" s="581"/>
      <c r="F141" s="581"/>
      <c r="G141" s="581"/>
      <c r="H141" s="581"/>
      <c r="I141" s="581"/>
      <c r="J141" s="581"/>
    </row>
    <row r="142" spans="1:10" ht="15" customHeight="1" thickTop="1" thickBot="1">
      <c r="A142" s="884" t="s">
        <v>1272</v>
      </c>
      <c r="B142" s="885"/>
      <c r="C142" s="886"/>
      <c r="D142" s="880" t="s">
        <v>1262</v>
      </c>
      <c r="E142" s="518" t="s">
        <v>1263</v>
      </c>
      <c r="F142" s="518"/>
      <c r="G142" s="518" t="s">
        <v>1267</v>
      </c>
      <c r="H142" s="518"/>
      <c r="I142" s="518"/>
      <c r="J142" s="880" t="s">
        <v>1266</v>
      </c>
    </row>
    <row r="143" spans="1:10" ht="15" customHeight="1" thickTop="1">
      <c r="A143" s="887"/>
      <c r="B143" s="888"/>
      <c r="C143" s="889"/>
      <c r="D143" s="881"/>
      <c r="E143" s="882" t="s">
        <v>1264</v>
      </c>
      <c r="F143" s="882" t="s">
        <v>1265</v>
      </c>
      <c r="G143" s="882" t="s">
        <v>1268</v>
      </c>
      <c r="H143" s="882" t="s">
        <v>1269</v>
      </c>
      <c r="I143" s="882" t="s">
        <v>1270</v>
      </c>
      <c r="J143" s="881"/>
    </row>
    <row r="144" spans="1:10" ht="15" customHeight="1" thickBot="1">
      <c r="A144" s="890"/>
      <c r="B144" s="891"/>
      <c r="C144" s="892"/>
      <c r="D144" s="704"/>
      <c r="E144" s="883"/>
      <c r="F144" s="883"/>
      <c r="G144" s="883"/>
      <c r="H144" s="883"/>
      <c r="I144" s="883"/>
      <c r="J144" s="704"/>
    </row>
    <row r="145" spans="1:10" ht="15" customHeight="1" thickTop="1" thickBot="1">
      <c r="A145" s="73">
        <v>1</v>
      </c>
      <c r="B145" s="579"/>
      <c r="C145" s="579"/>
      <c r="D145" s="291"/>
      <c r="E145" s="6"/>
      <c r="F145" s="6"/>
      <c r="G145" s="6"/>
      <c r="H145" s="6"/>
      <c r="I145" s="6"/>
      <c r="J145" s="73">
        <f>PRODUCT(E145:I145)</f>
        <v>0</v>
      </c>
    </row>
    <row r="146" spans="1:10" ht="15" customHeight="1" thickTop="1" thickBot="1">
      <c r="A146" s="73">
        <v>2</v>
      </c>
      <c r="B146" s="579"/>
      <c r="C146" s="579"/>
      <c r="D146" s="291"/>
      <c r="E146" s="6"/>
      <c r="F146" s="6"/>
      <c r="G146" s="6"/>
      <c r="H146" s="6"/>
      <c r="I146" s="6"/>
      <c r="J146" s="73">
        <f t="shared" ref="J146:J147" si="1">PRODUCT(E146:I146)</f>
        <v>0</v>
      </c>
    </row>
    <row r="147" spans="1:10" ht="15" customHeight="1" thickTop="1" thickBot="1">
      <c r="A147" s="73">
        <v>3</v>
      </c>
      <c r="B147" s="579"/>
      <c r="C147" s="579"/>
      <c r="D147" s="291"/>
      <c r="E147" s="6"/>
      <c r="F147" s="6"/>
      <c r="G147" s="6"/>
      <c r="H147" s="6"/>
      <c r="I147" s="6"/>
      <c r="J147" s="73">
        <f t="shared" si="1"/>
        <v>0</v>
      </c>
    </row>
    <row r="148" spans="1:10" ht="15" customHeight="1" thickTop="1" thickBot="1">
      <c r="A148" s="780" t="s">
        <v>1271</v>
      </c>
      <c r="B148" s="780"/>
      <c r="C148" s="780"/>
      <c r="D148" s="780"/>
      <c r="E148" s="780"/>
      <c r="F148" s="780"/>
      <c r="G148" s="780"/>
      <c r="H148" s="780"/>
      <c r="I148" s="780"/>
      <c r="J148" s="69">
        <f>MAX(J145:J147)</f>
        <v>0</v>
      </c>
    </row>
    <row r="149" spans="1:10" ht="15" customHeight="1" thickTop="1" thickBot="1">
      <c r="A149" s="227"/>
      <c r="B149" s="227"/>
      <c r="C149" s="227"/>
      <c r="D149" s="227"/>
      <c r="E149" s="227"/>
      <c r="F149" s="227"/>
      <c r="G149" s="227"/>
      <c r="H149" s="227"/>
      <c r="I149" s="227"/>
      <c r="J149" s="65"/>
    </row>
    <row r="150" spans="1:10" ht="15" customHeight="1" thickTop="1" thickBot="1">
      <c r="A150" s="581" t="s">
        <v>1273</v>
      </c>
      <c r="B150" s="581"/>
      <c r="C150" s="581"/>
      <c r="D150" s="581"/>
      <c r="E150" s="581"/>
      <c r="F150" s="581"/>
      <c r="G150" s="581"/>
      <c r="H150" s="581"/>
      <c r="I150" s="581"/>
      <c r="J150" s="581"/>
    </row>
    <row r="151" spans="1:10" ht="15" customHeight="1" thickTop="1" thickBot="1">
      <c r="A151" s="725" t="s">
        <v>1274</v>
      </c>
      <c r="B151" s="725"/>
      <c r="C151" s="725"/>
      <c r="D151" s="725"/>
      <c r="E151" s="725"/>
      <c r="F151" s="725"/>
      <c r="G151" s="725"/>
      <c r="H151" s="725"/>
      <c r="I151" s="725"/>
      <c r="J151" s="725"/>
    </row>
    <row r="152" spans="1:10" ht="15" customHeight="1" thickTop="1" thickBot="1">
      <c r="A152" s="675" t="s">
        <v>1277</v>
      </c>
      <c r="B152" s="675"/>
      <c r="C152" s="675"/>
      <c r="D152" s="675"/>
      <c r="E152" s="675"/>
      <c r="F152" s="675"/>
      <c r="G152" s="518" t="s">
        <v>1276</v>
      </c>
      <c r="H152" s="518"/>
      <c r="I152" s="518"/>
      <c r="J152" s="518" t="s">
        <v>1275</v>
      </c>
    </row>
    <row r="153" spans="1:10" ht="15" customHeight="1" thickTop="1" thickBot="1">
      <c r="A153" s="675"/>
      <c r="B153" s="675"/>
      <c r="C153" s="675"/>
      <c r="D153" s="675"/>
      <c r="E153" s="675"/>
      <c r="F153" s="675"/>
      <c r="G153" s="72" t="s">
        <v>1278</v>
      </c>
      <c r="H153" s="72" t="s">
        <v>1279</v>
      </c>
      <c r="I153" s="72" t="s">
        <v>1280</v>
      </c>
      <c r="J153" s="518"/>
    </row>
    <row r="154" spans="1:10" ht="15" customHeight="1" thickTop="1" thickBot="1">
      <c r="A154" s="512" t="s">
        <v>1281</v>
      </c>
      <c r="B154" s="512"/>
      <c r="C154" s="512"/>
      <c r="D154" s="512"/>
      <c r="E154" s="512"/>
      <c r="F154" s="512"/>
      <c r="G154" s="73" t="s">
        <v>1292</v>
      </c>
      <c r="H154" s="73">
        <v>14</v>
      </c>
      <c r="I154" s="73">
        <v>10</v>
      </c>
      <c r="J154" s="82"/>
    </row>
    <row r="155" spans="1:10" ht="15" customHeight="1" thickTop="1" thickBot="1">
      <c r="A155" s="512" t="s">
        <v>1282</v>
      </c>
      <c r="B155" s="512"/>
      <c r="C155" s="512"/>
      <c r="D155" s="512"/>
      <c r="E155" s="512"/>
      <c r="F155" s="512"/>
      <c r="G155" s="73">
        <v>10</v>
      </c>
      <c r="H155" s="73">
        <v>7</v>
      </c>
      <c r="I155" s="73">
        <v>5</v>
      </c>
      <c r="J155" s="82"/>
    </row>
    <row r="156" spans="1:10" ht="15" customHeight="1" thickTop="1" thickBot="1">
      <c r="A156" s="512" t="s">
        <v>1283</v>
      </c>
      <c r="B156" s="512"/>
      <c r="C156" s="512"/>
      <c r="D156" s="512"/>
      <c r="E156" s="512"/>
      <c r="F156" s="512"/>
      <c r="G156" s="512"/>
      <c r="H156" s="512"/>
      <c r="I156" s="512"/>
      <c r="J156" s="512"/>
    </row>
    <row r="157" spans="1:10" ht="15" customHeight="1" thickTop="1" thickBot="1">
      <c r="A157" s="690" t="s">
        <v>1293</v>
      </c>
      <c r="B157" s="691"/>
      <c r="C157" s="691"/>
      <c r="D157" s="691"/>
      <c r="E157" s="691"/>
      <c r="F157" s="692"/>
      <c r="G157" s="73">
        <v>5</v>
      </c>
      <c r="H157" s="73">
        <v>3</v>
      </c>
      <c r="I157" s="73">
        <v>2</v>
      </c>
      <c r="J157" s="82"/>
    </row>
    <row r="158" spans="1:10" ht="15" customHeight="1" thickTop="1" thickBot="1">
      <c r="A158" s="690" t="s">
        <v>1294</v>
      </c>
      <c r="B158" s="691"/>
      <c r="C158" s="691"/>
      <c r="D158" s="691"/>
      <c r="E158" s="691"/>
      <c r="F158" s="692"/>
      <c r="G158" s="73">
        <v>10</v>
      </c>
      <c r="H158" s="73">
        <v>5</v>
      </c>
      <c r="I158" s="73">
        <v>3</v>
      </c>
      <c r="J158" s="82"/>
    </row>
    <row r="159" spans="1:10" ht="15" customHeight="1" thickTop="1" thickBot="1">
      <c r="A159" s="512" t="s">
        <v>1284</v>
      </c>
      <c r="B159" s="512"/>
      <c r="C159" s="512"/>
      <c r="D159" s="512"/>
      <c r="E159" s="512"/>
      <c r="F159" s="512"/>
      <c r="G159" s="512"/>
      <c r="H159" s="512"/>
      <c r="I159" s="512"/>
      <c r="J159" s="512"/>
    </row>
    <row r="160" spans="1:10" ht="15" customHeight="1" thickTop="1" thickBot="1">
      <c r="A160" s="512" t="s">
        <v>1295</v>
      </c>
      <c r="B160" s="512"/>
      <c r="C160" s="512"/>
      <c r="D160" s="512"/>
      <c r="E160" s="512"/>
      <c r="F160" s="512"/>
      <c r="G160" s="73">
        <v>2</v>
      </c>
      <c r="H160" s="73">
        <v>1</v>
      </c>
      <c r="I160" s="73">
        <v>1</v>
      </c>
      <c r="J160" s="82"/>
    </row>
    <row r="161" spans="1:10" ht="15" customHeight="1" thickTop="1" thickBot="1">
      <c r="A161" s="512" t="s">
        <v>1294</v>
      </c>
      <c r="B161" s="512"/>
      <c r="C161" s="512"/>
      <c r="D161" s="512"/>
      <c r="E161" s="512"/>
      <c r="F161" s="512"/>
      <c r="G161" s="73">
        <v>5</v>
      </c>
      <c r="H161" s="73">
        <v>3</v>
      </c>
      <c r="I161" s="73">
        <v>2</v>
      </c>
      <c r="J161" s="82"/>
    </row>
    <row r="162" spans="1:10" ht="15" customHeight="1" thickTop="1" thickBot="1">
      <c r="A162" s="512" t="s">
        <v>1289</v>
      </c>
      <c r="B162" s="512"/>
      <c r="C162" s="512"/>
      <c r="D162" s="512"/>
      <c r="E162" s="512"/>
      <c r="F162" s="512"/>
      <c r="G162" s="73">
        <v>5</v>
      </c>
      <c r="H162" s="73">
        <v>3</v>
      </c>
      <c r="I162" s="73">
        <v>2</v>
      </c>
      <c r="J162" s="82"/>
    </row>
    <row r="163" spans="1:10" ht="15" customHeight="1" thickTop="1" thickBot="1">
      <c r="A163" s="512" t="s">
        <v>1290</v>
      </c>
      <c r="B163" s="512"/>
      <c r="C163" s="512"/>
      <c r="D163" s="512"/>
      <c r="E163" s="512"/>
      <c r="F163" s="512"/>
      <c r="G163" s="73">
        <v>10</v>
      </c>
      <c r="H163" s="73">
        <v>7</v>
      </c>
      <c r="I163" s="73">
        <v>5</v>
      </c>
      <c r="J163" s="82"/>
    </row>
    <row r="164" spans="1:10" ht="15" customHeight="1" thickTop="1" thickBot="1">
      <c r="A164" s="512" t="s">
        <v>1285</v>
      </c>
      <c r="B164" s="512"/>
      <c r="C164" s="512"/>
      <c r="D164" s="512"/>
      <c r="E164" s="512"/>
      <c r="F164" s="512"/>
      <c r="G164" s="512"/>
      <c r="H164" s="512"/>
      <c r="I164" s="512"/>
      <c r="J164" s="512"/>
    </row>
    <row r="165" spans="1:10" ht="15" customHeight="1" thickTop="1" thickBot="1">
      <c r="A165" s="512" t="s">
        <v>1296</v>
      </c>
      <c r="B165" s="512"/>
      <c r="C165" s="512"/>
      <c r="D165" s="512"/>
      <c r="E165" s="512"/>
      <c r="F165" s="512"/>
      <c r="G165" s="73">
        <v>4</v>
      </c>
      <c r="H165" s="73">
        <v>2</v>
      </c>
      <c r="I165" s="73">
        <v>1</v>
      </c>
      <c r="J165" s="82"/>
    </row>
    <row r="166" spans="1:10" ht="15" customHeight="1" thickTop="1" thickBot="1">
      <c r="A166" s="512" t="s">
        <v>1297</v>
      </c>
      <c r="B166" s="512"/>
      <c r="C166" s="512"/>
      <c r="D166" s="512"/>
      <c r="E166" s="512"/>
      <c r="F166" s="512"/>
      <c r="G166" s="73">
        <v>10</v>
      </c>
      <c r="H166" s="73">
        <v>7</v>
      </c>
      <c r="I166" s="73">
        <v>5</v>
      </c>
      <c r="J166" s="82"/>
    </row>
    <row r="167" spans="1:10" ht="15" customHeight="1" thickTop="1" thickBot="1">
      <c r="A167" s="512" t="s">
        <v>1286</v>
      </c>
      <c r="B167" s="512"/>
      <c r="C167" s="512"/>
      <c r="D167" s="512"/>
      <c r="E167" s="512"/>
      <c r="F167" s="512"/>
      <c r="G167" s="73">
        <v>10</v>
      </c>
      <c r="H167" s="73">
        <v>7</v>
      </c>
      <c r="I167" s="73">
        <v>5</v>
      </c>
      <c r="J167" s="82"/>
    </row>
    <row r="168" spans="1:10" ht="15" customHeight="1" thickTop="1" thickBot="1">
      <c r="A168" s="512" t="s">
        <v>1287</v>
      </c>
      <c r="B168" s="512"/>
      <c r="C168" s="512"/>
      <c r="D168" s="512"/>
      <c r="E168" s="512"/>
      <c r="F168" s="512"/>
      <c r="G168" s="73">
        <v>10</v>
      </c>
      <c r="H168" s="73">
        <v>7</v>
      </c>
      <c r="I168" s="73">
        <v>5</v>
      </c>
      <c r="J168" s="82"/>
    </row>
    <row r="169" spans="1:10" ht="15" customHeight="1" thickTop="1" thickBot="1">
      <c r="A169" s="512" t="s">
        <v>1288</v>
      </c>
      <c r="B169" s="512"/>
      <c r="C169" s="512"/>
      <c r="D169" s="512"/>
      <c r="E169" s="512"/>
      <c r="F169" s="512"/>
      <c r="G169" s="73">
        <v>2</v>
      </c>
      <c r="H169" s="73">
        <v>1</v>
      </c>
      <c r="I169" s="73">
        <v>0</v>
      </c>
      <c r="J169" s="82"/>
    </row>
    <row r="170" spans="1:10" ht="15" customHeight="1" thickTop="1" thickBot="1">
      <c r="A170" s="512" t="s">
        <v>1291</v>
      </c>
      <c r="B170" s="512"/>
      <c r="C170" s="512"/>
      <c r="D170" s="512"/>
      <c r="E170" s="512"/>
      <c r="F170" s="512"/>
      <c r="G170" s="73">
        <v>10</v>
      </c>
      <c r="H170" s="73">
        <v>7</v>
      </c>
      <c r="I170" s="73">
        <v>5</v>
      </c>
      <c r="J170" s="82"/>
    </row>
    <row r="171" spans="1:10" ht="15" customHeight="1" thickTop="1" thickBot="1">
      <c r="A171" s="724" t="s">
        <v>1216</v>
      </c>
      <c r="B171" s="724"/>
      <c r="C171" s="724"/>
      <c r="D171" s="724"/>
      <c r="E171" s="724"/>
      <c r="F171" s="724"/>
      <c r="G171" s="724"/>
      <c r="H171" s="724"/>
      <c r="I171" s="724"/>
      <c r="J171" s="724"/>
    </row>
    <row r="172" spans="1:10" ht="15" customHeight="1" thickTop="1" thickBot="1">
      <c r="A172" s="724"/>
      <c r="B172" s="724"/>
      <c r="C172" s="724"/>
      <c r="D172" s="724"/>
      <c r="E172" s="724"/>
      <c r="F172" s="724"/>
      <c r="G172" s="724"/>
      <c r="H172" s="724"/>
      <c r="I172" s="724"/>
      <c r="J172" s="724"/>
    </row>
    <row r="173" spans="1:10" ht="15" customHeight="1" thickTop="1" thickBot="1">
      <c r="A173" s="780" t="s">
        <v>1298</v>
      </c>
      <c r="B173" s="780"/>
      <c r="C173" s="780"/>
      <c r="D173" s="780"/>
      <c r="E173" s="780"/>
      <c r="F173" s="780"/>
      <c r="G173" s="780"/>
      <c r="H173" s="780"/>
      <c r="I173" s="780"/>
      <c r="J173" s="69"/>
    </row>
    <row r="174" spans="1:10" ht="15" customHeight="1" thickTop="1" thickBot="1"/>
    <row r="175" spans="1:10" ht="15" customHeight="1" thickTop="1" thickBot="1">
      <c r="A175" s="581" t="s">
        <v>1299</v>
      </c>
      <c r="B175" s="581"/>
      <c r="C175" s="581"/>
      <c r="D175" s="581"/>
      <c r="E175" s="581"/>
      <c r="F175" s="581"/>
      <c r="G175" s="581"/>
      <c r="H175" s="581"/>
      <c r="I175" s="581"/>
      <c r="J175" s="581"/>
    </row>
    <row r="176" spans="1:10" ht="15" customHeight="1" thickTop="1" thickBot="1">
      <c r="A176" s="725" t="s">
        <v>1300</v>
      </c>
      <c r="B176" s="725"/>
      <c r="C176" s="725"/>
      <c r="D176" s="725"/>
      <c r="E176" s="725"/>
      <c r="F176" s="725"/>
      <c r="G176" s="725"/>
      <c r="H176" s="725"/>
      <c r="I176" s="725"/>
      <c r="J176" s="725"/>
    </row>
    <row r="177" spans="1:10" ht="15" customHeight="1" thickTop="1" thickBot="1">
      <c r="A177" s="518" t="s">
        <v>938</v>
      </c>
      <c r="B177" s="518"/>
      <c r="C177" s="518"/>
      <c r="D177" s="518"/>
      <c r="E177" s="518"/>
      <c r="F177" s="518"/>
      <c r="G177" s="518"/>
      <c r="H177" s="518"/>
      <c r="I177" s="518"/>
      <c r="J177" s="201" t="s">
        <v>1117</v>
      </c>
    </row>
    <row r="178" spans="1:10" ht="15" customHeight="1" thickTop="1" thickBot="1">
      <c r="A178" s="512" t="s">
        <v>1301</v>
      </c>
      <c r="B178" s="512"/>
      <c r="C178" s="512"/>
      <c r="D178" s="512"/>
      <c r="E178" s="512"/>
      <c r="F178" s="512"/>
      <c r="G178" s="512"/>
      <c r="H178" s="512"/>
      <c r="I178" s="512"/>
      <c r="J178" s="9"/>
    </row>
    <row r="179" spans="1:10" ht="15" customHeight="1" thickTop="1" thickBot="1">
      <c r="A179" s="512" t="s">
        <v>1302</v>
      </c>
      <c r="B179" s="512"/>
      <c r="C179" s="512"/>
      <c r="D179" s="512"/>
      <c r="E179" s="512"/>
      <c r="F179" s="512"/>
      <c r="G179" s="512"/>
      <c r="H179" s="512"/>
      <c r="I179" s="512"/>
      <c r="J179" s="9"/>
    </row>
    <row r="180" spans="1:10" ht="15" customHeight="1" thickTop="1" thickBot="1">
      <c r="A180" s="512" t="s">
        <v>1303</v>
      </c>
      <c r="B180" s="512"/>
      <c r="C180" s="512"/>
      <c r="D180" s="512"/>
      <c r="E180" s="512"/>
      <c r="F180" s="512"/>
      <c r="G180" s="512"/>
      <c r="H180" s="512"/>
      <c r="I180" s="512"/>
      <c r="J180" s="9"/>
    </row>
    <row r="181" spans="1:10" ht="15" customHeight="1" thickTop="1" thickBot="1">
      <c r="A181" s="512" t="s">
        <v>1304</v>
      </c>
      <c r="B181" s="512"/>
      <c r="C181" s="512"/>
      <c r="D181" s="512"/>
      <c r="E181" s="512"/>
      <c r="F181" s="512"/>
      <c r="G181" s="512"/>
      <c r="H181" s="512"/>
      <c r="I181" s="512"/>
      <c r="J181" s="9"/>
    </row>
    <row r="182" spans="1:10" ht="15" customHeight="1" thickTop="1" thickBot="1">
      <c r="A182" s="512" t="s">
        <v>1305</v>
      </c>
      <c r="B182" s="512"/>
      <c r="C182" s="512"/>
      <c r="D182" s="512"/>
      <c r="E182" s="512"/>
      <c r="F182" s="512"/>
      <c r="G182" s="512"/>
      <c r="H182" s="512"/>
      <c r="I182" s="512"/>
      <c r="J182" s="9"/>
    </row>
    <row r="183" spans="1:10" ht="15" customHeight="1" thickTop="1" thickBot="1">
      <c r="A183" s="512" t="s">
        <v>1306</v>
      </c>
      <c r="B183" s="512"/>
      <c r="C183" s="512"/>
      <c r="D183" s="512"/>
      <c r="E183" s="512"/>
      <c r="F183" s="512"/>
      <c r="G183" s="512"/>
      <c r="H183" s="512"/>
      <c r="I183" s="512"/>
      <c r="J183" s="9"/>
    </row>
    <row r="184" spans="1:10" ht="15" customHeight="1" thickTop="1" thickBot="1">
      <c r="A184" s="512" t="s">
        <v>1307</v>
      </c>
      <c r="B184" s="512"/>
      <c r="C184" s="512"/>
      <c r="D184" s="512"/>
      <c r="E184" s="512"/>
      <c r="F184" s="512"/>
      <c r="G184" s="512"/>
      <c r="H184" s="512"/>
      <c r="I184" s="512"/>
      <c r="J184" s="9"/>
    </row>
    <row r="185" spans="1:10" ht="15" customHeight="1" thickTop="1" thickBot="1">
      <c r="A185" s="512" t="s">
        <v>1308</v>
      </c>
      <c r="B185" s="512"/>
      <c r="C185" s="512"/>
      <c r="D185" s="512"/>
      <c r="E185" s="512"/>
      <c r="F185" s="512"/>
      <c r="G185" s="512"/>
      <c r="H185" s="512"/>
      <c r="I185" s="512"/>
      <c r="J185" s="9"/>
    </row>
    <row r="186" spans="1:10" ht="15" customHeight="1" thickTop="1" thickBot="1">
      <c r="A186" s="512" t="s">
        <v>1309</v>
      </c>
      <c r="B186" s="512"/>
      <c r="C186" s="512"/>
      <c r="D186" s="512"/>
      <c r="E186" s="512"/>
      <c r="F186" s="512"/>
      <c r="G186" s="512"/>
      <c r="H186" s="512"/>
      <c r="I186" s="512"/>
      <c r="J186" s="9"/>
    </row>
    <row r="187" spans="1:10" ht="15" customHeight="1" thickTop="1" thickBot="1">
      <c r="A187" s="512" t="s">
        <v>1310</v>
      </c>
      <c r="B187" s="512"/>
      <c r="C187" s="512"/>
      <c r="D187" s="512"/>
      <c r="E187" s="512"/>
      <c r="F187" s="512"/>
      <c r="G187" s="512"/>
      <c r="H187" s="512"/>
      <c r="I187" s="512"/>
      <c r="J187" s="9"/>
    </row>
    <row r="188" spans="1:10" ht="15" customHeight="1" thickTop="1" thickBot="1">
      <c r="A188" s="512" t="s">
        <v>1311</v>
      </c>
      <c r="B188" s="512"/>
      <c r="C188" s="512"/>
      <c r="D188" s="512"/>
      <c r="E188" s="512"/>
      <c r="F188" s="512"/>
      <c r="G188" s="512"/>
      <c r="H188" s="512"/>
      <c r="I188" s="512"/>
      <c r="J188" s="9"/>
    </row>
    <row r="189" spans="1:10" ht="15" customHeight="1" thickTop="1" thickBot="1">
      <c r="A189" s="512" t="s">
        <v>1312</v>
      </c>
      <c r="B189" s="512"/>
      <c r="C189" s="512"/>
      <c r="D189" s="512"/>
      <c r="E189" s="512"/>
      <c r="F189" s="512"/>
      <c r="G189" s="512"/>
      <c r="H189" s="512"/>
      <c r="I189" s="512"/>
      <c r="J189" s="9"/>
    </row>
    <row r="190" spans="1:10" ht="15" customHeight="1" thickTop="1" thickBot="1">
      <c r="A190" s="780" t="s">
        <v>1313</v>
      </c>
      <c r="B190" s="780"/>
      <c r="C190" s="780"/>
      <c r="D190" s="780"/>
      <c r="E190" s="780"/>
      <c r="F190" s="780"/>
      <c r="G190" s="780"/>
      <c r="H190" s="780"/>
      <c r="I190" s="780"/>
      <c r="J190" s="72">
        <f>COUNTIF(J178:J189,"*sim*")</f>
        <v>0</v>
      </c>
    </row>
    <row r="191" spans="1:10" ht="15" customHeight="1" thickTop="1" thickBot="1"/>
    <row r="192" spans="1:10" ht="15" customHeight="1" thickTop="1" thickBot="1">
      <c r="A192" s="581" t="s">
        <v>1324</v>
      </c>
      <c r="B192" s="581"/>
      <c r="C192" s="581"/>
      <c r="D192" s="581"/>
      <c r="E192" s="581"/>
      <c r="F192" s="581"/>
      <c r="G192" s="581"/>
      <c r="H192" s="581"/>
      <c r="I192" s="581"/>
      <c r="J192" s="581"/>
    </row>
    <row r="193" spans="1:10" ht="15" customHeight="1" thickTop="1" thickBot="1">
      <c r="A193" s="725" t="s">
        <v>1300</v>
      </c>
      <c r="B193" s="725"/>
      <c r="C193" s="725"/>
      <c r="D193" s="725"/>
      <c r="E193" s="725"/>
      <c r="F193" s="725"/>
      <c r="G193" s="725"/>
      <c r="H193" s="725"/>
      <c r="I193" s="725"/>
      <c r="J193" s="725"/>
    </row>
    <row r="194" spans="1:10" ht="15" customHeight="1" thickTop="1" thickBot="1">
      <c r="A194" s="518" t="s">
        <v>938</v>
      </c>
      <c r="B194" s="518"/>
      <c r="C194" s="518"/>
      <c r="D194" s="518"/>
      <c r="E194" s="518"/>
      <c r="F194" s="518"/>
      <c r="G194" s="518"/>
      <c r="H194" s="518"/>
      <c r="I194" s="518"/>
      <c r="J194" s="201" t="s">
        <v>1117</v>
      </c>
    </row>
    <row r="195" spans="1:10" ht="15" customHeight="1" thickTop="1" thickBot="1">
      <c r="A195" s="512" t="s">
        <v>1314</v>
      </c>
      <c r="B195" s="512"/>
      <c r="C195" s="512"/>
      <c r="D195" s="512"/>
      <c r="E195" s="512"/>
      <c r="F195" s="512"/>
      <c r="G195" s="512"/>
      <c r="H195" s="512"/>
      <c r="I195" s="512"/>
      <c r="J195" s="9"/>
    </row>
    <row r="196" spans="1:10" ht="15" customHeight="1" thickTop="1" thickBot="1">
      <c r="A196" s="512" t="s">
        <v>1315</v>
      </c>
      <c r="B196" s="512"/>
      <c r="C196" s="512"/>
      <c r="D196" s="512"/>
      <c r="E196" s="512"/>
      <c r="F196" s="512"/>
      <c r="G196" s="512"/>
      <c r="H196" s="512"/>
      <c r="I196" s="512"/>
      <c r="J196" s="9"/>
    </row>
    <row r="197" spans="1:10" ht="15" customHeight="1" thickTop="1" thickBot="1">
      <c r="A197" s="512" t="s">
        <v>1316</v>
      </c>
      <c r="B197" s="512"/>
      <c r="C197" s="512"/>
      <c r="D197" s="512"/>
      <c r="E197" s="512"/>
      <c r="F197" s="512"/>
      <c r="G197" s="512"/>
      <c r="H197" s="512"/>
      <c r="I197" s="512"/>
      <c r="J197" s="9"/>
    </row>
    <row r="198" spans="1:10" ht="15" customHeight="1" thickTop="1" thickBot="1">
      <c r="A198" s="512" t="s">
        <v>1317</v>
      </c>
      <c r="B198" s="512"/>
      <c r="C198" s="512"/>
      <c r="D198" s="512"/>
      <c r="E198" s="512"/>
      <c r="F198" s="512"/>
      <c r="G198" s="512"/>
      <c r="H198" s="512"/>
      <c r="I198" s="512"/>
      <c r="J198" s="9"/>
    </row>
    <row r="199" spans="1:10" ht="15" customHeight="1" thickTop="1" thickBot="1">
      <c r="A199" s="512" t="s">
        <v>1318</v>
      </c>
      <c r="B199" s="512"/>
      <c r="C199" s="512"/>
      <c r="D199" s="512"/>
      <c r="E199" s="512"/>
      <c r="F199" s="512"/>
      <c r="G199" s="512"/>
      <c r="H199" s="512"/>
      <c r="I199" s="512"/>
      <c r="J199" s="9"/>
    </row>
    <row r="200" spans="1:10" ht="15" customHeight="1" thickTop="1" thickBot="1">
      <c r="A200" s="512" t="s">
        <v>1319</v>
      </c>
      <c r="B200" s="512"/>
      <c r="C200" s="512"/>
      <c r="D200" s="512"/>
      <c r="E200" s="512"/>
      <c r="F200" s="512"/>
      <c r="G200" s="512"/>
      <c r="H200" s="512"/>
      <c r="I200" s="512"/>
      <c r="J200" s="9"/>
    </row>
    <row r="201" spans="1:10" ht="15" customHeight="1" thickTop="1" thickBot="1">
      <c r="A201" s="512" t="s">
        <v>1320</v>
      </c>
      <c r="B201" s="512"/>
      <c r="C201" s="512"/>
      <c r="D201" s="512"/>
      <c r="E201" s="512"/>
      <c r="F201" s="512"/>
      <c r="G201" s="512"/>
      <c r="H201" s="512"/>
      <c r="I201" s="512"/>
      <c r="J201" s="9"/>
    </row>
    <row r="202" spans="1:10" ht="15" customHeight="1" thickTop="1" thickBot="1">
      <c r="A202" s="512" t="s">
        <v>1327</v>
      </c>
      <c r="B202" s="512"/>
      <c r="C202" s="512"/>
      <c r="D202" s="512"/>
      <c r="E202" s="512"/>
      <c r="F202" s="512"/>
      <c r="G202" s="512"/>
      <c r="H202" s="512"/>
      <c r="I202" s="512"/>
      <c r="J202" s="9"/>
    </row>
    <row r="203" spans="1:10" ht="15" customHeight="1" thickTop="1" thickBot="1">
      <c r="A203" s="512" t="s">
        <v>1321</v>
      </c>
      <c r="B203" s="512"/>
      <c r="C203" s="512"/>
      <c r="D203" s="512"/>
      <c r="E203" s="512"/>
      <c r="F203" s="512"/>
      <c r="G203" s="512"/>
      <c r="H203" s="512"/>
      <c r="I203" s="512"/>
      <c r="J203" s="9"/>
    </row>
    <row r="204" spans="1:10" ht="15" customHeight="1" thickTop="1" thickBot="1">
      <c r="A204" s="512" t="s">
        <v>1322</v>
      </c>
      <c r="B204" s="512"/>
      <c r="C204" s="512"/>
      <c r="D204" s="512"/>
      <c r="E204" s="512"/>
      <c r="F204" s="512"/>
      <c r="G204" s="512"/>
      <c r="H204" s="512"/>
      <c r="I204" s="512"/>
      <c r="J204" s="9"/>
    </row>
    <row r="205" spans="1:10" ht="15" customHeight="1" thickTop="1" thickBot="1">
      <c r="A205" s="512" t="s">
        <v>1312</v>
      </c>
      <c r="B205" s="512"/>
      <c r="C205" s="512"/>
      <c r="D205" s="512"/>
      <c r="E205" s="512"/>
      <c r="F205" s="512"/>
      <c r="G205" s="512"/>
      <c r="H205" s="512"/>
      <c r="I205" s="512"/>
      <c r="J205" s="9"/>
    </row>
    <row r="206" spans="1:10" ht="15" customHeight="1" thickTop="1" thickBot="1">
      <c r="A206" s="780" t="s">
        <v>1323</v>
      </c>
      <c r="B206" s="780"/>
      <c r="C206" s="780"/>
      <c r="D206" s="780"/>
      <c r="E206" s="780"/>
      <c r="F206" s="780"/>
      <c r="G206" s="780"/>
      <c r="H206" s="780"/>
      <c r="I206" s="780"/>
      <c r="J206" s="72">
        <f>COUNTIF(J195:J205,"*sim*")</f>
        <v>0</v>
      </c>
    </row>
    <row r="207" spans="1:10" ht="15" customHeight="1" thickTop="1" thickBot="1">
      <c r="A207" s="581" t="s">
        <v>1325</v>
      </c>
      <c r="B207" s="581"/>
      <c r="C207" s="581"/>
      <c r="D207" s="581"/>
      <c r="E207" s="581"/>
      <c r="F207" s="581"/>
      <c r="G207" s="581"/>
      <c r="H207" s="581"/>
      <c r="I207" s="581"/>
      <c r="J207" s="581"/>
    </row>
    <row r="208" spans="1:10" ht="15" customHeight="1" thickTop="1" thickBot="1">
      <c r="A208" s="725" t="s">
        <v>1300</v>
      </c>
      <c r="B208" s="725"/>
      <c r="C208" s="725"/>
      <c r="D208" s="725"/>
      <c r="E208" s="725"/>
      <c r="F208" s="725"/>
      <c r="G208" s="725"/>
      <c r="H208" s="725"/>
      <c r="I208" s="725"/>
      <c r="J208" s="725"/>
    </row>
    <row r="209" spans="1:10" ht="15" customHeight="1" thickTop="1" thickBot="1">
      <c r="A209" s="518" t="s">
        <v>938</v>
      </c>
      <c r="B209" s="518"/>
      <c r="C209" s="518"/>
      <c r="D209" s="518"/>
      <c r="E209" s="518"/>
      <c r="F209" s="518"/>
      <c r="G209" s="518"/>
      <c r="H209" s="518"/>
      <c r="I209" s="518"/>
      <c r="J209" s="201" t="s">
        <v>1117</v>
      </c>
    </row>
    <row r="210" spans="1:10" ht="15" customHeight="1" thickTop="1" thickBot="1">
      <c r="A210" s="512" t="s">
        <v>1328</v>
      </c>
      <c r="B210" s="512"/>
      <c r="C210" s="512"/>
      <c r="D210" s="512"/>
      <c r="E210" s="512"/>
      <c r="F210" s="512"/>
      <c r="G210" s="512"/>
      <c r="H210" s="512"/>
      <c r="I210" s="512"/>
      <c r="J210" s="9"/>
    </row>
    <row r="211" spans="1:10" ht="15" customHeight="1" thickTop="1" thickBot="1">
      <c r="A211" s="512" t="s">
        <v>1329</v>
      </c>
      <c r="B211" s="512"/>
      <c r="C211" s="512"/>
      <c r="D211" s="512"/>
      <c r="E211" s="512"/>
      <c r="F211" s="512"/>
      <c r="G211" s="512"/>
      <c r="H211" s="512"/>
      <c r="I211" s="512"/>
      <c r="J211" s="9"/>
    </row>
    <row r="212" spans="1:10" ht="15" customHeight="1" thickTop="1" thickBot="1">
      <c r="A212" s="512" t="s">
        <v>1330</v>
      </c>
      <c r="B212" s="512"/>
      <c r="C212" s="512"/>
      <c r="D212" s="512"/>
      <c r="E212" s="512"/>
      <c r="F212" s="512"/>
      <c r="G212" s="512"/>
      <c r="H212" s="512"/>
      <c r="I212" s="512"/>
      <c r="J212" s="9"/>
    </row>
    <row r="213" spans="1:10" ht="15" customHeight="1" thickTop="1" thickBot="1">
      <c r="A213" s="512" t="s">
        <v>1331</v>
      </c>
      <c r="B213" s="512"/>
      <c r="C213" s="512"/>
      <c r="D213" s="512"/>
      <c r="E213" s="512"/>
      <c r="F213" s="512"/>
      <c r="G213" s="512"/>
      <c r="H213" s="512"/>
      <c r="I213" s="512"/>
      <c r="J213" s="9"/>
    </row>
    <row r="214" spans="1:10" ht="15" customHeight="1" thickTop="1" thickBot="1">
      <c r="A214" s="512" t="s">
        <v>1332</v>
      </c>
      <c r="B214" s="512"/>
      <c r="C214" s="512"/>
      <c r="D214" s="512"/>
      <c r="E214" s="512"/>
      <c r="F214" s="512"/>
      <c r="G214" s="512"/>
      <c r="H214" s="512"/>
      <c r="I214" s="512"/>
      <c r="J214" s="9"/>
    </row>
    <row r="215" spans="1:10" ht="15" customHeight="1" thickTop="1" thickBot="1">
      <c r="A215" s="512" t="s">
        <v>1333</v>
      </c>
      <c r="B215" s="512"/>
      <c r="C215" s="512"/>
      <c r="D215" s="512"/>
      <c r="E215" s="512"/>
      <c r="F215" s="512"/>
      <c r="G215" s="512"/>
      <c r="H215" s="512"/>
      <c r="I215" s="512"/>
      <c r="J215" s="9"/>
    </row>
    <row r="216" spans="1:10" ht="15" customHeight="1" thickTop="1" thickBot="1">
      <c r="A216" s="512" t="s">
        <v>1334</v>
      </c>
      <c r="B216" s="512"/>
      <c r="C216" s="512"/>
      <c r="D216" s="512"/>
      <c r="E216" s="512"/>
      <c r="F216" s="512"/>
      <c r="G216" s="512"/>
      <c r="H216" s="512"/>
      <c r="I216" s="512"/>
      <c r="J216" s="9"/>
    </row>
    <row r="217" spans="1:10" ht="15" customHeight="1" thickTop="1" thickBot="1">
      <c r="A217" s="512" t="s">
        <v>1335</v>
      </c>
      <c r="B217" s="512"/>
      <c r="C217" s="512"/>
      <c r="D217" s="512"/>
      <c r="E217" s="512"/>
      <c r="F217" s="512"/>
      <c r="G217" s="512"/>
      <c r="H217" s="512"/>
      <c r="I217" s="512"/>
      <c r="J217" s="9"/>
    </row>
    <row r="218" spans="1:10" ht="15" customHeight="1" thickTop="1" thickBot="1">
      <c r="A218" s="512" t="s">
        <v>1336</v>
      </c>
      <c r="B218" s="512"/>
      <c r="C218" s="512"/>
      <c r="D218" s="512"/>
      <c r="E218" s="512"/>
      <c r="F218" s="512"/>
      <c r="G218" s="512"/>
      <c r="H218" s="512"/>
      <c r="I218" s="512"/>
      <c r="J218" s="9"/>
    </row>
    <row r="219" spans="1:10" ht="15" customHeight="1" thickTop="1" thickBot="1">
      <c r="A219" s="512" t="s">
        <v>1312</v>
      </c>
      <c r="B219" s="512"/>
      <c r="C219" s="512"/>
      <c r="D219" s="512"/>
      <c r="E219" s="512"/>
      <c r="F219" s="512"/>
      <c r="G219" s="512"/>
      <c r="H219" s="512"/>
      <c r="I219" s="512"/>
      <c r="J219" s="9"/>
    </row>
    <row r="220" spans="1:10" ht="15" customHeight="1" thickTop="1" thickBot="1">
      <c r="A220" s="780" t="s">
        <v>1326</v>
      </c>
      <c r="B220" s="780"/>
      <c r="C220" s="780"/>
      <c r="D220" s="780"/>
      <c r="E220" s="780"/>
      <c r="F220" s="780"/>
      <c r="G220" s="780"/>
      <c r="H220" s="780"/>
      <c r="I220" s="780"/>
      <c r="J220" s="72">
        <f>COUNTIF(J210:J219,"*sim*")</f>
        <v>0</v>
      </c>
    </row>
    <row r="221" spans="1:10" ht="15" customHeight="1" thickTop="1" thickBot="1"/>
    <row r="222" spans="1:10" ht="15" customHeight="1" thickTop="1" thickBot="1">
      <c r="A222" s="581" t="s">
        <v>1337</v>
      </c>
      <c r="B222" s="581"/>
      <c r="C222" s="581"/>
      <c r="D222" s="581"/>
      <c r="E222" s="581"/>
      <c r="F222" s="581"/>
      <c r="G222" s="581"/>
      <c r="H222" s="581"/>
      <c r="I222" s="581"/>
      <c r="J222" s="581"/>
    </row>
    <row r="223" spans="1:10" ht="15" customHeight="1" thickTop="1" thickBot="1">
      <c r="A223" s="725" t="s">
        <v>1338</v>
      </c>
      <c r="B223" s="725"/>
      <c r="C223" s="725"/>
      <c r="D223" s="725"/>
      <c r="E223" s="725"/>
      <c r="F223" s="725"/>
      <c r="G223" s="725"/>
      <c r="H223" s="725"/>
      <c r="I223" s="725"/>
      <c r="J223" s="725"/>
    </row>
    <row r="224" spans="1:10" ht="15" customHeight="1" thickTop="1" thickBot="1">
      <c r="A224" s="419" t="s">
        <v>1339</v>
      </c>
      <c r="B224" s="419"/>
      <c r="C224" s="419"/>
      <c r="D224" s="419"/>
      <c r="E224" s="419"/>
      <c r="F224" s="419"/>
      <c r="G224" s="419"/>
      <c r="H224" s="419"/>
      <c r="I224" s="419"/>
      <c r="J224" s="419"/>
    </row>
    <row r="225" spans="1:10" ht="15" customHeight="1" thickTop="1" thickBot="1">
      <c r="A225" s="675" t="s">
        <v>1340</v>
      </c>
      <c r="B225" s="675"/>
      <c r="C225" s="675"/>
      <c r="D225" s="675"/>
      <c r="E225" s="675" t="s">
        <v>1361</v>
      </c>
      <c r="F225" s="675" t="s">
        <v>1341</v>
      </c>
      <c r="G225" s="518"/>
      <c r="H225" s="518"/>
      <c r="I225" s="675" t="s">
        <v>1342</v>
      </c>
      <c r="J225" s="518"/>
    </row>
    <row r="226" spans="1:10" ht="15" customHeight="1" thickTop="1" thickBot="1">
      <c r="A226" s="675"/>
      <c r="B226" s="675"/>
      <c r="C226" s="675"/>
      <c r="D226" s="675"/>
      <c r="E226" s="675"/>
      <c r="F226" s="518"/>
      <c r="G226" s="518"/>
      <c r="H226" s="518"/>
      <c r="I226" s="518"/>
      <c r="J226" s="518"/>
    </row>
    <row r="227" spans="1:10" ht="15" customHeight="1" thickTop="1" thickBot="1">
      <c r="A227" s="675"/>
      <c r="B227" s="675"/>
      <c r="C227" s="675"/>
      <c r="D227" s="675"/>
      <c r="E227" s="675"/>
      <c r="F227" s="518"/>
      <c r="G227" s="518"/>
      <c r="H227" s="518"/>
      <c r="I227" s="518"/>
      <c r="J227" s="518"/>
    </row>
    <row r="228" spans="1:10" ht="15" customHeight="1" thickTop="1" thickBot="1">
      <c r="A228" s="512" t="s">
        <v>1343</v>
      </c>
      <c r="B228" s="512"/>
      <c r="C228" s="512"/>
      <c r="D228" s="512"/>
      <c r="E228" s="8">
        <f>J31</f>
        <v>0</v>
      </c>
      <c r="F228" s="512" t="s">
        <v>1352</v>
      </c>
      <c r="G228" s="512"/>
      <c r="H228" s="512"/>
      <c r="I228" s="465">
        <f>J103</f>
        <v>0</v>
      </c>
      <c r="J228" s="465"/>
    </row>
    <row r="229" spans="1:10" ht="15" customHeight="1" thickTop="1" thickBot="1">
      <c r="A229" s="512" t="s">
        <v>1344</v>
      </c>
      <c r="B229" s="512"/>
      <c r="C229" s="512"/>
      <c r="D229" s="512"/>
      <c r="E229" s="8">
        <f>J37</f>
        <v>0</v>
      </c>
      <c r="F229" s="512" t="s">
        <v>1353</v>
      </c>
      <c r="G229" s="512"/>
      <c r="H229" s="512"/>
      <c r="I229" s="465">
        <f>J114</f>
        <v>0</v>
      </c>
      <c r="J229" s="465"/>
    </row>
    <row r="230" spans="1:10" ht="15" customHeight="1" thickTop="1" thickBot="1">
      <c r="A230" s="512" t="s">
        <v>1345</v>
      </c>
      <c r="B230" s="512"/>
      <c r="C230" s="512"/>
      <c r="D230" s="512"/>
      <c r="E230" s="8">
        <f>J45</f>
        <v>0</v>
      </c>
      <c r="F230" s="512" t="s">
        <v>1354</v>
      </c>
      <c r="G230" s="512"/>
      <c r="H230" s="512"/>
      <c r="I230" s="465">
        <f>J139</f>
        <v>0</v>
      </c>
      <c r="J230" s="465"/>
    </row>
    <row r="231" spans="1:10" ht="15" customHeight="1" thickTop="1" thickBot="1">
      <c r="A231" s="512" t="s">
        <v>1346</v>
      </c>
      <c r="B231" s="512"/>
      <c r="C231" s="512"/>
      <c r="D231" s="512"/>
      <c r="E231" s="8">
        <f>J47</f>
        <v>0</v>
      </c>
      <c r="F231" s="512" t="s">
        <v>1355</v>
      </c>
      <c r="G231" s="512"/>
      <c r="H231" s="512"/>
      <c r="I231" s="465">
        <f>J148</f>
        <v>0</v>
      </c>
      <c r="J231" s="465"/>
    </row>
    <row r="232" spans="1:10" ht="15" customHeight="1" thickTop="1" thickBot="1">
      <c r="A232" s="512" t="s">
        <v>1347</v>
      </c>
      <c r="B232" s="512"/>
      <c r="C232" s="512"/>
      <c r="D232" s="512"/>
      <c r="E232" s="8">
        <f>J51</f>
        <v>0</v>
      </c>
      <c r="F232" s="512" t="s">
        <v>1356</v>
      </c>
      <c r="G232" s="512"/>
      <c r="H232" s="512"/>
      <c r="I232" s="465">
        <f>J173</f>
        <v>0</v>
      </c>
      <c r="J232" s="465"/>
    </row>
    <row r="233" spans="1:10" ht="15" customHeight="1" thickTop="1" thickBot="1">
      <c r="A233" s="512" t="s">
        <v>1348</v>
      </c>
      <c r="B233" s="512"/>
      <c r="C233" s="512"/>
      <c r="D233" s="512"/>
      <c r="E233" s="8">
        <f>J56</f>
        <v>0</v>
      </c>
      <c r="F233" s="512" t="s">
        <v>1357</v>
      </c>
      <c r="G233" s="512"/>
      <c r="H233" s="512"/>
      <c r="I233" s="465">
        <f>J190</f>
        <v>0</v>
      </c>
      <c r="J233" s="465"/>
    </row>
    <row r="234" spans="1:10" ht="15" customHeight="1" thickTop="1" thickBot="1">
      <c r="A234" s="512" t="s">
        <v>1349</v>
      </c>
      <c r="B234" s="512"/>
      <c r="C234" s="512"/>
      <c r="D234" s="512"/>
      <c r="E234" s="8">
        <f>J67</f>
        <v>0</v>
      </c>
      <c r="F234" s="512" t="s">
        <v>1358</v>
      </c>
      <c r="G234" s="512"/>
      <c r="H234" s="512"/>
      <c r="I234" s="465">
        <f>J206</f>
        <v>0</v>
      </c>
      <c r="J234" s="465"/>
    </row>
    <row r="235" spans="1:10" ht="15" customHeight="1" thickTop="1" thickBot="1">
      <c r="A235" s="512" t="s">
        <v>1350</v>
      </c>
      <c r="B235" s="512"/>
      <c r="C235" s="512"/>
      <c r="D235" s="512"/>
      <c r="E235" s="8">
        <f>J72</f>
        <v>0</v>
      </c>
      <c r="F235" s="512" t="s">
        <v>1359</v>
      </c>
      <c r="G235" s="512"/>
      <c r="H235" s="512"/>
      <c r="I235" s="465">
        <f>J220</f>
        <v>0</v>
      </c>
      <c r="J235" s="465"/>
    </row>
    <row r="236" spans="1:10" ht="15" customHeight="1" thickTop="1" thickBot="1">
      <c r="A236" s="874" t="s">
        <v>1351</v>
      </c>
      <c r="B236" s="874"/>
      <c r="C236" s="874"/>
      <c r="D236" s="874"/>
      <c r="E236" s="72">
        <f>100-B238</f>
        <v>100</v>
      </c>
      <c r="F236" s="874" t="s">
        <v>1360</v>
      </c>
      <c r="G236" s="874"/>
      <c r="H236" s="874"/>
      <c r="I236" s="518">
        <f>95-J238</f>
        <v>95</v>
      </c>
      <c r="J236" s="518"/>
    </row>
    <row r="237" spans="1:10" ht="15" customHeight="1" thickTop="1" thickBot="1">
      <c r="A237" s="693" t="s">
        <v>1362</v>
      </c>
      <c r="B237" s="694"/>
      <c r="C237" s="694"/>
      <c r="D237" s="694"/>
      <c r="E237" s="694"/>
      <c r="F237" s="694"/>
      <c r="G237" s="694"/>
      <c r="H237" s="695"/>
      <c r="I237" s="878">
        <f>MIN(E236,I236)</f>
        <v>95</v>
      </c>
      <c r="J237" s="879"/>
    </row>
    <row r="238" spans="1:10" ht="15" customHeight="1" thickTop="1" thickBot="1">
      <c r="A238" s="227"/>
      <c r="B238" s="290">
        <f>MAX(E228:E235)</f>
        <v>0</v>
      </c>
      <c r="C238" s="227"/>
      <c r="D238" s="227"/>
      <c r="E238" s="227"/>
      <c r="F238" s="227"/>
      <c r="G238" s="227"/>
      <c r="H238" s="227"/>
      <c r="I238" s="227"/>
      <c r="J238" s="221">
        <f>SUM(I228:J235)</f>
        <v>0</v>
      </c>
    </row>
    <row r="239" spans="1:10" ht="15" customHeight="1" thickTop="1" thickBot="1">
      <c r="A239" s="419" t="s">
        <v>1363</v>
      </c>
      <c r="B239" s="419"/>
      <c r="C239" s="419"/>
      <c r="D239" s="419"/>
      <c r="E239" s="419"/>
      <c r="F239" s="419"/>
      <c r="G239" s="419"/>
      <c r="H239" s="419"/>
      <c r="I239" s="419"/>
      <c r="J239" s="419"/>
    </row>
    <row r="240" spans="1:10" ht="15" customHeight="1" thickTop="1" thickBot="1">
      <c r="A240" s="870" t="s">
        <v>1364</v>
      </c>
      <c r="B240" s="870"/>
      <c r="C240" s="870"/>
      <c r="D240" s="870" t="s">
        <v>1365</v>
      </c>
      <c r="E240" s="870"/>
      <c r="F240" s="870"/>
      <c r="G240" s="870"/>
      <c r="H240" s="870"/>
      <c r="I240" s="870"/>
      <c r="J240" s="870"/>
    </row>
    <row r="241" spans="1:10" ht="15" customHeight="1" thickTop="1" thickBot="1">
      <c r="A241" s="871" t="s">
        <v>1451</v>
      </c>
      <c r="B241" s="871"/>
      <c r="C241" s="871"/>
      <c r="D241" s="871" t="s">
        <v>1370</v>
      </c>
      <c r="E241" s="871"/>
      <c r="F241" s="871"/>
      <c r="G241" s="871"/>
      <c r="H241" s="871"/>
      <c r="I241" s="871"/>
      <c r="J241" s="871"/>
    </row>
    <row r="242" spans="1:10" ht="15" customHeight="1" thickTop="1" thickBot="1">
      <c r="A242" s="872" t="s">
        <v>1366</v>
      </c>
      <c r="B242" s="872"/>
      <c r="C242" s="872"/>
      <c r="D242" s="872" t="s">
        <v>1371</v>
      </c>
      <c r="E242" s="872"/>
      <c r="F242" s="872"/>
      <c r="G242" s="872"/>
      <c r="H242" s="872"/>
      <c r="I242" s="872"/>
      <c r="J242" s="872"/>
    </row>
    <row r="243" spans="1:10" ht="15" customHeight="1" thickTop="1" thickBot="1">
      <c r="A243" s="873" t="s">
        <v>1367</v>
      </c>
      <c r="B243" s="873"/>
      <c r="C243" s="873"/>
      <c r="D243" s="873" t="s">
        <v>1372</v>
      </c>
      <c r="E243" s="873"/>
      <c r="F243" s="873"/>
      <c r="G243" s="873"/>
      <c r="H243" s="873"/>
      <c r="I243" s="873"/>
      <c r="J243" s="873"/>
    </row>
    <row r="244" spans="1:10" ht="15" customHeight="1" thickTop="1" thickBot="1">
      <c r="A244" s="876" t="s">
        <v>1368</v>
      </c>
      <c r="B244" s="876"/>
      <c r="C244" s="876"/>
      <c r="D244" s="876" t="s">
        <v>1373</v>
      </c>
      <c r="E244" s="876"/>
      <c r="F244" s="876"/>
      <c r="G244" s="876"/>
      <c r="H244" s="876"/>
      <c r="I244" s="876"/>
      <c r="J244" s="876"/>
    </row>
    <row r="245" spans="1:10" ht="15" customHeight="1" thickTop="1" thickBot="1">
      <c r="A245" s="877" t="s">
        <v>1369</v>
      </c>
      <c r="B245" s="877"/>
      <c r="C245" s="877"/>
      <c r="D245" s="877" t="s">
        <v>1374</v>
      </c>
      <c r="E245" s="877"/>
      <c r="F245" s="877"/>
      <c r="G245" s="877"/>
      <c r="H245" s="877"/>
      <c r="I245" s="877"/>
      <c r="J245" s="877"/>
    </row>
    <row r="246" spans="1:10" ht="15" customHeight="1" thickTop="1" thickBot="1">
      <c r="A246" s="875"/>
      <c r="B246" s="875"/>
      <c r="C246" s="875"/>
      <c r="D246" s="875"/>
      <c r="E246" s="875"/>
      <c r="F246" s="875"/>
      <c r="G246" s="875"/>
      <c r="H246" s="875"/>
      <c r="I246" s="875"/>
      <c r="J246" s="875"/>
    </row>
    <row r="247" spans="1:10" ht="15" customHeight="1" thickTop="1">
      <c r="A247" s="466" t="s">
        <v>1570</v>
      </c>
      <c r="B247" s="466"/>
      <c r="C247" s="466"/>
      <c r="D247" s="466"/>
      <c r="E247" s="466"/>
      <c r="F247" s="466"/>
      <c r="G247" s="466"/>
      <c r="H247" s="466"/>
      <c r="I247" s="466"/>
      <c r="J247" s="466"/>
    </row>
    <row r="248" spans="1:10">
      <c r="A248" s="467"/>
      <c r="B248" s="467"/>
      <c r="C248" s="467"/>
      <c r="D248" s="467"/>
      <c r="E248" s="467"/>
      <c r="F248" s="467"/>
      <c r="G248" s="467"/>
      <c r="H248" s="467"/>
      <c r="I248" s="467"/>
      <c r="J248" s="467"/>
    </row>
  </sheetData>
  <sheetProtection algorithmName="SHA-512" hashValue="UEFtnRVfqI49vgACqIxaKbsEhRIyAtdeFsQHEk/5Yr8umpbVGas8R8rgvci2Xf2ZCFWLlFaUQOCHcQ+zVwQdQQ==" saltValue="1HOHL+HYMkNMWIhBk3qDMA==" spinCount="100000" sheet="1" objects="1" scenarios="1" selectLockedCells="1"/>
  <mergeCells count="364">
    <mergeCell ref="A7:J7"/>
    <mergeCell ref="A16:J16"/>
    <mergeCell ref="A2:J2"/>
    <mergeCell ref="A1:J1"/>
    <mergeCell ref="B8:I8"/>
    <mergeCell ref="B9:I9"/>
    <mergeCell ref="B10:I10"/>
    <mergeCell ref="B11:I11"/>
    <mergeCell ref="C25:D25"/>
    <mergeCell ref="A17:J17"/>
    <mergeCell ref="C18:I18"/>
    <mergeCell ref="E19:I19"/>
    <mergeCell ref="E20:I20"/>
    <mergeCell ref="E21:I21"/>
    <mergeCell ref="B12:I12"/>
    <mergeCell ref="B13:I13"/>
    <mergeCell ref="B14:I14"/>
    <mergeCell ref="B15:I15"/>
    <mergeCell ref="A4:D4"/>
    <mergeCell ref="A5:D5"/>
    <mergeCell ref="E4:H4"/>
    <mergeCell ref="E5:H5"/>
    <mergeCell ref="I4:J4"/>
    <mergeCell ref="I5:J5"/>
    <mergeCell ref="D35:I35"/>
    <mergeCell ref="D36:I36"/>
    <mergeCell ref="A30:J30"/>
    <mergeCell ref="A32:B36"/>
    <mergeCell ref="A37:I37"/>
    <mergeCell ref="C38:I38"/>
    <mergeCell ref="A38:B44"/>
    <mergeCell ref="A31:I31"/>
    <mergeCell ref="A18:B29"/>
    <mergeCell ref="D32:I32"/>
    <mergeCell ref="D33:I33"/>
    <mergeCell ref="D34:I34"/>
    <mergeCell ref="C33:C34"/>
    <mergeCell ref="E27:I27"/>
    <mergeCell ref="E28:I28"/>
    <mergeCell ref="E29:I29"/>
    <mergeCell ref="C28:D29"/>
    <mergeCell ref="C26:D27"/>
    <mergeCell ref="E22:I22"/>
    <mergeCell ref="E23:I23"/>
    <mergeCell ref="E24:I24"/>
    <mergeCell ref="E25:I25"/>
    <mergeCell ref="E26:I26"/>
    <mergeCell ref="C19:D24"/>
    <mergeCell ref="A45:I45"/>
    <mergeCell ref="C46:I46"/>
    <mergeCell ref="A46:B46"/>
    <mergeCell ref="A47:I47"/>
    <mergeCell ref="C48:I48"/>
    <mergeCell ref="C49:I49"/>
    <mergeCell ref="E39:I39"/>
    <mergeCell ref="E40:I40"/>
    <mergeCell ref="C39:D40"/>
    <mergeCell ref="C41:D42"/>
    <mergeCell ref="C43:D44"/>
    <mergeCell ref="E41:I41"/>
    <mergeCell ref="E42:I42"/>
    <mergeCell ref="E43:I43"/>
    <mergeCell ref="E44:I44"/>
    <mergeCell ref="E55:I55"/>
    <mergeCell ref="C52:D53"/>
    <mergeCell ref="C54:D55"/>
    <mergeCell ref="A52:B55"/>
    <mergeCell ref="A56:I56"/>
    <mergeCell ref="C57:D61"/>
    <mergeCell ref="E57:I58"/>
    <mergeCell ref="C50:I50"/>
    <mergeCell ref="A48:B50"/>
    <mergeCell ref="A51:I51"/>
    <mergeCell ref="E52:I52"/>
    <mergeCell ref="E53:I53"/>
    <mergeCell ref="E54:I54"/>
    <mergeCell ref="E75:F77"/>
    <mergeCell ref="G75:H77"/>
    <mergeCell ref="I75:J77"/>
    <mergeCell ref="A75:D77"/>
    <mergeCell ref="J70:J71"/>
    <mergeCell ref="A68:B71"/>
    <mergeCell ref="A72:I72"/>
    <mergeCell ref="A74:J74"/>
    <mergeCell ref="C62:D66"/>
    <mergeCell ref="A57:B66"/>
    <mergeCell ref="A67:I67"/>
    <mergeCell ref="C68:I68"/>
    <mergeCell ref="C69:I69"/>
    <mergeCell ref="C70:I71"/>
    <mergeCell ref="J57:J58"/>
    <mergeCell ref="E59:I61"/>
    <mergeCell ref="J59:J61"/>
    <mergeCell ref="E62:I63"/>
    <mergeCell ref="E64:I66"/>
    <mergeCell ref="J62:J63"/>
    <mergeCell ref="J64:J66"/>
    <mergeCell ref="E80:F80"/>
    <mergeCell ref="E81:F81"/>
    <mergeCell ref="E82:F82"/>
    <mergeCell ref="G80:H80"/>
    <mergeCell ref="G81:H81"/>
    <mergeCell ref="G82:H82"/>
    <mergeCell ref="A78:J78"/>
    <mergeCell ref="A79:D79"/>
    <mergeCell ref="E79:F79"/>
    <mergeCell ref="G79:H79"/>
    <mergeCell ref="I79:J79"/>
    <mergeCell ref="A80:D80"/>
    <mergeCell ref="I80:J80"/>
    <mergeCell ref="I81:J81"/>
    <mergeCell ref="I82:J82"/>
    <mergeCell ref="A83:J83"/>
    <mergeCell ref="A84:D85"/>
    <mergeCell ref="A86:D87"/>
    <mergeCell ref="E84:F85"/>
    <mergeCell ref="G84:H85"/>
    <mergeCell ref="I84:J85"/>
    <mergeCell ref="E86:F87"/>
    <mergeCell ref="A81:D81"/>
    <mergeCell ref="A82:D82"/>
    <mergeCell ref="G91:H92"/>
    <mergeCell ref="I91:J92"/>
    <mergeCell ref="A93:J93"/>
    <mergeCell ref="A94:D94"/>
    <mergeCell ref="E94:F94"/>
    <mergeCell ref="G94:H94"/>
    <mergeCell ref="I94:J94"/>
    <mergeCell ref="G86:H87"/>
    <mergeCell ref="I86:J87"/>
    <mergeCell ref="A88:J88"/>
    <mergeCell ref="A89:D90"/>
    <mergeCell ref="A91:D92"/>
    <mergeCell ref="E89:F90"/>
    <mergeCell ref="G89:H90"/>
    <mergeCell ref="I89:J90"/>
    <mergeCell ref="E91:F92"/>
    <mergeCell ref="A103:I103"/>
    <mergeCell ref="A101:J102"/>
    <mergeCell ref="A104:J104"/>
    <mergeCell ref="A107:B107"/>
    <mergeCell ref="A108:B108"/>
    <mergeCell ref="G95:H96"/>
    <mergeCell ref="G97:H98"/>
    <mergeCell ref="I95:J96"/>
    <mergeCell ref="I97:J98"/>
    <mergeCell ref="G99:H100"/>
    <mergeCell ref="I99:J100"/>
    <mergeCell ref="A95:D96"/>
    <mergeCell ref="A97:D98"/>
    <mergeCell ref="A99:D100"/>
    <mergeCell ref="E95:F96"/>
    <mergeCell ref="E97:F98"/>
    <mergeCell ref="E99:F100"/>
    <mergeCell ref="A112:J113"/>
    <mergeCell ref="A114:I114"/>
    <mergeCell ref="C105:F105"/>
    <mergeCell ref="A116:J116"/>
    <mergeCell ref="C110:F110"/>
    <mergeCell ref="C111:F111"/>
    <mergeCell ref="I106:J106"/>
    <mergeCell ref="I107:J107"/>
    <mergeCell ref="I108:J108"/>
    <mergeCell ref="I109:J109"/>
    <mergeCell ref="I110:J110"/>
    <mergeCell ref="I111:J111"/>
    <mergeCell ref="A109:B109"/>
    <mergeCell ref="A110:B110"/>
    <mergeCell ref="A111:B111"/>
    <mergeCell ref="A105:B105"/>
    <mergeCell ref="I105:J105"/>
    <mergeCell ref="C107:F107"/>
    <mergeCell ref="C108:F108"/>
    <mergeCell ref="C109:F109"/>
    <mergeCell ref="A106:B106"/>
    <mergeCell ref="C106:F106"/>
    <mergeCell ref="E125:G125"/>
    <mergeCell ref="H125:J125"/>
    <mergeCell ref="E126:G127"/>
    <mergeCell ref="H126:J127"/>
    <mergeCell ref="A125:D127"/>
    <mergeCell ref="I122:J122"/>
    <mergeCell ref="A117:J117"/>
    <mergeCell ref="I123:J123"/>
    <mergeCell ref="A123:H123"/>
    <mergeCell ref="A124:J124"/>
    <mergeCell ref="B121:C121"/>
    <mergeCell ref="B122:C122"/>
    <mergeCell ref="F120:G120"/>
    <mergeCell ref="F121:G121"/>
    <mergeCell ref="F122:G122"/>
    <mergeCell ref="I120:J120"/>
    <mergeCell ref="I121:J121"/>
    <mergeCell ref="A118:C119"/>
    <mergeCell ref="D118:D119"/>
    <mergeCell ref="E118:E119"/>
    <mergeCell ref="F118:G119"/>
    <mergeCell ref="H118:H119"/>
    <mergeCell ref="I118:J119"/>
    <mergeCell ref="B120:C120"/>
    <mergeCell ref="E128:G128"/>
    <mergeCell ref="H128:J128"/>
    <mergeCell ref="E129:G129"/>
    <mergeCell ref="H129:J129"/>
    <mergeCell ref="E130:G130"/>
    <mergeCell ref="H130:J130"/>
    <mergeCell ref="E131:G131"/>
    <mergeCell ref="A128:D128"/>
    <mergeCell ref="A129:D129"/>
    <mergeCell ref="A130:D130"/>
    <mergeCell ref="A131:D131"/>
    <mergeCell ref="H131:J131"/>
    <mergeCell ref="E132:G132"/>
    <mergeCell ref="H132:J132"/>
    <mergeCell ref="E133:G133"/>
    <mergeCell ref="H133:J133"/>
    <mergeCell ref="E134:G134"/>
    <mergeCell ref="H134:J134"/>
    <mergeCell ref="A134:D134"/>
    <mergeCell ref="A135:D135"/>
    <mergeCell ref="A132:D132"/>
    <mergeCell ref="A133:D133"/>
    <mergeCell ref="A141:J141"/>
    <mergeCell ref="E142:F142"/>
    <mergeCell ref="G142:I142"/>
    <mergeCell ref="B145:C145"/>
    <mergeCell ref="I143:I144"/>
    <mergeCell ref="D142:D144"/>
    <mergeCell ref="A142:C144"/>
    <mergeCell ref="E135:G135"/>
    <mergeCell ref="H135:J135"/>
    <mergeCell ref="E136:G136"/>
    <mergeCell ref="H136:J136"/>
    <mergeCell ref="A137:J138"/>
    <mergeCell ref="A139:I139"/>
    <mergeCell ref="A136:D136"/>
    <mergeCell ref="A155:F155"/>
    <mergeCell ref="A157:F157"/>
    <mergeCell ref="A158:F158"/>
    <mergeCell ref="A160:F160"/>
    <mergeCell ref="A150:J150"/>
    <mergeCell ref="A151:J151"/>
    <mergeCell ref="J142:J144"/>
    <mergeCell ref="G152:I152"/>
    <mergeCell ref="A152:F153"/>
    <mergeCell ref="J152:J153"/>
    <mergeCell ref="A154:F154"/>
    <mergeCell ref="B146:C146"/>
    <mergeCell ref="B147:C147"/>
    <mergeCell ref="A148:I148"/>
    <mergeCell ref="F143:F144"/>
    <mergeCell ref="E143:E144"/>
    <mergeCell ref="G143:G144"/>
    <mergeCell ref="H143:H144"/>
    <mergeCell ref="A167:F167"/>
    <mergeCell ref="A168:F168"/>
    <mergeCell ref="A169:F169"/>
    <mergeCell ref="A170:F170"/>
    <mergeCell ref="A156:J156"/>
    <mergeCell ref="A159:J159"/>
    <mergeCell ref="A164:J164"/>
    <mergeCell ref="A161:F161"/>
    <mergeCell ref="A162:F162"/>
    <mergeCell ref="A163:F163"/>
    <mergeCell ref="A165:F165"/>
    <mergeCell ref="A166:F166"/>
    <mergeCell ref="A179:I179"/>
    <mergeCell ref="A180:I180"/>
    <mergeCell ref="A181:I181"/>
    <mergeCell ref="A182:I182"/>
    <mergeCell ref="A183:I183"/>
    <mergeCell ref="A184:I184"/>
    <mergeCell ref="A171:J172"/>
    <mergeCell ref="A173:I173"/>
    <mergeCell ref="A175:J175"/>
    <mergeCell ref="A176:J176"/>
    <mergeCell ref="A177:I177"/>
    <mergeCell ref="A178:I178"/>
    <mergeCell ref="A192:J192"/>
    <mergeCell ref="A193:J193"/>
    <mergeCell ref="A194:I194"/>
    <mergeCell ref="A195:I195"/>
    <mergeCell ref="A196:I196"/>
    <mergeCell ref="A197:I197"/>
    <mergeCell ref="A185:I185"/>
    <mergeCell ref="A186:I186"/>
    <mergeCell ref="A187:I187"/>
    <mergeCell ref="A188:I188"/>
    <mergeCell ref="A189:I189"/>
    <mergeCell ref="A190:I190"/>
    <mergeCell ref="A204:I204"/>
    <mergeCell ref="A205:I205"/>
    <mergeCell ref="A206:I206"/>
    <mergeCell ref="A207:J207"/>
    <mergeCell ref="A208:J208"/>
    <mergeCell ref="A209:I209"/>
    <mergeCell ref="A198:I198"/>
    <mergeCell ref="A199:I199"/>
    <mergeCell ref="A200:I200"/>
    <mergeCell ref="A201:I201"/>
    <mergeCell ref="A202:I202"/>
    <mergeCell ref="A203:I203"/>
    <mergeCell ref="A210:I210"/>
    <mergeCell ref="A211:I211"/>
    <mergeCell ref="A212:I212"/>
    <mergeCell ref="A213:I213"/>
    <mergeCell ref="A214:I214"/>
    <mergeCell ref="A215:I215"/>
    <mergeCell ref="E225:E227"/>
    <mergeCell ref="F225:H227"/>
    <mergeCell ref="I225:J227"/>
    <mergeCell ref="A222:J222"/>
    <mergeCell ref="A223:J223"/>
    <mergeCell ref="A224:J224"/>
    <mergeCell ref="A225:D227"/>
    <mergeCell ref="A216:I216"/>
    <mergeCell ref="A217:I217"/>
    <mergeCell ref="A218:I218"/>
    <mergeCell ref="A219:I219"/>
    <mergeCell ref="A220:I220"/>
    <mergeCell ref="F228:H228"/>
    <mergeCell ref="F229:H229"/>
    <mergeCell ref="F230:H230"/>
    <mergeCell ref="A228:D228"/>
    <mergeCell ref="A229:D229"/>
    <mergeCell ref="A230:D230"/>
    <mergeCell ref="I236:J236"/>
    <mergeCell ref="A237:H237"/>
    <mergeCell ref="I237:J237"/>
    <mergeCell ref="F235:H235"/>
    <mergeCell ref="A235:D235"/>
    <mergeCell ref="I228:J228"/>
    <mergeCell ref="I229:J229"/>
    <mergeCell ref="I230:J230"/>
    <mergeCell ref="F234:H234"/>
    <mergeCell ref="I231:J231"/>
    <mergeCell ref="I232:J232"/>
    <mergeCell ref="I233:J233"/>
    <mergeCell ref="I234:J234"/>
    <mergeCell ref="A231:D231"/>
    <mergeCell ref="A232:D232"/>
    <mergeCell ref="A233:D233"/>
    <mergeCell ref="A234:D234"/>
    <mergeCell ref="F231:H231"/>
    <mergeCell ref="A247:J248"/>
    <mergeCell ref="A246:J246"/>
    <mergeCell ref="D244:J244"/>
    <mergeCell ref="A241:C241"/>
    <mergeCell ref="A242:C242"/>
    <mergeCell ref="A243:C243"/>
    <mergeCell ref="A244:C244"/>
    <mergeCell ref="A245:C245"/>
    <mergeCell ref="D245:J245"/>
    <mergeCell ref="F232:H232"/>
    <mergeCell ref="F233:H233"/>
    <mergeCell ref="A239:J239"/>
    <mergeCell ref="A240:C240"/>
    <mergeCell ref="D240:J240"/>
    <mergeCell ref="D241:J241"/>
    <mergeCell ref="D242:J242"/>
    <mergeCell ref="D243:J243"/>
    <mergeCell ref="I235:J235"/>
    <mergeCell ref="A236:D236"/>
    <mergeCell ref="F236:H236"/>
  </mergeCells>
  <conditionalFormatting sqref="I237:J237">
    <cfRule type="cellIs" dxfId="30" priority="1" operator="lessThanOrEqual">
      <formula>57</formula>
    </cfRule>
    <cfRule type="cellIs" dxfId="29" priority="2" operator="between">
      <formula>57</formula>
      <formula>66</formula>
    </cfRule>
    <cfRule type="cellIs" dxfId="28" priority="3" operator="between">
      <formula>67</formula>
      <formula>76</formula>
    </cfRule>
    <cfRule type="cellIs" dxfId="27" priority="4" operator="between">
      <formula>77</formula>
      <formula>86</formula>
    </cfRule>
    <cfRule type="cellIs" dxfId="26" priority="5" operator="greaterThanOrEqual">
      <formula>87</formula>
    </cfRule>
  </conditionalFormatting>
  <dataValidations count="19">
    <dataValidation type="list" allowBlank="1" showInputMessage="1" showErrorMessage="1" sqref="J9:J15 J178:J189 J195:J205 J210:J219" xr:uid="{00000000-0002-0000-1100-000000000000}">
      <formula1>"Sim,Não"</formula1>
    </dataValidation>
    <dataValidation type="list" allowBlank="1" showInputMessage="1" showErrorMessage="1" sqref="J47" xr:uid="{00000000-0002-0000-1100-000001000000}">
      <formula1>"0,12"</formula1>
    </dataValidation>
    <dataValidation type="list" allowBlank="1" showInputMessage="1" showErrorMessage="1" sqref="J31" xr:uid="{00000000-0002-0000-1100-000002000000}">
      <formula1>"0,3,4,5,8,10,11,14,20"</formula1>
    </dataValidation>
    <dataValidation type="list" allowBlank="1" showInputMessage="1" showErrorMessage="1" sqref="J37" xr:uid="{00000000-0002-0000-1100-000003000000}">
      <formula1>"0,10,30,50"</formula1>
    </dataValidation>
    <dataValidation type="list" allowBlank="1" showInputMessage="1" showErrorMessage="1" sqref="J45" xr:uid="{00000000-0002-0000-1100-000004000000}">
      <formula1>"0,9,12,25,30,50,75"</formula1>
    </dataValidation>
    <dataValidation type="list" allowBlank="1" showInputMessage="1" showErrorMessage="1" sqref="J51" xr:uid="{00000000-0002-0000-1100-000005000000}">
      <formula1>"0,25,75,87"</formula1>
    </dataValidation>
    <dataValidation type="list" allowBlank="1" showInputMessage="1" showErrorMessage="1" sqref="J56" xr:uid="{00000000-0002-0000-1100-000006000000}">
      <formula1>"0,20,50,70,90"</formula1>
    </dataValidation>
    <dataValidation type="list" allowBlank="1" showInputMessage="1" showErrorMessage="1" sqref="J67" xr:uid="{00000000-0002-0000-1100-000007000000}">
      <formula1>"0,25,50,75,88"</formula1>
    </dataValidation>
    <dataValidation type="list" allowBlank="1" showInputMessage="1" showErrorMessage="1" sqref="J72" xr:uid="{00000000-0002-0000-1100-000008000000}">
      <formula1>"0,5,9,15"</formula1>
    </dataValidation>
    <dataValidation type="list" allowBlank="1" showInputMessage="1" showErrorMessage="1" sqref="J103" xr:uid="{00000000-0002-0000-1100-000009000000}">
      <formula1>"0,1,2,3,4,5,6,7,8,9,10"</formula1>
    </dataValidation>
    <dataValidation type="list" allowBlank="1" showInputMessage="1" showErrorMessage="1" sqref="J114" xr:uid="{00000000-0002-0000-1100-00000A000000}">
      <formula1>"0,2,3,5,7,8,10,15,20,25"</formula1>
    </dataValidation>
    <dataValidation type="list" allowBlank="1" showInputMessage="1" showErrorMessage="1" sqref="H120:H122" xr:uid="{00000000-0002-0000-1100-00000B000000}">
      <formula1>"Ruim,Boa"</formula1>
    </dataValidation>
    <dataValidation type="list" allowBlank="1" showInputMessage="1" showErrorMessage="1" sqref="J139" xr:uid="{00000000-0002-0000-1100-00000C000000}">
      <formula1>"0,2,3,4,5,7,8,10,12,14"</formula1>
    </dataValidation>
    <dataValidation type="list" allowBlank="1" showInputMessage="1" showErrorMessage="1" sqref="E145:E147" xr:uid="{00000000-0002-0000-1100-00000D000000}">
      <formula1>"5"</formula1>
    </dataValidation>
    <dataValidation type="list" allowBlank="1" showInputMessage="1" showErrorMessage="1" sqref="F145:F147" xr:uid="{00000000-0002-0000-1100-00000E000000}">
      <formula1>"10"</formula1>
    </dataValidation>
    <dataValidation type="list" allowBlank="1" showInputMessage="1" showErrorMessage="1" sqref="I145:I147" xr:uid="{00000000-0002-0000-1100-00000F000000}">
      <mc:AlternateContent xmlns:x12ac="http://schemas.microsoft.com/office/spreadsheetml/2011/1/ac" xmlns:mc="http://schemas.openxmlformats.org/markup-compatibility/2006">
        <mc:Choice Requires="x12ac">
          <x12ac:list>"1,0"</x12ac:list>
        </mc:Choice>
        <mc:Fallback>
          <formula1>"1,0"</formula1>
        </mc:Fallback>
      </mc:AlternateContent>
    </dataValidation>
    <dataValidation type="list" allowBlank="1" showInputMessage="1" showErrorMessage="1" sqref="G145:G147" xr:uid="{00000000-0002-0000-1100-000010000000}">
      <mc:AlternateContent xmlns:x12ac="http://schemas.microsoft.com/office/spreadsheetml/2011/1/ac" xmlns:mc="http://schemas.openxmlformats.org/markup-compatibility/2006">
        <mc:Choice Requires="x12ac">
          <x12ac:list>"0,5"</x12ac:list>
        </mc:Choice>
        <mc:Fallback>
          <formula1>"0,5"</formula1>
        </mc:Fallback>
      </mc:AlternateContent>
    </dataValidation>
    <dataValidation type="list" allowBlank="1" showInputMessage="1" showErrorMessage="1" sqref="H145:H147" xr:uid="{00000000-0002-0000-1100-000011000000}">
      <mc:AlternateContent xmlns:x12ac="http://schemas.microsoft.com/office/spreadsheetml/2011/1/ac" xmlns:mc="http://schemas.openxmlformats.org/markup-compatibility/2006">
        <mc:Choice Requires="x12ac">
          <x12ac:list>"0,75"</x12ac:list>
        </mc:Choice>
        <mc:Fallback>
          <formula1>"0,75"</formula1>
        </mc:Fallback>
      </mc:AlternateContent>
    </dataValidation>
    <dataValidation type="list" allowBlank="1" showInputMessage="1" showErrorMessage="1" sqref="J173" xr:uid="{00000000-0002-0000-1100-000012000000}">
      <formula1>"0,1,2,3,4,5,7,10,20"</formula1>
    </dataValidation>
  </dataValidations>
  <printOptions horizontalCentered="1"/>
  <pageMargins left="0.59055118110236227" right="0.59055118110236227" top="0.59055118110236227" bottom="0.59055118110236227" header="0.31496062992125984" footer="0.31496062992125984"/>
  <pageSetup paperSize="9" scale="89" orientation="portrait" r:id="rId1"/>
  <rowBreaks count="3" manualBreakCount="3">
    <brk id="51" max="16383" man="1"/>
    <brk id="103" max="16383" man="1"/>
    <brk id="14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Plan12">
    <tabColor theme="3" tint="-0.249977111117893"/>
  </sheetPr>
  <dimension ref="A1:J86"/>
  <sheetViews>
    <sheetView showGridLines="0" showRowColHeaders="0" view="pageBreakPreview" zoomScale="120" zoomScaleNormal="120" zoomScaleSheetLayoutView="120" workbookViewId="0">
      <selection activeCell="A4" sqref="A4:D4"/>
    </sheetView>
  </sheetViews>
  <sheetFormatPr defaultColWidth="9.140625" defaultRowHeight="15"/>
  <cols>
    <col min="1" max="1" width="6" customWidth="1"/>
    <col min="9" max="9" width="13.85546875" customWidth="1"/>
    <col min="10" max="10" width="6" customWidth="1"/>
  </cols>
  <sheetData>
    <row r="1" spans="1:10" ht="14.25" customHeight="1">
      <c r="A1" s="568" t="s">
        <v>463</v>
      </c>
      <c r="B1" s="568"/>
      <c r="C1" s="568"/>
      <c r="D1" s="568"/>
      <c r="E1" s="568"/>
      <c r="F1" s="568"/>
      <c r="G1" s="568"/>
      <c r="H1" s="568"/>
      <c r="I1" s="568"/>
      <c r="J1" s="568"/>
    </row>
    <row r="2" spans="1:10" ht="9" customHeight="1">
      <c r="A2" s="464" t="s">
        <v>1443</v>
      </c>
      <c r="B2" s="464"/>
      <c r="C2" s="464"/>
      <c r="D2" s="464"/>
      <c r="E2" s="464"/>
      <c r="F2" s="464"/>
      <c r="G2" s="464"/>
      <c r="H2" s="464"/>
      <c r="I2" s="464"/>
      <c r="J2" s="464"/>
    </row>
    <row r="3" spans="1:10" ht="9" customHeight="1" thickBot="1">
      <c r="A3" s="202"/>
      <c r="B3" s="202"/>
      <c r="C3" s="202"/>
      <c r="D3" s="202"/>
      <c r="E3" s="202"/>
      <c r="F3" s="202"/>
      <c r="G3" s="202"/>
      <c r="H3" s="202"/>
      <c r="I3" s="202"/>
      <c r="J3" s="202"/>
    </row>
    <row r="4" spans="1:10" ht="15" customHeight="1" thickTop="1" thickBot="1">
      <c r="A4" s="843" t="s">
        <v>1522</v>
      </c>
      <c r="B4" s="843"/>
      <c r="C4" s="843"/>
      <c r="D4" s="843"/>
      <c r="E4" s="843" t="s">
        <v>1524</v>
      </c>
      <c r="F4" s="843"/>
      <c r="G4" s="843"/>
      <c r="H4" s="843"/>
      <c r="I4" s="843" t="s">
        <v>1466</v>
      </c>
      <c r="J4" s="843"/>
    </row>
    <row r="5" spans="1:10" ht="15" customHeight="1" thickTop="1" thickBot="1">
      <c r="A5" s="843" t="s">
        <v>1523</v>
      </c>
      <c r="B5" s="843"/>
      <c r="C5" s="843"/>
      <c r="D5" s="843"/>
      <c r="E5" s="843" t="s">
        <v>1525</v>
      </c>
      <c r="F5" s="843"/>
      <c r="G5" s="843"/>
      <c r="H5" s="843"/>
      <c r="I5" s="843" t="s">
        <v>1526</v>
      </c>
      <c r="J5" s="843"/>
    </row>
    <row r="6" spans="1:10" ht="9" customHeight="1" thickTop="1" thickBot="1">
      <c r="A6" s="894"/>
      <c r="B6" s="895"/>
      <c r="C6" s="895"/>
      <c r="D6" s="895"/>
      <c r="E6" s="895"/>
      <c r="F6" s="895"/>
      <c r="G6" s="895"/>
      <c r="H6" s="895"/>
      <c r="I6" s="895"/>
      <c r="J6" s="896"/>
    </row>
    <row r="7" spans="1:10" ht="15" customHeight="1" thickTop="1" thickBot="1">
      <c r="A7" s="777" t="s">
        <v>460</v>
      </c>
      <c r="B7" s="778"/>
      <c r="C7" s="778"/>
      <c r="D7" s="778"/>
      <c r="E7" s="778"/>
      <c r="F7" s="778"/>
      <c r="G7" s="778"/>
      <c r="H7" s="778"/>
      <c r="I7" s="779"/>
      <c r="J7" s="294" t="s">
        <v>453</v>
      </c>
    </row>
    <row r="8" spans="1:10" ht="24" customHeight="1" thickTop="1" thickBot="1">
      <c r="A8" s="293" t="s">
        <v>452</v>
      </c>
      <c r="B8" s="679" t="s">
        <v>501</v>
      </c>
      <c r="C8" s="679"/>
      <c r="D8" s="679"/>
      <c r="E8" s="679"/>
      <c r="F8" s="679"/>
      <c r="G8" s="679"/>
      <c r="H8" s="679"/>
      <c r="I8" s="679"/>
      <c r="J8" s="9"/>
    </row>
    <row r="9" spans="1:10" ht="24" customHeight="1" thickTop="1" thickBot="1">
      <c r="A9" s="293" t="s">
        <v>454</v>
      </c>
      <c r="B9" s="679" t="s">
        <v>500</v>
      </c>
      <c r="C9" s="679"/>
      <c r="D9" s="679"/>
      <c r="E9" s="679"/>
      <c r="F9" s="679"/>
      <c r="G9" s="679"/>
      <c r="H9" s="679"/>
      <c r="I9" s="679"/>
      <c r="J9" s="9"/>
    </row>
    <row r="10" spans="1:10" ht="15" customHeight="1" thickTop="1" thickBot="1">
      <c r="A10" s="295" t="s">
        <v>455</v>
      </c>
      <c r="B10" s="512" t="s">
        <v>502</v>
      </c>
      <c r="C10" s="512"/>
      <c r="D10" s="512"/>
      <c r="E10" s="512"/>
      <c r="F10" s="512"/>
      <c r="G10" s="512"/>
      <c r="H10" s="512"/>
      <c r="I10" s="512"/>
      <c r="J10" s="9"/>
    </row>
    <row r="11" spans="1:10" ht="24" customHeight="1" thickTop="1" thickBot="1">
      <c r="A11" s="295" t="s">
        <v>456</v>
      </c>
      <c r="B11" s="679" t="s">
        <v>503</v>
      </c>
      <c r="C11" s="680"/>
      <c r="D11" s="680"/>
      <c r="E11" s="680"/>
      <c r="F11" s="680"/>
      <c r="G11" s="680"/>
      <c r="H11" s="680"/>
      <c r="I11" s="680"/>
      <c r="J11" s="9"/>
    </row>
    <row r="12" spans="1:10" ht="30" customHeight="1" thickTop="1" thickBot="1">
      <c r="A12" s="295" t="s">
        <v>457</v>
      </c>
      <c r="B12" s="679" t="s">
        <v>504</v>
      </c>
      <c r="C12" s="680"/>
      <c r="D12" s="680"/>
      <c r="E12" s="680"/>
      <c r="F12" s="680"/>
      <c r="G12" s="680"/>
      <c r="H12" s="680"/>
      <c r="I12" s="680"/>
      <c r="J12" s="9"/>
    </row>
    <row r="13" spans="1:10" ht="24" customHeight="1" thickTop="1" thickBot="1">
      <c r="A13" s="295" t="s">
        <v>458</v>
      </c>
      <c r="B13" s="897" t="s">
        <v>505</v>
      </c>
      <c r="C13" s="898"/>
      <c r="D13" s="898"/>
      <c r="E13" s="898"/>
      <c r="F13" s="898"/>
      <c r="G13" s="898"/>
      <c r="H13" s="898"/>
      <c r="I13" s="899"/>
      <c r="J13" s="9"/>
    </row>
    <row r="14" spans="1:10" ht="15" customHeight="1" thickTop="1" thickBot="1">
      <c r="A14" s="777" t="s">
        <v>459</v>
      </c>
      <c r="B14" s="778"/>
      <c r="C14" s="778"/>
      <c r="D14" s="778"/>
      <c r="E14" s="778"/>
      <c r="F14" s="778"/>
      <c r="G14" s="778"/>
      <c r="H14" s="778"/>
      <c r="I14" s="778"/>
      <c r="J14" s="294" t="s">
        <v>453</v>
      </c>
    </row>
    <row r="15" spans="1:10" ht="16.5" thickTop="1" thickBot="1">
      <c r="A15" s="295" t="s">
        <v>461</v>
      </c>
      <c r="B15" s="690" t="s">
        <v>506</v>
      </c>
      <c r="C15" s="691"/>
      <c r="D15" s="691"/>
      <c r="E15" s="691"/>
      <c r="F15" s="691"/>
      <c r="G15" s="691"/>
      <c r="H15" s="691"/>
      <c r="I15" s="692"/>
      <c r="J15" s="9"/>
    </row>
    <row r="16" spans="1:10" ht="24" customHeight="1" thickTop="1" thickBot="1">
      <c r="A16" s="295" t="s">
        <v>462</v>
      </c>
      <c r="B16" s="897" t="s">
        <v>507</v>
      </c>
      <c r="C16" s="898"/>
      <c r="D16" s="898"/>
      <c r="E16" s="898"/>
      <c r="F16" s="898"/>
      <c r="G16" s="898"/>
      <c r="H16" s="898"/>
      <c r="I16" s="898"/>
      <c r="J16" s="899"/>
    </row>
    <row r="17" spans="1:10" ht="24" customHeight="1" thickTop="1" thickBot="1">
      <c r="A17" s="296" t="s">
        <v>464</v>
      </c>
      <c r="B17" s="897" t="s">
        <v>508</v>
      </c>
      <c r="C17" s="898"/>
      <c r="D17" s="898"/>
      <c r="E17" s="898"/>
      <c r="F17" s="898"/>
      <c r="G17" s="898"/>
      <c r="H17" s="898"/>
      <c r="I17" s="899"/>
      <c r="J17" s="9"/>
    </row>
    <row r="18" spans="1:10" ht="15" customHeight="1" thickTop="1" thickBot="1">
      <c r="A18" s="296" t="s">
        <v>465</v>
      </c>
      <c r="B18" s="690" t="s">
        <v>509</v>
      </c>
      <c r="C18" s="691"/>
      <c r="D18" s="691"/>
      <c r="E18" s="691"/>
      <c r="F18" s="691"/>
      <c r="G18" s="691"/>
      <c r="H18" s="691"/>
      <c r="I18" s="692"/>
      <c r="J18" s="9"/>
    </row>
    <row r="19" spans="1:10" ht="15" customHeight="1" thickTop="1" thickBot="1">
      <c r="A19" s="296" t="s">
        <v>466</v>
      </c>
      <c r="B19" s="900" t="s">
        <v>510</v>
      </c>
      <c r="C19" s="691"/>
      <c r="D19" s="691"/>
      <c r="E19" s="691"/>
      <c r="F19" s="691"/>
      <c r="G19" s="691"/>
      <c r="H19" s="691"/>
      <c r="I19" s="692"/>
      <c r="J19" s="9"/>
    </row>
    <row r="20" spans="1:10" ht="39.950000000000003" customHeight="1" thickTop="1" thickBot="1">
      <c r="A20" s="295" t="s">
        <v>467</v>
      </c>
      <c r="B20" s="901" t="s">
        <v>511</v>
      </c>
      <c r="C20" s="902"/>
      <c r="D20" s="902"/>
      <c r="E20" s="902"/>
      <c r="F20" s="902"/>
      <c r="G20" s="902"/>
      <c r="H20" s="902"/>
      <c r="I20" s="903"/>
      <c r="J20" s="9"/>
    </row>
    <row r="21" spans="1:10" ht="16.5" thickTop="1" thickBot="1">
      <c r="A21" s="295" t="s">
        <v>468</v>
      </c>
      <c r="B21" s="690" t="s">
        <v>512</v>
      </c>
      <c r="C21" s="691"/>
      <c r="D21" s="691"/>
      <c r="E21" s="691"/>
      <c r="F21" s="691"/>
      <c r="G21" s="691"/>
      <c r="H21" s="691"/>
      <c r="I21" s="691"/>
      <c r="J21" s="692"/>
    </row>
    <row r="22" spans="1:10" ht="16.5" thickTop="1" thickBot="1">
      <c r="A22" s="296" t="s">
        <v>464</v>
      </c>
      <c r="B22" s="512" t="s">
        <v>513</v>
      </c>
      <c r="C22" s="512"/>
      <c r="D22" s="512"/>
      <c r="E22" s="512"/>
      <c r="F22" s="512"/>
      <c r="G22" s="512"/>
      <c r="H22" s="512"/>
      <c r="I22" s="512"/>
      <c r="J22" s="9"/>
    </row>
    <row r="23" spans="1:10" ht="16.5" thickTop="1" thickBot="1">
      <c r="A23" s="296" t="s">
        <v>465</v>
      </c>
      <c r="B23" s="512" t="s">
        <v>514</v>
      </c>
      <c r="C23" s="512"/>
      <c r="D23" s="512"/>
      <c r="E23" s="512"/>
      <c r="F23" s="512"/>
      <c r="G23" s="512"/>
      <c r="H23" s="512"/>
      <c r="I23" s="512"/>
      <c r="J23" s="9"/>
    </row>
    <row r="24" spans="1:10" ht="16.5" thickTop="1" thickBot="1">
      <c r="A24" s="296" t="s">
        <v>466</v>
      </c>
      <c r="B24" s="512" t="s">
        <v>515</v>
      </c>
      <c r="C24" s="512"/>
      <c r="D24" s="512"/>
      <c r="E24" s="512"/>
      <c r="F24" s="512"/>
      <c r="G24" s="512"/>
      <c r="H24" s="512"/>
      <c r="I24" s="512"/>
      <c r="J24" s="9"/>
    </row>
    <row r="25" spans="1:10" ht="15" customHeight="1" thickTop="1" thickBot="1">
      <c r="A25" s="296" t="s">
        <v>469</v>
      </c>
      <c r="B25" s="512" t="s">
        <v>516</v>
      </c>
      <c r="C25" s="512"/>
      <c r="D25" s="512"/>
      <c r="E25" s="512"/>
      <c r="F25" s="512"/>
      <c r="G25" s="512"/>
      <c r="H25" s="512"/>
      <c r="I25" s="512"/>
      <c r="J25" s="9"/>
    </row>
    <row r="26" spans="1:10" ht="24" customHeight="1" thickTop="1" thickBot="1">
      <c r="A26" s="293" t="s">
        <v>470</v>
      </c>
      <c r="B26" s="679" t="s">
        <v>517</v>
      </c>
      <c r="C26" s="679"/>
      <c r="D26" s="679"/>
      <c r="E26" s="679"/>
      <c r="F26" s="679"/>
      <c r="G26" s="679"/>
      <c r="H26" s="679"/>
      <c r="I26" s="679"/>
      <c r="J26" s="9"/>
    </row>
    <row r="27" spans="1:10" ht="24" customHeight="1" thickTop="1" thickBot="1">
      <c r="A27" s="293" t="s">
        <v>471</v>
      </c>
      <c r="B27" s="679" t="s">
        <v>518</v>
      </c>
      <c r="C27" s="679"/>
      <c r="D27" s="679"/>
      <c r="E27" s="679"/>
      <c r="F27" s="679"/>
      <c r="G27" s="679"/>
      <c r="H27" s="679"/>
      <c r="I27" s="679"/>
      <c r="J27" s="9"/>
    </row>
    <row r="28" spans="1:10" ht="15" customHeight="1" thickTop="1" thickBot="1">
      <c r="A28" s="904" t="s">
        <v>472</v>
      </c>
      <c r="B28" s="904"/>
      <c r="C28" s="904"/>
      <c r="D28" s="904"/>
      <c r="E28" s="904"/>
      <c r="F28" s="904"/>
      <c r="G28" s="904"/>
      <c r="H28" s="904"/>
      <c r="I28" s="904"/>
      <c r="J28" s="294" t="s">
        <v>453</v>
      </c>
    </row>
    <row r="29" spans="1:10" ht="24" customHeight="1" thickTop="1" thickBot="1">
      <c r="A29" s="295" t="s">
        <v>473</v>
      </c>
      <c r="B29" s="679" t="s">
        <v>519</v>
      </c>
      <c r="C29" s="680"/>
      <c r="D29" s="680"/>
      <c r="E29" s="680"/>
      <c r="F29" s="680"/>
      <c r="G29" s="680"/>
      <c r="H29" s="680"/>
      <c r="I29" s="680"/>
      <c r="J29" s="9"/>
    </row>
    <row r="30" spans="1:10" ht="16.5" thickTop="1" thickBot="1">
      <c r="A30" s="295" t="s">
        <v>474</v>
      </c>
      <c r="B30" s="690" t="s">
        <v>520</v>
      </c>
      <c r="C30" s="691"/>
      <c r="D30" s="691"/>
      <c r="E30" s="691"/>
      <c r="F30" s="691"/>
      <c r="G30" s="691"/>
      <c r="H30" s="691"/>
      <c r="I30" s="691"/>
      <c r="J30" s="692"/>
    </row>
    <row r="31" spans="1:10" ht="24" customHeight="1" thickTop="1" thickBot="1">
      <c r="A31" s="296" t="s">
        <v>464</v>
      </c>
      <c r="B31" s="679" t="s">
        <v>521</v>
      </c>
      <c r="C31" s="679"/>
      <c r="D31" s="679"/>
      <c r="E31" s="679"/>
      <c r="F31" s="679"/>
      <c r="G31" s="679"/>
      <c r="H31" s="679"/>
      <c r="I31" s="679"/>
      <c r="J31" s="9"/>
    </row>
    <row r="32" spans="1:10" ht="24" customHeight="1" thickTop="1" thickBot="1">
      <c r="A32" s="296" t="s">
        <v>465</v>
      </c>
      <c r="B32" s="679" t="s">
        <v>522</v>
      </c>
      <c r="C32" s="679"/>
      <c r="D32" s="679"/>
      <c r="E32" s="679"/>
      <c r="F32" s="679"/>
      <c r="G32" s="679"/>
      <c r="H32" s="679"/>
      <c r="I32" s="679"/>
      <c r="J32" s="9"/>
    </row>
    <row r="33" spans="1:10" ht="15" customHeight="1" thickTop="1" thickBot="1">
      <c r="A33" s="295" t="s">
        <v>475</v>
      </c>
      <c r="B33" s="900" t="s">
        <v>523</v>
      </c>
      <c r="C33" s="905"/>
      <c r="D33" s="905"/>
      <c r="E33" s="905"/>
      <c r="F33" s="905"/>
      <c r="G33" s="905"/>
      <c r="H33" s="905"/>
      <c r="I33" s="905"/>
      <c r="J33" s="906"/>
    </row>
    <row r="34" spans="1:10" ht="24" customHeight="1" thickTop="1" thickBot="1">
      <c r="A34" s="296" t="s">
        <v>464</v>
      </c>
      <c r="B34" s="679" t="s">
        <v>524</v>
      </c>
      <c r="C34" s="679"/>
      <c r="D34" s="679"/>
      <c r="E34" s="679"/>
      <c r="F34" s="679"/>
      <c r="G34" s="679"/>
      <c r="H34" s="679"/>
      <c r="I34" s="679"/>
      <c r="J34" s="9"/>
    </row>
    <row r="35" spans="1:10" ht="15" customHeight="1" thickTop="1" thickBot="1">
      <c r="A35" s="296" t="s">
        <v>465</v>
      </c>
      <c r="B35" s="680" t="s">
        <v>525</v>
      </c>
      <c r="C35" s="680"/>
      <c r="D35" s="680"/>
      <c r="E35" s="680"/>
      <c r="F35" s="680"/>
      <c r="G35" s="680"/>
      <c r="H35" s="680"/>
      <c r="I35" s="680"/>
      <c r="J35" s="9"/>
    </row>
    <row r="36" spans="1:10" ht="24" customHeight="1" thickTop="1" thickBot="1">
      <c r="A36" s="296" t="s">
        <v>466</v>
      </c>
      <c r="B36" s="679" t="s">
        <v>526</v>
      </c>
      <c r="C36" s="679"/>
      <c r="D36" s="679"/>
      <c r="E36" s="679"/>
      <c r="F36" s="679"/>
      <c r="G36" s="679"/>
      <c r="H36" s="679"/>
      <c r="I36" s="679"/>
      <c r="J36" s="9"/>
    </row>
    <row r="37" spans="1:10" ht="15" customHeight="1" thickTop="1" thickBot="1">
      <c r="A37" s="296" t="s">
        <v>469</v>
      </c>
      <c r="B37" s="680" t="s">
        <v>527</v>
      </c>
      <c r="C37" s="680"/>
      <c r="D37" s="680"/>
      <c r="E37" s="680"/>
      <c r="F37" s="680"/>
      <c r="G37" s="680"/>
      <c r="H37" s="680"/>
      <c r="I37" s="680"/>
      <c r="J37" s="9"/>
    </row>
    <row r="38" spans="1:10" ht="24" customHeight="1" thickTop="1" thickBot="1">
      <c r="A38" s="293" t="s">
        <v>476</v>
      </c>
      <c r="B38" s="897" t="s">
        <v>477</v>
      </c>
      <c r="C38" s="898"/>
      <c r="D38" s="898"/>
      <c r="E38" s="898"/>
      <c r="F38" s="898"/>
      <c r="G38" s="898"/>
      <c r="H38" s="898"/>
      <c r="I38" s="898"/>
      <c r="J38" s="899"/>
    </row>
    <row r="39" spans="1:10" ht="15" customHeight="1" thickTop="1" thickBot="1">
      <c r="A39" s="904" t="s">
        <v>478</v>
      </c>
      <c r="B39" s="904"/>
      <c r="C39" s="904"/>
      <c r="D39" s="904"/>
      <c r="E39" s="904"/>
      <c r="F39" s="904"/>
      <c r="G39" s="904"/>
      <c r="H39" s="904"/>
      <c r="I39" s="904"/>
      <c r="J39" s="294" t="s">
        <v>453</v>
      </c>
    </row>
    <row r="40" spans="1:10" ht="24" customHeight="1" thickTop="1" thickBot="1">
      <c r="A40" s="293" t="s">
        <v>479</v>
      </c>
      <c r="B40" s="679" t="s">
        <v>528</v>
      </c>
      <c r="C40" s="680"/>
      <c r="D40" s="680"/>
      <c r="E40" s="680"/>
      <c r="F40" s="680"/>
      <c r="G40" s="680"/>
      <c r="H40" s="680"/>
      <c r="I40" s="680"/>
      <c r="J40" s="9"/>
    </row>
    <row r="41" spans="1:10" ht="24" customHeight="1" thickTop="1" thickBot="1">
      <c r="A41" s="293" t="s">
        <v>480</v>
      </c>
      <c r="B41" s="897" t="s">
        <v>529</v>
      </c>
      <c r="C41" s="898"/>
      <c r="D41" s="898"/>
      <c r="E41" s="898"/>
      <c r="F41" s="898"/>
      <c r="G41" s="898"/>
      <c r="H41" s="898"/>
      <c r="I41" s="898"/>
      <c r="J41" s="899"/>
    </row>
    <row r="42" spans="1:10" ht="15" customHeight="1" thickTop="1" thickBot="1">
      <c r="A42" s="296" t="s">
        <v>464</v>
      </c>
      <c r="B42" s="680" t="s">
        <v>530</v>
      </c>
      <c r="C42" s="680"/>
      <c r="D42" s="680"/>
      <c r="E42" s="680"/>
      <c r="F42" s="680"/>
      <c r="G42" s="680"/>
      <c r="H42" s="680"/>
      <c r="I42" s="680"/>
      <c r="J42" s="9"/>
    </row>
    <row r="43" spans="1:10" ht="15" customHeight="1" thickTop="1" thickBot="1">
      <c r="A43" s="296" t="s">
        <v>465</v>
      </c>
      <c r="B43" s="680" t="s">
        <v>531</v>
      </c>
      <c r="C43" s="680"/>
      <c r="D43" s="680"/>
      <c r="E43" s="680"/>
      <c r="F43" s="680"/>
      <c r="G43" s="680"/>
      <c r="H43" s="680"/>
      <c r="I43" s="680"/>
      <c r="J43" s="9"/>
    </row>
    <row r="44" spans="1:10" ht="15" customHeight="1" thickTop="1" thickBot="1">
      <c r="A44" s="296" t="s">
        <v>466</v>
      </c>
      <c r="B44" s="680" t="s">
        <v>532</v>
      </c>
      <c r="C44" s="680"/>
      <c r="D44" s="680"/>
      <c r="E44" s="680"/>
      <c r="F44" s="680"/>
      <c r="G44" s="680"/>
      <c r="H44" s="680"/>
      <c r="I44" s="680"/>
      <c r="J44" s="9"/>
    </row>
    <row r="45" spans="1:10" ht="15" customHeight="1" thickTop="1" thickBot="1">
      <c r="A45" s="296" t="s">
        <v>469</v>
      </c>
      <c r="B45" s="680" t="s">
        <v>533</v>
      </c>
      <c r="C45" s="680"/>
      <c r="D45" s="680"/>
      <c r="E45" s="680"/>
      <c r="F45" s="680"/>
      <c r="G45" s="680"/>
      <c r="H45" s="680"/>
      <c r="I45" s="680"/>
      <c r="J45" s="9"/>
    </row>
    <row r="46" spans="1:10" ht="30" customHeight="1" thickTop="1" thickBot="1">
      <c r="A46" s="293" t="s">
        <v>481</v>
      </c>
      <c r="B46" s="897" t="s">
        <v>482</v>
      </c>
      <c r="C46" s="898"/>
      <c r="D46" s="898"/>
      <c r="E46" s="898"/>
      <c r="F46" s="898"/>
      <c r="G46" s="898"/>
      <c r="H46" s="898"/>
      <c r="I46" s="898"/>
      <c r="J46" s="899"/>
    </row>
    <row r="47" spans="1:10" ht="23.25" customHeight="1" thickTop="1" thickBot="1">
      <c r="A47" s="293" t="s">
        <v>483</v>
      </c>
      <c r="B47" s="897" t="s">
        <v>484</v>
      </c>
      <c r="C47" s="898"/>
      <c r="D47" s="898"/>
      <c r="E47" s="898"/>
      <c r="F47" s="898"/>
      <c r="G47" s="898"/>
      <c r="H47" s="898"/>
      <c r="I47" s="898"/>
      <c r="J47" s="899"/>
    </row>
    <row r="48" spans="1:10" ht="15" customHeight="1" thickTop="1" thickBot="1">
      <c r="A48" s="293" t="s">
        <v>485</v>
      </c>
      <c r="B48" s="680" t="s">
        <v>534</v>
      </c>
      <c r="C48" s="680"/>
      <c r="D48" s="680"/>
      <c r="E48" s="680"/>
      <c r="F48" s="680"/>
      <c r="G48" s="680"/>
      <c r="H48" s="680"/>
      <c r="I48" s="680"/>
      <c r="J48" s="9"/>
    </row>
    <row r="49" spans="1:10" ht="15" customHeight="1" thickTop="1" thickBot="1">
      <c r="A49" s="293" t="s">
        <v>486</v>
      </c>
      <c r="B49" s="680" t="s">
        <v>535</v>
      </c>
      <c r="C49" s="680"/>
      <c r="D49" s="680"/>
      <c r="E49" s="680"/>
      <c r="F49" s="680"/>
      <c r="G49" s="680"/>
      <c r="H49" s="680"/>
      <c r="I49" s="680"/>
      <c r="J49" s="9"/>
    </row>
    <row r="50" spans="1:10" ht="24" customHeight="1" thickTop="1" thickBot="1">
      <c r="A50" s="293" t="s">
        <v>487</v>
      </c>
      <c r="B50" s="680" t="s">
        <v>536</v>
      </c>
      <c r="C50" s="680"/>
      <c r="D50" s="680"/>
      <c r="E50" s="680"/>
      <c r="F50" s="680"/>
      <c r="G50" s="680"/>
      <c r="H50" s="680"/>
      <c r="I50" s="680"/>
      <c r="J50" s="9"/>
    </row>
    <row r="51" spans="1:10" ht="24" customHeight="1" thickTop="1" thickBot="1">
      <c r="A51" s="293" t="s">
        <v>488</v>
      </c>
      <c r="B51" s="680" t="s">
        <v>537</v>
      </c>
      <c r="C51" s="680"/>
      <c r="D51" s="680"/>
      <c r="E51" s="680"/>
      <c r="F51" s="680"/>
      <c r="G51" s="680"/>
      <c r="H51" s="680"/>
      <c r="I51" s="680"/>
      <c r="J51" s="9"/>
    </row>
    <row r="52" spans="1:10" ht="24" customHeight="1" thickTop="1" thickBot="1">
      <c r="A52" s="293" t="s">
        <v>489</v>
      </c>
      <c r="B52" s="897" t="s">
        <v>490</v>
      </c>
      <c r="C52" s="898"/>
      <c r="D52" s="898"/>
      <c r="E52" s="898"/>
      <c r="F52" s="898"/>
      <c r="G52" s="898"/>
      <c r="H52" s="898"/>
      <c r="I52" s="898"/>
      <c r="J52" s="899"/>
    </row>
    <row r="53" spans="1:10" ht="24" customHeight="1" thickTop="1" thickBot="1">
      <c r="A53" s="293" t="s">
        <v>491</v>
      </c>
      <c r="B53" s="897" t="s">
        <v>493</v>
      </c>
      <c r="C53" s="898"/>
      <c r="D53" s="898"/>
      <c r="E53" s="898"/>
      <c r="F53" s="898"/>
      <c r="G53" s="898"/>
      <c r="H53" s="898"/>
      <c r="I53" s="898"/>
      <c r="J53" s="899"/>
    </row>
    <row r="54" spans="1:10" ht="15" customHeight="1" thickTop="1" thickBot="1">
      <c r="A54" s="806" t="s">
        <v>492</v>
      </c>
      <c r="B54" s="806"/>
      <c r="C54" s="806"/>
      <c r="D54" s="806"/>
      <c r="E54" s="806"/>
      <c r="F54" s="806"/>
      <c r="G54" s="806"/>
      <c r="H54" s="806"/>
      <c r="I54" s="806"/>
      <c r="J54" s="294" t="s">
        <v>453</v>
      </c>
    </row>
    <row r="55" spans="1:10" ht="15" customHeight="1" thickTop="1" thickBot="1">
      <c r="A55" s="293" t="s">
        <v>494</v>
      </c>
      <c r="B55" s="679" t="s">
        <v>538</v>
      </c>
      <c r="C55" s="679"/>
      <c r="D55" s="679"/>
      <c r="E55" s="679"/>
      <c r="F55" s="679"/>
      <c r="G55" s="679"/>
      <c r="H55" s="679"/>
      <c r="I55" s="679"/>
      <c r="J55" s="9"/>
    </row>
    <row r="56" spans="1:10" ht="16.5" thickTop="1" thickBot="1">
      <c r="A56" s="293" t="s">
        <v>495</v>
      </c>
      <c r="B56" s="690" t="s">
        <v>539</v>
      </c>
      <c r="C56" s="691"/>
      <c r="D56" s="691"/>
      <c r="E56" s="691"/>
      <c r="F56" s="691"/>
      <c r="G56" s="691"/>
      <c r="H56" s="691"/>
      <c r="I56" s="691"/>
      <c r="J56" s="692"/>
    </row>
    <row r="57" spans="1:10" ht="16.5" thickTop="1" thickBot="1">
      <c r="A57" s="297" t="s">
        <v>464</v>
      </c>
      <c r="B57" s="512" t="s">
        <v>540</v>
      </c>
      <c r="C57" s="512"/>
      <c r="D57" s="512"/>
      <c r="E57" s="512"/>
      <c r="F57" s="512"/>
      <c r="G57" s="512"/>
      <c r="H57" s="512"/>
      <c r="I57" s="512"/>
      <c r="J57" s="9"/>
    </row>
    <row r="58" spans="1:10" ht="16.5" thickTop="1" thickBot="1">
      <c r="A58" s="297" t="s">
        <v>465</v>
      </c>
      <c r="B58" s="512" t="s">
        <v>541</v>
      </c>
      <c r="C58" s="512"/>
      <c r="D58" s="512"/>
      <c r="E58" s="512"/>
      <c r="F58" s="512"/>
      <c r="G58" s="512"/>
      <c r="H58" s="512"/>
      <c r="I58" s="512"/>
      <c r="J58" s="9"/>
    </row>
    <row r="59" spans="1:10" ht="16.5" thickTop="1" thickBot="1">
      <c r="A59" s="297" t="s">
        <v>466</v>
      </c>
      <c r="B59" s="512" t="s">
        <v>542</v>
      </c>
      <c r="C59" s="512"/>
      <c r="D59" s="512"/>
      <c r="E59" s="512"/>
      <c r="F59" s="512"/>
      <c r="G59" s="512"/>
      <c r="H59" s="512"/>
      <c r="I59" s="512"/>
      <c r="J59" s="9"/>
    </row>
    <row r="60" spans="1:10" ht="16.5" thickTop="1" thickBot="1">
      <c r="A60" s="297" t="s">
        <v>469</v>
      </c>
      <c r="B60" s="512" t="s">
        <v>543</v>
      </c>
      <c r="C60" s="512"/>
      <c r="D60" s="512"/>
      <c r="E60" s="512"/>
      <c r="F60" s="512"/>
      <c r="G60" s="512"/>
      <c r="H60" s="512"/>
      <c r="I60" s="512"/>
      <c r="J60" s="9"/>
    </row>
    <row r="61" spans="1:10" ht="16.5" thickTop="1" thickBot="1">
      <c r="A61" s="297" t="s">
        <v>496</v>
      </c>
      <c r="B61" s="512" t="s">
        <v>544</v>
      </c>
      <c r="C61" s="512"/>
      <c r="D61" s="512"/>
      <c r="E61" s="512"/>
      <c r="F61" s="512"/>
      <c r="G61" s="512"/>
      <c r="H61" s="512"/>
      <c r="I61" s="512"/>
      <c r="J61" s="9"/>
    </row>
    <row r="62" spans="1:10" ht="16.5" thickTop="1" thickBot="1">
      <c r="A62" s="297" t="s">
        <v>497</v>
      </c>
      <c r="B62" s="512" t="s">
        <v>545</v>
      </c>
      <c r="C62" s="512"/>
      <c r="D62" s="512"/>
      <c r="E62" s="512"/>
      <c r="F62" s="512"/>
      <c r="G62" s="512"/>
      <c r="H62" s="512"/>
      <c r="I62" s="512"/>
      <c r="J62" s="9"/>
    </row>
    <row r="63" spans="1:10" ht="24" customHeight="1" thickTop="1" thickBot="1">
      <c r="A63" s="298" t="s">
        <v>498</v>
      </c>
      <c r="B63" s="897" t="s">
        <v>546</v>
      </c>
      <c r="C63" s="898"/>
      <c r="D63" s="898"/>
      <c r="E63" s="898"/>
      <c r="F63" s="898"/>
      <c r="G63" s="898"/>
      <c r="H63" s="898"/>
      <c r="I63" s="898"/>
      <c r="J63" s="899"/>
    </row>
    <row r="64" spans="1:10" ht="24" customHeight="1" thickTop="1" thickBot="1">
      <c r="A64" s="297" t="s">
        <v>464</v>
      </c>
      <c r="B64" s="680" t="s">
        <v>547</v>
      </c>
      <c r="C64" s="680"/>
      <c r="D64" s="680"/>
      <c r="E64" s="680"/>
      <c r="F64" s="680"/>
      <c r="G64" s="680"/>
      <c r="H64" s="680"/>
      <c r="I64" s="680"/>
      <c r="J64" s="9"/>
    </row>
    <row r="65" spans="1:10" ht="15" customHeight="1" thickTop="1" thickBot="1">
      <c r="A65" s="297" t="s">
        <v>465</v>
      </c>
      <c r="B65" s="680" t="s">
        <v>548</v>
      </c>
      <c r="C65" s="680"/>
      <c r="D65" s="680"/>
      <c r="E65" s="680"/>
      <c r="F65" s="680"/>
      <c r="G65" s="680"/>
      <c r="H65" s="680"/>
      <c r="I65" s="680"/>
      <c r="J65" s="9"/>
    </row>
    <row r="66" spans="1:10" ht="24" customHeight="1" thickTop="1" thickBot="1">
      <c r="A66" s="297" t="s">
        <v>466</v>
      </c>
      <c r="B66" s="680" t="s">
        <v>549</v>
      </c>
      <c r="C66" s="680"/>
      <c r="D66" s="680"/>
      <c r="E66" s="680"/>
      <c r="F66" s="680"/>
      <c r="G66" s="680"/>
      <c r="H66" s="680"/>
      <c r="I66" s="680"/>
      <c r="J66" s="9"/>
    </row>
    <row r="67" spans="1:10" ht="15" customHeight="1" thickTop="1" thickBot="1">
      <c r="A67" s="298" t="s">
        <v>499</v>
      </c>
      <c r="B67" s="897" t="s">
        <v>550</v>
      </c>
      <c r="C67" s="898"/>
      <c r="D67" s="898"/>
      <c r="E67" s="898"/>
      <c r="F67" s="898"/>
      <c r="G67" s="898"/>
      <c r="H67" s="898"/>
      <c r="I67" s="898"/>
      <c r="J67" s="899"/>
    </row>
    <row r="68" spans="1:10" ht="24" customHeight="1" thickTop="1" thickBot="1">
      <c r="A68" s="297" t="s">
        <v>464</v>
      </c>
      <c r="B68" s="680" t="s">
        <v>551</v>
      </c>
      <c r="C68" s="680"/>
      <c r="D68" s="680"/>
      <c r="E68" s="680"/>
      <c r="F68" s="680"/>
      <c r="G68" s="680"/>
      <c r="H68" s="680"/>
      <c r="I68" s="680"/>
      <c r="J68" s="9"/>
    </row>
    <row r="69" spans="1:10" ht="24" customHeight="1" thickTop="1" thickBot="1">
      <c r="A69" s="297" t="s">
        <v>465</v>
      </c>
      <c r="B69" s="680" t="s">
        <v>552</v>
      </c>
      <c r="C69" s="680"/>
      <c r="D69" s="680"/>
      <c r="E69" s="680"/>
      <c r="F69" s="680"/>
      <c r="G69" s="680"/>
      <c r="H69" s="680"/>
      <c r="I69" s="680"/>
      <c r="J69" s="9"/>
    </row>
    <row r="70" spans="1:10" ht="30" customHeight="1" thickTop="1" thickBot="1">
      <c r="A70" s="297" t="s">
        <v>466</v>
      </c>
      <c r="B70" s="679" t="s">
        <v>553</v>
      </c>
      <c r="C70" s="680"/>
      <c r="D70" s="680"/>
      <c r="E70" s="680"/>
      <c r="F70" s="680"/>
      <c r="G70" s="680"/>
      <c r="H70" s="680"/>
      <c r="I70" s="680"/>
      <c r="J70" s="9"/>
    </row>
    <row r="71" spans="1:10" ht="24" customHeight="1" thickTop="1" thickBot="1">
      <c r="A71" s="297" t="s">
        <v>469</v>
      </c>
      <c r="B71" s="680" t="s">
        <v>554</v>
      </c>
      <c r="C71" s="680"/>
      <c r="D71" s="680"/>
      <c r="E71" s="680"/>
      <c r="F71" s="680"/>
      <c r="G71" s="680"/>
      <c r="H71" s="680"/>
      <c r="I71" s="680"/>
      <c r="J71" s="9"/>
    </row>
    <row r="72" spans="1:10" ht="24" customHeight="1" thickTop="1" thickBot="1">
      <c r="A72" s="297" t="s">
        <v>496</v>
      </c>
      <c r="B72" s="680" t="s">
        <v>555</v>
      </c>
      <c r="C72" s="680"/>
      <c r="D72" s="680"/>
      <c r="E72" s="680"/>
      <c r="F72" s="680"/>
      <c r="G72" s="680"/>
      <c r="H72" s="680"/>
      <c r="I72" s="680"/>
      <c r="J72" s="9"/>
    </row>
    <row r="73" spans="1:10" ht="16.5" thickTop="1" thickBot="1">
      <c r="A73" s="581" t="s">
        <v>242</v>
      </c>
      <c r="B73" s="581"/>
      <c r="C73" s="581"/>
      <c r="D73" s="581"/>
      <c r="E73" s="581"/>
      <c r="F73" s="581"/>
      <c r="G73" s="581"/>
      <c r="H73" s="581"/>
      <c r="I73" s="581"/>
      <c r="J73" s="581"/>
    </row>
    <row r="74" spans="1:10" ht="15.75" thickTop="1">
      <c r="B74" s="227" t="s">
        <v>460</v>
      </c>
      <c r="C74" s="227"/>
      <c r="D74" s="227"/>
      <c r="E74" s="227"/>
      <c r="F74" s="52">
        <f>COUNTIF(J8:J13,"*não*")</f>
        <v>0</v>
      </c>
      <c r="G74" s="299"/>
      <c r="H74" s="300"/>
      <c r="I74" s="227"/>
    </row>
    <row r="75" spans="1:10">
      <c r="B75" s="227" t="s">
        <v>459</v>
      </c>
      <c r="C75" s="227"/>
      <c r="D75" s="227"/>
      <c r="E75" s="227"/>
      <c r="F75" s="52">
        <f>COUNTIF(J15:J27,"*não*")</f>
        <v>0</v>
      </c>
      <c r="G75" s="299"/>
      <c r="H75" s="300"/>
      <c r="I75" s="227"/>
    </row>
    <row r="76" spans="1:10">
      <c r="B76" s="227" t="s">
        <v>472</v>
      </c>
      <c r="C76" s="227"/>
      <c r="D76" s="227"/>
      <c r="E76" s="227"/>
      <c r="F76" s="52">
        <f>COUNTIF(J29:J37,"*não*")</f>
        <v>0</v>
      </c>
      <c r="G76" s="299"/>
      <c r="H76" s="300"/>
      <c r="I76" s="227"/>
    </row>
    <row r="77" spans="1:10">
      <c r="B77" s="227" t="s">
        <v>478</v>
      </c>
      <c r="C77" s="227"/>
      <c r="D77" s="227"/>
      <c r="E77" s="227"/>
      <c r="F77" s="52">
        <f>COUNTIF(J40:J51,"*não*")</f>
        <v>0</v>
      </c>
      <c r="G77" s="299"/>
      <c r="H77" s="300"/>
      <c r="I77" s="227"/>
    </row>
    <row r="78" spans="1:10">
      <c r="B78" s="227" t="s">
        <v>492</v>
      </c>
      <c r="C78" s="227"/>
      <c r="D78" s="227"/>
      <c r="E78" s="227"/>
      <c r="F78" s="52">
        <f>COUNTIF(J55:J72,"*não*")</f>
        <v>0</v>
      </c>
      <c r="G78" s="299"/>
      <c r="H78" s="300"/>
      <c r="I78" s="227"/>
    </row>
    <row r="79" spans="1:10">
      <c r="B79" s="301" t="s">
        <v>558</v>
      </c>
      <c r="C79" s="282"/>
      <c r="D79" s="282"/>
      <c r="E79" s="282"/>
      <c r="F79" s="302">
        <f>SUM(F74:F78)</f>
        <v>0</v>
      </c>
      <c r="G79" s="303"/>
    </row>
    <row r="80" spans="1:10">
      <c r="B80" s="227"/>
      <c r="C80" s="227"/>
      <c r="E80" s="52"/>
      <c r="F80" s="299"/>
      <c r="G80" s="304"/>
    </row>
    <row r="81" spans="1:10">
      <c r="B81" s="227"/>
      <c r="C81" s="227"/>
      <c r="E81" s="52"/>
      <c r="F81" s="299"/>
      <c r="H81" s="227" t="s">
        <v>556</v>
      </c>
      <c r="I81" s="299">
        <f>J81/48*1</f>
        <v>0</v>
      </c>
      <c r="J81" s="227">
        <f>COUNTIF(J8:J72,"*sim*")</f>
        <v>0</v>
      </c>
    </row>
    <row r="82" spans="1:10">
      <c r="B82" s="227"/>
      <c r="C82" s="227"/>
      <c r="E82" s="52"/>
      <c r="F82" s="299"/>
      <c r="H82" s="227" t="s">
        <v>557</v>
      </c>
      <c r="I82" s="299">
        <f>J82/48*1</f>
        <v>0</v>
      </c>
      <c r="J82" s="227">
        <f>COUNTIF(J8:J72,"*não*")</f>
        <v>0</v>
      </c>
    </row>
    <row r="83" spans="1:10">
      <c r="B83" s="227"/>
      <c r="C83" s="227"/>
      <c r="E83" s="52"/>
      <c r="F83" s="299"/>
    </row>
    <row r="84" spans="1:10">
      <c r="B84" s="227"/>
      <c r="C84" s="227"/>
      <c r="E84" s="52"/>
      <c r="F84" s="299"/>
    </row>
    <row r="85" spans="1:10">
      <c r="A85" s="467" t="s">
        <v>1570</v>
      </c>
      <c r="B85" s="467"/>
      <c r="C85" s="467"/>
      <c r="D85" s="467"/>
      <c r="E85" s="467"/>
      <c r="F85" s="467"/>
      <c r="G85" s="467"/>
      <c r="H85" s="467"/>
      <c r="I85" s="467"/>
      <c r="J85" s="467"/>
    </row>
    <row r="86" spans="1:10" ht="15" customHeight="1">
      <c r="A86" s="467"/>
      <c r="B86" s="467"/>
      <c r="C86" s="467"/>
      <c r="D86" s="467"/>
      <c r="E86" s="467"/>
      <c r="F86" s="467"/>
      <c r="G86" s="467"/>
      <c r="H86" s="467"/>
      <c r="I86" s="467"/>
      <c r="J86" s="467"/>
    </row>
  </sheetData>
  <sheetProtection algorithmName="SHA-512" hashValue="8EHn8ITNA2dqQnH3KHKfncUZ7hP7TLTdx7btx1XF60Bl9e9qgL1KuLSpaRGK6B36/gQt0LE8z3o8knWX/I+z8g==" saltValue="BavFaL+3qaVXH6hdTAS3Ig==" spinCount="100000" sheet="1" objects="1" scenarios="1" selectLockedCells="1"/>
  <sortState xmlns:xlrd2="http://schemas.microsoft.com/office/spreadsheetml/2017/richdata2" ref="B71:F75">
    <sortCondition descending="1" ref="F71"/>
  </sortState>
  <mergeCells count="77">
    <mergeCell ref="A85:J86"/>
    <mergeCell ref="A1:J1"/>
    <mergeCell ref="A2:J2"/>
    <mergeCell ref="A73:J73"/>
    <mergeCell ref="B16:J16"/>
    <mergeCell ref="B21:J21"/>
    <mergeCell ref="B30:J30"/>
    <mergeCell ref="B33:J33"/>
    <mergeCell ref="B38:J38"/>
    <mergeCell ref="B41:J41"/>
    <mergeCell ref="B69:I69"/>
    <mergeCell ref="B70:I70"/>
    <mergeCell ref="B71:I71"/>
    <mergeCell ref="B72:I72"/>
    <mergeCell ref="A54:I54"/>
    <mergeCell ref="B56:J56"/>
    <mergeCell ref="B68:I68"/>
    <mergeCell ref="B62:I62"/>
    <mergeCell ref="B51:I51"/>
    <mergeCell ref="B55:I55"/>
    <mergeCell ref="B52:J52"/>
    <mergeCell ref="B53:J53"/>
    <mergeCell ref="B57:I57"/>
    <mergeCell ref="B58:I58"/>
    <mergeCell ref="B59:I59"/>
    <mergeCell ref="B60:I60"/>
    <mergeCell ref="B61:I61"/>
    <mergeCell ref="B63:J63"/>
    <mergeCell ref="B67:J67"/>
    <mergeCell ref="B64:I64"/>
    <mergeCell ref="B65:I65"/>
    <mergeCell ref="B66:I66"/>
    <mergeCell ref="B45:I45"/>
    <mergeCell ref="B48:I48"/>
    <mergeCell ref="B49:I49"/>
    <mergeCell ref="B50:I50"/>
    <mergeCell ref="B46:J46"/>
    <mergeCell ref="B47:J47"/>
    <mergeCell ref="B40:I40"/>
    <mergeCell ref="B42:I42"/>
    <mergeCell ref="B44:I44"/>
    <mergeCell ref="B43:I43"/>
    <mergeCell ref="A39:I39"/>
    <mergeCell ref="B32:I32"/>
    <mergeCell ref="B34:I34"/>
    <mergeCell ref="B35:I35"/>
    <mergeCell ref="B36:I36"/>
    <mergeCell ref="B37:I37"/>
    <mergeCell ref="B26:I26"/>
    <mergeCell ref="B27:I27"/>
    <mergeCell ref="B29:I29"/>
    <mergeCell ref="B31:I31"/>
    <mergeCell ref="A28:I28"/>
    <mergeCell ref="B24:I24"/>
    <mergeCell ref="B25:I25"/>
    <mergeCell ref="B17:I17"/>
    <mergeCell ref="B18:I18"/>
    <mergeCell ref="B19:I19"/>
    <mergeCell ref="B20:I20"/>
    <mergeCell ref="B22:I22"/>
    <mergeCell ref="A6:J6"/>
    <mergeCell ref="B8:I8"/>
    <mergeCell ref="B9:I9"/>
    <mergeCell ref="B10:I10"/>
    <mergeCell ref="B23:I23"/>
    <mergeCell ref="A7:I7"/>
    <mergeCell ref="A14:I14"/>
    <mergeCell ref="B11:I11"/>
    <mergeCell ref="B12:I12"/>
    <mergeCell ref="B13:I13"/>
    <mergeCell ref="B15:I15"/>
    <mergeCell ref="I4:J4"/>
    <mergeCell ref="I5:J5"/>
    <mergeCell ref="E4:H4"/>
    <mergeCell ref="E5:H5"/>
    <mergeCell ref="A4:D4"/>
    <mergeCell ref="A5:D5"/>
  </mergeCells>
  <conditionalFormatting sqref="J8:J13">
    <cfRule type="cellIs" dxfId="25" priority="25" operator="equal">
      <formula>"Não"</formula>
    </cfRule>
    <cfRule type="cellIs" dxfId="24" priority="26" operator="equal">
      <formula>"Sim"</formula>
    </cfRule>
  </conditionalFormatting>
  <conditionalFormatting sqref="J15">
    <cfRule type="cellIs" dxfId="23" priority="23" operator="equal">
      <formula>"Não"</formula>
    </cfRule>
    <cfRule type="cellIs" dxfId="22" priority="24" operator="equal">
      <formula>"Sim"</formula>
    </cfRule>
  </conditionalFormatting>
  <conditionalFormatting sqref="J17:J20 J22:J27">
    <cfRule type="cellIs" dxfId="21" priority="21" operator="equal">
      <formula>"Não"</formula>
    </cfRule>
    <cfRule type="cellIs" dxfId="20" priority="22" operator="equal">
      <formula>"Sim"</formula>
    </cfRule>
  </conditionalFormatting>
  <conditionalFormatting sqref="J29">
    <cfRule type="cellIs" dxfId="19" priority="19" operator="equal">
      <formula>"Não"</formula>
    </cfRule>
    <cfRule type="cellIs" dxfId="18" priority="20" operator="equal">
      <formula>"Sim"</formula>
    </cfRule>
  </conditionalFormatting>
  <conditionalFormatting sqref="J31:J32">
    <cfRule type="cellIs" dxfId="17" priority="17" operator="equal">
      <formula>"Não"</formula>
    </cfRule>
    <cfRule type="cellIs" dxfId="16" priority="18" operator="equal">
      <formula>"Sim"</formula>
    </cfRule>
  </conditionalFormatting>
  <conditionalFormatting sqref="J34:J37">
    <cfRule type="cellIs" dxfId="15" priority="15" operator="equal">
      <formula>"Não"</formula>
    </cfRule>
    <cfRule type="cellIs" dxfId="14" priority="16" operator="equal">
      <formula>"Sim"</formula>
    </cfRule>
  </conditionalFormatting>
  <conditionalFormatting sqref="J40">
    <cfRule type="cellIs" dxfId="13" priority="13" operator="equal">
      <formula>"Não"</formula>
    </cfRule>
    <cfRule type="cellIs" dxfId="12" priority="14" operator="equal">
      <formula>"Sim"</formula>
    </cfRule>
  </conditionalFormatting>
  <conditionalFormatting sqref="J42:J45">
    <cfRule type="cellIs" dxfId="11" priority="11" operator="equal">
      <formula>"Não"</formula>
    </cfRule>
    <cfRule type="cellIs" dxfId="10" priority="12" operator="equal">
      <formula>"Sim"</formula>
    </cfRule>
  </conditionalFormatting>
  <conditionalFormatting sqref="J48:J51">
    <cfRule type="cellIs" dxfId="9" priority="9" operator="equal">
      <formula>"Não"</formula>
    </cfRule>
    <cfRule type="cellIs" dxfId="8" priority="10" operator="equal">
      <formula>"Sim"</formula>
    </cfRule>
  </conditionalFormatting>
  <conditionalFormatting sqref="J55">
    <cfRule type="cellIs" dxfId="7" priority="7" operator="equal">
      <formula>"Não"</formula>
    </cfRule>
    <cfRule type="cellIs" dxfId="6" priority="8" operator="equal">
      <formula>"Sim"</formula>
    </cfRule>
  </conditionalFormatting>
  <conditionalFormatting sqref="J57:J62">
    <cfRule type="cellIs" dxfId="5" priority="5" operator="equal">
      <formula>"Não"</formula>
    </cfRule>
    <cfRule type="cellIs" dxfId="4" priority="6" operator="equal">
      <formula>"Sim"</formula>
    </cfRule>
  </conditionalFormatting>
  <conditionalFormatting sqref="J64:J66">
    <cfRule type="cellIs" dxfId="3" priority="3" operator="equal">
      <formula>"Não"</formula>
    </cfRule>
    <cfRule type="cellIs" dxfId="2" priority="4" operator="equal">
      <formula>"Sim"</formula>
    </cfRule>
  </conditionalFormatting>
  <conditionalFormatting sqref="J68:J72">
    <cfRule type="cellIs" dxfId="1" priority="1" operator="equal">
      <formula>"Não"</formula>
    </cfRule>
    <cfRule type="cellIs" dxfId="0" priority="2" operator="equal">
      <formula>"Sim"</formula>
    </cfRule>
  </conditionalFormatting>
  <dataValidations count="1">
    <dataValidation type="list" allowBlank="1" showInputMessage="1" showErrorMessage="1" sqref="J68:J72 J15 J8:J13 J17:J20 J29 J22:J27 J31:J32 J40 J34:J37 J42:J45 J55 J48:J51 J57:J62 J64:J66" xr:uid="{00000000-0002-0000-1200-000000000000}">
      <formula1>"Sim,Não,NA"</formula1>
    </dataValidation>
  </dataValidations>
  <printOptions horizontalCentered="1"/>
  <pageMargins left="0.59055118110236227" right="0.59055118110236227" top="0.39370078740157483" bottom="0.3937007874015748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tabColor theme="3" tint="-0.249977111117893"/>
  </sheetPr>
  <dimension ref="A1:F45"/>
  <sheetViews>
    <sheetView showGridLines="0" showRowColHeaders="0" view="pageBreakPreview" topLeftCell="A31" zoomScale="120" zoomScaleNormal="100" zoomScaleSheetLayoutView="120" workbookViewId="0">
      <selection activeCell="C5" sqref="C5:D5"/>
    </sheetView>
  </sheetViews>
  <sheetFormatPr defaultRowHeight="12.75"/>
  <cols>
    <col min="1" max="1" width="15.7109375" style="81" customWidth="1"/>
    <col min="2" max="2" width="13.140625" style="76" bestFit="1" customWidth="1"/>
    <col min="3" max="3" width="29.140625" style="76" customWidth="1"/>
    <col min="4" max="6" width="10.7109375" style="76" customWidth="1"/>
    <col min="7" max="255" width="9.140625" style="76"/>
    <col min="256" max="256" width="32.85546875" style="76" customWidth="1"/>
    <col min="257" max="257" width="18.85546875" style="76" bestFit="1" customWidth="1"/>
    <col min="258" max="258" width="50.85546875" style="76" bestFit="1" customWidth="1"/>
    <col min="259" max="259" width="10.140625" style="76" bestFit="1" customWidth="1"/>
    <col min="260" max="260" width="10.28515625" style="76" bestFit="1" customWidth="1"/>
    <col min="261" max="261" width="15.5703125" style="76" bestFit="1" customWidth="1"/>
    <col min="262" max="511" width="9.140625" style="76"/>
    <col min="512" max="512" width="32.85546875" style="76" customWidth="1"/>
    <col min="513" max="513" width="18.85546875" style="76" bestFit="1" customWidth="1"/>
    <col min="514" max="514" width="50.85546875" style="76" bestFit="1" customWidth="1"/>
    <col min="515" max="515" width="10.140625" style="76" bestFit="1" customWidth="1"/>
    <col min="516" max="516" width="10.28515625" style="76" bestFit="1" customWidth="1"/>
    <col min="517" max="517" width="15.5703125" style="76" bestFit="1" customWidth="1"/>
    <col min="518" max="767" width="9.140625" style="76"/>
    <col min="768" max="768" width="32.85546875" style="76" customWidth="1"/>
    <col min="769" max="769" width="18.85546875" style="76" bestFit="1" customWidth="1"/>
    <col min="770" max="770" width="50.85546875" style="76" bestFit="1" customWidth="1"/>
    <col min="771" max="771" width="10.140625" style="76" bestFit="1" customWidth="1"/>
    <col min="772" max="772" width="10.28515625" style="76" bestFit="1" customWidth="1"/>
    <col min="773" max="773" width="15.5703125" style="76" bestFit="1" customWidth="1"/>
    <col min="774" max="1023" width="9.140625" style="76"/>
    <col min="1024" max="1024" width="32.85546875" style="76" customWidth="1"/>
    <col min="1025" max="1025" width="18.85546875" style="76" bestFit="1" customWidth="1"/>
    <col min="1026" max="1026" width="50.85546875" style="76" bestFit="1" customWidth="1"/>
    <col min="1027" max="1027" width="10.140625" style="76" bestFit="1" customWidth="1"/>
    <col min="1028" max="1028" width="10.28515625" style="76" bestFit="1" customWidth="1"/>
    <col min="1029" max="1029" width="15.5703125" style="76" bestFit="1" customWidth="1"/>
    <col min="1030" max="1279" width="9.140625" style="76"/>
    <col min="1280" max="1280" width="32.85546875" style="76" customWidth="1"/>
    <col min="1281" max="1281" width="18.85546875" style="76" bestFit="1" customWidth="1"/>
    <col min="1282" max="1282" width="50.85546875" style="76" bestFit="1" customWidth="1"/>
    <col min="1283" max="1283" width="10.140625" style="76" bestFit="1" customWidth="1"/>
    <col min="1284" max="1284" width="10.28515625" style="76" bestFit="1" customWidth="1"/>
    <col min="1285" max="1285" width="15.5703125" style="76" bestFit="1" customWidth="1"/>
    <col min="1286" max="1535" width="9.140625" style="76"/>
    <col min="1536" max="1536" width="32.85546875" style="76" customWidth="1"/>
    <col min="1537" max="1537" width="18.85546875" style="76" bestFit="1" customWidth="1"/>
    <col min="1538" max="1538" width="50.85546875" style="76" bestFit="1" customWidth="1"/>
    <col min="1539" max="1539" width="10.140625" style="76" bestFit="1" customWidth="1"/>
    <col min="1540" max="1540" width="10.28515625" style="76" bestFit="1" customWidth="1"/>
    <col min="1541" max="1541" width="15.5703125" style="76" bestFit="1" customWidth="1"/>
    <col min="1542" max="1791" width="9.140625" style="76"/>
    <col min="1792" max="1792" width="32.85546875" style="76" customWidth="1"/>
    <col min="1793" max="1793" width="18.85546875" style="76" bestFit="1" customWidth="1"/>
    <col min="1794" max="1794" width="50.85546875" style="76" bestFit="1" customWidth="1"/>
    <col min="1795" max="1795" width="10.140625" style="76" bestFit="1" customWidth="1"/>
    <col min="1796" max="1796" width="10.28515625" style="76" bestFit="1" customWidth="1"/>
    <col min="1797" max="1797" width="15.5703125" style="76" bestFit="1" customWidth="1"/>
    <col min="1798" max="2047" width="9.140625" style="76"/>
    <col min="2048" max="2048" width="32.85546875" style="76" customWidth="1"/>
    <col min="2049" max="2049" width="18.85546875" style="76" bestFit="1" customWidth="1"/>
    <col min="2050" max="2050" width="50.85546875" style="76" bestFit="1" customWidth="1"/>
    <col min="2051" max="2051" width="10.140625" style="76" bestFit="1" customWidth="1"/>
    <col min="2052" max="2052" width="10.28515625" style="76" bestFit="1" customWidth="1"/>
    <col min="2053" max="2053" width="15.5703125" style="76" bestFit="1" customWidth="1"/>
    <col min="2054" max="2303" width="9.140625" style="76"/>
    <col min="2304" max="2304" width="32.85546875" style="76" customWidth="1"/>
    <col min="2305" max="2305" width="18.85546875" style="76" bestFit="1" customWidth="1"/>
    <col min="2306" max="2306" width="50.85546875" style="76" bestFit="1" customWidth="1"/>
    <col min="2307" max="2307" width="10.140625" style="76" bestFit="1" customWidth="1"/>
    <col min="2308" max="2308" width="10.28515625" style="76" bestFit="1" customWidth="1"/>
    <col min="2309" max="2309" width="15.5703125" style="76" bestFit="1" customWidth="1"/>
    <col min="2310" max="2559" width="9.140625" style="76"/>
    <col min="2560" max="2560" width="32.85546875" style="76" customWidth="1"/>
    <col min="2561" max="2561" width="18.85546875" style="76" bestFit="1" customWidth="1"/>
    <col min="2562" max="2562" width="50.85546875" style="76" bestFit="1" customWidth="1"/>
    <col min="2563" max="2563" width="10.140625" style="76" bestFit="1" customWidth="1"/>
    <col min="2564" max="2564" width="10.28515625" style="76" bestFit="1" customWidth="1"/>
    <col min="2565" max="2565" width="15.5703125" style="76" bestFit="1" customWidth="1"/>
    <col min="2566" max="2815" width="9.140625" style="76"/>
    <col min="2816" max="2816" width="32.85546875" style="76" customWidth="1"/>
    <col min="2817" max="2817" width="18.85546875" style="76" bestFit="1" customWidth="1"/>
    <col min="2818" max="2818" width="50.85546875" style="76" bestFit="1" customWidth="1"/>
    <col min="2819" max="2819" width="10.140625" style="76" bestFit="1" customWidth="1"/>
    <col min="2820" max="2820" width="10.28515625" style="76" bestFit="1" customWidth="1"/>
    <col min="2821" max="2821" width="15.5703125" style="76" bestFit="1" customWidth="1"/>
    <col min="2822" max="3071" width="9.140625" style="76"/>
    <col min="3072" max="3072" width="32.85546875" style="76" customWidth="1"/>
    <col min="3073" max="3073" width="18.85546875" style="76" bestFit="1" customWidth="1"/>
    <col min="3074" max="3074" width="50.85546875" style="76" bestFit="1" customWidth="1"/>
    <col min="3075" max="3075" width="10.140625" style="76" bestFit="1" customWidth="1"/>
    <col min="3076" max="3076" width="10.28515625" style="76" bestFit="1" customWidth="1"/>
    <col min="3077" max="3077" width="15.5703125" style="76" bestFit="1" customWidth="1"/>
    <col min="3078" max="3327" width="9.140625" style="76"/>
    <col min="3328" max="3328" width="32.85546875" style="76" customWidth="1"/>
    <col min="3329" max="3329" width="18.85546875" style="76" bestFit="1" customWidth="1"/>
    <col min="3330" max="3330" width="50.85546875" style="76" bestFit="1" customWidth="1"/>
    <col min="3331" max="3331" width="10.140625" style="76" bestFit="1" customWidth="1"/>
    <col min="3332" max="3332" width="10.28515625" style="76" bestFit="1" customWidth="1"/>
    <col min="3333" max="3333" width="15.5703125" style="76" bestFit="1" customWidth="1"/>
    <col min="3334" max="3583" width="9.140625" style="76"/>
    <col min="3584" max="3584" width="32.85546875" style="76" customWidth="1"/>
    <col min="3585" max="3585" width="18.85546875" style="76" bestFit="1" customWidth="1"/>
    <col min="3586" max="3586" width="50.85546875" style="76" bestFit="1" customWidth="1"/>
    <col min="3587" max="3587" width="10.140625" style="76" bestFit="1" customWidth="1"/>
    <col min="3588" max="3588" width="10.28515625" style="76" bestFit="1" customWidth="1"/>
    <col min="3589" max="3589" width="15.5703125" style="76" bestFit="1" customWidth="1"/>
    <col min="3590" max="3839" width="9.140625" style="76"/>
    <col min="3840" max="3840" width="32.85546875" style="76" customWidth="1"/>
    <col min="3841" max="3841" width="18.85546875" style="76" bestFit="1" customWidth="1"/>
    <col min="3842" max="3842" width="50.85546875" style="76" bestFit="1" customWidth="1"/>
    <col min="3843" max="3843" width="10.140625" style="76" bestFit="1" customWidth="1"/>
    <col min="3844" max="3844" width="10.28515625" style="76" bestFit="1" customWidth="1"/>
    <col min="3845" max="3845" width="15.5703125" style="76" bestFit="1" customWidth="1"/>
    <col min="3846" max="4095" width="9.140625" style="76"/>
    <col min="4096" max="4096" width="32.85546875" style="76" customWidth="1"/>
    <col min="4097" max="4097" width="18.85546875" style="76" bestFit="1" customWidth="1"/>
    <col min="4098" max="4098" width="50.85546875" style="76" bestFit="1" customWidth="1"/>
    <col min="4099" max="4099" width="10.140625" style="76" bestFit="1" customWidth="1"/>
    <col min="4100" max="4100" width="10.28515625" style="76" bestFit="1" customWidth="1"/>
    <col min="4101" max="4101" width="15.5703125" style="76" bestFit="1" customWidth="1"/>
    <col min="4102" max="4351" width="9.140625" style="76"/>
    <col min="4352" max="4352" width="32.85546875" style="76" customWidth="1"/>
    <col min="4353" max="4353" width="18.85546875" style="76" bestFit="1" customWidth="1"/>
    <col min="4354" max="4354" width="50.85546875" style="76" bestFit="1" customWidth="1"/>
    <col min="4355" max="4355" width="10.140625" style="76" bestFit="1" customWidth="1"/>
    <col min="4356" max="4356" width="10.28515625" style="76" bestFit="1" customWidth="1"/>
    <col min="4357" max="4357" width="15.5703125" style="76" bestFit="1" customWidth="1"/>
    <col min="4358" max="4607" width="9.140625" style="76"/>
    <col min="4608" max="4608" width="32.85546875" style="76" customWidth="1"/>
    <col min="4609" max="4609" width="18.85546875" style="76" bestFit="1" customWidth="1"/>
    <col min="4610" max="4610" width="50.85546875" style="76" bestFit="1" customWidth="1"/>
    <col min="4611" max="4611" width="10.140625" style="76" bestFit="1" customWidth="1"/>
    <col min="4612" max="4612" width="10.28515625" style="76" bestFit="1" customWidth="1"/>
    <col min="4613" max="4613" width="15.5703125" style="76" bestFit="1" customWidth="1"/>
    <col min="4614" max="4863" width="9.140625" style="76"/>
    <col min="4864" max="4864" width="32.85546875" style="76" customWidth="1"/>
    <col min="4865" max="4865" width="18.85546875" style="76" bestFit="1" customWidth="1"/>
    <col min="4866" max="4866" width="50.85546875" style="76" bestFit="1" customWidth="1"/>
    <col min="4867" max="4867" width="10.140625" style="76" bestFit="1" customWidth="1"/>
    <col min="4868" max="4868" width="10.28515625" style="76" bestFit="1" customWidth="1"/>
    <col min="4869" max="4869" width="15.5703125" style="76" bestFit="1" customWidth="1"/>
    <col min="4870" max="5119" width="9.140625" style="76"/>
    <col min="5120" max="5120" width="32.85546875" style="76" customWidth="1"/>
    <col min="5121" max="5121" width="18.85546875" style="76" bestFit="1" customWidth="1"/>
    <col min="5122" max="5122" width="50.85546875" style="76" bestFit="1" customWidth="1"/>
    <col min="5123" max="5123" width="10.140625" style="76" bestFit="1" customWidth="1"/>
    <col min="5124" max="5124" width="10.28515625" style="76" bestFit="1" customWidth="1"/>
    <col min="5125" max="5125" width="15.5703125" style="76" bestFit="1" customWidth="1"/>
    <col min="5126" max="5375" width="9.140625" style="76"/>
    <col min="5376" max="5376" width="32.85546875" style="76" customWidth="1"/>
    <col min="5377" max="5377" width="18.85546875" style="76" bestFit="1" customWidth="1"/>
    <col min="5378" max="5378" width="50.85546875" style="76" bestFit="1" customWidth="1"/>
    <col min="5379" max="5379" width="10.140625" style="76" bestFit="1" customWidth="1"/>
    <col min="5380" max="5380" width="10.28515625" style="76" bestFit="1" customWidth="1"/>
    <col min="5381" max="5381" width="15.5703125" style="76" bestFit="1" customWidth="1"/>
    <col min="5382" max="5631" width="9.140625" style="76"/>
    <col min="5632" max="5632" width="32.85546875" style="76" customWidth="1"/>
    <col min="5633" max="5633" width="18.85546875" style="76" bestFit="1" customWidth="1"/>
    <col min="5634" max="5634" width="50.85546875" style="76" bestFit="1" customWidth="1"/>
    <col min="5635" max="5635" width="10.140625" style="76" bestFit="1" customWidth="1"/>
    <col min="5636" max="5636" width="10.28515625" style="76" bestFit="1" customWidth="1"/>
    <col min="5637" max="5637" width="15.5703125" style="76" bestFit="1" customWidth="1"/>
    <col min="5638" max="5887" width="9.140625" style="76"/>
    <col min="5888" max="5888" width="32.85546875" style="76" customWidth="1"/>
    <col min="5889" max="5889" width="18.85546875" style="76" bestFit="1" customWidth="1"/>
    <col min="5890" max="5890" width="50.85546875" style="76" bestFit="1" customWidth="1"/>
    <col min="5891" max="5891" width="10.140625" style="76" bestFit="1" customWidth="1"/>
    <col min="5892" max="5892" width="10.28515625" style="76" bestFit="1" customWidth="1"/>
    <col min="5893" max="5893" width="15.5703125" style="76" bestFit="1" customWidth="1"/>
    <col min="5894" max="6143" width="9.140625" style="76"/>
    <col min="6144" max="6144" width="32.85546875" style="76" customWidth="1"/>
    <col min="6145" max="6145" width="18.85546875" style="76" bestFit="1" customWidth="1"/>
    <col min="6146" max="6146" width="50.85546875" style="76" bestFit="1" customWidth="1"/>
    <col min="6147" max="6147" width="10.140625" style="76" bestFit="1" customWidth="1"/>
    <col min="6148" max="6148" width="10.28515625" style="76" bestFit="1" customWidth="1"/>
    <col min="6149" max="6149" width="15.5703125" style="76" bestFit="1" customWidth="1"/>
    <col min="6150" max="6399" width="9.140625" style="76"/>
    <col min="6400" max="6400" width="32.85546875" style="76" customWidth="1"/>
    <col min="6401" max="6401" width="18.85546875" style="76" bestFit="1" customWidth="1"/>
    <col min="6402" max="6402" width="50.85546875" style="76" bestFit="1" customWidth="1"/>
    <col min="6403" max="6403" width="10.140625" style="76" bestFit="1" customWidth="1"/>
    <col min="6404" max="6404" width="10.28515625" style="76" bestFit="1" customWidth="1"/>
    <col min="6405" max="6405" width="15.5703125" style="76" bestFit="1" customWidth="1"/>
    <col min="6406" max="6655" width="9.140625" style="76"/>
    <col min="6656" max="6656" width="32.85546875" style="76" customWidth="1"/>
    <col min="6657" max="6657" width="18.85546875" style="76" bestFit="1" customWidth="1"/>
    <col min="6658" max="6658" width="50.85546875" style="76" bestFit="1" customWidth="1"/>
    <col min="6659" max="6659" width="10.140625" style="76" bestFit="1" customWidth="1"/>
    <col min="6660" max="6660" width="10.28515625" style="76" bestFit="1" customWidth="1"/>
    <col min="6661" max="6661" width="15.5703125" style="76" bestFit="1" customWidth="1"/>
    <col min="6662" max="6911" width="9.140625" style="76"/>
    <col min="6912" max="6912" width="32.85546875" style="76" customWidth="1"/>
    <col min="6913" max="6913" width="18.85546875" style="76" bestFit="1" customWidth="1"/>
    <col min="6914" max="6914" width="50.85546875" style="76" bestFit="1" customWidth="1"/>
    <col min="6915" max="6915" width="10.140625" style="76" bestFit="1" customWidth="1"/>
    <col min="6916" max="6916" width="10.28515625" style="76" bestFit="1" customWidth="1"/>
    <col min="6917" max="6917" width="15.5703125" style="76" bestFit="1" customWidth="1"/>
    <col min="6918" max="7167" width="9.140625" style="76"/>
    <col min="7168" max="7168" width="32.85546875" style="76" customWidth="1"/>
    <col min="7169" max="7169" width="18.85546875" style="76" bestFit="1" customWidth="1"/>
    <col min="7170" max="7170" width="50.85546875" style="76" bestFit="1" customWidth="1"/>
    <col min="7171" max="7171" width="10.140625" style="76" bestFit="1" customWidth="1"/>
    <col min="7172" max="7172" width="10.28515625" style="76" bestFit="1" customWidth="1"/>
    <col min="7173" max="7173" width="15.5703125" style="76" bestFit="1" customWidth="1"/>
    <col min="7174" max="7423" width="9.140625" style="76"/>
    <col min="7424" max="7424" width="32.85546875" style="76" customWidth="1"/>
    <col min="7425" max="7425" width="18.85546875" style="76" bestFit="1" customWidth="1"/>
    <col min="7426" max="7426" width="50.85546875" style="76" bestFit="1" customWidth="1"/>
    <col min="7427" max="7427" width="10.140625" style="76" bestFit="1" customWidth="1"/>
    <col min="7428" max="7428" width="10.28515625" style="76" bestFit="1" customWidth="1"/>
    <col min="7429" max="7429" width="15.5703125" style="76" bestFit="1" customWidth="1"/>
    <col min="7430" max="7679" width="9.140625" style="76"/>
    <col min="7680" max="7680" width="32.85546875" style="76" customWidth="1"/>
    <col min="7681" max="7681" width="18.85546875" style="76" bestFit="1" customWidth="1"/>
    <col min="7682" max="7682" width="50.85546875" style="76" bestFit="1" customWidth="1"/>
    <col min="7683" max="7683" width="10.140625" style="76" bestFit="1" customWidth="1"/>
    <col min="7684" max="7684" width="10.28515625" style="76" bestFit="1" customWidth="1"/>
    <col min="7685" max="7685" width="15.5703125" style="76" bestFit="1" customWidth="1"/>
    <col min="7686" max="7935" width="9.140625" style="76"/>
    <col min="7936" max="7936" width="32.85546875" style="76" customWidth="1"/>
    <col min="7937" max="7937" width="18.85546875" style="76" bestFit="1" customWidth="1"/>
    <col min="7938" max="7938" width="50.85546875" style="76" bestFit="1" customWidth="1"/>
    <col min="7939" max="7939" width="10.140625" style="76" bestFit="1" customWidth="1"/>
    <col min="7940" max="7940" width="10.28515625" style="76" bestFit="1" customWidth="1"/>
    <col min="7941" max="7941" width="15.5703125" style="76" bestFit="1" customWidth="1"/>
    <col min="7942" max="8191" width="9.140625" style="76"/>
    <col min="8192" max="8192" width="32.85546875" style="76" customWidth="1"/>
    <col min="8193" max="8193" width="18.85546875" style="76" bestFit="1" customWidth="1"/>
    <col min="8194" max="8194" width="50.85546875" style="76" bestFit="1" customWidth="1"/>
    <col min="8195" max="8195" width="10.140625" style="76" bestFit="1" customWidth="1"/>
    <col min="8196" max="8196" width="10.28515625" style="76" bestFit="1" customWidth="1"/>
    <col min="8197" max="8197" width="15.5703125" style="76" bestFit="1" customWidth="1"/>
    <col min="8198" max="8447" width="9.140625" style="76"/>
    <col min="8448" max="8448" width="32.85546875" style="76" customWidth="1"/>
    <col min="8449" max="8449" width="18.85546875" style="76" bestFit="1" customWidth="1"/>
    <col min="8450" max="8450" width="50.85546875" style="76" bestFit="1" customWidth="1"/>
    <col min="8451" max="8451" width="10.140625" style="76" bestFit="1" customWidth="1"/>
    <col min="8452" max="8452" width="10.28515625" style="76" bestFit="1" customWidth="1"/>
    <col min="8453" max="8453" width="15.5703125" style="76" bestFit="1" customWidth="1"/>
    <col min="8454" max="8703" width="9.140625" style="76"/>
    <col min="8704" max="8704" width="32.85546875" style="76" customWidth="1"/>
    <col min="8705" max="8705" width="18.85546875" style="76" bestFit="1" customWidth="1"/>
    <col min="8706" max="8706" width="50.85546875" style="76" bestFit="1" customWidth="1"/>
    <col min="8707" max="8707" width="10.140625" style="76" bestFit="1" customWidth="1"/>
    <col min="8708" max="8708" width="10.28515625" style="76" bestFit="1" customWidth="1"/>
    <col min="8709" max="8709" width="15.5703125" style="76" bestFit="1" customWidth="1"/>
    <col min="8710" max="8959" width="9.140625" style="76"/>
    <col min="8960" max="8960" width="32.85546875" style="76" customWidth="1"/>
    <col min="8961" max="8961" width="18.85546875" style="76" bestFit="1" customWidth="1"/>
    <col min="8962" max="8962" width="50.85546875" style="76" bestFit="1" customWidth="1"/>
    <col min="8963" max="8963" width="10.140625" style="76" bestFit="1" customWidth="1"/>
    <col min="8964" max="8964" width="10.28515625" style="76" bestFit="1" customWidth="1"/>
    <col min="8965" max="8965" width="15.5703125" style="76" bestFit="1" customWidth="1"/>
    <col min="8966" max="9215" width="9.140625" style="76"/>
    <col min="9216" max="9216" width="32.85546875" style="76" customWidth="1"/>
    <col min="9217" max="9217" width="18.85546875" style="76" bestFit="1" customWidth="1"/>
    <col min="9218" max="9218" width="50.85546875" style="76" bestFit="1" customWidth="1"/>
    <col min="9219" max="9219" width="10.140625" style="76" bestFit="1" customWidth="1"/>
    <col min="9220" max="9220" width="10.28515625" style="76" bestFit="1" customWidth="1"/>
    <col min="9221" max="9221" width="15.5703125" style="76" bestFit="1" customWidth="1"/>
    <col min="9222" max="9471" width="9.140625" style="76"/>
    <col min="9472" max="9472" width="32.85546875" style="76" customWidth="1"/>
    <col min="9473" max="9473" width="18.85546875" style="76" bestFit="1" customWidth="1"/>
    <col min="9474" max="9474" width="50.85546875" style="76" bestFit="1" customWidth="1"/>
    <col min="9475" max="9475" width="10.140625" style="76" bestFit="1" customWidth="1"/>
    <col min="9476" max="9476" width="10.28515625" style="76" bestFit="1" customWidth="1"/>
    <col min="9477" max="9477" width="15.5703125" style="76" bestFit="1" customWidth="1"/>
    <col min="9478" max="9727" width="9.140625" style="76"/>
    <col min="9728" max="9728" width="32.85546875" style="76" customWidth="1"/>
    <col min="9729" max="9729" width="18.85546875" style="76" bestFit="1" customWidth="1"/>
    <col min="9730" max="9730" width="50.85546875" style="76" bestFit="1" customWidth="1"/>
    <col min="9731" max="9731" width="10.140625" style="76" bestFit="1" customWidth="1"/>
    <col min="9732" max="9732" width="10.28515625" style="76" bestFit="1" customWidth="1"/>
    <col min="9733" max="9733" width="15.5703125" style="76" bestFit="1" customWidth="1"/>
    <col min="9734" max="9983" width="9.140625" style="76"/>
    <col min="9984" max="9984" width="32.85546875" style="76" customWidth="1"/>
    <col min="9985" max="9985" width="18.85546875" style="76" bestFit="1" customWidth="1"/>
    <col min="9986" max="9986" width="50.85546875" style="76" bestFit="1" customWidth="1"/>
    <col min="9987" max="9987" width="10.140625" style="76" bestFit="1" customWidth="1"/>
    <col min="9988" max="9988" width="10.28515625" style="76" bestFit="1" customWidth="1"/>
    <col min="9989" max="9989" width="15.5703125" style="76" bestFit="1" customWidth="1"/>
    <col min="9990" max="10239" width="9.140625" style="76"/>
    <col min="10240" max="10240" width="32.85546875" style="76" customWidth="1"/>
    <col min="10241" max="10241" width="18.85546875" style="76" bestFit="1" customWidth="1"/>
    <col min="10242" max="10242" width="50.85546875" style="76" bestFit="1" customWidth="1"/>
    <col min="10243" max="10243" width="10.140625" style="76" bestFit="1" customWidth="1"/>
    <col min="10244" max="10244" width="10.28515625" style="76" bestFit="1" customWidth="1"/>
    <col min="10245" max="10245" width="15.5703125" style="76" bestFit="1" customWidth="1"/>
    <col min="10246" max="10495" width="9.140625" style="76"/>
    <col min="10496" max="10496" width="32.85546875" style="76" customWidth="1"/>
    <col min="10497" max="10497" width="18.85546875" style="76" bestFit="1" customWidth="1"/>
    <col min="10498" max="10498" width="50.85546875" style="76" bestFit="1" customWidth="1"/>
    <col min="10499" max="10499" width="10.140625" style="76" bestFit="1" customWidth="1"/>
    <col min="10500" max="10500" width="10.28515625" style="76" bestFit="1" customWidth="1"/>
    <col min="10501" max="10501" width="15.5703125" style="76" bestFit="1" customWidth="1"/>
    <col min="10502" max="10751" width="9.140625" style="76"/>
    <col min="10752" max="10752" width="32.85546875" style="76" customWidth="1"/>
    <col min="10753" max="10753" width="18.85546875" style="76" bestFit="1" customWidth="1"/>
    <col min="10754" max="10754" width="50.85546875" style="76" bestFit="1" customWidth="1"/>
    <col min="10755" max="10755" width="10.140625" style="76" bestFit="1" customWidth="1"/>
    <col min="10756" max="10756" width="10.28515625" style="76" bestFit="1" customWidth="1"/>
    <col min="10757" max="10757" width="15.5703125" style="76" bestFit="1" customWidth="1"/>
    <col min="10758" max="11007" width="9.140625" style="76"/>
    <col min="11008" max="11008" width="32.85546875" style="76" customWidth="1"/>
    <col min="11009" max="11009" width="18.85546875" style="76" bestFit="1" customWidth="1"/>
    <col min="11010" max="11010" width="50.85546875" style="76" bestFit="1" customWidth="1"/>
    <col min="11011" max="11011" width="10.140625" style="76" bestFit="1" customWidth="1"/>
    <col min="11012" max="11012" width="10.28515625" style="76" bestFit="1" customWidth="1"/>
    <col min="11013" max="11013" width="15.5703125" style="76" bestFit="1" customWidth="1"/>
    <col min="11014" max="11263" width="9.140625" style="76"/>
    <col min="11264" max="11264" width="32.85546875" style="76" customWidth="1"/>
    <col min="11265" max="11265" width="18.85546875" style="76" bestFit="1" customWidth="1"/>
    <col min="11266" max="11266" width="50.85546875" style="76" bestFit="1" customWidth="1"/>
    <col min="11267" max="11267" width="10.140625" style="76" bestFit="1" customWidth="1"/>
    <col min="11268" max="11268" width="10.28515625" style="76" bestFit="1" customWidth="1"/>
    <col min="11269" max="11269" width="15.5703125" style="76" bestFit="1" customWidth="1"/>
    <col min="11270" max="11519" width="9.140625" style="76"/>
    <col min="11520" max="11520" width="32.85546875" style="76" customWidth="1"/>
    <col min="11521" max="11521" width="18.85546875" style="76" bestFit="1" customWidth="1"/>
    <col min="11522" max="11522" width="50.85546875" style="76" bestFit="1" customWidth="1"/>
    <col min="11523" max="11523" width="10.140625" style="76" bestFit="1" customWidth="1"/>
    <col min="11524" max="11524" width="10.28515625" style="76" bestFit="1" customWidth="1"/>
    <col min="11525" max="11525" width="15.5703125" style="76" bestFit="1" customWidth="1"/>
    <col min="11526" max="11775" width="9.140625" style="76"/>
    <col min="11776" max="11776" width="32.85546875" style="76" customWidth="1"/>
    <col min="11777" max="11777" width="18.85546875" style="76" bestFit="1" customWidth="1"/>
    <col min="11778" max="11778" width="50.85546875" style="76" bestFit="1" customWidth="1"/>
    <col min="11779" max="11779" width="10.140625" style="76" bestFit="1" customWidth="1"/>
    <col min="11780" max="11780" width="10.28515625" style="76" bestFit="1" customWidth="1"/>
    <col min="11781" max="11781" width="15.5703125" style="76" bestFit="1" customWidth="1"/>
    <col min="11782" max="12031" width="9.140625" style="76"/>
    <col min="12032" max="12032" width="32.85546875" style="76" customWidth="1"/>
    <col min="12033" max="12033" width="18.85546875" style="76" bestFit="1" customWidth="1"/>
    <col min="12034" max="12034" width="50.85546875" style="76" bestFit="1" customWidth="1"/>
    <col min="12035" max="12035" width="10.140625" style="76" bestFit="1" customWidth="1"/>
    <col min="12036" max="12036" width="10.28515625" style="76" bestFit="1" customWidth="1"/>
    <col min="12037" max="12037" width="15.5703125" style="76" bestFit="1" customWidth="1"/>
    <col min="12038" max="12287" width="9.140625" style="76"/>
    <col min="12288" max="12288" width="32.85546875" style="76" customWidth="1"/>
    <col min="12289" max="12289" width="18.85546875" style="76" bestFit="1" customWidth="1"/>
    <col min="12290" max="12290" width="50.85546875" style="76" bestFit="1" customWidth="1"/>
    <col min="12291" max="12291" width="10.140625" style="76" bestFit="1" customWidth="1"/>
    <col min="12292" max="12292" width="10.28515625" style="76" bestFit="1" customWidth="1"/>
    <col min="12293" max="12293" width="15.5703125" style="76" bestFit="1" customWidth="1"/>
    <col min="12294" max="12543" width="9.140625" style="76"/>
    <col min="12544" max="12544" width="32.85546875" style="76" customWidth="1"/>
    <col min="12545" max="12545" width="18.85546875" style="76" bestFit="1" customWidth="1"/>
    <col min="12546" max="12546" width="50.85546875" style="76" bestFit="1" customWidth="1"/>
    <col min="12547" max="12547" width="10.140625" style="76" bestFit="1" customWidth="1"/>
    <col min="12548" max="12548" width="10.28515625" style="76" bestFit="1" customWidth="1"/>
    <col min="12549" max="12549" width="15.5703125" style="76" bestFit="1" customWidth="1"/>
    <col min="12550" max="12799" width="9.140625" style="76"/>
    <col min="12800" max="12800" width="32.85546875" style="76" customWidth="1"/>
    <col min="12801" max="12801" width="18.85546875" style="76" bestFit="1" customWidth="1"/>
    <col min="12802" max="12802" width="50.85546875" style="76" bestFit="1" customWidth="1"/>
    <col min="12803" max="12803" width="10.140625" style="76" bestFit="1" customWidth="1"/>
    <col min="12804" max="12804" width="10.28515625" style="76" bestFit="1" customWidth="1"/>
    <col min="12805" max="12805" width="15.5703125" style="76" bestFit="1" customWidth="1"/>
    <col min="12806" max="13055" width="9.140625" style="76"/>
    <col min="13056" max="13056" width="32.85546875" style="76" customWidth="1"/>
    <col min="13057" max="13057" width="18.85546875" style="76" bestFit="1" customWidth="1"/>
    <col min="13058" max="13058" width="50.85546875" style="76" bestFit="1" customWidth="1"/>
    <col min="13059" max="13059" width="10.140625" style="76" bestFit="1" customWidth="1"/>
    <col min="13060" max="13060" width="10.28515625" style="76" bestFit="1" customWidth="1"/>
    <col min="13061" max="13061" width="15.5703125" style="76" bestFit="1" customWidth="1"/>
    <col min="13062" max="13311" width="9.140625" style="76"/>
    <col min="13312" max="13312" width="32.85546875" style="76" customWidth="1"/>
    <col min="13313" max="13313" width="18.85546875" style="76" bestFit="1" customWidth="1"/>
    <col min="13314" max="13314" width="50.85546875" style="76" bestFit="1" customWidth="1"/>
    <col min="13315" max="13315" width="10.140625" style="76" bestFit="1" customWidth="1"/>
    <col min="13316" max="13316" width="10.28515625" style="76" bestFit="1" customWidth="1"/>
    <col min="13317" max="13317" width="15.5703125" style="76" bestFit="1" customWidth="1"/>
    <col min="13318" max="13567" width="9.140625" style="76"/>
    <col min="13568" max="13568" width="32.85546875" style="76" customWidth="1"/>
    <col min="13569" max="13569" width="18.85546875" style="76" bestFit="1" customWidth="1"/>
    <col min="13570" max="13570" width="50.85546875" style="76" bestFit="1" customWidth="1"/>
    <col min="13571" max="13571" width="10.140625" style="76" bestFit="1" customWidth="1"/>
    <col min="13572" max="13572" width="10.28515625" style="76" bestFit="1" customWidth="1"/>
    <col min="13573" max="13573" width="15.5703125" style="76" bestFit="1" customWidth="1"/>
    <col min="13574" max="13823" width="9.140625" style="76"/>
    <col min="13824" max="13824" width="32.85546875" style="76" customWidth="1"/>
    <col min="13825" max="13825" width="18.85546875" style="76" bestFit="1" customWidth="1"/>
    <col min="13826" max="13826" width="50.85546875" style="76" bestFit="1" customWidth="1"/>
    <col min="13827" max="13827" width="10.140625" style="76" bestFit="1" customWidth="1"/>
    <col min="13828" max="13828" width="10.28515625" style="76" bestFit="1" customWidth="1"/>
    <col min="13829" max="13829" width="15.5703125" style="76" bestFit="1" customWidth="1"/>
    <col min="13830" max="14079" width="9.140625" style="76"/>
    <col min="14080" max="14080" width="32.85546875" style="76" customWidth="1"/>
    <col min="14081" max="14081" width="18.85546875" style="76" bestFit="1" customWidth="1"/>
    <col min="14082" max="14082" width="50.85546875" style="76" bestFit="1" customWidth="1"/>
    <col min="14083" max="14083" width="10.140625" style="76" bestFit="1" customWidth="1"/>
    <col min="14084" max="14084" width="10.28515625" style="76" bestFit="1" customWidth="1"/>
    <col min="14085" max="14085" width="15.5703125" style="76" bestFit="1" customWidth="1"/>
    <col min="14086" max="14335" width="9.140625" style="76"/>
    <col min="14336" max="14336" width="32.85546875" style="76" customWidth="1"/>
    <col min="14337" max="14337" width="18.85546875" style="76" bestFit="1" customWidth="1"/>
    <col min="14338" max="14338" width="50.85546875" style="76" bestFit="1" customWidth="1"/>
    <col min="14339" max="14339" width="10.140625" style="76" bestFit="1" customWidth="1"/>
    <col min="14340" max="14340" width="10.28515625" style="76" bestFit="1" customWidth="1"/>
    <col min="14341" max="14341" width="15.5703125" style="76" bestFit="1" customWidth="1"/>
    <col min="14342" max="14591" width="9.140625" style="76"/>
    <col min="14592" max="14592" width="32.85546875" style="76" customWidth="1"/>
    <col min="14593" max="14593" width="18.85546875" style="76" bestFit="1" customWidth="1"/>
    <col min="14594" max="14594" width="50.85546875" style="76" bestFit="1" customWidth="1"/>
    <col min="14595" max="14595" width="10.140625" style="76" bestFit="1" customWidth="1"/>
    <col min="14596" max="14596" width="10.28515625" style="76" bestFit="1" customWidth="1"/>
    <col min="14597" max="14597" width="15.5703125" style="76" bestFit="1" customWidth="1"/>
    <col min="14598" max="14847" width="9.140625" style="76"/>
    <col min="14848" max="14848" width="32.85546875" style="76" customWidth="1"/>
    <col min="14849" max="14849" width="18.85546875" style="76" bestFit="1" customWidth="1"/>
    <col min="14850" max="14850" width="50.85546875" style="76" bestFit="1" customWidth="1"/>
    <col min="14851" max="14851" width="10.140625" style="76" bestFit="1" customWidth="1"/>
    <col min="14852" max="14852" width="10.28515625" style="76" bestFit="1" customWidth="1"/>
    <col min="14853" max="14853" width="15.5703125" style="76" bestFit="1" customWidth="1"/>
    <col min="14854" max="15103" width="9.140625" style="76"/>
    <col min="15104" max="15104" width="32.85546875" style="76" customWidth="1"/>
    <col min="15105" max="15105" width="18.85546875" style="76" bestFit="1" customWidth="1"/>
    <col min="15106" max="15106" width="50.85546875" style="76" bestFit="1" customWidth="1"/>
    <col min="15107" max="15107" width="10.140625" style="76" bestFit="1" customWidth="1"/>
    <col min="15108" max="15108" width="10.28515625" style="76" bestFit="1" customWidth="1"/>
    <col min="15109" max="15109" width="15.5703125" style="76" bestFit="1" customWidth="1"/>
    <col min="15110" max="15359" width="9.140625" style="76"/>
    <col min="15360" max="15360" width="32.85546875" style="76" customWidth="1"/>
    <col min="15361" max="15361" width="18.85546875" style="76" bestFit="1" customWidth="1"/>
    <col min="15362" max="15362" width="50.85546875" style="76" bestFit="1" customWidth="1"/>
    <col min="15363" max="15363" width="10.140625" style="76" bestFit="1" customWidth="1"/>
    <col min="15364" max="15364" width="10.28515625" style="76" bestFit="1" customWidth="1"/>
    <col min="15365" max="15365" width="15.5703125" style="76" bestFit="1" customWidth="1"/>
    <col min="15366" max="15615" width="9.140625" style="76"/>
    <col min="15616" max="15616" width="32.85546875" style="76" customWidth="1"/>
    <col min="15617" max="15617" width="18.85546875" style="76" bestFit="1" customWidth="1"/>
    <col min="15618" max="15618" width="50.85546875" style="76" bestFit="1" customWidth="1"/>
    <col min="15619" max="15619" width="10.140625" style="76" bestFit="1" customWidth="1"/>
    <col min="15620" max="15620" width="10.28515625" style="76" bestFit="1" customWidth="1"/>
    <col min="15621" max="15621" width="15.5703125" style="76" bestFit="1" customWidth="1"/>
    <col min="15622" max="15871" width="9.140625" style="76"/>
    <col min="15872" max="15872" width="32.85546875" style="76" customWidth="1"/>
    <col min="15873" max="15873" width="18.85546875" style="76" bestFit="1" customWidth="1"/>
    <col min="15874" max="15874" width="50.85546875" style="76" bestFit="1" customWidth="1"/>
    <col min="15875" max="15875" width="10.140625" style="76" bestFit="1" customWidth="1"/>
    <col min="15876" max="15876" width="10.28515625" style="76" bestFit="1" customWidth="1"/>
    <col min="15877" max="15877" width="15.5703125" style="76" bestFit="1" customWidth="1"/>
    <col min="15878" max="16127" width="9.140625" style="76"/>
    <col min="16128" max="16128" width="32.85546875" style="76" customWidth="1"/>
    <col min="16129" max="16129" width="18.85546875" style="76" bestFit="1" customWidth="1"/>
    <col min="16130" max="16130" width="50.85546875" style="76" bestFit="1" customWidth="1"/>
    <col min="16131" max="16131" width="10.140625" style="76" bestFit="1" customWidth="1"/>
    <col min="16132" max="16132" width="10.28515625" style="76" bestFit="1" customWidth="1"/>
    <col min="16133" max="16133" width="15.5703125" style="76" bestFit="1" customWidth="1"/>
    <col min="16134" max="16384" width="9.140625" style="76"/>
  </cols>
  <sheetData>
    <row r="1" spans="1:6" ht="14.25" customHeight="1">
      <c r="A1" s="397" t="s">
        <v>122</v>
      </c>
      <c r="B1" s="397"/>
      <c r="C1" s="397"/>
      <c r="D1" s="397"/>
      <c r="E1" s="397"/>
      <c r="F1" s="397"/>
    </row>
    <row r="2" spans="1:6" ht="9" customHeight="1">
      <c r="A2" s="399" t="s">
        <v>123</v>
      </c>
      <c r="B2" s="399"/>
      <c r="C2" s="399"/>
      <c r="D2" s="399"/>
      <c r="E2" s="399"/>
      <c r="F2" s="399"/>
    </row>
    <row r="3" spans="1:6" ht="9" customHeight="1" thickBot="1">
      <c r="A3" s="398" t="s">
        <v>137</v>
      </c>
      <c r="B3" s="398"/>
      <c r="C3" s="398"/>
      <c r="D3" s="398"/>
      <c r="E3" s="398"/>
      <c r="F3" s="398"/>
    </row>
    <row r="4" spans="1:6" ht="9" customHeight="1" thickTop="1" thickBot="1">
      <c r="A4" s="354"/>
      <c r="B4" s="354"/>
      <c r="C4" s="354"/>
      <c r="D4" s="354"/>
      <c r="E4" s="354"/>
      <c r="F4" s="354"/>
    </row>
    <row r="5" spans="1:6" ht="15" customHeight="1" thickTop="1" thickBot="1">
      <c r="A5" s="384" t="s">
        <v>1522</v>
      </c>
      <c r="B5" s="384"/>
      <c r="C5" s="384" t="s">
        <v>1524</v>
      </c>
      <c r="D5" s="384"/>
      <c r="E5" s="384" t="s">
        <v>1466</v>
      </c>
      <c r="F5" s="384"/>
    </row>
    <row r="6" spans="1:6" ht="15" customHeight="1" thickTop="1" thickBot="1">
      <c r="A6" s="384" t="s">
        <v>1523</v>
      </c>
      <c r="B6" s="384"/>
      <c r="C6" s="384" t="s">
        <v>1525</v>
      </c>
      <c r="D6" s="384"/>
      <c r="E6" s="384" t="s">
        <v>1526</v>
      </c>
      <c r="F6" s="384"/>
    </row>
    <row r="7" spans="1:6" ht="9" customHeight="1" thickTop="1" thickBot="1">
      <c r="A7" s="381"/>
      <c r="B7" s="382"/>
      <c r="C7" s="382"/>
      <c r="D7" s="382"/>
      <c r="E7" s="382"/>
      <c r="F7" s="383"/>
    </row>
    <row r="8" spans="1:6" ht="16.5" customHeight="1" thickTop="1" thickBot="1">
      <c r="A8" s="362" t="s">
        <v>65</v>
      </c>
      <c r="B8" s="363" t="s">
        <v>66</v>
      </c>
      <c r="C8" s="364" t="s">
        <v>67</v>
      </c>
      <c r="D8" s="363" t="s">
        <v>68</v>
      </c>
      <c r="E8" s="363" t="s">
        <v>69</v>
      </c>
      <c r="F8" s="363" t="s">
        <v>70</v>
      </c>
    </row>
    <row r="9" spans="1:6" ht="15" customHeight="1" thickTop="1" thickBot="1">
      <c r="A9" s="393" t="s">
        <v>71</v>
      </c>
      <c r="B9" s="77" t="s">
        <v>72</v>
      </c>
      <c r="C9" s="77" t="s">
        <v>73</v>
      </c>
      <c r="D9" s="77" t="s">
        <v>1452</v>
      </c>
      <c r="E9" s="394"/>
      <c r="F9" s="394"/>
    </row>
    <row r="10" spans="1:6" ht="15" customHeight="1" thickTop="1" thickBot="1">
      <c r="A10" s="393"/>
      <c r="B10" s="77" t="s">
        <v>18</v>
      </c>
      <c r="C10" s="77" t="s">
        <v>74</v>
      </c>
      <c r="D10" s="77" t="s">
        <v>1453</v>
      </c>
      <c r="E10" s="394"/>
      <c r="F10" s="394"/>
    </row>
    <row r="11" spans="1:6" ht="15" customHeight="1" thickTop="1" thickBot="1">
      <c r="A11" s="393"/>
      <c r="B11" s="77" t="s">
        <v>75</v>
      </c>
      <c r="C11" s="77" t="s">
        <v>76</v>
      </c>
      <c r="D11" s="77" t="s">
        <v>1454</v>
      </c>
      <c r="E11" s="394"/>
      <c r="F11" s="394"/>
    </row>
    <row r="12" spans="1:6" ht="15" customHeight="1" thickTop="1" thickBot="1">
      <c r="A12" s="393"/>
      <c r="B12" s="77" t="s">
        <v>77</v>
      </c>
      <c r="C12" s="77" t="s">
        <v>78</v>
      </c>
      <c r="D12" s="77" t="s">
        <v>1455</v>
      </c>
      <c r="E12" s="394"/>
      <c r="F12" s="394"/>
    </row>
    <row r="13" spans="1:6" ht="15" customHeight="1" thickTop="1" thickBot="1">
      <c r="A13" s="393"/>
      <c r="B13" s="77" t="s">
        <v>79</v>
      </c>
      <c r="C13" s="77" t="s">
        <v>80</v>
      </c>
      <c r="D13" s="77" t="s">
        <v>1456</v>
      </c>
      <c r="E13" s="394"/>
      <c r="F13" s="394"/>
    </row>
    <row r="14" spans="1:6" ht="15" customHeight="1" thickTop="1" thickBot="1">
      <c r="A14" s="392" t="s">
        <v>81</v>
      </c>
      <c r="B14" s="78" t="s">
        <v>82</v>
      </c>
      <c r="C14" s="79"/>
      <c r="D14" s="77" t="s">
        <v>1457</v>
      </c>
      <c r="E14" s="394"/>
      <c r="F14" s="394"/>
    </row>
    <row r="15" spans="1:6" ht="15" customHeight="1" thickTop="1" thickBot="1">
      <c r="A15" s="393"/>
      <c r="B15" s="78" t="s">
        <v>83</v>
      </c>
      <c r="C15" s="79"/>
      <c r="D15" s="77" t="s">
        <v>1452</v>
      </c>
      <c r="E15" s="394"/>
      <c r="F15" s="394"/>
    </row>
    <row r="16" spans="1:6" ht="15" customHeight="1" thickTop="1" thickBot="1">
      <c r="A16" s="393"/>
      <c r="B16" s="78" t="s">
        <v>84</v>
      </c>
      <c r="C16" s="79"/>
      <c r="D16" s="77" t="s">
        <v>1122</v>
      </c>
      <c r="E16" s="394"/>
      <c r="F16" s="394"/>
    </row>
    <row r="17" spans="1:6" ht="15" customHeight="1" thickTop="1" thickBot="1">
      <c r="A17" s="393"/>
      <c r="B17" s="78" t="s">
        <v>85</v>
      </c>
      <c r="C17" s="79"/>
      <c r="D17" s="77" t="s">
        <v>1458</v>
      </c>
      <c r="E17" s="394"/>
      <c r="F17" s="394"/>
    </row>
    <row r="18" spans="1:6" ht="15" customHeight="1" thickTop="1" thickBot="1">
      <c r="A18" s="393"/>
      <c r="B18" s="78" t="s">
        <v>86</v>
      </c>
      <c r="C18" s="79"/>
      <c r="D18" s="77" t="s">
        <v>1453</v>
      </c>
      <c r="E18" s="394"/>
      <c r="F18" s="394"/>
    </row>
    <row r="19" spans="1:6" ht="15" customHeight="1" thickTop="1" thickBot="1">
      <c r="A19" s="392" t="s">
        <v>87</v>
      </c>
      <c r="B19" s="78" t="s">
        <v>88</v>
      </c>
      <c r="C19" s="79"/>
      <c r="D19" s="77" t="s">
        <v>1457</v>
      </c>
      <c r="E19" s="394"/>
      <c r="F19" s="394"/>
    </row>
    <row r="20" spans="1:6" ht="15" customHeight="1" thickTop="1" thickBot="1">
      <c r="A20" s="393"/>
      <c r="B20" s="78" t="s">
        <v>89</v>
      </c>
      <c r="C20" s="79"/>
      <c r="D20" s="77" t="s">
        <v>1452</v>
      </c>
      <c r="E20" s="394"/>
      <c r="F20" s="394"/>
    </row>
    <row r="21" spans="1:6" ht="15" customHeight="1" thickTop="1" thickBot="1">
      <c r="A21" s="393"/>
      <c r="B21" s="78" t="s">
        <v>90</v>
      </c>
      <c r="C21" s="79"/>
      <c r="D21" s="77" t="s">
        <v>1122</v>
      </c>
      <c r="E21" s="394"/>
      <c r="F21" s="394"/>
    </row>
    <row r="22" spans="1:6" ht="15" customHeight="1" thickTop="1" thickBot="1">
      <c r="A22" s="393"/>
      <c r="B22" s="78" t="s">
        <v>91</v>
      </c>
      <c r="C22" s="79"/>
      <c r="D22" s="77" t="s">
        <v>1458</v>
      </c>
      <c r="E22" s="394"/>
      <c r="F22" s="394"/>
    </row>
    <row r="23" spans="1:6" ht="15" customHeight="1" thickTop="1" thickBot="1">
      <c r="A23" s="393"/>
      <c r="B23" s="78" t="s">
        <v>92</v>
      </c>
      <c r="C23" s="79"/>
      <c r="D23" s="77" t="s">
        <v>1453</v>
      </c>
      <c r="E23" s="394"/>
      <c r="F23" s="394"/>
    </row>
    <row r="24" spans="1:6" ht="15" customHeight="1" thickTop="1" thickBot="1">
      <c r="A24" s="392" t="s">
        <v>93</v>
      </c>
      <c r="B24" s="77" t="s">
        <v>94</v>
      </c>
      <c r="C24" s="77" t="s">
        <v>95</v>
      </c>
      <c r="D24" s="77" t="s">
        <v>1452</v>
      </c>
      <c r="E24" s="394"/>
      <c r="F24" s="394"/>
    </row>
    <row r="25" spans="1:6" ht="15" customHeight="1" thickTop="1" thickBot="1">
      <c r="A25" s="393"/>
      <c r="B25" s="77" t="s">
        <v>96</v>
      </c>
      <c r="C25" s="77" t="s">
        <v>97</v>
      </c>
      <c r="D25" s="77" t="s">
        <v>1452</v>
      </c>
      <c r="E25" s="394"/>
      <c r="F25" s="394"/>
    </row>
    <row r="26" spans="1:6" ht="15" customHeight="1" thickTop="1" thickBot="1">
      <c r="A26" s="393"/>
      <c r="B26" s="77" t="s">
        <v>98</v>
      </c>
      <c r="C26" s="77" t="s">
        <v>99</v>
      </c>
      <c r="D26" s="77" t="s">
        <v>1122</v>
      </c>
      <c r="E26" s="394"/>
      <c r="F26" s="394"/>
    </row>
    <row r="27" spans="1:6" ht="15" customHeight="1" thickTop="1" thickBot="1">
      <c r="A27" s="393"/>
      <c r="B27" s="77" t="s">
        <v>100</v>
      </c>
      <c r="C27" s="77" t="s">
        <v>101</v>
      </c>
      <c r="D27" s="77" t="s">
        <v>1458</v>
      </c>
      <c r="E27" s="394"/>
      <c r="F27" s="394"/>
    </row>
    <row r="28" spans="1:6" ht="15" customHeight="1" thickTop="1" thickBot="1">
      <c r="A28" s="393"/>
      <c r="B28" s="77" t="s">
        <v>102</v>
      </c>
      <c r="C28" s="77" t="s">
        <v>103</v>
      </c>
      <c r="D28" s="77" t="s">
        <v>1453</v>
      </c>
      <c r="E28" s="394"/>
      <c r="F28" s="394"/>
    </row>
    <row r="29" spans="1:6" ht="15" customHeight="1" thickTop="1" thickBot="1">
      <c r="A29" s="392" t="s">
        <v>104</v>
      </c>
      <c r="B29" s="77" t="s">
        <v>105</v>
      </c>
      <c r="C29" s="77" t="s">
        <v>106</v>
      </c>
      <c r="D29" s="77" t="s">
        <v>1452</v>
      </c>
      <c r="E29" s="394"/>
      <c r="F29" s="394"/>
    </row>
    <row r="30" spans="1:6" ht="15" customHeight="1" thickTop="1" thickBot="1">
      <c r="A30" s="393"/>
      <c r="B30" s="77" t="s">
        <v>107</v>
      </c>
      <c r="C30" s="77" t="s">
        <v>1404</v>
      </c>
      <c r="D30" s="77" t="s">
        <v>1452</v>
      </c>
      <c r="E30" s="394"/>
      <c r="F30" s="394"/>
    </row>
    <row r="31" spans="1:6" ht="13.5" customHeight="1" thickTop="1" thickBot="1">
      <c r="A31" s="393"/>
      <c r="B31" s="77" t="s">
        <v>98</v>
      </c>
      <c r="C31" s="77" t="s">
        <v>1405</v>
      </c>
      <c r="D31" s="77" t="s">
        <v>1452</v>
      </c>
      <c r="E31" s="394"/>
      <c r="F31" s="394"/>
    </row>
    <row r="32" spans="1:6" ht="15" customHeight="1" thickTop="1" thickBot="1">
      <c r="A32" s="393"/>
      <c r="B32" s="77" t="s">
        <v>108</v>
      </c>
      <c r="C32" s="77" t="s">
        <v>1406</v>
      </c>
      <c r="D32" s="77">
        <v>1.5</v>
      </c>
      <c r="E32" s="394"/>
      <c r="F32" s="394"/>
    </row>
    <row r="33" spans="1:6" ht="15" customHeight="1" thickTop="1" thickBot="1">
      <c r="A33" s="393"/>
      <c r="B33" s="77" t="s">
        <v>109</v>
      </c>
      <c r="C33" s="77" t="s">
        <v>110</v>
      </c>
      <c r="D33" s="77" t="s">
        <v>1458</v>
      </c>
      <c r="E33" s="394"/>
      <c r="F33" s="394"/>
    </row>
    <row r="34" spans="1:6" ht="15" customHeight="1" thickTop="1" thickBot="1">
      <c r="A34" s="392" t="s">
        <v>111</v>
      </c>
      <c r="B34" s="78" t="s">
        <v>112</v>
      </c>
      <c r="C34" s="79"/>
      <c r="D34" s="77" t="s">
        <v>1459</v>
      </c>
      <c r="E34" s="394"/>
      <c r="F34" s="394"/>
    </row>
    <row r="35" spans="1:6" ht="15" customHeight="1" thickTop="1" thickBot="1">
      <c r="A35" s="393"/>
      <c r="B35" s="78" t="s">
        <v>113</v>
      </c>
      <c r="C35" s="79"/>
      <c r="D35" s="77" t="s">
        <v>1460</v>
      </c>
      <c r="E35" s="394"/>
      <c r="F35" s="394"/>
    </row>
    <row r="36" spans="1:6" ht="15" customHeight="1" thickTop="1" thickBot="1">
      <c r="A36" s="393"/>
      <c r="B36" s="78" t="s">
        <v>114</v>
      </c>
      <c r="C36" s="79"/>
      <c r="D36" s="77" t="s">
        <v>1461</v>
      </c>
      <c r="E36" s="394"/>
      <c r="F36" s="394"/>
    </row>
    <row r="37" spans="1:6" ht="15" customHeight="1" thickTop="1" thickBot="1">
      <c r="A37" s="393"/>
      <c r="B37" s="78" t="s">
        <v>89</v>
      </c>
      <c r="C37" s="79"/>
      <c r="D37" s="77" t="s">
        <v>1452</v>
      </c>
      <c r="E37" s="394"/>
      <c r="F37" s="394"/>
    </row>
    <row r="38" spans="1:6" ht="15" customHeight="1" thickTop="1" thickBot="1">
      <c r="A38" s="393"/>
      <c r="B38" s="78" t="s">
        <v>115</v>
      </c>
      <c r="C38" s="79"/>
      <c r="D38" s="77" t="s">
        <v>1122</v>
      </c>
      <c r="E38" s="394"/>
      <c r="F38" s="394"/>
    </row>
    <row r="39" spans="1:6" ht="16.5" customHeight="1" thickTop="1" thickBot="1">
      <c r="A39" s="387" t="s">
        <v>136</v>
      </c>
      <c r="B39" s="388"/>
      <c r="C39" s="388"/>
      <c r="D39" s="389"/>
      <c r="E39" s="80">
        <f>E34*E29*E24*E19*E14*E9</f>
        <v>0</v>
      </c>
      <c r="F39" s="80">
        <f>F9*F14*F19*F24*F29*F34</f>
        <v>0</v>
      </c>
    </row>
    <row r="40" spans="1:6" ht="16.5" customHeight="1" thickTop="1" thickBot="1">
      <c r="A40" s="385" t="s">
        <v>116</v>
      </c>
      <c r="B40" s="385"/>
      <c r="C40" s="390" t="s">
        <v>117</v>
      </c>
      <c r="D40" s="390"/>
      <c r="E40" s="390"/>
      <c r="F40" s="390"/>
    </row>
    <row r="41" spans="1:6" ht="16.5" customHeight="1" thickTop="1" thickBot="1">
      <c r="A41" s="385" t="s">
        <v>118</v>
      </c>
      <c r="B41" s="385"/>
      <c r="C41" s="391" t="s">
        <v>119</v>
      </c>
      <c r="D41" s="391"/>
      <c r="E41" s="391"/>
      <c r="F41" s="391"/>
    </row>
    <row r="42" spans="1:6" ht="16.5" customHeight="1" thickTop="1" thickBot="1">
      <c r="A42" s="385" t="s">
        <v>120</v>
      </c>
      <c r="B42" s="385"/>
      <c r="C42" s="386" t="s">
        <v>121</v>
      </c>
      <c r="D42" s="386"/>
      <c r="E42" s="386"/>
      <c r="F42" s="386"/>
    </row>
    <row r="43" spans="1:6" ht="15" customHeight="1" thickTop="1">
      <c r="A43" s="395" t="s">
        <v>1568</v>
      </c>
      <c r="B43" s="395"/>
      <c r="C43" s="395"/>
      <c r="D43" s="395"/>
      <c r="E43" s="395"/>
      <c r="F43" s="395"/>
    </row>
    <row r="44" spans="1:6" ht="15" customHeight="1">
      <c r="A44" s="396"/>
      <c r="B44" s="396"/>
      <c r="C44" s="396"/>
      <c r="D44" s="396"/>
      <c r="E44" s="396"/>
      <c r="F44" s="396"/>
    </row>
    <row r="45" spans="1:6" s="365" customFormat="1">
      <c r="A45" s="366"/>
    </row>
  </sheetData>
  <sheetProtection algorithmName="SHA-512" hashValue="+qQ2kcwl+hGc9f5JhVU6lTRrY/tWzgJ1nYmt7CYjUrvWPzH3t3PRPIx4GZGdU85eJyt3rWDxauYo9dezJN5ewQ==" saltValue="xv7jb9231GLRByFZTBqnKA==" spinCount="100000" sheet="1" objects="1" scenarios="1" selectLockedCells="1"/>
  <mergeCells count="36">
    <mergeCell ref="A43:F44"/>
    <mergeCell ref="A1:F1"/>
    <mergeCell ref="A9:A13"/>
    <mergeCell ref="E9:E13"/>
    <mergeCell ref="F9:F13"/>
    <mergeCell ref="A14:A18"/>
    <mergeCell ref="E14:E18"/>
    <mergeCell ref="F14:F18"/>
    <mergeCell ref="A3:F3"/>
    <mergeCell ref="A2:F2"/>
    <mergeCell ref="A19:A23"/>
    <mergeCell ref="E19:E23"/>
    <mergeCell ref="F19:F23"/>
    <mergeCell ref="A24:A28"/>
    <mergeCell ref="E24:E28"/>
    <mergeCell ref="F24:F28"/>
    <mergeCell ref="A29:A33"/>
    <mergeCell ref="E29:E33"/>
    <mergeCell ref="F29:F33"/>
    <mergeCell ref="A34:A38"/>
    <mergeCell ref="E34:E38"/>
    <mergeCell ref="F34:F38"/>
    <mergeCell ref="A42:B42"/>
    <mergeCell ref="C42:F42"/>
    <mergeCell ref="A39:D39"/>
    <mergeCell ref="A40:B40"/>
    <mergeCell ref="C40:F40"/>
    <mergeCell ref="A41:B41"/>
    <mergeCell ref="C41:F41"/>
    <mergeCell ref="A7:F7"/>
    <mergeCell ref="A5:B5"/>
    <mergeCell ref="A6:B6"/>
    <mergeCell ref="C5:D5"/>
    <mergeCell ref="C6:D6"/>
    <mergeCell ref="E5:F5"/>
    <mergeCell ref="E6:F6"/>
  </mergeCells>
  <conditionalFormatting sqref="E39:F39">
    <cfRule type="cellIs" dxfId="118" priority="1" operator="greaterThan">
      <formula>7</formula>
    </cfRule>
    <cfRule type="cellIs" dxfId="117" priority="3" operator="between">
      <formula>3</formula>
      <formula>7</formula>
    </cfRule>
    <cfRule type="cellIs" dxfId="116" priority="5" operator="lessThan">
      <formula>3</formula>
    </cfRule>
  </conditionalFormatting>
  <dataValidations count="5">
    <dataValidation type="list" allowBlank="1" showInputMessage="1" showErrorMessage="1" sqref="E34:F38" xr:uid="{00000000-0002-0000-0100-000000000000}">
      <mc:AlternateContent xmlns:x12ac="http://schemas.microsoft.com/office/spreadsheetml/2011/1/ac" xmlns:mc="http://schemas.openxmlformats.org/markup-compatibility/2006">
        <mc:Choice Requires="x12ac">
          <x12ac:list>"0,25","0,5","0,75",1,"1,5"</x12ac:list>
        </mc:Choice>
        <mc:Fallback>
          <formula1>"0,25,0,5,0,75,1,1,5"</formula1>
        </mc:Fallback>
      </mc:AlternateContent>
    </dataValidation>
    <dataValidation type="list" allowBlank="1" showInputMessage="1" showErrorMessage="1" sqref="E24:F28" xr:uid="{00000000-0002-0000-0100-000001000000}">
      <mc:AlternateContent xmlns:x12ac="http://schemas.microsoft.com/office/spreadsheetml/2011/1/ac" xmlns:mc="http://schemas.openxmlformats.org/markup-compatibility/2006">
        <mc:Choice Requires="x12ac">
          <x12ac:list>1,"1,5",2,3</x12ac:list>
        </mc:Choice>
        <mc:Fallback>
          <formula1>"1,1,5,2,3"</formula1>
        </mc:Fallback>
      </mc:AlternateContent>
    </dataValidation>
    <dataValidation type="list" allowBlank="1" showInputMessage="1" showErrorMessage="1" sqref="E29:F33" xr:uid="{00000000-0002-0000-0100-000002000000}">
      <mc:AlternateContent xmlns:x12ac="http://schemas.microsoft.com/office/spreadsheetml/2011/1/ac" xmlns:mc="http://schemas.openxmlformats.org/markup-compatibility/2006">
        <mc:Choice Requires="x12ac">
          <x12ac:list>1,"1,5",2</x12ac:list>
        </mc:Choice>
        <mc:Fallback>
          <formula1>"1,1,5,2"</formula1>
        </mc:Fallback>
      </mc:AlternateContent>
    </dataValidation>
    <dataValidation type="list" allowBlank="1" showInputMessage="1" showErrorMessage="1" sqref="E14:F23" xr:uid="{00000000-0002-0000-0100-000003000000}">
      <mc:AlternateContent xmlns:x12ac="http://schemas.microsoft.com/office/spreadsheetml/2011/1/ac" xmlns:mc="http://schemas.openxmlformats.org/markup-compatibility/2006">
        <mc:Choice Requires="x12ac">
          <x12ac:list>"0,5",1,"1,5",2,3</x12ac:list>
        </mc:Choice>
        <mc:Fallback>
          <formula1>"0,5,1,1,5,2,3"</formula1>
        </mc:Fallback>
      </mc:AlternateContent>
    </dataValidation>
    <dataValidation type="list" allowBlank="1" showInputMessage="1" showErrorMessage="1" sqref="E9:F13" xr:uid="{00000000-0002-0000-0100-000004000000}">
      <formula1>"1,3,6,9,13"</formula1>
    </dataValidation>
  </dataValidations>
  <printOptions horizontalCentered="1"/>
  <pageMargins left="0.59055118110236227" right="0.59055118110236227" top="0.59055118110236227" bottom="0.59055118110236227" header="0.31496062992125984" footer="0.31496062992125984"/>
  <pageSetup paperSize="9" orientation="portrait" r:id="rId1"/>
  <ignoredErrors>
    <ignoredError sqref="E39:F39" unlockedFormula="1"/>
  </ignoredErrors>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50"/>
  <sheetViews>
    <sheetView showGridLines="0" view="pageBreakPreview" zoomScale="120" zoomScaleNormal="120" zoomScaleSheetLayoutView="120" workbookViewId="0">
      <selection activeCell="Q14" sqref="Q14"/>
    </sheetView>
  </sheetViews>
  <sheetFormatPr defaultColWidth="9.140625" defaultRowHeight="15"/>
  <cols>
    <col min="1" max="19" width="4.7109375" customWidth="1"/>
  </cols>
  <sheetData>
    <row r="1" spans="1:19">
      <c r="A1" s="442" t="s">
        <v>701</v>
      </c>
      <c r="B1" s="442"/>
      <c r="C1" s="442"/>
      <c r="D1" s="442"/>
      <c r="E1" s="442"/>
      <c r="F1" s="442"/>
      <c r="G1" s="442"/>
      <c r="H1" s="442"/>
      <c r="I1" s="442"/>
      <c r="J1" s="442"/>
      <c r="K1" s="442"/>
      <c r="L1" s="442"/>
      <c r="M1" s="442"/>
      <c r="N1" s="442"/>
      <c r="O1" s="442"/>
      <c r="P1" s="442"/>
      <c r="Q1" s="442"/>
      <c r="R1" s="442"/>
    </row>
    <row r="2" spans="1:19">
      <c r="A2" s="921" t="s">
        <v>691</v>
      </c>
      <c r="B2" s="921"/>
      <c r="C2" s="921"/>
      <c r="D2" s="921"/>
      <c r="E2" s="104"/>
      <c r="F2" s="921" t="s">
        <v>690</v>
      </c>
      <c r="G2" s="921"/>
      <c r="H2" s="921"/>
      <c r="I2" s="921"/>
      <c r="J2" s="104"/>
      <c r="K2" s="921" t="s">
        <v>702</v>
      </c>
      <c r="L2" s="921"/>
      <c r="M2" s="921"/>
      <c r="N2" s="921"/>
      <c r="O2" s="104"/>
      <c r="P2" s="921" t="s">
        <v>703</v>
      </c>
      <c r="Q2" s="921"/>
      <c r="R2" s="921"/>
      <c r="S2" s="921"/>
    </row>
    <row r="3" spans="1:19">
      <c r="A3" s="924" t="s">
        <v>686</v>
      </c>
      <c r="B3" s="924"/>
      <c r="C3" s="924"/>
      <c r="D3" s="924"/>
      <c r="E3" s="104"/>
      <c r="F3" s="924" t="s">
        <v>704</v>
      </c>
      <c r="G3" s="924"/>
      <c r="H3" s="924"/>
      <c r="I3" s="924"/>
      <c r="J3" s="104"/>
      <c r="K3" s="924" t="s">
        <v>710</v>
      </c>
      <c r="L3" s="924"/>
      <c r="M3" s="924"/>
      <c r="N3" s="924"/>
      <c r="O3" s="104"/>
      <c r="P3" s="923" t="s">
        <v>717</v>
      </c>
      <c r="Q3" s="923"/>
      <c r="R3" s="923"/>
      <c r="S3" s="923"/>
    </row>
    <row r="4" spans="1:19">
      <c r="A4" s="105"/>
      <c r="B4" s="106" t="s">
        <v>563</v>
      </c>
      <c r="C4" s="106" t="s">
        <v>564</v>
      </c>
      <c r="D4" s="106" t="s">
        <v>565</v>
      </c>
      <c r="E4" s="104"/>
      <c r="F4" s="107"/>
      <c r="G4" s="107" t="s">
        <v>585</v>
      </c>
      <c r="H4" s="107" t="s">
        <v>586</v>
      </c>
      <c r="I4" s="107" t="s">
        <v>587</v>
      </c>
      <c r="J4" s="104"/>
      <c r="K4" s="106"/>
      <c r="L4" s="106" t="s">
        <v>610</v>
      </c>
      <c r="M4" s="106" t="s">
        <v>611</v>
      </c>
      <c r="N4" s="106" t="s">
        <v>612</v>
      </c>
      <c r="O4" s="104"/>
      <c r="P4" s="106"/>
      <c r="Q4" s="106" t="s">
        <v>618</v>
      </c>
      <c r="R4" s="106" t="s">
        <v>619</v>
      </c>
      <c r="S4" s="106" t="s">
        <v>620</v>
      </c>
    </row>
    <row r="5" spans="1:19">
      <c r="A5" s="108" t="s">
        <v>623</v>
      </c>
      <c r="B5" s="106">
        <f>IF(AND(QEC!F12="A1",QEC!M11="H1"),2,0)</f>
        <v>0</v>
      </c>
      <c r="C5" s="106">
        <f>IF(AND(QEC!F12="A2",QEC!M11="H1"),4,0)</f>
        <v>0</v>
      </c>
      <c r="D5" s="106">
        <f>IF(AND(QEC!F12="A3",QEC!M11="H1"),6,0)</f>
        <v>0</v>
      </c>
      <c r="E5" s="104"/>
      <c r="F5" s="108" t="s">
        <v>623</v>
      </c>
      <c r="G5" s="106">
        <f>IF(AND(QEC!F28="C1",QEC!M11="H1"),2,0)</f>
        <v>0</v>
      </c>
      <c r="H5" s="106">
        <f>IF(AND(QEC!F28="C2",QEC!M11="H1"),4,0)</f>
        <v>0</v>
      </c>
      <c r="I5" s="106">
        <f>IF(AND(QEC!F28="C3",QEC!M11="H1"),6,0)</f>
        <v>0</v>
      </c>
      <c r="J5" s="104"/>
      <c r="K5" s="106" t="s">
        <v>639</v>
      </c>
      <c r="L5" s="106">
        <f>IF(AND(QEC!F40="F1",QEC!M21="K1"),2,0)</f>
        <v>0</v>
      </c>
      <c r="M5" s="106">
        <f>IF(AND(QEC!F40="F2",QEC!M21="K1"),4,0)</f>
        <v>0</v>
      </c>
      <c r="N5" s="106">
        <f>IF(AND(QEC!F40="F3",QEC!M21="K1"),6,0)</f>
        <v>0</v>
      </c>
      <c r="O5" s="104"/>
      <c r="P5" s="106" t="s">
        <v>632</v>
      </c>
      <c r="Q5" s="106">
        <f>IF(AND(QEC!F46="G1",QEC!M16="J1"),2,0)</f>
        <v>0</v>
      </c>
      <c r="R5" s="106">
        <f>IF(AND(QEC!F46="G2",QEC!M16="J1"),4,0)</f>
        <v>0</v>
      </c>
      <c r="S5" s="106">
        <f>IF(AND(QEC!F46="G3",QEC!M16="J1"),6,0)</f>
        <v>0</v>
      </c>
    </row>
    <row r="6" spans="1:19">
      <c r="A6" s="108" t="s">
        <v>624</v>
      </c>
      <c r="B6" s="106">
        <f>IF(AND(QEC!F12="A1",QEC!M11="H2"),4,0)</f>
        <v>0</v>
      </c>
      <c r="C6" s="106">
        <f>IF(AND(QEC!F12="A2",QEC!M11="H2"),6,0)</f>
        <v>0</v>
      </c>
      <c r="D6" s="106">
        <f>IF(AND(QEC!F12="A3",QEC!M11="H2"),8,0)</f>
        <v>0</v>
      </c>
      <c r="E6" s="104"/>
      <c r="F6" s="108" t="s">
        <v>624</v>
      </c>
      <c r="G6" s="106">
        <f>IF(AND(QEC!F28="C1",QEC!M11="H2"),4,0)</f>
        <v>0</v>
      </c>
      <c r="H6" s="106">
        <f>IF(AND(QEC!F28="C2",QEC!M11="H2"),6,0)</f>
        <v>0</v>
      </c>
      <c r="I6" s="106">
        <f>IF(AND(QEC!F28="C3",QEC!M11="H2"),8,0)</f>
        <v>0</v>
      </c>
      <c r="J6" s="104"/>
      <c r="K6" s="106" t="s">
        <v>640</v>
      </c>
      <c r="L6" s="106">
        <f>IF(AND(QEC!F40="F1",QEC!M21="K2"),4,0)</f>
        <v>0</v>
      </c>
      <c r="M6" s="106">
        <f>IF(AND(QEC!F40="F2",QEC!M21="K2"),6,0)</f>
        <v>0</v>
      </c>
      <c r="N6" s="106">
        <f>IF(AND(QEC!F40="F3",QEC!M21="K2"),8,0)</f>
        <v>0</v>
      </c>
      <c r="O6" s="104"/>
      <c r="P6" s="106" t="s">
        <v>633</v>
      </c>
      <c r="Q6" s="106">
        <f>IF(AND(QEC!F46="G1",QEC!M16="J2"),4,0)</f>
        <v>0</v>
      </c>
      <c r="R6" s="106">
        <f>IF(AND(QEC!F46="G2",QEC!M16="J2"),6,0)</f>
        <v>0</v>
      </c>
      <c r="S6" s="106">
        <f>IF(AND(QEC!F46="G3",QEC!M16="J2"),8,0)</f>
        <v>0</v>
      </c>
    </row>
    <row r="7" spans="1:19">
      <c r="A7" s="108" t="s">
        <v>625</v>
      </c>
      <c r="B7" s="106">
        <f>IF(AND(QEC!F12="A1",QEC!M11="H3"),6,0)</f>
        <v>0</v>
      </c>
      <c r="C7" s="106">
        <f>IF(AND(QEC!F12="A2",QEC!M11="H3"),8,0)</f>
        <v>0</v>
      </c>
      <c r="D7" s="106">
        <f>IF(AND(QEC!F12="A3",QEC!M11="H3"),10,0)</f>
        <v>0</v>
      </c>
      <c r="E7" s="104"/>
      <c r="F7" s="108" t="s">
        <v>625</v>
      </c>
      <c r="G7" s="106">
        <f>IF(AND(QEC!F28="C1",QEC!M11="H3"),6,0)</f>
        <v>0</v>
      </c>
      <c r="H7" s="106">
        <f>IF(AND(QEC!F28="C2",QEC!M11="H3"),8,0)</f>
        <v>0</v>
      </c>
      <c r="I7" s="106">
        <f>IF(AND(QEC!F28="C3",QEC!M11="H3"),10,0)</f>
        <v>0</v>
      </c>
      <c r="J7" s="104"/>
      <c r="K7" s="106" t="s">
        <v>641</v>
      </c>
      <c r="L7" s="106">
        <f>IF(AND(QEC!F40="F1",QEC!M21="K3"),6,0)</f>
        <v>0</v>
      </c>
      <c r="M7" s="106">
        <f>IF(AND(QEC!F40="F2",QEC!M21="K3"),8,0)</f>
        <v>0</v>
      </c>
      <c r="N7" s="106">
        <f>IF(AND(QEC!F40="F3",QEC!M21="K3"),10,0)</f>
        <v>0</v>
      </c>
      <c r="O7" s="104"/>
      <c r="P7" s="106" t="s">
        <v>634</v>
      </c>
      <c r="Q7" s="106">
        <f>IF(AND(QEC!F46="G1",QEC!M16="J3"),6,0)</f>
        <v>0</v>
      </c>
      <c r="R7" s="106">
        <f>IF(AND(QEC!F46="G2",QEC!M16="J3"),8,0)</f>
        <v>0</v>
      </c>
      <c r="S7" s="106">
        <f>IF(AND(QEC!F46="G3",QEC!M16="J3"),10,0)</f>
        <v>0</v>
      </c>
    </row>
    <row r="8" spans="1:19">
      <c r="A8" s="108" t="s">
        <v>626</v>
      </c>
      <c r="B8" s="106">
        <f>IF(AND(QEC!F12="A1",QEC!M11="H4"),8,0)</f>
        <v>0</v>
      </c>
      <c r="C8" s="106">
        <f>IF(AND(QEC!F12="A2",QEC!M11="H4"),10,0)</f>
        <v>0</v>
      </c>
      <c r="D8" s="106">
        <f>IF(AND(QEC!F12="A3",QEC!M11="H4"),12,0)</f>
        <v>0</v>
      </c>
      <c r="E8" s="104"/>
      <c r="F8" s="108" t="s">
        <v>626</v>
      </c>
      <c r="G8" s="106">
        <f>IF(AND(QEC!F28="C1",QEC!M11="H4"),8,0)</f>
        <v>0</v>
      </c>
      <c r="H8" s="106">
        <f>IF(AND(QEC!F28="C2",QEC!M11="H4"),10,0)</f>
        <v>0</v>
      </c>
      <c r="I8" s="106">
        <f>IF(AND(QEC!F28="C3",QEC!M11="H4"),12,0)</f>
        <v>0</v>
      </c>
      <c r="J8" s="104"/>
      <c r="K8" s="924" t="s">
        <v>687</v>
      </c>
      <c r="L8" s="924"/>
      <c r="M8" s="924"/>
      <c r="N8" s="109">
        <f>LARGE(L5:N7,1)</f>
        <v>0</v>
      </c>
      <c r="O8" s="104"/>
      <c r="P8" s="924" t="s">
        <v>687</v>
      </c>
      <c r="Q8" s="924"/>
      <c r="R8" s="924"/>
      <c r="S8" s="109">
        <f>SUM(Q5:S7,1)</f>
        <v>1</v>
      </c>
    </row>
    <row r="9" spans="1:19">
      <c r="A9" s="924" t="s">
        <v>687</v>
      </c>
      <c r="B9" s="924"/>
      <c r="C9" s="924"/>
      <c r="D9" s="109">
        <f>LARGE(B5:D8,1)</f>
        <v>0</v>
      </c>
      <c r="E9" s="104"/>
      <c r="F9" s="924" t="s">
        <v>687</v>
      </c>
      <c r="G9" s="924"/>
      <c r="H9" s="924"/>
      <c r="I9" s="109">
        <f>LARGE(G5:I8,1)</f>
        <v>0</v>
      </c>
      <c r="J9" s="104"/>
      <c r="K9" s="104"/>
      <c r="L9" s="104"/>
      <c r="M9" s="104"/>
      <c r="N9" s="104"/>
      <c r="O9" s="104"/>
      <c r="P9" s="104"/>
      <c r="Q9" s="104"/>
      <c r="R9" s="104"/>
      <c r="S9" s="104"/>
    </row>
    <row r="10" spans="1:19">
      <c r="A10" s="104"/>
      <c r="B10" s="110"/>
      <c r="C10" s="110"/>
      <c r="D10" s="110"/>
      <c r="E10" s="104"/>
      <c r="F10" s="104"/>
      <c r="G10" s="104"/>
      <c r="H10" s="104"/>
      <c r="I10" s="104"/>
      <c r="J10" s="104"/>
      <c r="K10" s="923" t="s">
        <v>711</v>
      </c>
      <c r="L10" s="923"/>
      <c r="M10" s="923"/>
      <c r="N10" s="923"/>
      <c r="O10" s="104"/>
      <c r="P10" s="923" t="s">
        <v>718</v>
      </c>
      <c r="Q10" s="923"/>
      <c r="R10" s="923"/>
      <c r="S10" s="923"/>
    </row>
    <row r="11" spans="1:19">
      <c r="A11" s="924" t="s">
        <v>688</v>
      </c>
      <c r="B11" s="924"/>
      <c r="C11" s="924"/>
      <c r="D11" s="924"/>
      <c r="E11" s="104"/>
      <c r="F11" s="924" t="s">
        <v>705</v>
      </c>
      <c r="G11" s="924"/>
      <c r="H11" s="924"/>
      <c r="I11" s="924"/>
      <c r="J11" s="104"/>
      <c r="K11" s="106"/>
      <c r="L11" s="106" t="s">
        <v>610</v>
      </c>
      <c r="M11" s="106" t="s">
        <v>611</v>
      </c>
      <c r="N11" s="106" t="s">
        <v>612</v>
      </c>
      <c r="O11" s="104"/>
      <c r="P11" s="111"/>
      <c r="Q11" s="106" t="s">
        <v>647</v>
      </c>
      <c r="R11" s="106" t="s">
        <v>648</v>
      </c>
      <c r="S11" s="111"/>
    </row>
    <row r="12" spans="1:19">
      <c r="A12" s="106"/>
      <c r="B12" s="106" t="s">
        <v>563</v>
      </c>
      <c r="C12" s="106" t="s">
        <v>564</v>
      </c>
      <c r="D12" s="106" t="s">
        <v>565</v>
      </c>
      <c r="E12" s="104"/>
      <c r="F12" s="111"/>
      <c r="G12" s="107" t="s">
        <v>585</v>
      </c>
      <c r="H12" s="107" t="s">
        <v>586</v>
      </c>
      <c r="I12" s="107" t="s">
        <v>587</v>
      </c>
      <c r="J12" s="104"/>
      <c r="K12" s="106" t="s">
        <v>632</v>
      </c>
      <c r="L12" s="106">
        <f>IF(AND(QEC!F40="F1",QEC!M16="J1"),2,0)</f>
        <v>0</v>
      </c>
      <c r="M12" s="106">
        <f>IF(AND(QEC!F40="F2",QEC!M16="J1"),4,0)</f>
        <v>0</v>
      </c>
      <c r="N12" s="106">
        <f>IF(AND(QEC!F40="F3",QEC!M16="J1"),6,0)</f>
        <v>0</v>
      </c>
      <c r="O12" s="104"/>
      <c r="P12" s="106" t="s">
        <v>632</v>
      </c>
      <c r="Q12" s="106">
        <f>IF(AND(QEC!M25="L1",QEC!M16="J1"),2,0)</f>
        <v>0</v>
      </c>
      <c r="R12" s="106">
        <f>IF(AND(QEC!M25="L2",QEC!M16="J1"),4,0)</f>
        <v>0</v>
      </c>
      <c r="S12" s="106"/>
    </row>
    <row r="13" spans="1:19">
      <c r="A13" s="106" t="s">
        <v>632</v>
      </c>
      <c r="B13" s="106">
        <f>IF(AND(QEC!M16="J1",QEC!F12="A1"),2,0)</f>
        <v>0</v>
      </c>
      <c r="C13" s="106">
        <f>IF(AND(QEC!M16="J1",QEC!F12="A2"),4,0)</f>
        <v>0</v>
      </c>
      <c r="D13" s="106">
        <f>IF(AND(QEC!M16="J1",QEC!F12="A3"),6,0)</f>
        <v>0</v>
      </c>
      <c r="E13" s="104"/>
      <c r="F13" s="106" t="s">
        <v>632</v>
      </c>
      <c r="G13" s="106">
        <f>IF(AND(QEC!F28="C1",QEC!M16="J1"),2,0)</f>
        <v>0</v>
      </c>
      <c r="H13" s="106">
        <f>IF(AND(QEC!F28="C2",QEC!M16="J1"),4,0)</f>
        <v>0</v>
      </c>
      <c r="I13" s="106">
        <f>IF(AND(QEC!F28="C3",QEC!M16="J1"),6,0)</f>
        <v>0</v>
      </c>
      <c r="J13" s="104"/>
      <c r="K13" s="106" t="s">
        <v>633</v>
      </c>
      <c r="L13" s="106">
        <f>IF(AND(QEC!F40="F1",QEC!M16="J2"),4,0)</f>
        <v>0</v>
      </c>
      <c r="M13" s="106">
        <f>IF(AND(QEC!F40="F2",QEC!M16="J2"),6,0)</f>
        <v>0</v>
      </c>
      <c r="N13" s="106">
        <f>IF(AND(QEC!F40="F3",QEC!M16="J2"),8,0)</f>
        <v>0</v>
      </c>
      <c r="O13" s="104"/>
      <c r="P13" s="106" t="s">
        <v>633</v>
      </c>
      <c r="Q13" s="106">
        <f>IF(AND(QEC!M25="L1",QEC!M16="J2"),4,0)</f>
        <v>0</v>
      </c>
      <c r="R13" s="106">
        <f>IF(AND(QEC!M25="L2",QEC!M16="J2"),6,0)</f>
        <v>0</v>
      </c>
      <c r="S13" s="106"/>
    </row>
    <row r="14" spans="1:19">
      <c r="A14" s="106" t="s">
        <v>633</v>
      </c>
      <c r="B14" s="106">
        <f>IF(AND(QEC!M16="J2",QEC!F12="A1"),4,0)</f>
        <v>0</v>
      </c>
      <c r="C14" s="106">
        <f>IF(AND(QEC!M16="J2",QEC!F12="A2"),6,0)</f>
        <v>0</v>
      </c>
      <c r="D14" s="106">
        <f>IF(AND(QEC!M16="J2",QEC!F12="A3"),8,0)</f>
        <v>0</v>
      </c>
      <c r="E14" s="104"/>
      <c r="F14" s="106" t="s">
        <v>633</v>
      </c>
      <c r="G14" s="106">
        <f>IF(AND(QEC!F28="C1",QEC!M16="J2"),4,0)</f>
        <v>0</v>
      </c>
      <c r="H14" s="106">
        <f>IF(AND(QEC!F28="C2",QEC!M16="J2"),6,0)</f>
        <v>0</v>
      </c>
      <c r="I14" s="106">
        <f>IF(AND(QEC!F28="C3",QEC!M16="J2"),8,0)</f>
        <v>0</v>
      </c>
      <c r="J14" s="104"/>
      <c r="K14" s="106" t="s">
        <v>634</v>
      </c>
      <c r="L14" s="106">
        <f>IF(AND(QEC!F40="F1",QEC!M16="J3"),6,0)</f>
        <v>0</v>
      </c>
      <c r="M14" s="106">
        <f>IF(AND(QEC!F40="F2",QEC!M16="J3"),8,0)</f>
        <v>0</v>
      </c>
      <c r="N14" s="106">
        <f>IF(AND(QEC!F40="F3",QEC!M16="J3"),10,0)</f>
        <v>0</v>
      </c>
      <c r="O14" s="104"/>
      <c r="P14" s="106" t="s">
        <v>634</v>
      </c>
      <c r="Q14" s="106">
        <f>IF(AND(QEC!M25="L1",QEC!M16="J3"),6,0)</f>
        <v>0</v>
      </c>
      <c r="R14" s="106">
        <f>IF(AND(QEC!M25="L2",QEC!M16="J3"),8,0)</f>
        <v>0</v>
      </c>
      <c r="S14" s="106"/>
    </row>
    <row r="15" spans="1:19">
      <c r="A15" s="106" t="s">
        <v>634</v>
      </c>
      <c r="B15" s="106">
        <f>IF(AND(QEC!M16="J3",QEC!F12="A1"),6,0)</f>
        <v>0</v>
      </c>
      <c r="C15" s="106">
        <f>IF(AND(QEC!M16="J3",QEC!F12="A2"),8,0)</f>
        <v>0</v>
      </c>
      <c r="D15" s="106">
        <f>IF(AND(QEC!M16="J3",QEC!F12="A3"),10,0)</f>
        <v>0</v>
      </c>
      <c r="E15" s="104"/>
      <c r="F15" s="106" t="s">
        <v>634</v>
      </c>
      <c r="G15" s="106">
        <f>IF(AND(QEC!F28="C1",QEC!M16="J3"),6,0)</f>
        <v>0</v>
      </c>
      <c r="H15" s="106">
        <f>IF(AND(QEC!F28="C2",QEC!M16="J3"),8,0)</f>
        <v>0</v>
      </c>
      <c r="I15" s="106">
        <f>IF(AND(QEC!F28="C3",QEC!M16="J3"),10,0)</f>
        <v>0</v>
      </c>
      <c r="J15" s="104"/>
      <c r="K15" s="924" t="s">
        <v>689</v>
      </c>
      <c r="L15" s="924"/>
      <c r="M15" s="924"/>
      <c r="N15" s="109">
        <f>LARGE(L12:N14,1)</f>
        <v>0</v>
      </c>
      <c r="O15" s="104"/>
      <c r="P15" s="924" t="s">
        <v>689</v>
      </c>
      <c r="Q15" s="924"/>
      <c r="R15" s="924"/>
      <c r="S15" s="109">
        <f>LARGE(Q12:R14,1)</f>
        <v>0</v>
      </c>
    </row>
    <row r="16" spans="1:19">
      <c r="A16" s="924" t="s">
        <v>689</v>
      </c>
      <c r="B16" s="924"/>
      <c r="C16" s="924"/>
      <c r="D16" s="109">
        <f>LARGE(B13:D15,1)</f>
        <v>0</v>
      </c>
      <c r="E16" s="104"/>
      <c r="F16" s="924" t="s">
        <v>689</v>
      </c>
      <c r="G16" s="924"/>
      <c r="H16" s="924"/>
      <c r="I16" s="109">
        <f>LARGE(G13:I15,1)</f>
        <v>0</v>
      </c>
      <c r="J16" s="104"/>
      <c r="K16" s="104"/>
      <c r="L16" s="104"/>
      <c r="M16" s="104"/>
      <c r="N16" s="104"/>
      <c r="O16" s="104"/>
      <c r="P16" s="104"/>
      <c r="Q16" s="104"/>
      <c r="R16" s="104"/>
      <c r="S16" s="104"/>
    </row>
    <row r="17" spans="1:19">
      <c r="A17" s="104"/>
      <c r="B17" s="104"/>
      <c r="C17" s="104"/>
      <c r="D17" s="104"/>
      <c r="E17" s="104"/>
      <c r="F17" s="104"/>
      <c r="G17" s="104"/>
      <c r="H17" s="104"/>
      <c r="I17" s="104"/>
      <c r="J17" s="104"/>
      <c r="K17" s="924" t="s">
        <v>712</v>
      </c>
      <c r="L17" s="924"/>
      <c r="M17" s="924"/>
      <c r="N17" s="924"/>
      <c r="O17" s="104"/>
      <c r="P17" s="925" t="s">
        <v>719</v>
      </c>
      <c r="Q17" s="925"/>
      <c r="R17" s="925"/>
      <c r="S17" s="925"/>
    </row>
    <row r="18" spans="1:19">
      <c r="A18" s="924" t="s">
        <v>692</v>
      </c>
      <c r="B18" s="924"/>
      <c r="C18" s="924"/>
      <c r="D18" s="924"/>
      <c r="E18" s="104"/>
      <c r="F18" s="924" t="s">
        <v>692</v>
      </c>
      <c r="G18" s="924"/>
      <c r="H18" s="924"/>
      <c r="I18" s="924"/>
      <c r="J18" s="104"/>
      <c r="K18" s="106"/>
      <c r="L18" s="106" t="s">
        <v>632</v>
      </c>
      <c r="M18" s="106" t="s">
        <v>633</v>
      </c>
      <c r="N18" s="106" t="s">
        <v>634</v>
      </c>
      <c r="O18" s="104"/>
      <c r="P18" s="112">
        <f>SUM(S8,S15)</f>
        <v>1</v>
      </c>
      <c r="Q18" s="113"/>
      <c r="R18" s="113"/>
      <c r="S18" s="114"/>
    </row>
    <row r="19" spans="1:19">
      <c r="A19" s="106"/>
      <c r="B19" s="106" t="s">
        <v>632</v>
      </c>
      <c r="C19" s="106" t="s">
        <v>633</v>
      </c>
      <c r="D19" s="106" t="s">
        <v>634</v>
      </c>
      <c r="E19" s="104"/>
      <c r="F19" s="106"/>
      <c r="G19" s="106" t="s">
        <v>632</v>
      </c>
      <c r="H19" s="106" t="s">
        <v>633</v>
      </c>
      <c r="I19" s="106" t="s">
        <v>634</v>
      </c>
      <c r="J19" s="104"/>
      <c r="K19" s="106" t="s">
        <v>639</v>
      </c>
      <c r="L19" s="106">
        <f>IF(AND(QEC!M21="K1",QEC!M16="J1"),2,0)</f>
        <v>0</v>
      </c>
      <c r="M19" s="106">
        <f>IF(AND(QEC!M21="K1",QEC!M16="J2"),4,0)</f>
        <v>0</v>
      </c>
      <c r="N19" s="106">
        <f>IF(AND(QEC!M21="K1",QEC!M16="J3"),6,0)</f>
        <v>0</v>
      </c>
      <c r="O19" s="104"/>
      <c r="P19" s="916" t="s">
        <v>720</v>
      </c>
      <c r="Q19" s="916"/>
      <c r="R19" s="916"/>
      <c r="S19" s="916"/>
    </row>
    <row r="20" spans="1:19">
      <c r="A20" s="106" t="s">
        <v>623</v>
      </c>
      <c r="B20" s="106">
        <f>IF(AND(QEC!M16="J1",QEC!M11="H1"),2,0)</f>
        <v>0</v>
      </c>
      <c r="C20" s="106">
        <f>IF(AND(QEC!M16="J2",QEC!M11="H1"),4,0)</f>
        <v>0</v>
      </c>
      <c r="D20" s="106">
        <f>IF(AND(QEC!M16="J3",QEC!M11="H1"),6,0)</f>
        <v>0</v>
      </c>
      <c r="E20" s="104"/>
      <c r="F20" s="106" t="s">
        <v>623</v>
      </c>
      <c r="G20" s="106">
        <f>IF(AND(QEC!M16="J1",QEC!M11="H1"),2,0)</f>
        <v>0</v>
      </c>
      <c r="H20" s="106">
        <f>IF(AND(QEC!M16="J2",QEC!M11="H1"),4,0)</f>
        <v>0</v>
      </c>
      <c r="I20" s="106">
        <f>IF(AND(QEC!M16="J3",QEC!M11="H1"),6,0)</f>
        <v>0</v>
      </c>
      <c r="J20" s="104"/>
      <c r="K20" s="106" t="s">
        <v>640</v>
      </c>
      <c r="L20" s="106">
        <f>IF(AND(QEC!M21="K2",QEC!M16="J1"),4,0)</f>
        <v>0</v>
      </c>
      <c r="M20" s="106">
        <f>IF(AND(QEC!M21="K2",QEC!M16="J2"),6,0)</f>
        <v>0</v>
      </c>
      <c r="N20" s="106">
        <f>IF(AND(QEC!M21="K2",QEC!M16="J3"),8,0)</f>
        <v>0</v>
      </c>
      <c r="O20" s="104"/>
      <c r="P20" s="104"/>
      <c r="Q20" s="104"/>
      <c r="R20" s="104"/>
      <c r="S20" s="104"/>
    </row>
    <row r="21" spans="1:19">
      <c r="A21" s="106" t="s">
        <v>624</v>
      </c>
      <c r="B21" s="106">
        <f>IF(AND(QEC!M16="J1",QEC!M11="H2"),4,0)</f>
        <v>0</v>
      </c>
      <c r="C21" s="106">
        <f>IF(AND(QEC!M16="J2",QEC!M11="H2"),6,0)</f>
        <v>0</v>
      </c>
      <c r="D21" s="106">
        <f>IF(AND(QEC!M16="J3",QEC!M11="H2"),8,0)</f>
        <v>0</v>
      </c>
      <c r="E21" s="104"/>
      <c r="F21" s="106" t="s">
        <v>624</v>
      </c>
      <c r="G21" s="106">
        <f>IF(AND(QEC!M16="J1",QEC!M11="H2"),4,0)</f>
        <v>0</v>
      </c>
      <c r="H21" s="106">
        <f>IF(AND(QEC!M16="J2",QEC!M11="H2"),6,0)</f>
        <v>0</v>
      </c>
      <c r="I21" s="106">
        <f>IF(AND(QEC!M16="J3",QEC!M11="H2"),8,0)</f>
        <v>0</v>
      </c>
      <c r="J21" s="104"/>
      <c r="K21" s="106" t="s">
        <v>641</v>
      </c>
      <c r="L21" s="106">
        <f>IF(AND(QEC!M21="K3",QEC!M16="J1"),6,0)</f>
        <v>0</v>
      </c>
      <c r="M21" s="106">
        <f>IF(AND(QEC!M21="K3",QEC!M16="J2"),8,0)</f>
        <v>0</v>
      </c>
      <c r="N21" s="106">
        <f>IF(AND(QEC!M21="K3",QEC!M16="J3"),10,0)</f>
        <v>0</v>
      </c>
      <c r="O21" s="104"/>
      <c r="P21" s="104"/>
      <c r="Q21" s="104"/>
      <c r="R21" s="104"/>
      <c r="S21" s="104"/>
    </row>
    <row r="22" spans="1:19">
      <c r="A22" s="106" t="s">
        <v>625</v>
      </c>
      <c r="B22" s="106">
        <f>IF(AND(QEC!M16="J1",QEC!M11="H3"),6,0)</f>
        <v>0</v>
      </c>
      <c r="C22" s="106">
        <f>IF(AND(QEC!M16="J2",QEC!M11="H3"),8,0)</f>
        <v>0</v>
      </c>
      <c r="D22" s="106">
        <f>IF(AND(QEC!M16="J3",QEC!M11="H3"),10,0)</f>
        <v>0</v>
      </c>
      <c r="E22" s="104"/>
      <c r="F22" s="106" t="s">
        <v>625</v>
      </c>
      <c r="G22" s="106">
        <f>IF(AND(QEC!M16="J1",QEC!M11="H3"),6,0)</f>
        <v>0</v>
      </c>
      <c r="H22" s="106">
        <f>IF(AND(QEC!M16="J2",QEC!M11="H3"),8,0)</f>
        <v>0</v>
      </c>
      <c r="I22" s="106">
        <f>IF(AND(QEC!M16="J3",QEC!M11="H3"),10,0)</f>
        <v>0</v>
      </c>
      <c r="J22" s="104"/>
      <c r="K22" s="924" t="s">
        <v>693</v>
      </c>
      <c r="L22" s="924"/>
      <c r="M22" s="924"/>
      <c r="N22" s="109">
        <f>LARGE(L19:N21,1)</f>
        <v>0</v>
      </c>
      <c r="O22" s="104"/>
      <c r="P22" s="104"/>
      <c r="Q22" s="104"/>
      <c r="R22" s="104"/>
      <c r="S22" s="104"/>
    </row>
    <row r="23" spans="1:19">
      <c r="A23" s="106" t="s">
        <v>626</v>
      </c>
      <c r="B23" s="106">
        <f>IF(AND(QEC!M16="J1",QEC!M11="H4"),8,0)</f>
        <v>0</v>
      </c>
      <c r="C23" s="106">
        <f>IF(AND(QEC!M16="J2",QEC!M11="H4"),10,0)</f>
        <v>0</v>
      </c>
      <c r="D23" s="106">
        <f>IF(AND(QEC!M16="J3",QEC!M11="H4"),12,0)</f>
        <v>0</v>
      </c>
      <c r="E23" s="104"/>
      <c r="F23" s="106" t="s">
        <v>626</v>
      </c>
      <c r="G23" s="106">
        <f>IF(AND(QEC!M16="J1",QEC!M11="H4"),8,0)</f>
        <v>0</v>
      </c>
      <c r="H23" s="106">
        <f>IF(AND(QEC!M16="J2",QEC!M11="H4"),10,0)</f>
        <v>0</v>
      </c>
      <c r="I23" s="106">
        <f>IF(AND(QEC!M16="J3",QEC!M11="H4"),12,0)</f>
        <v>0</v>
      </c>
      <c r="J23" s="104"/>
      <c r="K23" s="104"/>
      <c r="L23" s="104"/>
      <c r="M23" s="104"/>
      <c r="N23" s="104"/>
      <c r="O23" s="104"/>
      <c r="P23" s="104"/>
      <c r="Q23" s="104"/>
      <c r="R23" s="104"/>
      <c r="S23" s="104"/>
    </row>
    <row r="24" spans="1:19">
      <c r="A24" s="924" t="s">
        <v>693</v>
      </c>
      <c r="B24" s="924"/>
      <c r="C24" s="924"/>
      <c r="D24" s="109">
        <f>LARGE(B20:D23,1)</f>
        <v>0</v>
      </c>
      <c r="E24" s="104"/>
      <c r="F24" s="924" t="s">
        <v>693</v>
      </c>
      <c r="G24" s="924"/>
      <c r="H24" s="924"/>
      <c r="I24" s="109">
        <f>LARGE(G20:I23,1)</f>
        <v>0</v>
      </c>
      <c r="J24" s="104"/>
      <c r="K24" s="924" t="s">
        <v>714</v>
      </c>
      <c r="L24" s="924"/>
      <c r="M24" s="924"/>
      <c r="N24" s="924"/>
      <c r="O24" s="104"/>
      <c r="P24" s="104"/>
      <c r="Q24" s="104"/>
      <c r="R24" s="104"/>
      <c r="S24" s="104"/>
    </row>
    <row r="25" spans="1:19">
      <c r="A25" s="104"/>
      <c r="B25" s="104"/>
      <c r="C25" s="104"/>
      <c r="D25" s="104"/>
      <c r="E25" s="104"/>
      <c r="F25" s="104"/>
      <c r="G25" s="104"/>
      <c r="H25" s="104"/>
      <c r="I25" s="104"/>
      <c r="J25" s="104"/>
      <c r="K25" s="106"/>
      <c r="L25" s="106" t="s">
        <v>604</v>
      </c>
      <c r="M25" s="106" t="s">
        <v>605</v>
      </c>
      <c r="N25" s="106"/>
      <c r="O25" s="104"/>
      <c r="P25" s="104"/>
      <c r="Q25" s="104"/>
      <c r="R25" s="104"/>
      <c r="S25" s="104"/>
    </row>
    <row r="26" spans="1:19">
      <c r="A26" s="923" t="s">
        <v>713</v>
      </c>
      <c r="B26" s="923"/>
      <c r="C26" s="923"/>
      <c r="D26" s="923"/>
      <c r="E26" s="104"/>
      <c r="F26" s="924" t="s">
        <v>706</v>
      </c>
      <c r="G26" s="924"/>
      <c r="H26" s="924"/>
      <c r="I26" s="924"/>
      <c r="J26" s="104"/>
      <c r="K26" s="106" t="s">
        <v>639</v>
      </c>
      <c r="L26" s="106">
        <f>IF(AND(QEC!M21="K1",QEC!F37="E1"),2,0)</f>
        <v>0</v>
      </c>
      <c r="M26" s="106">
        <f>IF(AND(QEC!M21="K1",QEC!F37="E2"),4,0)</f>
        <v>0</v>
      </c>
      <c r="N26" s="106"/>
      <c r="O26" s="104"/>
      <c r="P26" s="104"/>
      <c r="Q26" s="104"/>
      <c r="R26" s="104"/>
      <c r="S26" s="104"/>
    </row>
    <row r="27" spans="1:19">
      <c r="A27" s="106"/>
      <c r="B27" s="106" t="s">
        <v>571</v>
      </c>
      <c r="C27" s="106" t="s">
        <v>572</v>
      </c>
      <c r="D27" s="106"/>
      <c r="E27" s="104"/>
      <c r="F27" s="111"/>
      <c r="G27" s="106" t="s">
        <v>595</v>
      </c>
      <c r="H27" s="106" t="s">
        <v>596</v>
      </c>
      <c r="I27" s="106" t="s">
        <v>597</v>
      </c>
      <c r="J27" s="104"/>
      <c r="K27" s="106" t="s">
        <v>640</v>
      </c>
      <c r="L27" s="106">
        <f>IF(AND(QEC!M21="K2",QEC!F37="E1"),4,0)</f>
        <v>0</v>
      </c>
      <c r="M27" s="106">
        <f>IF(AND(QEC!M21="K2",QEC!F37="E2"),6,0)</f>
        <v>0</v>
      </c>
      <c r="N27" s="106"/>
      <c r="O27" s="104"/>
      <c r="P27" s="104"/>
      <c r="Q27" s="104"/>
      <c r="R27" s="104"/>
      <c r="S27" s="104"/>
    </row>
    <row r="28" spans="1:19">
      <c r="A28" s="106" t="s">
        <v>632</v>
      </c>
      <c r="B28" s="106">
        <f>IF(AND(QEC!M16="J1",QEC!F18="B1"),2,0)</f>
        <v>0</v>
      </c>
      <c r="C28" s="106">
        <f>IF(AND(QEC!M16="J1",QEC!F18="B2"),4,0)</f>
        <v>0</v>
      </c>
      <c r="D28" s="106"/>
      <c r="E28" s="104"/>
      <c r="F28" s="106" t="s">
        <v>623</v>
      </c>
      <c r="G28" s="106">
        <f>IF(AND(QEC!F32="D1",QEC!M11="H1"),2,0)</f>
        <v>0</v>
      </c>
      <c r="H28" s="106">
        <f>IF(AND(QEC!F32="D2",QEC!M11="H1"),4,0)</f>
        <v>0</v>
      </c>
      <c r="I28" s="106">
        <f>IF(AND(QEC!F32="D3",QEC!M11="H1"),6,0)</f>
        <v>0</v>
      </c>
      <c r="J28" s="104"/>
      <c r="K28" s="106" t="s">
        <v>641</v>
      </c>
      <c r="L28" s="106">
        <f>IF(AND(QEC!M21="K3",QEC!F37="E1"),6,0)</f>
        <v>0</v>
      </c>
      <c r="M28" s="106">
        <f>IF(AND(QEC!M21="K3",QEC!F37="E2"),8,0)</f>
        <v>0</v>
      </c>
      <c r="N28" s="106"/>
      <c r="O28" s="104"/>
      <c r="P28" s="104"/>
      <c r="Q28" s="104"/>
      <c r="R28" s="104"/>
      <c r="S28" s="104"/>
    </row>
    <row r="29" spans="1:19">
      <c r="A29" s="106" t="s">
        <v>633</v>
      </c>
      <c r="B29" s="106">
        <f>IF(AND(QEC!M16="J2",QEC!F18="B1"),4,0)</f>
        <v>0</v>
      </c>
      <c r="C29" s="106">
        <f>IF(AND(QEC!M16="J2",QEC!F18="B2"),6,0)</f>
        <v>0</v>
      </c>
      <c r="D29" s="106"/>
      <c r="E29" s="104"/>
      <c r="F29" s="106" t="s">
        <v>624</v>
      </c>
      <c r="G29" s="106">
        <f>IF(AND(QEC!F32="D1",QEC!M11="H2"),4,0)</f>
        <v>0</v>
      </c>
      <c r="H29" s="106">
        <f>IF(AND(QEC!F32="D2",QEC!M11="H2"),6,0)</f>
        <v>0</v>
      </c>
      <c r="I29" s="106">
        <f>IF(AND(QEC!F32="D3",QEC!M11="H2"),8,0)</f>
        <v>0</v>
      </c>
      <c r="J29" s="104"/>
      <c r="K29" s="924" t="s">
        <v>694</v>
      </c>
      <c r="L29" s="924"/>
      <c r="M29" s="924"/>
      <c r="N29" s="109">
        <f>LARGE(L26:M28,1)</f>
        <v>0</v>
      </c>
      <c r="O29" s="104"/>
      <c r="P29" s="104"/>
      <c r="Q29" s="104"/>
      <c r="R29" s="104"/>
      <c r="S29" s="104"/>
    </row>
    <row r="30" spans="1:19">
      <c r="A30" s="106" t="s">
        <v>634</v>
      </c>
      <c r="B30" s="106">
        <f>IF(AND(QEC!M16="J3",QEC!F18="B1"),6,0)</f>
        <v>0</v>
      </c>
      <c r="C30" s="106">
        <f>IF(AND(QEC!M16="J3",QEC!F18="B2"),8,0)</f>
        <v>0</v>
      </c>
      <c r="D30" s="106"/>
      <c r="E30" s="104"/>
      <c r="F30" s="106" t="s">
        <v>625</v>
      </c>
      <c r="G30" s="106">
        <f>IF(AND(QEC!F32="D1",QEC!M11="H3"),6,0)</f>
        <v>0</v>
      </c>
      <c r="H30" s="106">
        <f>IF(AND(QEC!F32="D2",QEC!M11="H3"),8,0)</f>
        <v>0</v>
      </c>
      <c r="I30" s="106">
        <f>IF(AND(QEC!F32="D3",QEC!M11="H3"),10,0)</f>
        <v>0</v>
      </c>
      <c r="J30" s="104"/>
      <c r="K30" s="104"/>
      <c r="L30" s="104"/>
      <c r="M30" s="104"/>
      <c r="N30" s="104"/>
      <c r="O30" s="104"/>
      <c r="P30" s="104"/>
      <c r="Q30" s="104"/>
      <c r="R30" s="104"/>
      <c r="S30" s="104"/>
    </row>
    <row r="31" spans="1:19">
      <c r="A31" s="924" t="s">
        <v>694</v>
      </c>
      <c r="B31" s="924"/>
      <c r="C31" s="924"/>
      <c r="D31" s="109">
        <f>LARGE(B28:C30,1)</f>
        <v>0</v>
      </c>
      <c r="E31" s="104"/>
      <c r="F31" s="106" t="s">
        <v>626</v>
      </c>
      <c r="G31" s="106">
        <f>IF(AND(QEC!F32="D1",QEC!M11="H4"),8,0)</f>
        <v>0</v>
      </c>
      <c r="H31" s="106">
        <f>IF(AND(QEC!F32="D2",QEC!M11="H4"),10,0)</f>
        <v>0</v>
      </c>
      <c r="I31" s="106">
        <f>IF(AND(QEC!F32="D3",QEC!M11="H4"),12,0)</f>
        <v>0</v>
      </c>
      <c r="J31" s="104"/>
      <c r="K31" s="924" t="s">
        <v>715</v>
      </c>
      <c r="L31" s="924"/>
      <c r="M31" s="924"/>
      <c r="N31" s="924"/>
      <c r="O31" s="104"/>
      <c r="P31" s="104"/>
      <c r="Q31" s="104"/>
      <c r="R31" s="104"/>
      <c r="S31" s="104"/>
    </row>
    <row r="32" spans="1:19">
      <c r="A32" s="104"/>
      <c r="B32" s="104"/>
      <c r="C32" s="104"/>
      <c r="D32" s="104"/>
      <c r="E32" s="104"/>
      <c r="F32" s="924" t="s">
        <v>694</v>
      </c>
      <c r="G32" s="924"/>
      <c r="H32" s="924"/>
      <c r="I32" s="109">
        <f>LARGE(G28:I31,1)</f>
        <v>0</v>
      </c>
      <c r="J32" s="104"/>
      <c r="K32" s="106"/>
      <c r="L32" s="106" t="s">
        <v>604</v>
      </c>
      <c r="M32" s="106" t="s">
        <v>605</v>
      </c>
      <c r="N32" s="106"/>
      <c r="O32" s="104"/>
      <c r="P32" s="104"/>
      <c r="Q32" s="104"/>
      <c r="R32" s="104"/>
      <c r="S32" s="104"/>
    </row>
    <row r="33" spans="1:19">
      <c r="A33" s="924" t="s">
        <v>695</v>
      </c>
      <c r="B33" s="924"/>
      <c r="C33" s="924"/>
      <c r="D33" s="924"/>
      <c r="E33" s="104"/>
      <c r="F33" s="104"/>
      <c r="G33" s="104"/>
      <c r="H33" s="104"/>
      <c r="I33" s="104"/>
      <c r="J33" s="104"/>
      <c r="K33" s="106" t="s">
        <v>632</v>
      </c>
      <c r="L33" s="106">
        <f>IF(AND(QEC!M16="J1",QEC!F37="E1"),2,0)</f>
        <v>0</v>
      </c>
      <c r="M33" s="106">
        <f>IF(AND(QEC!M16="J1",QEC!F37="E2"),4,0)</f>
        <v>0</v>
      </c>
      <c r="N33" s="106"/>
      <c r="O33" s="104"/>
      <c r="P33" s="104"/>
      <c r="Q33" s="104"/>
      <c r="R33" s="104"/>
      <c r="S33" s="104"/>
    </row>
    <row r="34" spans="1:19">
      <c r="A34" s="106"/>
      <c r="B34" s="106" t="s">
        <v>576</v>
      </c>
      <c r="C34" s="106" t="s">
        <v>577</v>
      </c>
      <c r="D34" s="106" t="s">
        <v>578</v>
      </c>
      <c r="E34" s="104"/>
      <c r="F34" s="924" t="s">
        <v>707</v>
      </c>
      <c r="G34" s="924"/>
      <c r="H34" s="924"/>
      <c r="I34" s="924"/>
      <c r="J34" s="104"/>
      <c r="K34" s="106" t="s">
        <v>633</v>
      </c>
      <c r="L34" s="106">
        <f>IF(AND(QEC!M16="J2",QEC!F37="E1"),4,0)</f>
        <v>0</v>
      </c>
      <c r="M34" s="106">
        <f>IF(AND(QEC!M16="J2",QEC!F37="E2"),6,0)</f>
        <v>0</v>
      </c>
      <c r="N34" s="106"/>
      <c r="O34" s="104"/>
      <c r="P34" s="104"/>
      <c r="Q34" s="104"/>
      <c r="R34" s="104"/>
      <c r="S34" s="104"/>
    </row>
    <row r="35" spans="1:19">
      <c r="A35" s="106" t="s">
        <v>623</v>
      </c>
      <c r="B35" s="106">
        <f>IF(AND(QEC!M11="H1",QEC!F23="B3"),2,0)</f>
        <v>0</v>
      </c>
      <c r="C35" s="106">
        <f>IF(AND(QEC!M11="H1",QEC!F23="B4"),4,0)</f>
        <v>0</v>
      </c>
      <c r="D35" s="106">
        <f>IF(AND(QEC!M11="H1",QEC!F23="B5"),6,0)</f>
        <v>0</v>
      </c>
      <c r="E35" s="104"/>
      <c r="F35" s="111"/>
      <c r="G35" s="106" t="s">
        <v>595</v>
      </c>
      <c r="H35" s="106" t="s">
        <v>596</v>
      </c>
      <c r="I35" s="106" t="s">
        <v>597</v>
      </c>
      <c r="J35" s="104"/>
      <c r="K35" s="106" t="s">
        <v>634</v>
      </c>
      <c r="L35" s="106">
        <f>IF(AND(QEC!M16="J3",QEC!F37="E1"),6,0)</f>
        <v>0</v>
      </c>
      <c r="M35" s="106">
        <f>IF(AND(QEC!M16="J3",QEC!F37="E2"),8,0)</f>
        <v>0</v>
      </c>
      <c r="N35" s="106"/>
      <c r="O35" s="104"/>
      <c r="P35" s="104"/>
      <c r="Q35" s="104"/>
      <c r="R35" s="104"/>
      <c r="S35" s="104"/>
    </row>
    <row r="36" spans="1:19">
      <c r="A36" s="106" t="s">
        <v>624</v>
      </c>
      <c r="B36" s="106">
        <f>IF(AND(QEC!M11="H2",QEC!F23="B3"),4,0)</f>
        <v>0</v>
      </c>
      <c r="C36" s="106">
        <f>IF(AND(QEC!M11="H2",QEC!F23="B4"),6,0)</f>
        <v>0</v>
      </c>
      <c r="D36" s="106">
        <f>IF(AND(QEC!M11="H2",QEC!F23="B5"),8,0)</f>
        <v>0</v>
      </c>
      <c r="E36" s="104"/>
      <c r="F36" s="106" t="s">
        <v>632</v>
      </c>
      <c r="G36" s="106">
        <f>IF(AND(QEC!F32="D1",QEC!M16="J1"),2,0)</f>
        <v>0</v>
      </c>
      <c r="H36" s="106">
        <f>IF(AND(QEC!F32="D2",QEC!M16="J1"),4,0)</f>
        <v>0</v>
      </c>
      <c r="I36" s="106">
        <f>IF(AND(QEC!F32="D3",QEC!M16="J1"),6,0)</f>
        <v>0</v>
      </c>
      <c r="J36" s="104"/>
      <c r="K36" s="924" t="s">
        <v>696</v>
      </c>
      <c r="L36" s="924"/>
      <c r="M36" s="924"/>
      <c r="N36" s="109">
        <f>LARGE(L33:M35,1)</f>
        <v>0</v>
      </c>
      <c r="O36" s="104"/>
      <c r="P36" s="104"/>
      <c r="Q36" s="104"/>
      <c r="R36" s="104"/>
      <c r="S36" s="104"/>
    </row>
    <row r="37" spans="1:19">
      <c r="A37" s="106" t="s">
        <v>625</v>
      </c>
      <c r="B37" s="106">
        <f>IF(AND(QEC!M11="H3",QEC!F23="B3"),6,0)</f>
        <v>0</v>
      </c>
      <c r="C37" s="106">
        <f>IF(AND(QEC!M11="H3",QEC!F23="B4"),8,0)</f>
        <v>0</v>
      </c>
      <c r="D37" s="106">
        <f>IF(AND(QEC!M11="H3",QEC!F23="B5"),10,0)</f>
        <v>0</v>
      </c>
      <c r="E37" s="104"/>
      <c r="F37" s="106" t="s">
        <v>633</v>
      </c>
      <c r="G37" s="106">
        <f>IF(AND(QEC!F32="D1",QEC!M16="J2"),4,0)</f>
        <v>0</v>
      </c>
      <c r="H37" s="106">
        <f>IF(AND(QEC!F32="D2",QEC!M16="J2"),6,0)</f>
        <v>0</v>
      </c>
      <c r="I37" s="106">
        <f>IF(AND(QEC!F32="D3",QEC!M16="J2"),8,0)</f>
        <v>0</v>
      </c>
      <c r="J37" s="104"/>
      <c r="K37" s="104"/>
      <c r="L37" s="104"/>
      <c r="M37" s="104"/>
      <c r="N37" s="104"/>
      <c r="O37" s="104"/>
      <c r="P37" s="104"/>
      <c r="Q37" s="104"/>
      <c r="R37" s="104"/>
      <c r="S37" s="104"/>
    </row>
    <row r="38" spans="1:19">
      <c r="A38" s="106" t="s">
        <v>626</v>
      </c>
      <c r="B38" s="106">
        <f>IF(AND(QEC!M11="H4",QEC!F23="B3"),8,0)</f>
        <v>0</v>
      </c>
      <c r="C38" s="106">
        <f>IF(AND(QEC!M11="H4",QEC!F23="B4"),10,0)</f>
        <v>0</v>
      </c>
      <c r="D38" s="106">
        <f>IF(AND(QEC!M11="H4",QEC!F23="B5"),12,0)</f>
        <v>0</v>
      </c>
      <c r="E38" s="104"/>
      <c r="F38" s="106" t="s">
        <v>634</v>
      </c>
      <c r="G38" s="106">
        <f>IF(AND(QEC!F32="D1",QEC!M16="J3"),6,0)</f>
        <v>0</v>
      </c>
      <c r="H38" s="106">
        <f>IF(AND(QEC!F32="D2",QEC!M16="J3"),8,0)</f>
        <v>0</v>
      </c>
      <c r="I38" s="106">
        <f>IF(AND(QEC!F32="D3",QEC!M16="J3"),10,0)</f>
        <v>0</v>
      </c>
      <c r="J38" s="104"/>
      <c r="K38" s="925" t="s">
        <v>716</v>
      </c>
      <c r="L38" s="925"/>
      <c r="M38" s="925"/>
      <c r="N38" s="925"/>
      <c r="O38" s="104"/>
      <c r="P38" s="104"/>
      <c r="Q38" s="104"/>
      <c r="R38" s="104"/>
      <c r="S38" s="104"/>
    </row>
    <row r="39" spans="1:19">
      <c r="A39" s="924" t="s">
        <v>696</v>
      </c>
      <c r="B39" s="924"/>
      <c r="C39" s="924"/>
      <c r="D39" s="109">
        <f>LARGE(B35:D38,1)</f>
        <v>0</v>
      </c>
      <c r="E39" s="104"/>
      <c r="F39" s="924" t="s">
        <v>696</v>
      </c>
      <c r="G39" s="924"/>
      <c r="H39" s="924"/>
      <c r="I39" s="109">
        <f>LARGE(G36:I38,1)</f>
        <v>0</v>
      </c>
      <c r="J39" s="104"/>
      <c r="K39" s="112">
        <f>SUM(N8,N15,N22,N29,N36)</f>
        <v>0</v>
      </c>
      <c r="L39" s="113"/>
      <c r="M39" s="113"/>
      <c r="N39" s="114"/>
      <c r="O39" s="104"/>
      <c r="P39" s="104"/>
      <c r="Q39" s="104"/>
      <c r="R39" s="104"/>
      <c r="S39" s="104"/>
    </row>
    <row r="40" spans="1:19">
      <c r="A40" s="104"/>
      <c r="B40" s="104"/>
      <c r="C40" s="104"/>
      <c r="D40" s="104"/>
      <c r="E40" s="104"/>
      <c r="F40" s="104"/>
      <c r="G40" s="104"/>
      <c r="H40" s="104"/>
      <c r="I40" s="104"/>
      <c r="J40" s="104"/>
      <c r="K40" s="916" t="s">
        <v>709</v>
      </c>
      <c r="L40" s="916"/>
      <c r="M40" s="916"/>
      <c r="N40" s="916"/>
      <c r="O40" s="104"/>
      <c r="P40" s="104"/>
      <c r="Q40" s="104"/>
      <c r="R40" s="104"/>
      <c r="S40" s="104"/>
    </row>
    <row r="41" spans="1:19">
      <c r="A41" s="924" t="s">
        <v>697</v>
      </c>
      <c r="B41" s="924"/>
      <c r="C41" s="924"/>
      <c r="D41" s="924"/>
      <c r="E41" s="104"/>
      <c r="F41" s="925" t="s">
        <v>708</v>
      </c>
      <c r="G41" s="925"/>
      <c r="H41" s="925"/>
      <c r="I41" s="925"/>
      <c r="J41" s="104"/>
      <c r="K41" s="104"/>
      <c r="L41" s="104"/>
      <c r="M41" s="104"/>
      <c r="N41" s="104"/>
      <c r="O41" s="104"/>
      <c r="P41" s="104"/>
      <c r="Q41" s="104"/>
      <c r="R41" s="104"/>
      <c r="S41" s="104"/>
    </row>
    <row r="42" spans="1:19">
      <c r="A42" s="106"/>
      <c r="B42" s="106" t="s">
        <v>576</v>
      </c>
      <c r="C42" s="106" t="s">
        <v>577</v>
      </c>
      <c r="D42" s="106" t="s">
        <v>578</v>
      </c>
      <c r="E42" s="104"/>
      <c r="F42" s="112">
        <f>SUM(I9,I16,I24,I32,I39)</f>
        <v>0</v>
      </c>
      <c r="G42" s="115"/>
      <c r="H42" s="115"/>
      <c r="I42" s="116"/>
      <c r="J42" s="104"/>
      <c r="K42" s="104"/>
      <c r="L42" s="104"/>
      <c r="M42" s="104"/>
      <c r="N42" s="104"/>
      <c r="O42" s="104"/>
      <c r="P42" s="104"/>
      <c r="Q42" s="104"/>
      <c r="R42" s="104"/>
      <c r="S42" s="104"/>
    </row>
    <row r="43" spans="1:19">
      <c r="A43" s="106" t="s">
        <v>632</v>
      </c>
      <c r="B43" s="106"/>
      <c r="C43" s="106"/>
      <c r="D43" s="106">
        <f>IF(AND(QEC!M16="J1",QEC!F23="B5"),6,0)</f>
        <v>0</v>
      </c>
      <c r="E43" s="104"/>
      <c r="F43" s="916" t="s">
        <v>709</v>
      </c>
      <c r="G43" s="916"/>
      <c r="H43" s="916"/>
      <c r="I43" s="916"/>
      <c r="J43" s="104"/>
      <c r="K43" s="104"/>
      <c r="L43" s="104"/>
      <c r="M43" s="104"/>
      <c r="N43" s="104"/>
      <c r="O43" s="104"/>
      <c r="P43" s="104"/>
      <c r="Q43" s="104"/>
      <c r="R43" s="104"/>
      <c r="S43" s="104"/>
    </row>
    <row r="44" spans="1:19">
      <c r="A44" s="106" t="s">
        <v>633</v>
      </c>
      <c r="B44" s="106"/>
      <c r="C44" s="106"/>
      <c r="D44" s="106">
        <f>IF(AND(QEC!M16="J2",QEC!F23="B5"),8,0)</f>
        <v>0</v>
      </c>
      <c r="E44" s="104"/>
      <c r="F44" s="104"/>
      <c r="G44" s="104"/>
      <c r="H44" s="104"/>
      <c r="I44" s="104"/>
      <c r="J44" s="921" t="s">
        <v>722</v>
      </c>
      <c r="K44" s="921"/>
      <c r="L44" s="921"/>
      <c r="M44" s="921"/>
      <c r="N44" s="921"/>
      <c r="O44" s="921"/>
      <c r="P44" s="921"/>
      <c r="Q44" s="921"/>
      <c r="R44" s="921"/>
      <c r="S44" s="921"/>
    </row>
    <row r="45" spans="1:19">
      <c r="A45" s="106" t="s">
        <v>634</v>
      </c>
      <c r="B45" s="106"/>
      <c r="C45" s="106"/>
      <c r="D45" s="106">
        <f>IF(AND(QEC!M16="J3",QEC!F23="B5"),10,0)</f>
        <v>0</v>
      </c>
      <c r="E45" s="104"/>
      <c r="F45" s="104"/>
      <c r="G45" s="104"/>
      <c r="H45" s="104"/>
      <c r="I45" s="104"/>
      <c r="J45" s="922" t="s">
        <v>236</v>
      </c>
      <c r="K45" s="922"/>
      <c r="L45" s="920" t="s">
        <v>724</v>
      </c>
      <c r="M45" s="920"/>
      <c r="N45" s="919" t="s">
        <v>149</v>
      </c>
      <c r="O45" s="919"/>
      <c r="P45" s="918" t="s">
        <v>723</v>
      </c>
      <c r="Q45" s="918"/>
      <c r="R45" s="917" t="s">
        <v>721</v>
      </c>
      <c r="S45" s="917"/>
    </row>
    <row r="46" spans="1:19">
      <c r="A46" s="924" t="s">
        <v>698</v>
      </c>
      <c r="B46" s="924"/>
      <c r="C46" s="924"/>
      <c r="D46" s="109">
        <f>LARGE(D43:D45,1)</f>
        <v>0</v>
      </c>
      <c r="E46" s="104"/>
      <c r="F46" s="104"/>
      <c r="G46" s="104"/>
      <c r="H46" s="104"/>
      <c r="I46" s="104"/>
      <c r="J46" s="914" t="s">
        <v>725</v>
      </c>
      <c r="K46" s="914"/>
      <c r="L46" s="912" t="s">
        <v>734</v>
      </c>
      <c r="M46" s="913"/>
      <c r="N46" s="910" t="s">
        <v>727</v>
      </c>
      <c r="O46" s="910"/>
      <c r="P46" s="908" t="s">
        <v>728</v>
      </c>
      <c r="Q46" s="908"/>
      <c r="R46" s="907" t="s">
        <v>729</v>
      </c>
      <c r="S46" s="907"/>
    </row>
    <row r="47" spans="1:19">
      <c r="A47" s="104"/>
      <c r="B47" s="104"/>
      <c r="C47" s="104"/>
      <c r="D47" s="104"/>
      <c r="E47" s="104"/>
      <c r="F47" s="104"/>
      <c r="G47" s="104"/>
      <c r="H47" s="104"/>
      <c r="I47" s="104"/>
      <c r="J47" s="914" t="s">
        <v>726</v>
      </c>
      <c r="K47" s="914"/>
      <c r="L47" s="912" t="s">
        <v>735</v>
      </c>
      <c r="M47" s="913"/>
      <c r="N47" s="910" t="s">
        <v>730</v>
      </c>
      <c r="O47" s="910"/>
      <c r="P47" s="908" t="s">
        <v>731</v>
      </c>
      <c r="Q47" s="908"/>
      <c r="R47" s="907" t="s">
        <v>732</v>
      </c>
      <c r="S47" s="907"/>
    </row>
    <row r="48" spans="1:19">
      <c r="A48" s="925" t="s">
        <v>699</v>
      </c>
      <c r="B48" s="925"/>
      <c r="C48" s="925"/>
      <c r="D48" s="117">
        <f>SUM(D9,D16,D24,D31,D39,D46)</f>
        <v>0</v>
      </c>
      <c r="E48" s="104"/>
      <c r="F48" s="104"/>
      <c r="G48" s="104"/>
      <c r="H48" s="104"/>
      <c r="I48" s="104"/>
      <c r="J48" s="915" t="s">
        <v>582</v>
      </c>
      <c r="K48" s="915"/>
      <c r="L48" s="912" t="s">
        <v>735</v>
      </c>
      <c r="M48" s="913"/>
      <c r="N48" s="910" t="s">
        <v>730</v>
      </c>
      <c r="O48" s="910"/>
      <c r="P48" s="908" t="s">
        <v>731</v>
      </c>
      <c r="Q48" s="908"/>
      <c r="R48" s="907" t="s">
        <v>732</v>
      </c>
      <c r="S48" s="907"/>
    </row>
    <row r="49" spans="1:19">
      <c r="A49" s="926" t="s">
        <v>700</v>
      </c>
      <c r="B49" s="926"/>
      <c r="C49" s="926"/>
      <c r="D49" s="926"/>
      <c r="E49" s="104"/>
      <c r="F49" s="104"/>
      <c r="G49" s="104"/>
      <c r="H49" s="104"/>
      <c r="I49" s="104"/>
      <c r="J49" s="914" t="s">
        <v>601</v>
      </c>
      <c r="K49" s="914"/>
      <c r="L49" s="912" t="s">
        <v>735</v>
      </c>
      <c r="M49" s="913"/>
      <c r="N49" s="910" t="s">
        <v>730</v>
      </c>
      <c r="O49" s="910"/>
      <c r="P49" s="908" t="s">
        <v>731</v>
      </c>
      <c r="Q49" s="908"/>
      <c r="R49" s="907" t="s">
        <v>733</v>
      </c>
      <c r="S49" s="907"/>
    </row>
    <row r="50" spans="1:19">
      <c r="A50" s="926"/>
      <c r="B50" s="926"/>
      <c r="C50" s="926"/>
      <c r="D50" s="926"/>
      <c r="E50" s="104"/>
      <c r="F50" s="104"/>
      <c r="G50" s="104"/>
      <c r="H50" s="104"/>
      <c r="I50" s="104"/>
      <c r="J50" s="914" t="s">
        <v>616</v>
      </c>
      <c r="K50" s="914"/>
      <c r="L50" s="913" t="s">
        <v>736</v>
      </c>
      <c r="M50" s="913"/>
      <c r="N50" s="911" t="s">
        <v>737</v>
      </c>
      <c r="O50" s="910"/>
      <c r="P50" s="909" t="s">
        <v>738</v>
      </c>
      <c r="Q50" s="908"/>
      <c r="R50" s="907" t="s">
        <v>739</v>
      </c>
      <c r="S50" s="907"/>
    </row>
  </sheetData>
  <mergeCells count="80">
    <mergeCell ref="F2:I2"/>
    <mergeCell ref="A18:D18"/>
    <mergeCell ref="A24:C24"/>
    <mergeCell ref="A3:D3"/>
    <mergeCell ref="F3:I3"/>
    <mergeCell ref="A2:D2"/>
    <mergeCell ref="A9:C9"/>
    <mergeCell ref="A31:C31"/>
    <mergeCell ref="A33:D33"/>
    <mergeCell ref="A39:C39"/>
    <mergeCell ref="A41:D41"/>
    <mergeCell ref="A11:D11"/>
    <mergeCell ref="A16:C16"/>
    <mergeCell ref="A46:C46"/>
    <mergeCell ref="A48:C48"/>
    <mergeCell ref="A49:D50"/>
    <mergeCell ref="A1:R1"/>
    <mergeCell ref="K2:N2"/>
    <mergeCell ref="P2:S2"/>
    <mergeCell ref="F9:H9"/>
    <mergeCell ref="F11:I11"/>
    <mergeCell ref="F16:H16"/>
    <mergeCell ref="F18:I18"/>
    <mergeCell ref="F24:H24"/>
    <mergeCell ref="F26:I26"/>
    <mergeCell ref="F32:H32"/>
    <mergeCell ref="F34:I34"/>
    <mergeCell ref="F39:H39"/>
    <mergeCell ref="A26:D26"/>
    <mergeCell ref="F41:I41"/>
    <mergeCell ref="F43:I43"/>
    <mergeCell ref="K3:N3"/>
    <mergeCell ref="K8:M8"/>
    <mergeCell ref="K10:N10"/>
    <mergeCell ref="K15:M15"/>
    <mergeCell ref="K17:N17"/>
    <mergeCell ref="K22:M22"/>
    <mergeCell ref="K24:N24"/>
    <mergeCell ref="K29:M29"/>
    <mergeCell ref="K31:N31"/>
    <mergeCell ref="K36:M36"/>
    <mergeCell ref="K38:N38"/>
    <mergeCell ref="K40:N40"/>
    <mergeCell ref="P3:S3"/>
    <mergeCell ref="P8:R8"/>
    <mergeCell ref="P10:S10"/>
    <mergeCell ref="P15:R15"/>
    <mergeCell ref="P17:S17"/>
    <mergeCell ref="P19:S19"/>
    <mergeCell ref="R45:S45"/>
    <mergeCell ref="P45:Q45"/>
    <mergeCell ref="N45:O45"/>
    <mergeCell ref="L45:M45"/>
    <mergeCell ref="J44:S44"/>
    <mergeCell ref="J45:K45"/>
    <mergeCell ref="J46:K46"/>
    <mergeCell ref="J47:K47"/>
    <mergeCell ref="J48:K48"/>
    <mergeCell ref="J49:K49"/>
    <mergeCell ref="J50:K50"/>
    <mergeCell ref="L46:M46"/>
    <mergeCell ref="L47:M47"/>
    <mergeCell ref="L48:M48"/>
    <mergeCell ref="L49:M49"/>
    <mergeCell ref="L50:M50"/>
    <mergeCell ref="N46:O46"/>
    <mergeCell ref="N47:O47"/>
    <mergeCell ref="N48:O48"/>
    <mergeCell ref="N49:O49"/>
    <mergeCell ref="N50:O50"/>
    <mergeCell ref="P46:Q46"/>
    <mergeCell ref="P47:Q47"/>
    <mergeCell ref="P48:Q48"/>
    <mergeCell ref="P49:Q49"/>
    <mergeCell ref="P50:Q50"/>
    <mergeCell ref="R46:S46"/>
    <mergeCell ref="R47:S47"/>
    <mergeCell ref="R48:S48"/>
    <mergeCell ref="R49:S49"/>
    <mergeCell ref="R50:S50"/>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tabColor rgb="FFC00000"/>
  </sheetPr>
  <dimension ref="A1:W61"/>
  <sheetViews>
    <sheetView showGridLines="0" showRowColHeaders="0" view="pageBreakPreview" zoomScale="70" zoomScaleNormal="100" zoomScaleSheetLayoutView="70" workbookViewId="0">
      <selection activeCell="R7" sqref="R7"/>
    </sheetView>
  </sheetViews>
  <sheetFormatPr defaultColWidth="9.140625" defaultRowHeight="12.75"/>
  <cols>
    <col min="1" max="1" width="12.7109375" style="84" customWidth="1"/>
    <col min="2" max="2" width="11.5703125" style="84" customWidth="1"/>
    <col min="3" max="5" width="9.140625" style="84"/>
    <col min="6" max="6" width="18" style="84" customWidth="1"/>
    <col min="7" max="7" width="9.140625" style="84"/>
    <col min="8" max="9" width="3.5703125" style="84" customWidth="1"/>
    <col min="10" max="10" width="4.28515625" style="84" customWidth="1"/>
    <col min="11" max="11" width="3.5703125" style="83" bestFit="1" customWidth="1"/>
    <col min="12" max="12" width="3.5703125" style="83" customWidth="1"/>
    <col min="13" max="13" width="3.7109375" style="83" customWidth="1"/>
    <col min="14" max="14" width="3.5703125" style="83" bestFit="1" customWidth="1"/>
    <col min="15" max="15" width="3.42578125" style="83" bestFit="1" customWidth="1"/>
    <col min="16" max="16" width="3.7109375" style="83" customWidth="1"/>
    <col min="17" max="17" width="3.5703125" style="83" bestFit="1" customWidth="1"/>
    <col min="18" max="18" width="3.5703125" style="83" customWidth="1"/>
    <col min="19" max="19" width="3.7109375" style="83" customWidth="1"/>
    <col min="20" max="20" width="3.5703125" style="83" bestFit="1" customWidth="1"/>
    <col min="21" max="21" width="3.5703125" style="83" customWidth="1"/>
    <col min="22" max="22" width="6.28515625" style="83" customWidth="1"/>
    <col min="23" max="23" width="1.85546875" style="83" customWidth="1"/>
    <col min="24" max="16384" width="9.140625" style="84"/>
  </cols>
  <sheetData>
    <row r="1" spans="1:23" ht="14.25" customHeight="1">
      <c r="A1" s="406" t="s">
        <v>208</v>
      </c>
      <c r="B1" s="406"/>
      <c r="C1" s="406"/>
      <c r="D1" s="406"/>
      <c r="E1" s="406"/>
      <c r="F1" s="406"/>
      <c r="G1" s="406"/>
      <c r="H1" s="406"/>
      <c r="I1" s="406"/>
      <c r="J1" s="406"/>
      <c r="K1" s="406"/>
      <c r="L1" s="406"/>
      <c r="M1" s="406"/>
      <c r="N1" s="406"/>
      <c r="O1" s="406"/>
      <c r="P1" s="406"/>
      <c r="Q1" s="406"/>
      <c r="R1" s="406"/>
      <c r="S1" s="406"/>
      <c r="T1" s="406"/>
      <c r="U1" s="406"/>
    </row>
    <row r="2" spans="1:23" ht="9" customHeight="1">
      <c r="A2" s="407" t="s">
        <v>209</v>
      </c>
      <c r="B2" s="407"/>
      <c r="C2" s="407"/>
      <c r="D2" s="407"/>
      <c r="E2" s="407"/>
      <c r="F2" s="407"/>
      <c r="G2" s="407"/>
      <c r="H2" s="407"/>
      <c r="I2" s="407"/>
      <c r="J2" s="407"/>
      <c r="K2" s="407"/>
      <c r="L2" s="407"/>
      <c r="M2" s="407"/>
      <c r="N2" s="407"/>
      <c r="O2" s="407"/>
      <c r="P2" s="407"/>
      <c r="Q2" s="407"/>
      <c r="R2" s="407"/>
      <c r="S2" s="407"/>
      <c r="T2" s="407"/>
      <c r="U2" s="407"/>
    </row>
    <row r="3" spans="1:23" ht="9.75" customHeight="1" thickBot="1">
      <c r="A3" s="85"/>
      <c r="B3" s="85"/>
      <c r="C3" s="85"/>
      <c r="D3" s="85"/>
      <c r="E3" s="85"/>
      <c r="F3" s="85"/>
      <c r="G3" s="85"/>
      <c r="H3" s="85"/>
      <c r="I3" s="85"/>
      <c r="J3" s="85"/>
      <c r="K3" s="85"/>
      <c r="L3" s="85"/>
      <c r="M3" s="85"/>
      <c r="N3" s="85"/>
      <c r="O3" s="85"/>
      <c r="P3" s="85"/>
      <c r="Q3" s="85"/>
      <c r="R3" s="85"/>
      <c r="S3" s="85"/>
      <c r="T3" s="85"/>
      <c r="U3" s="85"/>
    </row>
    <row r="4" spans="1:23" s="87" customFormat="1" ht="15" customHeight="1" thickTop="1" thickBot="1">
      <c r="A4" s="405" t="s">
        <v>210</v>
      </c>
      <c r="B4" s="405"/>
      <c r="C4" s="405"/>
      <c r="D4" s="405"/>
      <c r="E4" s="405"/>
      <c r="F4" s="405"/>
      <c r="G4" s="405"/>
      <c r="H4" s="86" t="s">
        <v>158</v>
      </c>
      <c r="I4" s="86" t="s">
        <v>157</v>
      </c>
      <c r="K4" s="408" t="s">
        <v>1580</v>
      </c>
      <c r="L4" s="408"/>
      <c r="M4" s="408"/>
      <c r="N4" s="408"/>
      <c r="O4" s="408"/>
      <c r="P4" s="408"/>
      <c r="Q4" s="408"/>
      <c r="R4" s="408"/>
      <c r="S4" s="408"/>
      <c r="T4" s="408"/>
      <c r="U4" s="408"/>
      <c r="V4" s="88"/>
      <c r="W4" s="88"/>
    </row>
    <row r="5" spans="1:23" s="90" customFormat="1" ht="60.75" customHeight="1" thickTop="1" thickBot="1">
      <c r="A5" s="89"/>
      <c r="B5" s="89"/>
      <c r="C5" s="89"/>
      <c r="D5" s="89"/>
      <c r="E5" s="89"/>
      <c r="F5" s="89"/>
      <c r="G5" s="89"/>
      <c r="H5" s="102">
        <v>3</v>
      </c>
      <c r="I5" s="102">
        <v>3</v>
      </c>
      <c r="K5" s="408"/>
      <c r="L5" s="408"/>
      <c r="M5" s="408"/>
      <c r="N5" s="408"/>
      <c r="O5" s="408"/>
      <c r="P5" s="408"/>
      <c r="Q5" s="408"/>
      <c r="R5" s="408"/>
      <c r="S5" s="408"/>
      <c r="T5" s="408"/>
      <c r="U5" s="408"/>
      <c r="V5" s="83"/>
      <c r="W5" s="83"/>
    </row>
    <row r="6" spans="1:23" s="90" customFormat="1" ht="15" customHeight="1" thickTop="1" thickBot="1">
      <c r="A6" s="405" t="s">
        <v>211</v>
      </c>
      <c r="B6" s="405"/>
      <c r="C6" s="405"/>
      <c r="D6" s="405"/>
      <c r="E6" s="405"/>
      <c r="F6" s="405"/>
      <c r="G6" s="405"/>
      <c r="H6" s="86" t="s">
        <v>158</v>
      </c>
      <c r="I6" s="86" t="s">
        <v>157</v>
      </c>
      <c r="K6" s="86" t="s">
        <v>158</v>
      </c>
      <c r="L6" s="86" t="s">
        <v>157</v>
      </c>
      <c r="M6" s="91"/>
      <c r="N6" s="86" t="s">
        <v>158</v>
      </c>
      <c r="O6" s="86" t="s">
        <v>157</v>
      </c>
      <c r="P6" s="91"/>
      <c r="Q6" s="86" t="s">
        <v>158</v>
      </c>
      <c r="R6" s="86" t="s">
        <v>157</v>
      </c>
      <c r="S6" s="91"/>
      <c r="T6" s="86" t="s">
        <v>158</v>
      </c>
      <c r="U6" s="86" t="s">
        <v>157</v>
      </c>
      <c r="V6" s="83"/>
      <c r="W6" s="83"/>
    </row>
    <row r="7" spans="1:23" s="90" customFormat="1" ht="60" customHeight="1" thickTop="1" thickBot="1">
      <c r="A7" s="89"/>
      <c r="B7" s="89"/>
      <c r="C7" s="89"/>
      <c r="D7" s="89"/>
      <c r="E7" s="89"/>
      <c r="F7" s="89"/>
      <c r="G7" s="89"/>
      <c r="H7" s="102">
        <v>2</v>
      </c>
      <c r="I7" s="102">
        <v>2</v>
      </c>
      <c r="K7" s="103">
        <f>'Calculo RULA'!D5</f>
        <v>4</v>
      </c>
      <c r="L7" s="103">
        <f>'Calculo RULA'!H5</f>
        <v>4</v>
      </c>
      <c r="M7" s="92"/>
      <c r="N7" s="102">
        <v>1</v>
      </c>
      <c r="O7" s="102">
        <v>1</v>
      </c>
      <c r="P7" s="92"/>
      <c r="Q7" s="102">
        <v>1</v>
      </c>
      <c r="R7" s="102">
        <v>1</v>
      </c>
      <c r="S7" s="92"/>
      <c r="T7" s="103">
        <f>IF(K7=0,0,IF(N7="",0,IF(Q7="",0,SUM(K7,N7,Q7))))</f>
        <v>6</v>
      </c>
      <c r="U7" s="103">
        <f>IF(L7=0,0,IF(O7="",0,IF(R7="",0,SUM(L7,O7,R7))))</f>
        <v>6</v>
      </c>
      <c r="V7" s="83"/>
      <c r="W7" s="83"/>
    </row>
    <row r="8" spans="1:23" s="90" customFormat="1" ht="15" customHeight="1" thickTop="1" thickBot="1">
      <c r="A8" s="405" t="s">
        <v>212</v>
      </c>
      <c r="B8" s="405"/>
      <c r="C8" s="405"/>
      <c r="D8" s="405"/>
      <c r="E8" s="405"/>
      <c r="F8" s="405"/>
      <c r="G8" s="405"/>
      <c r="H8" s="86" t="s">
        <v>158</v>
      </c>
      <c r="I8" s="86" t="s">
        <v>157</v>
      </c>
      <c r="K8" s="405" t="s">
        <v>213</v>
      </c>
      <c r="L8" s="405"/>
      <c r="M8" s="91"/>
      <c r="N8" s="405" t="s">
        <v>214</v>
      </c>
      <c r="O8" s="405"/>
      <c r="P8" s="91"/>
      <c r="Q8" s="405" t="s">
        <v>215</v>
      </c>
      <c r="R8" s="405"/>
      <c r="S8" s="91"/>
      <c r="T8" s="405" t="s">
        <v>216</v>
      </c>
      <c r="U8" s="405"/>
      <c r="V8" s="83"/>
      <c r="W8" s="83"/>
    </row>
    <row r="9" spans="1:23" s="90" customFormat="1" ht="60" customHeight="1" thickTop="1" thickBot="1">
      <c r="A9" s="93"/>
      <c r="B9" s="93"/>
      <c r="C9" s="93"/>
      <c r="D9" s="93"/>
      <c r="E9" s="93"/>
      <c r="F9" s="93"/>
      <c r="G9" s="93"/>
      <c r="H9" s="102">
        <v>3</v>
      </c>
      <c r="I9" s="102">
        <v>3</v>
      </c>
      <c r="K9" s="83"/>
      <c r="L9" s="83"/>
      <c r="M9" s="83"/>
      <c r="N9" s="83"/>
      <c r="O9" s="83"/>
      <c r="P9" s="83"/>
      <c r="Q9" s="83"/>
      <c r="R9" s="83"/>
      <c r="S9" s="83"/>
      <c r="T9" s="83"/>
      <c r="U9" s="83"/>
      <c r="V9" s="83"/>
      <c r="W9" s="83"/>
    </row>
    <row r="10" spans="1:23" s="90" customFormat="1" ht="15" customHeight="1" thickTop="1" thickBot="1">
      <c r="A10" s="405" t="s">
        <v>217</v>
      </c>
      <c r="B10" s="405"/>
      <c r="C10" s="405"/>
      <c r="D10" s="405"/>
      <c r="E10" s="405"/>
      <c r="F10" s="405"/>
      <c r="G10" s="405"/>
      <c r="H10" s="86" t="s">
        <v>158</v>
      </c>
      <c r="I10" s="86" t="s">
        <v>157</v>
      </c>
      <c r="K10" s="83"/>
      <c r="L10" s="83"/>
      <c r="M10" s="83"/>
      <c r="N10" s="83"/>
      <c r="O10" s="83"/>
      <c r="P10" s="83"/>
      <c r="Q10" s="83"/>
      <c r="R10" s="83"/>
      <c r="S10" s="83"/>
      <c r="T10" s="86" t="s">
        <v>158</v>
      </c>
      <c r="U10" s="86" t="s">
        <v>157</v>
      </c>
      <c r="V10" s="84"/>
      <c r="W10" s="83"/>
    </row>
    <row r="11" spans="1:23" s="90" customFormat="1" ht="60" customHeight="1" thickTop="1" thickBot="1">
      <c r="A11" s="89"/>
      <c r="B11" s="89"/>
      <c r="C11" s="89"/>
      <c r="D11" s="89"/>
      <c r="E11" s="89"/>
      <c r="F11" s="89"/>
      <c r="G11" s="89"/>
      <c r="H11" s="102">
        <v>1</v>
      </c>
      <c r="I11" s="102">
        <v>1</v>
      </c>
      <c r="K11" s="83"/>
      <c r="L11" s="83"/>
      <c r="M11" s="83"/>
      <c r="N11" s="83"/>
      <c r="O11" s="83"/>
      <c r="P11" s="83"/>
      <c r="Q11" s="83"/>
      <c r="R11" s="83"/>
      <c r="S11" s="83"/>
      <c r="T11" s="62">
        <f>'Calculo RULA'!D51</f>
        <v>4</v>
      </c>
      <c r="U11" s="62">
        <f>'Calculo RULA'!H51</f>
        <v>4</v>
      </c>
      <c r="V11" s="84"/>
      <c r="W11" s="83"/>
    </row>
    <row r="12" spans="1:23" s="90" customFormat="1" ht="15" customHeight="1" thickTop="1" thickBot="1">
      <c r="A12" s="404" t="s">
        <v>218</v>
      </c>
      <c r="B12" s="404"/>
      <c r="C12" s="404"/>
      <c r="D12" s="404"/>
      <c r="E12" s="404"/>
      <c r="F12" s="404"/>
      <c r="G12" s="404"/>
      <c r="H12" s="404"/>
      <c r="I12" s="404"/>
      <c r="K12" s="83"/>
      <c r="L12" s="83"/>
      <c r="M12" s="83"/>
      <c r="N12" s="83"/>
      <c r="O12" s="83"/>
      <c r="P12" s="83"/>
      <c r="Q12" s="83"/>
      <c r="R12" s="83"/>
      <c r="S12" s="83"/>
      <c r="T12" s="405" t="s">
        <v>219</v>
      </c>
      <c r="U12" s="405"/>
      <c r="V12" s="84"/>
      <c r="W12" s="83"/>
    </row>
    <row r="13" spans="1:23" s="90" customFormat="1" ht="60" customHeight="1" thickTop="1" thickBot="1">
      <c r="A13" s="89"/>
      <c r="B13" s="89"/>
      <c r="C13" s="89"/>
      <c r="D13" s="89"/>
      <c r="E13" s="89"/>
      <c r="F13" s="89"/>
      <c r="G13" s="89"/>
      <c r="H13" s="400">
        <v>1</v>
      </c>
      <c r="I13" s="400"/>
      <c r="K13" s="83"/>
      <c r="L13" s="83"/>
      <c r="M13" s="83"/>
      <c r="N13" s="83"/>
      <c r="O13" s="83"/>
      <c r="P13" s="83"/>
      <c r="Q13" s="83"/>
      <c r="R13" s="83"/>
      <c r="S13" s="83"/>
      <c r="T13" s="83"/>
      <c r="U13" s="83"/>
      <c r="V13" s="83"/>
      <c r="W13" s="83"/>
    </row>
    <row r="14" spans="1:23" s="90" customFormat="1" ht="15" customHeight="1" thickTop="1" thickBot="1">
      <c r="A14" s="404" t="s">
        <v>220</v>
      </c>
      <c r="B14" s="404"/>
      <c r="C14" s="404"/>
      <c r="D14" s="404"/>
      <c r="E14" s="404"/>
      <c r="F14" s="404"/>
      <c r="G14" s="404"/>
      <c r="H14" s="404"/>
      <c r="I14" s="404"/>
      <c r="K14" s="405" t="s">
        <v>221</v>
      </c>
      <c r="L14" s="405"/>
      <c r="M14" s="94"/>
      <c r="N14" s="405" t="s">
        <v>214</v>
      </c>
      <c r="O14" s="405"/>
      <c r="P14" s="94"/>
      <c r="Q14" s="405" t="s">
        <v>215</v>
      </c>
      <c r="R14" s="405"/>
      <c r="S14" s="94"/>
      <c r="T14" s="405" t="s">
        <v>222</v>
      </c>
      <c r="U14" s="405"/>
      <c r="V14" s="83"/>
      <c r="W14" s="83"/>
    </row>
    <row r="15" spans="1:23" s="90" customFormat="1" ht="79.5" customHeight="1" thickTop="1" thickBot="1">
      <c r="A15" s="95"/>
      <c r="B15" s="95"/>
      <c r="C15" s="95"/>
      <c r="D15" s="95"/>
      <c r="E15" s="95"/>
      <c r="F15" s="95"/>
      <c r="G15" s="95"/>
      <c r="H15" s="402">
        <v>1</v>
      </c>
      <c r="I15" s="402"/>
      <c r="K15" s="403">
        <f>'Calculo RULA'!D34</f>
        <v>1</v>
      </c>
      <c r="L15" s="403"/>
      <c r="M15" s="96"/>
      <c r="N15" s="400">
        <v>1</v>
      </c>
      <c r="O15" s="400"/>
      <c r="P15" s="96"/>
      <c r="Q15" s="400">
        <v>0</v>
      </c>
      <c r="R15" s="400"/>
      <c r="S15" s="96"/>
      <c r="T15" s="403">
        <f>IF(K15="",0,IF(N15="",0,IF(Q15="",0,SUM(K15,N15,Q15))))</f>
        <v>2</v>
      </c>
      <c r="U15" s="403"/>
      <c r="V15" s="83"/>
      <c r="W15" s="83"/>
    </row>
    <row r="16" spans="1:23" s="90" customFormat="1" ht="15" customHeight="1" thickTop="1" thickBot="1">
      <c r="A16" s="404" t="s">
        <v>223</v>
      </c>
      <c r="B16" s="404"/>
      <c r="C16" s="404"/>
      <c r="D16" s="404"/>
      <c r="E16" s="404"/>
      <c r="F16" s="404"/>
      <c r="G16" s="404"/>
      <c r="H16" s="404"/>
      <c r="I16" s="404"/>
      <c r="K16" s="403"/>
      <c r="L16" s="403"/>
      <c r="M16" s="91"/>
      <c r="N16" s="400"/>
      <c r="O16" s="400"/>
      <c r="P16" s="91"/>
      <c r="Q16" s="400"/>
      <c r="R16" s="400"/>
      <c r="S16" s="91"/>
      <c r="T16" s="403"/>
      <c r="U16" s="403"/>
      <c r="V16" s="83"/>
      <c r="W16" s="83"/>
    </row>
    <row r="17" spans="1:23" s="90" customFormat="1" ht="60" customHeight="1" thickTop="1" thickBot="1">
      <c r="A17" s="89"/>
      <c r="B17" s="89"/>
      <c r="C17" s="89"/>
      <c r="D17" s="89"/>
      <c r="E17" s="89"/>
      <c r="F17" s="89"/>
      <c r="G17" s="97"/>
      <c r="H17" s="400">
        <v>1</v>
      </c>
      <c r="I17" s="400"/>
      <c r="K17" s="401" t="s">
        <v>1568</v>
      </c>
      <c r="L17" s="401"/>
      <c r="M17" s="401"/>
      <c r="N17" s="401"/>
      <c r="O17" s="401"/>
      <c r="P17" s="401"/>
      <c r="Q17" s="401"/>
      <c r="R17" s="401"/>
      <c r="S17" s="401"/>
      <c r="T17" s="401"/>
      <c r="U17" s="401"/>
      <c r="V17" s="83"/>
      <c r="W17" s="83"/>
    </row>
    <row r="18" spans="1:23" s="90" customFormat="1" ht="14.45" customHeight="1" thickTop="1">
      <c r="A18" s="84"/>
      <c r="B18" s="84"/>
      <c r="C18" s="84"/>
      <c r="D18" s="84"/>
      <c r="E18" s="84"/>
      <c r="F18" s="84"/>
      <c r="G18" s="84"/>
      <c r="H18" s="84"/>
      <c r="I18" s="84"/>
      <c r="K18" s="83"/>
      <c r="L18" s="83"/>
      <c r="M18" s="83"/>
      <c r="N18" s="83"/>
      <c r="O18" s="83"/>
      <c r="P18" s="83"/>
      <c r="Q18" s="83"/>
      <c r="R18" s="83"/>
      <c r="S18" s="83"/>
      <c r="T18" s="83"/>
      <c r="U18" s="83"/>
      <c r="V18" s="83"/>
      <c r="W18" s="83"/>
    </row>
    <row r="19" spans="1:23" s="90" customFormat="1" ht="10.15" customHeight="1">
      <c r="A19" s="84"/>
      <c r="B19" s="84"/>
      <c r="C19" s="84"/>
      <c r="D19" s="84"/>
      <c r="E19" s="84"/>
      <c r="F19" s="84"/>
      <c r="G19" s="84"/>
      <c r="H19" s="84"/>
      <c r="I19" s="84"/>
      <c r="K19" s="83"/>
      <c r="L19" s="83"/>
      <c r="M19" s="83"/>
      <c r="N19" s="83"/>
      <c r="O19" s="83"/>
      <c r="P19" s="83"/>
      <c r="Q19" s="83"/>
      <c r="R19" s="83"/>
      <c r="S19" s="83"/>
      <c r="T19" s="83"/>
      <c r="U19" s="83"/>
      <c r="V19" s="83"/>
      <c r="W19" s="83"/>
    </row>
    <row r="20" spans="1:23" s="90" customFormat="1" ht="15" customHeight="1">
      <c r="A20" s="84"/>
      <c r="B20" s="84"/>
      <c r="C20" s="84"/>
      <c r="D20" s="84"/>
      <c r="E20" s="84"/>
      <c r="F20" s="84"/>
      <c r="G20" s="84"/>
      <c r="H20" s="84"/>
      <c r="I20" s="84"/>
      <c r="K20" s="83"/>
      <c r="L20" s="83"/>
      <c r="M20" s="83"/>
      <c r="N20" s="83"/>
      <c r="O20" s="83"/>
      <c r="P20" s="83"/>
      <c r="Q20" s="83"/>
      <c r="R20" s="83"/>
      <c r="S20" s="83"/>
      <c r="T20" s="83"/>
      <c r="U20" s="83"/>
      <c r="V20" s="83"/>
      <c r="W20" s="83"/>
    </row>
    <row r="21" spans="1:23" s="90" customFormat="1" ht="19.899999999999999" hidden="1" customHeight="1">
      <c r="A21" s="84"/>
      <c r="B21" s="84"/>
      <c r="C21" s="84"/>
      <c r="D21" s="84"/>
      <c r="E21" s="84"/>
      <c r="F21" s="84"/>
      <c r="G21" s="84"/>
      <c r="H21" s="84"/>
      <c r="I21" s="84"/>
      <c r="K21" s="83"/>
      <c r="L21" s="83"/>
      <c r="M21" s="83"/>
      <c r="N21" s="83"/>
      <c r="O21" s="83"/>
      <c r="P21" s="83"/>
      <c r="Q21" s="83"/>
      <c r="R21" s="83"/>
      <c r="S21" s="83"/>
      <c r="T21" s="83"/>
      <c r="U21" s="83"/>
      <c r="V21" s="83"/>
      <c r="W21" s="83"/>
    </row>
    <row r="22" spans="1:23" s="90" customFormat="1" ht="3.6" hidden="1" customHeight="1">
      <c r="A22" s="84"/>
      <c r="B22" s="84"/>
      <c r="C22" s="84"/>
      <c r="D22" s="84"/>
      <c r="E22" s="84"/>
      <c r="F22" s="84"/>
      <c r="G22" s="84"/>
      <c r="H22" s="84"/>
      <c r="I22" s="84"/>
      <c r="K22" s="83"/>
      <c r="L22" s="83"/>
      <c r="M22" s="83"/>
      <c r="N22" s="83"/>
      <c r="O22" s="83"/>
      <c r="P22" s="83"/>
      <c r="Q22" s="83"/>
      <c r="R22" s="83"/>
      <c r="S22" s="83"/>
      <c r="T22" s="83"/>
      <c r="U22" s="83"/>
      <c r="V22" s="83"/>
      <c r="W22" s="83"/>
    </row>
    <row r="23" spans="1:23" s="90" customFormat="1" ht="10.15" hidden="1" customHeight="1">
      <c r="A23" s="84"/>
      <c r="B23" s="84"/>
      <c r="C23" s="84"/>
      <c r="D23" s="84"/>
      <c r="E23" s="84"/>
      <c r="F23" s="84"/>
      <c r="G23" s="84"/>
      <c r="H23" s="84"/>
      <c r="I23" s="84"/>
      <c r="K23" s="83"/>
      <c r="L23" s="83"/>
      <c r="M23" s="83"/>
      <c r="N23" s="83"/>
      <c r="O23" s="83"/>
      <c r="P23" s="83"/>
      <c r="Q23" s="83"/>
      <c r="R23" s="83"/>
      <c r="S23" s="83"/>
      <c r="T23" s="83"/>
      <c r="U23" s="83"/>
      <c r="V23" s="83"/>
      <c r="W23" s="83"/>
    </row>
    <row r="24" spans="1:23" s="90" customFormat="1" ht="10.9" hidden="1" customHeight="1">
      <c r="A24" s="84"/>
      <c r="B24" s="84"/>
      <c r="C24" s="84"/>
      <c r="D24" s="84"/>
      <c r="E24" s="84"/>
      <c r="F24" s="84"/>
      <c r="G24" s="84"/>
      <c r="H24" s="84"/>
      <c r="I24" s="84"/>
      <c r="K24" s="83"/>
      <c r="L24" s="83"/>
      <c r="M24" s="83"/>
      <c r="N24" s="83"/>
      <c r="O24" s="83"/>
      <c r="P24" s="83"/>
      <c r="Q24" s="83"/>
      <c r="R24" s="83"/>
      <c r="S24" s="83"/>
      <c r="T24" s="83"/>
      <c r="U24" s="83"/>
      <c r="V24" s="83"/>
      <c r="W24" s="83"/>
    </row>
    <row r="25" spans="1:23" s="90" customFormat="1" ht="16.899999999999999" hidden="1" customHeight="1">
      <c r="B25" s="98" t="s">
        <v>176</v>
      </c>
      <c r="C25" s="84"/>
      <c r="D25" s="84"/>
      <c r="E25" s="84"/>
      <c r="K25" s="83"/>
      <c r="L25" s="83"/>
      <c r="N25" s="83"/>
      <c r="O25" s="83"/>
      <c r="P25" s="83"/>
      <c r="Q25" s="83"/>
      <c r="R25" s="83"/>
      <c r="S25" s="83"/>
      <c r="T25" s="83"/>
      <c r="U25" s="83"/>
      <c r="V25" s="83"/>
      <c r="W25" s="83"/>
    </row>
    <row r="26" spans="1:23" s="90" customFormat="1" hidden="1">
      <c r="B26" s="99" t="s">
        <v>180</v>
      </c>
      <c r="C26" s="99" t="s">
        <v>181</v>
      </c>
      <c r="D26" s="99" t="s">
        <v>182</v>
      </c>
      <c r="E26" s="99" t="s">
        <v>183</v>
      </c>
      <c r="F26" s="99" t="s">
        <v>224</v>
      </c>
      <c r="G26" s="99" t="s">
        <v>225</v>
      </c>
      <c r="H26" s="100"/>
      <c r="I26" s="99" t="s">
        <v>226</v>
      </c>
      <c r="K26" s="83"/>
      <c r="L26" s="83" t="s">
        <v>227</v>
      </c>
      <c r="M26" s="83" t="s">
        <v>228</v>
      </c>
      <c r="N26" s="83"/>
      <c r="O26" s="83"/>
      <c r="P26" s="83"/>
      <c r="Q26" s="83"/>
      <c r="R26" s="83"/>
      <c r="S26" s="83"/>
      <c r="T26" s="83"/>
      <c r="U26" s="83"/>
      <c r="V26" s="83"/>
      <c r="W26" s="83"/>
    </row>
    <row r="27" spans="1:23" s="90" customFormat="1" hidden="1">
      <c r="B27" s="101">
        <v>1</v>
      </c>
      <c r="C27" s="101">
        <v>1</v>
      </c>
      <c r="D27" s="101">
        <v>1</v>
      </c>
      <c r="E27" s="101">
        <v>1</v>
      </c>
      <c r="F27" s="101">
        <v>1</v>
      </c>
      <c r="G27" s="101">
        <v>1</v>
      </c>
      <c r="H27" s="100"/>
      <c r="I27" s="101">
        <v>1</v>
      </c>
      <c r="K27" s="83"/>
      <c r="L27" s="83">
        <v>1</v>
      </c>
      <c r="M27" s="83">
        <v>1</v>
      </c>
      <c r="N27" s="83"/>
      <c r="O27" s="83"/>
      <c r="P27" s="83"/>
      <c r="Q27" s="83"/>
      <c r="R27" s="83"/>
      <c r="S27" s="83"/>
      <c r="T27" s="83"/>
      <c r="U27" s="83"/>
      <c r="V27" s="83"/>
      <c r="W27" s="83"/>
    </row>
    <row r="28" spans="1:23" s="90" customFormat="1" hidden="1">
      <c r="B28" s="101">
        <v>2</v>
      </c>
      <c r="C28" s="101">
        <v>2</v>
      </c>
      <c r="D28" s="101">
        <v>2</v>
      </c>
      <c r="E28" s="101">
        <v>2</v>
      </c>
      <c r="F28" s="101">
        <v>2</v>
      </c>
      <c r="G28" s="101">
        <v>2</v>
      </c>
      <c r="H28" s="100"/>
      <c r="I28" s="101">
        <v>2</v>
      </c>
      <c r="K28" s="83"/>
      <c r="L28" s="83">
        <v>2</v>
      </c>
      <c r="M28" s="83">
        <v>1</v>
      </c>
      <c r="N28" s="83"/>
      <c r="O28" s="83"/>
      <c r="P28" s="83"/>
      <c r="Q28" s="83"/>
      <c r="R28" s="83"/>
      <c r="S28" s="83"/>
      <c r="T28" s="83"/>
      <c r="U28" s="83"/>
      <c r="V28" s="83"/>
      <c r="W28" s="83"/>
    </row>
    <row r="29" spans="1:23" s="90" customFormat="1" hidden="1">
      <c r="B29" s="101">
        <v>3</v>
      </c>
      <c r="C29" s="101">
        <v>3</v>
      </c>
      <c r="D29" s="101">
        <v>3</v>
      </c>
      <c r="E29" s="101"/>
      <c r="F29" s="101">
        <v>3</v>
      </c>
      <c r="G29" s="101">
        <v>3</v>
      </c>
      <c r="H29" s="100"/>
      <c r="I29" s="101"/>
      <c r="K29" s="83"/>
      <c r="L29" s="83">
        <v>3</v>
      </c>
      <c r="M29" s="83">
        <v>2</v>
      </c>
      <c r="N29" s="83"/>
      <c r="O29" s="83"/>
      <c r="P29" s="83"/>
      <c r="Q29" s="83"/>
      <c r="R29" s="83"/>
      <c r="S29" s="83"/>
      <c r="T29" s="83"/>
      <c r="U29" s="83"/>
      <c r="V29" s="83"/>
      <c r="W29" s="83"/>
    </row>
    <row r="30" spans="1:23" s="90" customFormat="1" hidden="1">
      <c r="B30" s="101">
        <v>4</v>
      </c>
      <c r="C30" s="101"/>
      <c r="D30" s="101">
        <v>4</v>
      </c>
      <c r="E30" s="101"/>
      <c r="F30" s="101">
        <v>4</v>
      </c>
      <c r="G30" s="101">
        <v>4</v>
      </c>
      <c r="H30" s="100"/>
      <c r="I30" s="101"/>
      <c r="K30" s="83"/>
      <c r="L30" s="83">
        <v>4</v>
      </c>
      <c r="M30" s="83">
        <v>2</v>
      </c>
      <c r="N30" s="83"/>
      <c r="O30" s="83"/>
      <c r="P30" s="83"/>
      <c r="Q30" s="83"/>
      <c r="R30" s="83"/>
      <c r="S30" s="83"/>
      <c r="T30" s="83"/>
      <c r="U30" s="83"/>
      <c r="V30" s="83"/>
      <c r="W30" s="83"/>
    </row>
    <row r="31" spans="1:23" s="90" customFormat="1" hidden="1">
      <c r="B31" s="101">
        <v>5</v>
      </c>
      <c r="C31" s="101"/>
      <c r="D31" s="101"/>
      <c r="E31" s="101"/>
      <c r="F31" s="100">
        <v>5</v>
      </c>
      <c r="G31" s="100">
        <v>5</v>
      </c>
      <c r="H31" s="100"/>
      <c r="I31" s="100"/>
      <c r="K31" s="83"/>
      <c r="L31" s="83">
        <v>5</v>
      </c>
      <c r="M31" s="83">
        <v>3</v>
      </c>
      <c r="N31" s="83"/>
      <c r="O31" s="83"/>
      <c r="P31" s="83"/>
      <c r="Q31" s="83"/>
      <c r="R31" s="83"/>
      <c r="S31" s="83"/>
      <c r="T31" s="83"/>
      <c r="U31" s="83"/>
      <c r="V31" s="83"/>
      <c r="W31" s="83"/>
    </row>
    <row r="32" spans="1:23" s="90" customFormat="1" hidden="1">
      <c r="B32" s="101">
        <v>6</v>
      </c>
      <c r="C32" s="101"/>
      <c r="D32" s="101"/>
      <c r="E32" s="101"/>
      <c r="F32" s="100">
        <v>6</v>
      </c>
      <c r="G32" s="100">
        <v>6</v>
      </c>
      <c r="H32" s="100"/>
      <c r="I32" s="100"/>
      <c r="K32" s="83"/>
      <c r="L32" s="83">
        <v>6</v>
      </c>
      <c r="M32" s="83">
        <v>3</v>
      </c>
      <c r="N32" s="83"/>
      <c r="O32" s="83"/>
      <c r="P32" s="83"/>
      <c r="Q32" s="83"/>
      <c r="R32" s="83"/>
      <c r="S32" s="83"/>
      <c r="T32" s="83"/>
      <c r="U32" s="83"/>
      <c r="V32" s="83"/>
      <c r="W32" s="83"/>
    </row>
    <row r="33" spans="2:23" s="90" customFormat="1" ht="12" hidden="1">
      <c r="B33" s="100"/>
      <c r="C33" s="100"/>
      <c r="D33" s="100"/>
      <c r="E33" s="100"/>
      <c r="F33" s="100"/>
      <c r="G33" s="100"/>
      <c r="H33" s="100"/>
      <c r="I33" s="100"/>
      <c r="K33" s="83"/>
      <c r="L33" s="83">
        <v>7</v>
      </c>
      <c r="M33" s="83">
        <v>4</v>
      </c>
      <c r="N33" s="83"/>
      <c r="O33" s="83"/>
      <c r="P33" s="83"/>
      <c r="Q33" s="83"/>
      <c r="R33" s="83"/>
      <c r="S33" s="83"/>
      <c r="T33" s="83"/>
      <c r="U33" s="83"/>
      <c r="V33" s="83"/>
      <c r="W33" s="83"/>
    </row>
    <row r="34" spans="2:23" s="90" customFormat="1" ht="12" hidden="1">
      <c r="B34" s="100"/>
      <c r="C34" s="100"/>
      <c r="D34" s="100"/>
      <c r="E34" s="100"/>
      <c r="F34" s="100"/>
      <c r="G34" s="100"/>
      <c r="H34" s="100"/>
      <c r="I34" s="100"/>
      <c r="K34" s="83"/>
      <c r="L34" s="83"/>
      <c r="M34" s="83"/>
      <c r="N34" s="83"/>
      <c r="O34" s="83"/>
      <c r="P34" s="83"/>
      <c r="Q34" s="83"/>
      <c r="R34" s="83"/>
      <c r="S34" s="83"/>
      <c r="T34" s="83"/>
      <c r="U34" s="83"/>
      <c r="V34" s="83"/>
      <c r="W34" s="83"/>
    </row>
    <row r="35" spans="2:23" s="90" customFormat="1" ht="12" hidden="1">
      <c r="K35" s="83"/>
      <c r="L35" s="83"/>
      <c r="M35" s="83"/>
      <c r="N35" s="83"/>
      <c r="O35" s="83"/>
      <c r="P35" s="83"/>
      <c r="Q35" s="83"/>
      <c r="R35" s="83"/>
      <c r="S35" s="83"/>
      <c r="T35" s="83"/>
      <c r="U35" s="83"/>
      <c r="V35" s="83"/>
      <c r="W35" s="83"/>
    </row>
    <row r="36" spans="2:23" s="90" customFormat="1" ht="12" hidden="1">
      <c r="B36" s="90" t="s">
        <v>229</v>
      </c>
      <c r="C36" s="90" t="s">
        <v>230</v>
      </c>
      <c r="K36" s="83"/>
      <c r="L36" s="83"/>
      <c r="M36" s="83"/>
      <c r="N36" s="83"/>
      <c r="O36" s="83"/>
      <c r="P36" s="83"/>
      <c r="Q36" s="83"/>
      <c r="R36" s="83"/>
      <c r="S36" s="83"/>
      <c r="T36" s="83"/>
      <c r="U36" s="83"/>
      <c r="V36" s="83"/>
      <c r="W36" s="83"/>
    </row>
    <row r="37" spans="2:23" s="90" customFormat="1" ht="12" hidden="1">
      <c r="B37" s="90">
        <v>0</v>
      </c>
      <c r="C37" s="90">
        <v>0</v>
      </c>
      <c r="K37" s="83"/>
      <c r="L37" s="83"/>
      <c r="M37" s="83"/>
      <c r="N37" s="83"/>
      <c r="O37" s="83"/>
      <c r="P37" s="83"/>
      <c r="Q37" s="83"/>
      <c r="R37" s="83"/>
      <c r="S37" s="83"/>
      <c r="T37" s="83"/>
      <c r="U37" s="83"/>
      <c r="V37" s="83"/>
      <c r="W37" s="83"/>
    </row>
    <row r="38" spans="2:23" s="90" customFormat="1" ht="12" hidden="1">
      <c r="B38" s="90">
        <v>1</v>
      </c>
      <c r="C38" s="90">
        <v>1</v>
      </c>
      <c r="K38" s="83"/>
      <c r="L38" s="83"/>
      <c r="M38" s="83"/>
      <c r="N38" s="83"/>
      <c r="O38" s="83"/>
      <c r="P38" s="83"/>
      <c r="Q38" s="83"/>
      <c r="R38" s="83"/>
      <c r="S38" s="83"/>
      <c r="T38" s="83"/>
      <c r="U38" s="83"/>
      <c r="V38" s="83"/>
      <c r="W38" s="83"/>
    </row>
    <row r="39" spans="2:23" s="90" customFormat="1" ht="12" hidden="1">
      <c r="C39" s="90">
        <v>2</v>
      </c>
      <c r="K39" s="83"/>
      <c r="L39" s="83"/>
      <c r="M39" s="83"/>
      <c r="N39" s="83"/>
      <c r="O39" s="83"/>
      <c r="P39" s="83"/>
      <c r="Q39" s="83"/>
      <c r="R39" s="83"/>
      <c r="S39" s="83"/>
      <c r="T39" s="83"/>
      <c r="U39" s="83"/>
      <c r="V39" s="83"/>
      <c r="W39" s="83"/>
    </row>
    <row r="40" spans="2:23" s="90" customFormat="1" ht="12" hidden="1">
      <c r="C40" s="90">
        <v>3</v>
      </c>
      <c r="K40" s="83"/>
      <c r="L40" s="83"/>
      <c r="M40" s="83"/>
      <c r="N40" s="83"/>
      <c r="O40" s="83"/>
      <c r="P40" s="83"/>
      <c r="Q40" s="83"/>
      <c r="R40" s="83"/>
      <c r="S40" s="83"/>
      <c r="T40" s="83"/>
      <c r="U40" s="83"/>
      <c r="V40" s="83"/>
      <c r="W40" s="83"/>
    </row>
    <row r="41" spans="2:23" s="90" customFormat="1" ht="12" hidden="1">
      <c r="K41" s="83"/>
      <c r="L41" s="83"/>
      <c r="M41" s="83"/>
      <c r="N41" s="83"/>
      <c r="O41" s="83"/>
      <c r="P41" s="83"/>
      <c r="Q41" s="83"/>
      <c r="R41" s="83"/>
      <c r="S41" s="83"/>
      <c r="T41" s="83"/>
      <c r="U41" s="83"/>
      <c r="V41" s="83"/>
      <c r="W41" s="83"/>
    </row>
    <row r="42" spans="2:23" s="90" customFormat="1" ht="12">
      <c r="K42" s="83"/>
      <c r="L42" s="83"/>
      <c r="M42" s="83"/>
      <c r="N42" s="83"/>
      <c r="O42" s="83"/>
      <c r="P42" s="83"/>
      <c r="Q42" s="83"/>
      <c r="R42" s="83"/>
      <c r="S42" s="83"/>
      <c r="T42" s="83"/>
      <c r="U42" s="83"/>
      <c r="V42" s="83"/>
      <c r="W42" s="83"/>
    </row>
    <row r="43" spans="2:23" s="90" customFormat="1" ht="12">
      <c r="K43" s="83"/>
      <c r="L43" s="83"/>
      <c r="M43" s="83"/>
      <c r="N43" s="83"/>
      <c r="O43" s="83"/>
      <c r="P43" s="83"/>
      <c r="Q43" s="83"/>
      <c r="R43" s="83"/>
      <c r="S43" s="83"/>
      <c r="T43" s="83"/>
      <c r="U43" s="83"/>
      <c r="V43" s="83"/>
      <c r="W43" s="83"/>
    </row>
    <row r="44" spans="2:23" s="90" customFormat="1" ht="12">
      <c r="K44" s="83"/>
      <c r="L44" s="83"/>
      <c r="M44" s="83"/>
      <c r="N44" s="83"/>
      <c r="O44" s="83"/>
      <c r="P44" s="83"/>
      <c r="Q44" s="83"/>
      <c r="R44" s="83"/>
      <c r="S44" s="83"/>
      <c r="T44" s="83"/>
      <c r="U44" s="83"/>
      <c r="V44" s="83"/>
      <c r="W44" s="83"/>
    </row>
    <row r="45" spans="2:23" s="90" customFormat="1" ht="12">
      <c r="K45" s="83"/>
      <c r="L45" s="83"/>
      <c r="M45" s="83"/>
      <c r="N45" s="83"/>
      <c r="O45" s="83"/>
      <c r="P45" s="83"/>
      <c r="Q45" s="83"/>
      <c r="R45" s="83"/>
      <c r="S45" s="83"/>
      <c r="T45" s="83"/>
      <c r="U45" s="83"/>
      <c r="V45" s="83"/>
      <c r="W45" s="83"/>
    </row>
    <row r="46" spans="2:23" s="90" customFormat="1" ht="12">
      <c r="K46" s="83"/>
      <c r="L46" s="83"/>
      <c r="M46" s="83"/>
      <c r="N46" s="83"/>
      <c r="O46" s="83"/>
      <c r="P46" s="83"/>
      <c r="Q46" s="83"/>
      <c r="R46" s="83"/>
      <c r="S46" s="83"/>
      <c r="T46" s="83"/>
      <c r="U46" s="83"/>
      <c r="V46" s="83"/>
      <c r="W46" s="83"/>
    </row>
    <row r="47" spans="2:23" s="90" customFormat="1" ht="12">
      <c r="K47" s="83"/>
      <c r="L47" s="83"/>
      <c r="M47" s="83"/>
      <c r="N47" s="83"/>
      <c r="O47" s="83"/>
      <c r="P47" s="83"/>
      <c r="Q47" s="83"/>
      <c r="R47" s="83"/>
      <c r="S47" s="83"/>
      <c r="T47" s="83"/>
      <c r="U47" s="83"/>
      <c r="V47" s="83"/>
      <c r="W47" s="83"/>
    </row>
    <row r="48" spans="2:23" s="90" customFormat="1" ht="12">
      <c r="K48" s="83"/>
      <c r="L48" s="83"/>
      <c r="M48" s="83"/>
      <c r="N48" s="83"/>
      <c r="O48" s="83"/>
      <c r="P48" s="83"/>
      <c r="Q48" s="83"/>
      <c r="R48" s="83"/>
      <c r="S48" s="83"/>
      <c r="T48" s="83"/>
      <c r="U48" s="83"/>
      <c r="V48" s="83"/>
      <c r="W48" s="83"/>
    </row>
    <row r="49" spans="11:23" s="90" customFormat="1" ht="12">
      <c r="K49" s="83"/>
      <c r="L49" s="83"/>
      <c r="M49" s="83"/>
      <c r="N49" s="83"/>
      <c r="O49" s="83"/>
      <c r="P49" s="83"/>
      <c r="Q49" s="83"/>
      <c r="R49" s="83"/>
      <c r="S49" s="83"/>
      <c r="T49" s="83"/>
      <c r="U49" s="83"/>
      <c r="V49" s="83"/>
      <c r="W49" s="83"/>
    </row>
    <row r="50" spans="11:23" s="90" customFormat="1" ht="12">
      <c r="K50" s="83"/>
      <c r="L50" s="83"/>
      <c r="M50" s="83"/>
      <c r="N50" s="83"/>
      <c r="O50" s="83"/>
      <c r="P50" s="83"/>
      <c r="Q50" s="83"/>
      <c r="R50" s="83"/>
      <c r="S50" s="83"/>
      <c r="T50" s="83"/>
      <c r="U50" s="83"/>
      <c r="V50" s="83"/>
      <c r="W50" s="83"/>
    </row>
    <row r="51" spans="11:23" s="90" customFormat="1" ht="12">
      <c r="K51" s="83"/>
      <c r="L51" s="83"/>
      <c r="M51" s="83"/>
      <c r="N51" s="83"/>
      <c r="O51" s="83"/>
      <c r="P51" s="83"/>
      <c r="Q51" s="83"/>
      <c r="R51" s="83"/>
      <c r="S51" s="83"/>
      <c r="T51" s="83"/>
      <c r="U51" s="83"/>
      <c r="V51" s="83"/>
      <c r="W51" s="83"/>
    </row>
    <row r="52" spans="11:23" s="90" customFormat="1" ht="12">
      <c r="K52" s="83"/>
      <c r="L52" s="83"/>
      <c r="M52" s="83"/>
      <c r="N52" s="83"/>
      <c r="O52" s="83"/>
      <c r="P52" s="83"/>
      <c r="Q52" s="83"/>
      <c r="R52" s="83"/>
      <c r="S52" s="83"/>
      <c r="T52" s="83"/>
      <c r="U52" s="83"/>
      <c r="V52" s="83"/>
      <c r="W52" s="83"/>
    </row>
    <row r="53" spans="11:23" s="90" customFormat="1" ht="12">
      <c r="K53" s="83"/>
      <c r="L53" s="83"/>
      <c r="M53" s="83"/>
      <c r="N53" s="83"/>
      <c r="O53" s="83"/>
      <c r="P53" s="83"/>
      <c r="Q53" s="83"/>
      <c r="R53" s="83"/>
      <c r="S53" s="83"/>
      <c r="T53" s="83"/>
      <c r="U53" s="83"/>
      <c r="V53" s="83"/>
      <c r="W53" s="83"/>
    </row>
    <row r="54" spans="11:23" s="90" customFormat="1" ht="12">
      <c r="K54" s="83"/>
      <c r="L54" s="83"/>
      <c r="M54" s="83"/>
      <c r="N54" s="83"/>
      <c r="O54" s="83"/>
      <c r="P54" s="83"/>
      <c r="Q54" s="83"/>
      <c r="R54" s="83"/>
      <c r="S54" s="83"/>
      <c r="T54" s="83"/>
      <c r="U54" s="83"/>
      <c r="V54" s="83"/>
      <c r="W54" s="83"/>
    </row>
    <row r="55" spans="11:23" s="90" customFormat="1" ht="12">
      <c r="K55" s="83"/>
      <c r="L55" s="83"/>
      <c r="M55" s="83"/>
      <c r="N55" s="83"/>
      <c r="O55" s="83"/>
      <c r="P55" s="83"/>
      <c r="Q55" s="83"/>
      <c r="R55" s="83"/>
      <c r="S55" s="83"/>
      <c r="T55" s="83"/>
      <c r="U55" s="83"/>
      <c r="V55" s="83"/>
      <c r="W55" s="83"/>
    </row>
    <row r="56" spans="11:23" s="90" customFormat="1" ht="12">
      <c r="K56" s="83"/>
      <c r="L56" s="83"/>
      <c r="M56" s="83"/>
      <c r="N56" s="83"/>
      <c r="O56" s="83"/>
      <c r="P56" s="83"/>
      <c r="Q56" s="83"/>
      <c r="R56" s="83"/>
      <c r="S56" s="83"/>
      <c r="T56" s="83"/>
      <c r="U56" s="83"/>
      <c r="V56" s="83"/>
      <c r="W56" s="83"/>
    </row>
    <row r="57" spans="11:23" s="90" customFormat="1" ht="12">
      <c r="K57" s="83"/>
      <c r="L57" s="83"/>
      <c r="M57" s="83"/>
      <c r="N57" s="83"/>
      <c r="O57" s="83"/>
      <c r="P57" s="83"/>
      <c r="Q57" s="83"/>
      <c r="R57" s="83"/>
      <c r="S57" s="83"/>
      <c r="T57" s="83"/>
      <c r="U57" s="83"/>
      <c r="V57" s="83"/>
      <c r="W57" s="83"/>
    </row>
    <row r="58" spans="11:23" s="90" customFormat="1" ht="12">
      <c r="K58" s="83"/>
      <c r="L58" s="83"/>
      <c r="M58" s="83"/>
      <c r="N58" s="83"/>
      <c r="O58" s="83"/>
      <c r="P58" s="83"/>
      <c r="Q58" s="83"/>
      <c r="R58" s="83"/>
      <c r="S58" s="83"/>
      <c r="T58" s="83"/>
      <c r="U58" s="83"/>
      <c r="V58" s="83"/>
      <c r="W58" s="83"/>
    </row>
    <row r="59" spans="11:23" s="90" customFormat="1" ht="12">
      <c r="K59" s="83"/>
      <c r="L59" s="83"/>
      <c r="M59" s="83"/>
      <c r="N59" s="83"/>
      <c r="O59" s="83"/>
      <c r="P59" s="83"/>
      <c r="Q59" s="83"/>
      <c r="R59" s="83"/>
      <c r="S59" s="83"/>
      <c r="T59" s="83"/>
      <c r="U59" s="83"/>
      <c r="V59" s="83"/>
      <c r="W59" s="83"/>
    </row>
    <row r="60" spans="11:23" s="90" customFormat="1" ht="12">
      <c r="K60" s="83"/>
      <c r="L60" s="83"/>
      <c r="M60" s="83"/>
      <c r="N60" s="83"/>
      <c r="O60" s="83"/>
      <c r="P60" s="83"/>
      <c r="Q60" s="83"/>
      <c r="R60" s="83"/>
      <c r="S60" s="83"/>
      <c r="T60" s="83"/>
      <c r="U60" s="83"/>
      <c r="V60" s="83"/>
      <c r="W60" s="83"/>
    </row>
    <row r="61" spans="11:23" s="90" customFormat="1" ht="12">
      <c r="K61" s="83"/>
      <c r="L61" s="83"/>
      <c r="M61" s="83"/>
      <c r="N61" s="83"/>
      <c r="O61" s="83"/>
      <c r="P61" s="83"/>
      <c r="Q61" s="83"/>
      <c r="R61" s="83"/>
      <c r="S61" s="83"/>
      <c r="T61" s="83"/>
      <c r="U61" s="83"/>
      <c r="V61" s="83"/>
      <c r="W61" s="83"/>
    </row>
  </sheetData>
  <sheetProtection algorithmName="SHA-512" hashValue="TJfFDttlEaIbE6i8DVLUreI3E3JBGNUiqNEbqNE7grOYwUeGtd3On5iA9M+Zt5Cll9+q5XMIWNUJbGc2UEzY+g==" saltValue="ctF+VOqDK2DfvAmPhSRsAw==" spinCount="100000" sheet="1" objects="1" scenarios="1" selectLockedCells="1"/>
  <protectedRanges>
    <protectedRange password="C989" sqref="M12:M17 F15:G15 D15 K11:L13 A15:B15 A11:B11 G11 F13:G13 D13 A13:B13 J11:J16 T13:U13 N11:S13 W11:IT16 V13:V16" name="Range2"/>
  </protectedRanges>
  <mergeCells count="27">
    <mergeCell ref="A1:U1"/>
    <mergeCell ref="A2:U2"/>
    <mergeCell ref="A4:G4"/>
    <mergeCell ref="A6:G6"/>
    <mergeCell ref="A8:G8"/>
    <mergeCell ref="K8:L8"/>
    <mergeCell ref="N8:O8"/>
    <mergeCell ref="Q8:R8"/>
    <mergeCell ref="T8:U8"/>
    <mergeCell ref="K4:U5"/>
    <mergeCell ref="A10:G10"/>
    <mergeCell ref="A12:I12"/>
    <mergeCell ref="T12:U12"/>
    <mergeCell ref="H13:I13"/>
    <mergeCell ref="A14:I14"/>
    <mergeCell ref="K14:L14"/>
    <mergeCell ref="N14:O14"/>
    <mergeCell ref="Q14:R14"/>
    <mergeCell ref="T14:U14"/>
    <mergeCell ref="H17:I17"/>
    <mergeCell ref="K17:U17"/>
    <mergeCell ref="H15:I15"/>
    <mergeCell ref="K15:L16"/>
    <mergeCell ref="N15:O16"/>
    <mergeCell ref="Q15:R16"/>
    <mergeCell ref="T15:U16"/>
    <mergeCell ref="A16:I16"/>
  </mergeCells>
  <conditionalFormatting sqref="T11:U11">
    <cfRule type="cellIs" dxfId="115" priority="1" operator="equal">
      <formula>7</formula>
    </cfRule>
    <cfRule type="cellIs" dxfId="114" priority="2" operator="equal">
      <formula>6</formula>
    </cfRule>
    <cfRule type="cellIs" dxfId="113" priority="3" operator="equal">
      <formula>5</formula>
    </cfRule>
    <cfRule type="cellIs" dxfId="112" priority="4" operator="equal">
      <formula>4</formula>
    </cfRule>
    <cfRule type="cellIs" dxfId="111" priority="5" operator="equal">
      <formula>3</formula>
    </cfRule>
    <cfRule type="cellIs" dxfId="110" priority="6" operator="equal">
      <formula>2</formula>
    </cfRule>
    <cfRule type="cellIs" dxfId="109" priority="7" operator="equal">
      <formula>1</formula>
    </cfRule>
    <cfRule type="cellIs" dxfId="108" priority="15" stopIfTrue="1" operator="lessThanOrEqual">
      <formula>2</formula>
    </cfRule>
    <cfRule type="cellIs" dxfId="107" priority="16" stopIfTrue="1" operator="between">
      <formula>3</formula>
      <formula>6</formula>
    </cfRule>
    <cfRule type="cellIs" dxfId="106" priority="17" stopIfTrue="1" operator="greaterThanOrEqual">
      <formula>7</formula>
    </cfRule>
  </conditionalFormatting>
  <dataValidations count="2">
    <dataValidation type="list" allowBlank="1" showInputMessage="1" showErrorMessage="1" sqref="N7:O7 N15:O16" xr:uid="{00000000-0002-0000-0200-000000000000}">
      <formula1>"0,1"</formula1>
    </dataValidation>
    <dataValidation type="list" allowBlank="1" showInputMessage="1" showErrorMessage="1" sqref="Q7:R7 Q15:R16" xr:uid="{00000000-0002-0000-0200-000001000000}">
      <formula1>"0,1,2,3"</formula1>
    </dataValidation>
  </dataValidations>
  <printOptions horizontalCentered="1" verticalCentered="1"/>
  <pageMargins left="0.39370078740157483" right="0.39370078740157483" top="0.59055118110236227" bottom="0.59055118110236227" header="0.15748031496062992" footer="0.15748031496062992"/>
  <pageSetup scale="93" orientation="landscape" r:id="rId1"/>
  <headerFooter alignWithMargins="0"/>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2000000}">
          <x14:formula1>
            <xm:f>'Calculo RULA'!$M$5:$M$10</xm:f>
          </x14:formula1>
          <xm:sqref>H5:I5 H13:I13 H15:I15</xm:sqref>
        </x14:dataValidation>
        <x14:dataValidation type="list" allowBlank="1" showInputMessage="1" showErrorMessage="1" xr:uid="{00000000-0002-0000-0200-000003000000}">
          <x14:formula1>
            <xm:f>'Calculo RULA'!$N$5:$N$7</xm:f>
          </x14:formula1>
          <xm:sqref>H7:I7</xm:sqref>
        </x14:dataValidation>
        <x14:dataValidation type="list" allowBlank="1" showInputMessage="1" showErrorMessage="1" xr:uid="{00000000-0002-0000-0200-000004000000}">
          <x14:formula1>
            <xm:f>'Calculo RULA'!$O$5:$O$8</xm:f>
          </x14:formula1>
          <xm:sqref>H9:I9</xm:sqref>
        </x14:dataValidation>
        <x14:dataValidation type="list" allowBlank="1" showInputMessage="1" showErrorMessage="1" xr:uid="{00000000-0002-0000-0200-000005000000}">
          <x14:formula1>
            <xm:f>'Calculo RULA'!$P$5:$P$6</xm:f>
          </x14:formula1>
          <xm:sqref>H11:I11 H17:I17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249977111117893"/>
  </sheetPr>
  <dimension ref="A1:Q87"/>
  <sheetViews>
    <sheetView showGridLines="0" showRowColHeaders="0" view="pageBreakPreview" zoomScale="120" zoomScaleNormal="100" zoomScaleSheetLayoutView="120" workbookViewId="0">
      <selection activeCell="A4" sqref="A4:D4"/>
    </sheetView>
  </sheetViews>
  <sheetFormatPr defaultColWidth="9.140625" defaultRowHeight="11.25"/>
  <cols>
    <col min="1" max="3" width="9.140625" style="13"/>
    <col min="4" max="4" width="2.7109375" style="13" customWidth="1"/>
    <col min="5" max="7" width="9.140625" style="13"/>
    <col min="8" max="8" width="2.7109375" style="13" customWidth="1"/>
    <col min="9" max="16384" width="9.140625" style="13"/>
  </cols>
  <sheetData>
    <row r="1" spans="1:11" ht="14.25" customHeight="1">
      <c r="A1" s="442" t="s">
        <v>864</v>
      </c>
      <c r="B1" s="442"/>
      <c r="C1" s="442"/>
      <c r="D1" s="442"/>
      <c r="E1" s="442"/>
      <c r="F1" s="442"/>
      <c r="G1" s="442"/>
      <c r="H1" s="442"/>
      <c r="I1" s="442"/>
      <c r="J1" s="442"/>
      <c r="K1" s="442"/>
    </row>
    <row r="2" spans="1:11" ht="9" customHeight="1">
      <c r="A2" s="443" t="s">
        <v>883</v>
      </c>
      <c r="B2" s="443"/>
      <c r="C2" s="443"/>
      <c r="D2" s="443"/>
      <c r="E2" s="443"/>
      <c r="F2" s="443"/>
      <c r="G2" s="443"/>
      <c r="H2" s="443"/>
      <c r="I2" s="443"/>
      <c r="J2" s="443"/>
      <c r="K2" s="443"/>
    </row>
    <row r="3" spans="1:11" ht="9" customHeight="1" thickBot="1">
      <c r="A3" s="65"/>
      <c r="B3" s="65"/>
      <c r="C3" s="65"/>
      <c r="D3" s="65"/>
      <c r="E3" s="65"/>
      <c r="F3" s="65"/>
      <c r="G3" s="65"/>
      <c r="H3" s="65"/>
      <c r="I3" s="65"/>
      <c r="J3" s="65"/>
      <c r="K3" s="65"/>
    </row>
    <row r="4" spans="1:11" ht="15" customHeight="1" thickTop="1" thickBot="1">
      <c r="A4" s="384" t="s">
        <v>1522</v>
      </c>
      <c r="B4" s="384"/>
      <c r="C4" s="384"/>
      <c r="D4" s="384"/>
      <c r="E4" s="384" t="s">
        <v>1524</v>
      </c>
      <c r="F4" s="384"/>
      <c r="G4" s="384"/>
      <c r="H4" s="384"/>
      <c r="I4" s="384"/>
      <c r="J4" s="384" t="s">
        <v>1466</v>
      </c>
      <c r="K4" s="384"/>
    </row>
    <row r="5" spans="1:11" ht="15" customHeight="1" thickTop="1" thickBot="1">
      <c r="A5" s="384" t="s">
        <v>1523</v>
      </c>
      <c r="B5" s="384"/>
      <c r="C5" s="384"/>
      <c r="D5" s="384"/>
      <c r="E5" s="384" t="s">
        <v>1525</v>
      </c>
      <c r="F5" s="384"/>
      <c r="G5" s="384"/>
      <c r="H5" s="384"/>
      <c r="I5" s="384"/>
      <c r="J5" s="384" t="s">
        <v>1526</v>
      </c>
      <c r="K5" s="384"/>
    </row>
    <row r="6" spans="1:11" ht="9" customHeight="1" thickTop="1">
      <c r="A6" s="409"/>
      <c r="B6" s="409"/>
      <c r="C6" s="409"/>
      <c r="D6" s="409"/>
      <c r="E6" s="409"/>
      <c r="F6" s="409"/>
      <c r="G6" s="409"/>
      <c r="H6" s="409"/>
      <c r="I6" s="409"/>
      <c r="J6" s="409"/>
      <c r="K6" s="410"/>
    </row>
    <row r="7" spans="1:11" ht="15" customHeight="1" thickBot="1">
      <c r="A7" s="444"/>
      <c r="B7" s="445"/>
      <c r="C7" s="446"/>
      <c r="E7" s="14"/>
      <c r="G7" s="14"/>
      <c r="H7" s="14"/>
      <c r="I7" s="445"/>
      <c r="J7" s="445"/>
      <c r="K7" s="445"/>
    </row>
    <row r="8" spans="1:11" ht="15" customHeight="1" thickTop="1" thickBot="1">
      <c r="A8" s="447"/>
      <c r="B8" s="423"/>
      <c r="C8" s="448"/>
      <c r="E8" s="14"/>
      <c r="G8" s="14"/>
      <c r="H8" s="14"/>
      <c r="I8" s="423"/>
      <c r="J8" s="423"/>
      <c r="K8" s="423"/>
    </row>
    <row r="9" spans="1:11" ht="15" customHeight="1" thickTop="1" thickBot="1">
      <c r="A9" s="447"/>
      <c r="B9" s="423"/>
      <c r="C9" s="448"/>
      <c r="E9" s="14"/>
      <c r="G9" s="14"/>
      <c r="H9" s="14"/>
      <c r="I9" s="423"/>
      <c r="J9" s="423"/>
      <c r="K9" s="423"/>
    </row>
    <row r="10" spans="1:11" ht="15" customHeight="1" thickTop="1" thickBot="1">
      <c r="A10" s="447"/>
      <c r="B10" s="423"/>
      <c r="C10" s="448"/>
      <c r="E10" s="15"/>
      <c r="F10" s="16"/>
      <c r="G10" s="15"/>
      <c r="H10" s="15"/>
      <c r="I10" s="423"/>
      <c r="J10" s="423"/>
      <c r="K10" s="423"/>
    </row>
    <row r="11" spans="1:11" ht="15" customHeight="1" thickTop="1" thickBot="1">
      <c r="A11" s="447"/>
      <c r="B11" s="423"/>
      <c r="C11" s="448"/>
      <c r="E11" s="58" t="s">
        <v>787</v>
      </c>
      <c r="F11" s="57"/>
      <c r="G11" s="58" t="s">
        <v>865</v>
      </c>
      <c r="H11" s="15"/>
      <c r="I11" s="423"/>
      <c r="J11" s="423"/>
      <c r="K11" s="423"/>
    </row>
    <row r="12" spans="1:11" ht="15" customHeight="1" thickTop="1" thickBot="1">
      <c r="A12" s="447"/>
      <c r="B12" s="423"/>
      <c r="C12" s="448"/>
      <c r="E12" s="63" t="str">
        <f>IF(A27=0," ",IF(A27=E56,VLOOKUP(A15,D58:P62,A37+1),IF(A27=I56,VLOOKUP(A15,D58:P62,(A37+5)),IF(A27=M56,VLOOKUP(A15,D58:P62,(A37+9)),0))))</f>
        <v xml:space="preserve"> </v>
      </c>
      <c r="F12" s="56"/>
      <c r="G12" s="63" t="str">
        <f>IF(I27=0," ",IF(I27=D64,VLOOKUP(I15,C66:I71,I37+1),IF(I27=G64,VLOOKUP(I15,C66:I71,(I37+4)),0)))</f>
        <v xml:space="preserve"> </v>
      </c>
      <c r="H12" s="50"/>
      <c r="I12" s="423"/>
      <c r="J12" s="423"/>
      <c r="K12" s="423"/>
    </row>
    <row r="13" spans="1:11" ht="15" customHeight="1" thickTop="1" thickBot="1">
      <c r="A13" s="449"/>
      <c r="B13" s="450"/>
      <c r="C13" s="451"/>
      <c r="E13" s="50" t="s">
        <v>855</v>
      </c>
      <c r="F13" s="55"/>
      <c r="G13" s="50" t="s">
        <v>855</v>
      </c>
      <c r="H13" s="14"/>
      <c r="I13" s="423"/>
      <c r="J13" s="423"/>
      <c r="K13" s="423"/>
    </row>
    <row r="14" spans="1:11" ht="15" customHeight="1" thickTop="1" thickBot="1">
      <c r="A14" s="452" t="s">
        <v>755</v>
      </c>
      <c r="B14" s="452"/>
      <c r="C14" s="452"/>
      <c r="E14" s="63" t="s">
        <v>866</v>
      </c>
      <c r="G14" s="63" t="s">
        <v>867</v>
      </c>
      <c r="H14" s="15"/>
      <c r="I14" s="412" t="s">
        <v>871</v>
      </c>
      <c r="J14" s="412"/>
      <c r="K14" s="412"/>
    </row>
    <row r="15" spans="1:11" ht="15" customHeight="1" thickTop="1" thickBot="1">
      <c r="A15" s="411"/>
      <c r="B15" s="411"/>
      <c r="C15" s="411"/>
      <c r="E15" s="69"/>
      <c r="G15" s="69"/>
      <c r="H15" s="50"/>
      <c r="I15" s="411"/>
      <c r="J15" s="411"/>
      <c r="K15" s="411"/>
    </row>
    <row r="16" spans="1:11" ht="15" customHeight="1" thickTop="1">
      <c r="A16" s="443" t="s">
        <v>1390</v>
      </c>
      <c r="B16" s="443"/>
      <c r="C16" s="443"/>
      <c r="D16" s="65"/>
      <c r="E16" s="53"/>
      <c r="G16" s="14"/>
      <c r="H16" s="14"/>
      <c r="I16" s="443" t="s">
        <v>1388</v>
      </c>
      <c r="J16" s="443"/>
      <c r="K16" s="443"/>
    </row>
    <row r="17" spans="1:15" ht="15" customHeight="1">
      <c r="A17" s="65"/>
      <c r="B17" s="65"/>
      <c r="C17" s="65"/>
      <c r="D17" s="65"/>
      <c r="E17" s="54"/>
      <c r="G17" s="14"/>
      <c r="H17" s="14"/>
      <c r="I17" s="443" t="s">
        <v>1389</v>
      </c>
      <c r="J17" s="443"/>
      <c r="K17" s="443"/>
    </row>
    <row r="18" spans="1:15" ht="15" customHeight="1">
      <c r="A18" s="65"/>
      <c r="B18" s="65"/>
      <c r="C18" s="65"/>
      <c r="D18" s="65"/>
      <c r="E18" s="54"/>
      <c r="G18" s="14"/>
      <c r="H18" s="14"/>
      <c r="I18" s="443" t="s">
        <v>881</v>
      </c>
      <c r="J18" s="443"/>
      <c r="K18" s="443"/>
    </row>
    <row r="19" spans="1:15" ht="15" customHeight="1" thickBot="1">
      <c r="B19" s="14"/>
      <c r="E19" s="14"/>
      <c r="G19" s="14"/>
      <c r="H19" s="14"/>
      <c r="J19" s="14"/>
    </row>
    <row r="20" spans="1:15" ht="15" customHeight="1" thickTop="1" thickBot="1">
      <c r="A20" s="423"/>
      <c r="B20" s="423"/>
      <c r="C20" s="423"/>
      <c r="E20" s="63" t="e">
        <f>E12+E15</f>
        <v>#VALUE!</v>
      </c>
      <c r="G20" s="63" t="e">
        <f>G12+G15</f>
        <v>#VALUE!</v>
      </c>
      <c r="H20" s="50"/>
      <c r="I20" s="423"/>
      <c r="J20" s="423"/>
      <c r="K20" s="423"/>
      <c r="O20" s="18"/>
    </row>
    <row r="21" spans="1:15" ht="15" customHeight="1" thickTop="1" thickBot="1">
      <c r="A21" s="423"/>
      <c r="B21" s="423"/>
      <c r="C21" s="423"/>
      <c r="E21" s="15"/>
      <c r="G21" s="15"/>
      <c r="H21" s="15"/>
      <c r="I21" s="423"/>
      <c r="J21" s="423"/>
      <c r="K21" s="423"/>
      <c r="O21" s="18"/>
    </row>
    <row r="22" spans="1:15" ht="15" customHeight="1" thickTop="1" thickBot="1">
      <c r="A22" s="423"/>
      <c r="B22" s="423"/>
      <c r="C22" s="423"/>
      <c r="E22" s="51" t="s">
        <v>882</v>
      </c>
      <c r="G22" s="14"/>
      <c r="H22" s="14"/>
      <c r="I22" s="423"/>
      <c r="J22" s="423"/>
      <c r="K22" s="423"/>
    </row>
    <row r="23" spans="1:15" ht="15" customHeight="1" thickTop="1" thickBot="1">
      <c r="A23" s="423"/>
      <c r="B23" s="423"/>
      <c r="C23" s="423"/>
      <c r="E23" s="14"/>
      <c r="F23" s="16"/>
      <c r="G23" s="14"/>
      <c r="H23" s="14"/>
      <c r="I23" s="423"/>
      <c r="J23" s="423"/>
      <c r="K23" s="423"/>
    </row>
    <row r="24" spans="1:15" ht="15" customHeight="1" thickTop="1" thickBot="1">
      <c r="A24" s="423"/>
      <c r="B24" s="423"/>
      <c r="C24" s="423"/>
      <c r="E24" s="14"/>
      <c r="F24" s="16"/>
      <c r="G24" s="14"/>
      <c r="H24" s="14"/>
      <c r="I24" s="423"/>
      <c r="J24" s="423"/>
      <c r="K24" s="423"/>
    </row>
    <row r="25" spans="1:15" ht="15" customHeight="1" thickTop="1" thickBot="1">
      <c r="A25" s="423"/>
      <c r="B25" s="423"/>
      <c r="C25" s="423"/>
      <c r="E25" s="14"/>
      <c r="F25" s="58" t="s">
        <v>868</v>
      </c>
      <c r="G25" s="14"/>
      <c r="H25" s="14"/>
      <c r="I25" s="423"/>
      <c r="J25" s="423"/>
      <c r="K25" s="423"/>
    </row>
    <row r="26" spans="1:15" ht="15" customHeight="1" thickTop="1" thickBot="1">
      <c r="A26" s="412" t="s">
        <v>616</v>
      </c>
      <c r="B26" s="412"/>
      <c r="C26" s="412"/>
      <c r="F26" s="63" t="e">
        <f>VLOOKUP(E20,E75:Q86,G20+1)</f>
        <v>#VALUE!</v>
      </c>
      <c r="I26" s="412" t="s">
        <v>870</v>
      </c>
      <c r="J26" s="412"/>
      <c r="K26" s="412"/>
    </row>
    <row r="27" spans="1:15" ht="15" customHeight="1" thickTop="1" thickBot="1">
      <c r="A27" s="413"/>
      <c r="B27" s="414"/>
      <c r="C27" s="415"/>
      <c r="E27" s="14"/>
      <c r="F27" s="416" t="s">
        <v>855</v>
      </c>
      <c r="G27" s="14"/>
      <c r="H27" s="14"/>
      <c r="I27" s="411"/>
      <c r="J27" s="411"/>
      <c r="K27" s="411"/>
    </row>
    <row r="28" spans="1:15" ht="15" customHeight="1" thickTop="1">
      <c r="A28" s="443" t="s">
        <v>1390</v>
      </c>
      <c r="B28" s="443"/>
      <c r="C28" s="443"/>
      <c r="D28" s="65"/>
      <c r="E28" s="14"/>
      <c r="F28" s="417"/>
      <c r="G28" s="14"/>
      <c r="H28" s="14"/>
      <c r="J28" s="15"/>
    </row>
    <row r="29" spans="1:15" ht="15" customHeight="1" thickBot="1">
      <c r="B29" s="15"/>
      <c r="E29" s="14"/>
      <c r="F29" s="417"/>
      <c r="G29" s="14"/>
      <c r="H29" s="14"/>
      <c r="J29" s="15"/>
    </row>
    <row r="30" spans="1:15" ht="15" customHeight="1" thickTop="1" thickBot="1">
      <c r="A30" s="423"/>
      <c r="B30" s="423"/>
      <c r="C30" s="423"/>
      <c r="E30" s="14"/>
      <c r="F30" s="418"/>
      <c r="G30" s="14"/>
      <c r="H30" s="14"/>
      <c r="I30" s="423" t="s">
        <v>856</v>
      </c>
      <c r="J30" s="423"/>
      <c r="K30" s="423"/>
    </row>
    <row r="31" spans="1:15" ht="15" customHeight="1" thickTop="1" thickBot="1">
      <c r="A31" s="423"/>
      <c r="B31" s="423"/>
      <c r="C31" s="423"/>
      <c r="E31" s="14"/>
      <c r="F31" s="63" t="s">
        <v>873</v>
      </c>
      <c r="G31" s="14"/>
      <c r="H31" s="14"/>
      <c r="I31" s="423"/>
      <c r="J31" s="423"/>
      <c r="K31" s="423"/>
    </row>
    <row r="32" spans="1:15" ht="15" customHeight="1" thickTop="1" thickBot="1">
      <c r="A32" s="423"/>
      <c r="B32" s="423"/>
      <c r="C32" s="423"/>
      <c r="E32" s="14"/>
      <c r="F32" s="69"/>
      <c r="G32" s="14"/>
      <c r="H32" s="14"/>
      <c r="I32" s="423"/>
      <c r="J32" s="423"/>
      <c r="K32" s="423"/>
    </row>
    <row r="33" spans="1:14" ht="15" customHeight="1" thickTop="1" thickBot="1">
      <c r="A33" s="423"/>
      <c r="B33" s="423"/>
      <c r="C33" s="423"/>
      <c r="E33" s="14"/>
      <c r="F33" s="14"/>
      <c r="G33" s="14"/>
      <c r="H33" s="14"/>
      <c r="I33" s="423"/>
      <c r="J33" s="423"/>
      <c r="K33" s="423"/>
    </row>
    <row r="34" spans="1:14" ht="15" customHeight="1" thickTop="1" thickBot="1">
      <c r="A34" s="423"/>
      <c r="B34" s="423"/>
      <c r="C34" s="423"/>
      <c r="E34" s="55"/>
      <c r="F34" s="63" t="s">
        <v>875</v>
      </c>
      <c r="G34" s="55"/>
      <c r="H34" s="14"/>
      <c r="I34" s="423"/>
      <c r="J34" s="423"/>
      <c r="K34" s="423"/>
    </row>
    <row r="35" spans="1:14" ht="15" customHeight="1" thickTop="1" thickBot="1">
      <c r="A35" s="423"/>
      <c r="B35" s="423"/>
      <c r="C35" s="423"/>
      <c r="E35" s="14"/>
      <c r="F35" s="58" t="e">
        <f>F32+F26</f>
        <v>#VALUE!</v>
      </c>
      <c r="G35" s="14"/>
      <c r="H35" s="14"/>
      <c r="I35" s="423"/>
      <c r="J35" s="423"/>
      <c r="K35" s="423"/>
    </row>
    <row r="36" spans="1:14" ht="15" customHeight="1" thickTop="1" thickBot="1">
      <c r="A36" s="412" t="s">
        <v>872</v>
      </c>
      <c r="B36" s="412"/>
      <c r="C36" s="412"/>
      <c r="E36" s="417"/>
      <c r="F36" s="417"/>
      <c r="G36" s="417"/>
      <c r="H36" s="14"/>
      <c r="I36" s="412" t="s">
        <v>869</v>
      </c>
      <c r="J36" s="412"/>
      <c r="K36" s="412"/>
    </row>
    <row r="37" spans="1:14" ht="15" customHeight="1" thickTop="1" thickBot="1">
      <c r="A37" s="411"/>
      <c r="B37" s="411"/>
      <c r="C37" s="411"/>
      <c r="E37" s="14"/>
      <c r="F37" s="14"/>
      <c r="G37" s="14"/>
      <c r="H37" s="14"/>
      <c r="I37" s="411"/>
      <c r="J37" s="411"/>
      <c r="K37" s="411"/>
    </row>
    <row r="38" spans="1:14" ht="15" customHeight="1" thickTop="1">
      <c r="F38" s="14"/>
      <c r="I38" s="443" t="s">
        <v>1387</v>
      </c>
      <c r="J38" s="443"/>
      <c r="K38" s="443"/>
      <c r="L38" s="14"/>
      <c r="N38" s="14"/>
    </row>
    <row r="39" spans="1:14" ht="15" customHeight="1" thickBot="1">
      <c r="F39" s="14"/>
      <c r="I39" s="65"/>
      <c r="J39" s="65"/>
      <c r="K39" s="65"/>
      <c r="L39" s="14"/>
      <c r="N39" s="14"/>
    </row>
    <row r="40" spans="1:14" ht="15" customHeight="1" thickTop="1" thickBot="1">
      <c r="A40" s="412" t="s">
        <v>1022</v>
      </c>
      <c r="B40" s="412"/>
      <c r="C40" s="412"/>
      <c r="D40" s="433" t="s">
        <v>1023</v>
      </c>
      <c r="E40" s="434"/>
      <c r="F40" s="434"/>
      <c r="G40" s="434"/>
      <c r="H40" s="435"/>
      <c r="I40" s="412" t="s">
        <v>1021</v>
      </c>
      <c r="J40" s="412"/>
      <c r="K40" s="412"/>
    </row>
    <row r="41" spans="1:14" ht="15" customHeight="1" thickTop="1" thickBot="1">
      <c r="A41" s="419" t="s">
        <v>1391</v>
      </c>
      <c r="B41" s="419"/>
      <c r="C41" s="419"/>
      <c r="D41" s="436" t="s">
        <v>874</v>
      </c>
      <c r="E41" s="437"/>
      <c r="F41" s="437"/>
      <c r="G41" s="437"/>
      <c r="H41" s="438"/>
      <c r="I41" s="419" t="s">
        <v>876</v>
      </c>
      <c r="J41" s="419"/>
      <c r="K41" s="419"/>
    </row>
    <row r="42" spans="1:14" ht="15" customHeight="1" thickTop="1" thickBot="1">
      <c r="A42" s="419" t="s">
        <v>1095</v>
      </c>
      <c r="B42" s="419"/>
      <c r="C42" s="419"/>
      <c r="D42" s="439" t="s">
        <v>724</v>
      </c>
      <c r="E42" s="440"/>
      <c r="F42" s="440"/>
      <c r="G42" s="440"/>
      <c r="H42" s="441"/>
      <c r="I42" s="419" t="s">
        <v>877</v>
      </c>
      <c r="J42" s="419"/>
      <c r="K42" s="419"/>
    </row>
    <row r="43" spans="1:14" ht="15" customHeight="1" thickTop="1" thickBot="1">
      <c r="A43" s="419" t="s">
        <v>1096</v>
      </c>
      <c r="B43" s="419"/>
      <c r="C43" s="419"/>
      <c r="D43" s="424" t="s">
        <v>18</v>
      </c>
      <c r="E43" s="425"/>
      <c r="F43" s="425"/>
      <c r="G43" s="425"/>
      <c r="H43" s="426"/>
      <c r="I43" s="419" t="s">
        <v>878</v>
      </c>
      <c r="J43" s="419"/>
      <c r="K43" s="419"/>
    </row>
    <row r="44" spans="1:14" ht="15" customHeight="1" thickTop="1" thickBot="1">
      <c r="A44" s="419" t="s">
        <v>737</v>
      </c>
      <c r="B44" s="419"/>
      <c r="C44" s="419"/>
      <c r="D44" s="427" t="s">
        <v>723</v>
      </c>
      <c r="E44" s="428"/>
      <c r="F44" s="428"/>
      <c r="G44" s="428"/>
      <c r="H44" s="429"/>
      <c r="I44" s="419" t="s">
        <v>879</v>
      </c>
      <c r="J44" s="419"/>
      <c r="K44" s="419"/>
      <c r="N44" s="19"/>
    </row>
    <row r="45" spans="1:14" ht="15" customHeight="1" thickTop="1" thickBot="1">
      <c r="A45" s="419" t="s">
        <v>1097</v>
      </c>
      <c r="B45" s="419"/>
      <c r="C45" s="419"/>
      <c r="D45" s="430" t="s">
        <v>721</v>
      </c>
      <c r="E45" s="431"/>
      <c r="F45" s="431"/>
      <c r="G45" s="431"/>
      <c r="H45" s="432"/>
      <c r="I45" s="419" t="s">
        <v>880</v>
      </c>
      <c r="J45" s="419"/>
      <c r="K45" s="419"/>
    </row>
    <row r="46" spans="1:14" ht="15" customHeight="1" thickTop="1">
      <c r="A46" s="420" t="s">
        <v>1569</v>
      </c>
      <c r="B46" s="421"/>
      <c r="C46" s="421"/>
      <c r="D46" s="421"/>
      <c r="E46" s="421"/>
      <c r="F46" s="421"/>
      <c r="G46" s="421"/>
      <c r="H46" s="421"/>
      <c r="I46" s="421"/>
      <c r="J46" s="421"/>
      <c r="K46" s="421"/>
    </row>
    <row r="47" spans="1:14" s="59" customFormat="1" ht="15" customHeight="1">
      <c r="A47" s="422"/>
      <c r="B47" s="422"/>
      <c r="C47" s="422"/>
      <c r="D47" s="422"/>
      <c r="E47" s="422"/>
      <c r="F47" s="422"/>
      <c r="G47" s="422"/>
      <c r="H47" s="422"/>
      <c r="I47" s="422"/>
      <c r="J47" s="422"/>
      <c r="K47" s="422"/>
      <c r="L47" s="52"/>
      <c r="N47" s="52"/>
    </row>
    <row r="48" spans="1:14" hidden="1">
      <c r="G48" s="14"/>
      <c r="H48" s="14"/>
      <c r="J48" s="14"/>
      <c r="L48" s="14"/>
      <c r="N48" s="14"/>
    </row>
    <row r="49" spans="1:16" hidden="1">
      <c r="G49" s="14"/>
      <c r="H49" s="14"/>
      <c r="J49" s="14"/>
      <c r="L49" s="14"/>
      <c r="N49" s="14"/>
    </row>
    <row r="50" spans="1:16" hidden="1">
      <c r="G50" s="14"/>
      <c r="H50" s="14"/>
      <c r="J50" s="14"/>
      <c r="L50" s="14"/>
      <c r="N50" s="14"/>
    </row>
    <row r="51" spans="1:16" hidden="1">
      <c r="G51" s="14"/>
      <c r="H51" s="14"/>
      <c r="J51" s="14"/>
      <c r="L51" s="14"/>
      <c r="N51" s="14"/>
    </row>
    <row r="52" spans="1:16" hidden="1">
      <c r="G52" s="14"/>
      <c r="H52" s="14"/>
      <c r="J52" s="14"/>
      <c r="L52" s="14"/>
      <c r="N52" s="14"/>
    </row>
    <row r="53" spans="1:16" hidden="1">
      <c r="G53" s="14"/>
      <c r="H53" s="14"/>
      <c r="J53" s="14"/>
      <c r="L53" s="14"/>
      <c r="N53" s="14"/>
    </row>
    <row r="54" spans="1:16" hidden="1">
      <c r="G54" s="14"/>
      <c r="H54" s="14"/>
      <c r="J54" s="14"/>
      <c r="L54" s="14"/>
      <c r="N54" s="14"/>
    </row>
    <row r="55" spans="1:16" ht="12" hidden="1" thickBot="1">
      <c r="A55" s="20" t="s">
        <v>853</v>
      </c>
      <c r="B55" s="20"/>
      <c r="C55" s="20" t="s">
        <v>852</v>
      </c>
      <c r="D55" s="20"/>
    </row>
    <row r="56" spans="1:16" hidden="1">
      <c r="A56" s="20"/>
      <c r="B56" s="20"/>
      <c r="E56" s="21">
        <v>1</v>
      </c>
      <c r="F56" s="22">
        <v>1</v>
      </c>
      <c r="G56" s="22">
        <v>1</v>
      </c>
      <c r="H56" s="23">
        <v>1</v>
      </c>
      <c r="I56" s="21">
        <v>2</v>
      </c>
      <c r="J56" s="22">
        <v>2</v>
      </c>
      <c r="K56" s="22">
        <v>2</v>
      </c>
      <c r="L56" s="23">
        <v>2</v>
      </c>
      <c r="M56" s="21">
        <v>3</v>
      </c>
      <c r="N56" s="22">
        <v>3</v>
      </c>
      <c r="O56" s="22">
        <v>3</v>
      </c>
      <c r="P56" s="23">
        <v>3</v>
      </c>
    </row>
    <row r="57" spans="1:16" ht="12" hidden="1" thickBot="1">
      <c r="A57" s="13" t="s">
        <v>225</v>
      </c>
      <c r="E57" s="24">
        <v>1</v>
      </c>
      <c r="F57" s="14">
        <v>2</v>
      </c>
      <c r="G57" s="14">
        <v>3</v>
      </c>
      <c r="H57" s="25">
        <v>4</v>
      </c>
      <c r="I57" s="26">
        <v>1</v>
      </c>
      <c r="J57" s="27">
        <v>2</v>
      </c>
      <c r="K57" s="27">
        <v>3</v>
      </c>
      <c r="L57" s="28">
        <v>4</v>
      </c>
      <c r="M57" s="26">
        <v>1</v>
      </c>
      <c r="N57" s="27">
        <v>2</v>
      </c>
      <c r="O57" s="27">
        <v>3</v>
      </c>
      <c r="P57" s="28">
        <v>4</v>
      </c>
    </row>
    <row r="58" spans="1:16" hidden="1">
      <c r="D58" s="13">
        <v>1</v>
      </c>
      <c r="E58" s="29">
        <v>1</v>
      </c>
      <c r="F58" s="30">
        <v>2</v>
      </c>
      <c r="G58" s="30">
        <v>3</v>
      </c>
      <c r="H58" s="31">
        <v>4</v>
      </c>
      <c r="I58" s="29">
        <v>1</v>
      </c>
      <c r="J58" s="30">
        <v>2</v>
      </c>
      <c r="K58" s="30">
        <v>3</v>
      </c>
      <c r="L58" s="31">
        <v>4</v>
      </c>
      <c r="M58" s="24">
        <v>3</v>
      </c>
      <c r="N58" s="14">
        <v>3</v>
      </c>
      <c r="O58" s="14">
        <v>5</v>
      </c>
      <c r="P58" s="25">
        <v>6</v>
      </c>
    </row>
    <row r="59" spans="1:16" hidden="1">
      <c r="D59" s="13">
        <v>2</v>
      </c>
      <c r="E59" s="24">
        <v>2</v>
      </c>
      <c r="F59" s="14">
        <v>3</v>
      </c>
      <c r="G59" s="14">
        <v>4</v>
      </c>
      <c r="H59" s="25">
        <v>5</v>
      </c>
      <c r="I59" s="24">
        <v>3</v>
      </c>
      <c r="J59" s="14">
        <v>4</v>
      </c>
      <c r="K59" s="14">
        <v>5</v>
      </c>
      <c r="L59" s="25">
        <v>6</v>
      </c>
      <c r="M59" s="24">
        <v>4</v>
      </c>
      <c r="N59" s="14">
        <v>5</v>
      </c>
      <c r="O59" s="14">
        <v>6</v>
      </c>
      <c r="P59" s="25">
        <v>7</v>
      </c>
    </row>
    <row r="60" spans="1:16" hidden="1">
      <c r="D60" s="13">
        <v>3</v>
      </c>
      <c r="E60" s="24">
        <v>2</v>
      </c>
      <c r="F60" s="14">
        <v>4</v>
      </c>
      <c r="G60" s="14">
        <v>5</v>
      </c>
      <c r="H60" s="25">
        <v>6</v>
      </c>
      <c r="I60" s="24">
        <v>4</v>
      </c>
      <c r="J60" s="14">
        <v>5</v>
      </c>
      <c r="K60" s="14">
        <v>6</v>
      </c>
      <c r="L60" s="25">
        <v>7</v>
      </c>
      <c r="M60" s="24">
        <v>5</v>
      </c>
      <c r="N60" s="14">
        <v>6</v>
      </c>
      <c r="O60" s="14">
        <v>7</v>
      </c>
      <c r="P60" s="25">
        <v>8</v>
      </c>
    </row>
    <row r="61" spans="1:16" hidden="1">
      <c r="D61" s="13">
        <v>4</v>
      </c>
      <c r="E61" s="24">
        <v>3</v>
      </c>
      <c r="F61" s="14">
        <v>5</v>
      </c>
      <c r="G61" s="14">
        <v>6</v>
      </c>
      <c r="H61" s="25">
        <v>7</v>
      </c>
      <c r="I61" s="24">
        <v>5</v>
      </c>
      <c r="J61" s="14">
        <v>6</v>
      </c>
      <c r="K61" s="14">
        <v>7</v>
      </c>
      <c r="L61" s="25">
        <v>8</v>
      </c>
      <c r="M61" s="24">
        <v>6</v>
      </c>
      <c r="N61" s="14">
        <v>7</v>
      </c>
      <c r="O61" s="14">
        <v>8</v>
      </c>
      <c r="P61" s="25">
        <v>9</v>
      </c>
    </row>
    <row r="62" spans="1:16" ht="12" hidden="1" thickBot="1">
      <c r="D62" s="13">
        <v>5</v>
      </c>
      <c r="E62" s="26">
        <v>4</v>
      </c>
      <c r="F62" s="27">
        <v>6</v>
      </c>
      <c r="G62" s="27">
        <v>7</v>
      </c>
      <c r="H62" s="28">
        <v>8</v>
      </c>
      <c r="I62" s="26">
        <v>6</v>
      </c>
      <c r="J62" s="27">
        <v>7</v>
      </c>
      <c r="K62" s="27">
        <v>8</v>
      </c>
      <c r="L62" s="28">
        <v>9</v>
      </c>
      <c r="M62" s="26">
        <v>7</v>
      </c>
      <c r="N62" s="27">
        <v>8</v>
      </c>
      <c r="O62" s="27">
        <v>9</v>
      </c>
      <c r="P62" s="28">
        <v>9</v>
      </c>
    </row>
    <row r="63" spans="1:16" ht="12" hidden="1" thickBot="1">
      <c r="A63" s="20" t="s">
        <v>854</v>
      </c>
      <c r="B63" s="20"/>
      <c r="C63" s="20" t="s">
        <v>852</v>
      </c>
      <c r="D63" s="20"/>
      <c r="N63" s="14"/>
    </row>
    <row r="64" spans="1:16" hidden="1">
      <c r="A64" s="20"/>
      <c r="B64" s="20"/>
      <c r="D64" s="21">
        <v>1</v>
      </c>
      <c r="E64" s="22">
        <v>1</v>
      </c>
      <c r="F64" s="22">
        <v>1</v>
      </c>
      <c r="G64" s="21">
        <v>2</v>
      </c>
      <c r="H64" s="22">
        <v>2</v>
      </c>
      <c r="I64" s="23">
        <v>2</v>
      </c>
      <c r="K64" s="13" t="s">
        <v>181</v>
      </c>
      <c r="N64" s="14"/>
    </row>
    <row r="65" spans="1:17" ht="12" hidden="1" thickBot="1">
      <c r="A65" s="13" t="s">
        <v>180</v>
      </c>
      <c r="D65" s="24">
        <v>1</v>
      </c>
      <c r="E65" s="14">
        <v>2</v>
      </c>
      <c r="F65" s="14">
        <v>3</v>
      </c>
      <c r="G65" s="26">
        <v>1</v>
      </c>
      <c r="H65" s="27">
        <v>2</v>
      </c>
      <c r="I65" s="28">
        <v>3</v>
      </c>
      <c r="K65" s="13" t="s">
        <v>858</v>
      </c>
      <c r="N65" s="14"/>
    </row>
    <row r="66" spans="1:17" hidden="1">
      <c r="C66" s="13">
        <v>1</v>
      </c>
      <c r="D66" s="29">
        <v>1</v>
      </c>
      <c r="E66" s="30">
        <v>2</v>
      </c>
      <c r="F66" s="30">
        <v>2</v>
      </c>
      <c r="G66" s="29">
        <v>1</v>
      </c>
      <c r="H66" s="30">
        <v>2</v>
      </c>
      <c r="I66" s="31">
        <v>3</v>
      </c>
      <c r="N66" s="14"/>
    </row>
    <row r="67" spans="1:17" hidden="1">
      <c r="C67" s="13">
        <v>2</v>
      </c>
      <c r="D67" s="24">
        <v>1</v>
      </c>
      <c r="E67" s="14">
        <v>2</v>
      </c>
      <c r="F67" s="14">
        <v>3</v>
      </c>
      <c r="G67" s="24">
        <v>2</v>
      </c>
      <c r="H67" s="14">
        <v>3</v>
      </c>
      <c r="I67" s="25">
        <v>4</v>
      </c>
      <c r="N67" s="14"/>
    </row>
    <row r="68" spans="1:17" hidden="1">
      <c r="C68" s="13">
        <v>3</v>
      </c>
      <c r="D68" s="24">
        <v>3</v>
      </c>
      <c r="E68" s="14">
        <v>4</v>
      </c>
      <c r="F68" s="14">
        <v>5</v>
      </c>
      <c r="G68" s="24">
        <v>4</v>
      </c>
      <c r="H68" s="14">
        <v>5</v>
      </c>
      <c r="I68" s="25">
        <v>5</v>
      </c>
      <c r="N68" s="14"/>
    </row>
    <row r="69" spans="1:17" hidden="1">
      <c r="C69" s="13">
        <v>4</v>
      </c>
      <c r="D69" s="24">
        <v>4</v>
      </c>
      <c r="E69" s="14">
        <v>5</v>
      </c>
      <c r="F69" s="14">
        <v>5</v>
      </c>
      <c r="G69" s="24">
        <v>5</v>
      </c>
      <c r="H69" s="14">
        <v>6</v>
      </c>
      <c r="I69" s="25">
        <v>7</v>
      </c>
      <c r="N69" s="14"/>
    </row>
    <row r="70" spans="1:17" hidden="1">
      <c r="C70" s="13">
        <v>5</v>
      </c>
      <c r="D70" s="24">
        <v>6</v>
      </c>
      <c r="E70" s="14">
        <v>7</v>
      </c>
      <c r="F70" s="14">
        <v>8</v>
      </c>
      <c r="G70" s="24">
        <v>7</v>
      </c>
      <c r="H70" s="14">
        <v>8</v>
      </c>
      <c r="I70" s="25">
        <v>8</v>
      </c>
      <c r="N70" s="14"/>
    </row>
    <row r="71" spans="1:17" ht="12" hidden="1" thickBot="1">
      <c r="C71" s="13">
        <v>6</v>
      </c>
      <c r="D71" s="26">
        <v>7</v>
      </c>
      <c r="E71" s="27">
        <v>8</v>
      </c>
      <c r="F71" s="27">
        <v>8</v>
      </c>
      <c r="G71" s="26">
        <v>8</v>
      </c>
      <c r="H71" s="27">
        <v>9</v>
      </c>
      <c r="I71" s="28">
        <v>9</v>
      </c>
      <c r="N71" s="14"/>
    </row>
    <row r="72" spans="1:17" hidden="1"/>
    <row r="73" spans="1:17" ht="12" hidden="1" thickBot="1">
      <c r="C73" s="20" t="s">
        <v>857</v>
      </c>
      <c r="D73" s="20"/>
      <c r="E73" s="20" t="s">
        <v>852</v>
      </c>
      <c r="I73" s="13" t="s">
        <v>859</v>
      </c>
    </row>
    <row r="74" spans="1:17" ht="12" hidden="1" thickBot="1">
      <c r="A74" s="14"/>
      <c r="B74" s="14"/>
      <c r="C74" s="32"/>
      <c r="E74" s="32">
        <v>0</v>
      </c>
      <c r="F74" s="33">
        <v>1</v>
      </c>
      <c r="G74" s="34">
        <v>2</v>
      </c>
      <c r="H74" s="34">
        <v>3</v>
      </c>
      <c r="I74" s="34">
        <v>4</v>
      </c>
      <c r="J74" s="34">
        <v>5</v>
      </c>
      <c r="K74" s="34">
        <v>6</v>
      </c>
      <c r="L74" s="34">
        <v>7</v>
      </c>
      <c r="M74" s="34">
        <v>8</v>
      </c>
      <c r="N74" s="34">
        <v>9</v>
      </c>
      <c r="O74" s="34">
        <v>10</v>
      </c>
      <c r="P74" s="34">
        <v>11</v>
      </c>
      <c r="Q74" s="35">
        <v>12</v>
      </c>
    </row>
    <row r="75" spans="1:17" hidden="1">
      <c r="A75" s="14"/>
      <c r="B75" s="14"/>
      <c r="C75" s="36"/>
      <c r="E75" s="36">
        <v>1</v>
      </c>
      <c r="F75" s="37">
        <v>1</v>
      </c>
      <c r="G75" s="38">
        <v>1</v>
      </c>
      <c r="H75" s="38">
        <v>1</v>
      </c>
      <c r="I75" s="38">
        <v>2</v>
      </c>
      <c r="J75" s="38">
        <v>3</v>
      </c>
      <c r="K75" s="38">
        <v>3</v>
      </c>
      <c r="L75" s="38">
        <v>4</v>
      </c>
      <c r="M75" s="38">
        <v>5</v>
      </c>
      <c r="N75" s="38">
        <v>6</v>
      </c>
      <c r="O75" s="39">
        <v>7</v>
      </c>
      <c r="P75" s="38">
        <v>7</v>
      </c>
      <c r="Q75" s="40">
        <v>7</v>
      </c>
    </row>
    <row r="76" spans="1:17" hidden="1">
      <c r="A76" s="14" t="s">
        <v>860</v>
      </c>
      <c r="B76" s="14"/>
      <c r="C76" s="41"/>
      <c r="E76" s="41">
        <v>2</v>
      </c>
      <c r="F76" s="42">
        <v>1</v>
      </c>
      <c r="G76" s="43">
        <v>2</v>
      </c>
      <c r="H76" s="43">
        <v>2</v>
      </c>
      <c r="I76" s="43">
        <v>3</v>
      </c>
      <c r="J76" s="43">
        <v>4</v>
      </c>
      <c r="K76" s="43">
        <v>4</v>
      </c>
      <c r="L76" s="43">
        <v>5</v>
      </c>
      <c r="M76" s="43">
        <v>6</v>
      </c>
      <c r="N76" s="43">
        <v>6</v>
      </c>
      <c r="O76" s="17">
        <v>7</v>
      </c>
      <c r="P76" s="43">
        <v>7</v>
      </c>
      <c r="Q76" s="44">
        <v>8</v>
      </c>
    </row>
    <row r="77" spans="1:17" hidden="1">
      <c r="A77" s="14" t="s">
        <v>861</v>
      </c>
      <c r="B77" s="14"/>
      <c r="C77" s="41"/>
      <c r="E77" s="41">
        <v>3</v>
      </c>
      <c r="F77" s="42">
        <v>2</v>
      </c>
      <c r="G77" s="43">
        <v>3</v>
      </c>
      <c r="H77" s="43">
        <v>3</v>
      </c>
      <c r="I77" s="43">
        <v>3</v>
      </c>
      <c r="J77" s="43">
        <v>4</v>
      </c>
      <c r="K77" s="43">
        <v>5</v>
      </c>
      <c r="L77" s="43">
        <v>6</v>
      </c>
      <c r="M77" s="43">
        <v>7</v>
      </c>
      <c r="N77" s="43">
        <v>7</v>
      </c>
      <c r="O77" s="17">
        <v>8</v>
      </c>
      <c r="P77" s="43">
        <v>8</v>
      </c>
      <c r="Q77" s="44">
        <v>8</v>
      </c>
    </row>
    <row r="78" spans="1:17" hidden="1">
      <c r="A78" s="14" t="s">
        <v>861</v>
      </c>
      <c r="B78" s="14"/>
      <c r="C78" s="41"/>
      <c r="E78" s="41">
        <v>4</v>
      </c>
      <c r="F78" s="42">
        <v>3</v>
      </c>
      <c r="G78" s="43">
        <v>4</v>
      </c>
      <c r="H78" s="43">
        <v>4</v>
      </c>
      <c r="I78" s="43">
        <v>4</v>
      </c>
      <c r="J78" s="43">
        <v>5</v>
      </c>
      <c r="K78" s="43">
        <v>6</v>
      </c>
      <c r="L78" s="43">
        <v>7</v>
      </c>
      <c r="M78" s="43">
        <v>8</v>
      </c>
      <c r="N78" s="43">
        <v>8</v>
      </c>
      <c r="O78" s="17">
        <v>9</v>
      </c>
      <c r="P78" s="43">
        <v>9</v>
      </c>
      <c r="Q78" s="44">
        <v>9</v>
      </c>
    </row>
    <row r="79" spans="1:17" hidden="1">
      <c r="A79" s="14" t="s">
        <v>862</v>
      </c>
      <c r="B79" s="14"/>
      <c r="C79" s="41"/>
      <c r="E79" s="41">
        <v>5</v>
      </c>
      <c r="F79" s="42">
        <v>4</v>
      </c>
      <c r="G79" s="43">
        <v>4</v>
      </c>
      <c r="H79" s="43">
        <v>4</v>
      </c>
      <c r="I79" s="43">
        <v>5</v>
      </c>
      <c r="J79" s="43">
        <v>6</v>
      </c>
      <c r="K79" s="43">
        <v>7</v>
      </c>
      <c r="L79" s="43">
        <v>8</v>
      </c>
      <c r="M79" s="43">
        <v>8</v>
      </c>
      <c r="N79" s="43">
        <v>9</v>
      </c>
      <c r="O79" s="17">
        <v>9</v>
      </c>
      <c r="P79" s="43">
        <v>9</v>
      </c>
      <c r="Q79" s="44">
        <v>9</v>
      </c>
    </row>
    <row r="80" spans="1:17" hidden="1">
      <c r="A80" s="14" t="s">
        <v>863</v>
      </c>
      <c r="B80" s="14"/>
      <c r="C80" s="41"/>
      <c r="E80" s="41">
        <v>6</v>
      </c>
      <c r="F80" s="42">
        <v>6</v>
      </c>
      <c r="G80" s="43">
        <v>6</v>
      </c>
      <c r="H80" s="43">
        <v>6</v>
      </c>
      <c r="I80" s="43">
        <v>7</v>
      </c>
      <c r="J80" s="43">
        <v>8</v>
      </c>
      <c r="K80" s="43">
        <v>8</v>
      </c>
      <c r="L80" s="43">
        <v>9</v>
      </c>
      <c r="M80" s="43">
        <v>9</v>
      </c>
      <c r="N80" s="43">
        <v>10</v>
      </c>
      <c r="O80" s="17">
        <v>10</v>
      </c>
      <c r="P80" s="43">
        <v>10</v>
      </c>
      <c r="Q80" s="44">
        <v>10</v>
      </c>
    </row>
    <row r="81" spans="1:17" hidden="1">
      <c r="A81" s="14"/>
      <c r="B81" s="14"/>
      <c r="C81" s="41"/>
      <c r="E81" s="41">
        <v>7</v>
      </c>
      <c r="F81" s="42">
        <v>7</v>
      </c>
      <c r="G81" s="43">
        <v>7</v>
      </c>
      <c r="H81" s="43">
        <v>7</v>
      </c>
      <c r="I81" s="43">
        <v>8</v>
      </c>
      <c r="J81" s="43">
        <v>9</v>
      </c>
      <c r="K81" s="43">
        <v>9</v>
      </c>
      <c r="L81" s="43">
        <v>9</v>
      </c>
      <c r="M81" s="43">
        <v>10</v>
      </c>
      <c r="N81" s="43">
        <v>10</v>
      </c>
      <c r="O81" s="17">
        <v>11</v>
      </c>
      <c r="P81" s="43">
        <v>11</v>
      </c>
      <c r="Q81" s="44">
        <v>11</v>
      </c>
    </row>
    <row r="82" spans="1:17" hidden="1">
      <c r="A82" s="14" t="s">
        <v>568</v>
      </c>
      <c r="B82" s="14"/>
      <c r="C82" s="41"/>
      <c r="E82" s="41">
        <v>8</v>
      </c>
      <c r="F82" s="42">
        <v>8</v>
      </c>
      <c r="G82" s="43">
        <v>8</v>
      </c>
      <c r="H82" s="43">
        <v>8</v>
      </c>
      <c r="I82" s="43">
        <v>9</v>
      </c>
      <c r="J82" s="43">
        <v>10</v>
      </c>
      <c r="K82" s="43">
        <v>10</v>
      </c>
      <c r="L82" s="43">
        <v>10</v>
      </c>
      <c r="M82" s="43">
        <v>10</v>
      </c>
      <c r="N82" s="43">
        <v>10</v>
      </c>
      <c r="O82" s="17">
        <v>11</v>
      </c>
      <c r="P82" s="43">
        <v>11</v>
      </c>
      <c r="Q82" s="44">
        <v>11</v>
      </c>
    </row>
    <row r="83" spans="1:17" hidden="1">
      <c r="A83" s="14"/>
      <c r="B83" s="14"/>
      <c r="C83" s="41"/>
      <c r="E83" s="41">
        <v>9</v>
      </c>
      <c r="F83" s="42">
        <v>9</v>
      </c>
      <c r="G83" s="43">
        <v>9</v>
      </c>
      <c r="H83" s="43">
        <v>9</v>
      </c>
      <c r="I83" s="43">
        <v>10</v>
      </c>
      <c r="J83" s="43">
        <v>10</v>
      </c>
      <c r="K83" s="43">
        <v>10</v>
      </c>
      <c r="L83" s="43">
        <v>11</v>
      </c>
      <c r="M83" s="43">
        <v>11</v>
      </c>
      <c r="N83" s="43">
        <v>11</v>
      </c>
      <c r="O83" s="17">
        <v>12</v>
      </c>
      <c r="P83" s="43">
        <v>12</v>
      </c>
      <c r="Q83" s="44">
        <v>12</v>
      </c>
    </row>
    <row r="84" spans="1:17" hidden="1">
      <c r="A84" s="14"/>
      <c r="B84" s="14"/>
      <c r="C84" s="41"/>
      <c r="E84" s="41">
        <v>10</v>
      </c>
      <c r="F84" s="42">
        <v>10</v>
      </c>
      <c r="G84" s="43">
        <v>10</v>
      </c>
      <c r="H84" s="43">
        <v>10</v>
      </c>
      <c r="I84" s="43">
        <v>11</v>
      </c>
      <c r="J84" s="43">
        <v>11</v>
      </c>
      <c r="K84" s="43">
        <v>11</v>
      </c>
      <c r="L84" s="43">
        <v>11</v>
      </c>
      <c r="M84" s="43">
        <v>12</v>
      </c>
      <c r="N84" s="43">
        <v>12</v>
      </c>
      <c r="O84" s="17">
        <v>12</v>
      </c>
      <c r="P84" s="43">
        <v>12</v>
      </c>
      <c r="Q84" s="44">
        <v>12</v>
      </c>
    </row>
    <row r="85" spans="1:17" hidden="1">
      <c r="A85" s="14"/>
      <c r="B85" s="14"/>
      <c r="C85" s="41"/>
      <c r="E85" s="41">
        <v>11</v>
      </c>
      <c r="F85" s="42">
        <v>11</v>
      </c>
      <c r="G85" s="43">
        <v>11</v>
      </c>
      <c r="H85" s="43">
        <v>11</v>
      </c>
      <c r="I85" s="43">
        <v>11</v>
      </c>
      <c r="J85" s="43">
        <v>11</v>
      </c>
      <c r="K85" s="43">
        <v>12</v>
      </c>
      <c r="L85" s="43">
        <v>12</v>
      </c>
      <c r="M85" s="43">
        <v>12</v>
      </c>
      <c r="N85" s="43">
        <v>12</v>
      </c>
      <c r="O85" s="17">
        <v>12</v>
      </c>
      <c r="P85" s="43">
        <v>12</v>
      </c>
      <c r="Q85" s="44">
        <v>12</v>
      </c>
    </row>
    <row r="86" spans="1:17" ht="12" hidden="1" thickBot="1">
      <c r="A86" s="14"/>
      <c r="B86" s="14"/>
      <c r="C86" s="45"/>
      <c r="E86" s="45">
        <v>12</v>
      </c>
      <c r="F86" s="46">
        <v>12</v>
      </c>
      <c r="G86" s="47">
        <v>12</v>
      </c>
      <c r="H86" s="47">
        <v>12</v>
      </c>
      <c r="I86" s="47">
        <v>12</v>
      </c>
      <c r="J86" s="47">
        <v>12</v>
      </c>
      <c r="K86" s="47">
        <v>12</v>
      </c>
      <c r="L86" s="47">
        <v>12</v>
      </c>
      <c r="M86" s="47">
        <v>12</v>
      </c>
      <c r="N86" s="47">
        <v>12</v>
      </c>
      <c r="O86" s="48">
        <v>12</v>
      </c>
      <c r="P86" s="47">
        <v>12</v>
      </c>
      <c r="Q86" s="49">
        <v>12</v>
      </c>
    </row>
    <row r="87" spans="1:17">
      <c r="G87" s="14"/>
      <c r="H87" s="14"/>
      <c r="J87" s="14"/>
      <c r="L87" s="14"/>
      <c r="N87" s="14"/>
    </row>
  </sheetData>
  <sheetProtection algorithmName="SHA-512" hashValue="bjsYaTjJosVR/0mCiHyiD1wQpL+6cuiQ2nIvII1HW6WSUtBC4RwYzHfZugPaELsanfoHoWGS6usmNTd+VQj6nw==" saltValue="DQ5uisQ4tpxzAMAhRkHRiw==" spinCount="100000" sheet="1" objects="1" scenarios="1" selectLockedCells="1"/>
  <protectedRanges>
    <protectedRange password="CA3F" sqref="A15 E15 G15:I15 A27 I27 A37 I37 B28:B30 J28:J30" name="Range1"/>
  </protectedRanges>
  <mergeCells count="54">
    <mergeCell ref="A1:K1"/>
    <mergeCell ref="A16:C16"/>
    <mergeCell ref="A28:C28"/>
    <mergeCell ref="I38:K38"/>
    <mergeCell ref="A20:C25"/>
    <mergeCell ref="A7:C13"/>
    <mergeCell ref="I7:K13"/>
    <mergeCell ref="I20:K25"/>
    <mergeCell ref="A30:C35"/>
    <mergeCell ref="A14:C14"/>
    <mergeCell ref="A2:K2"/>
    <mergeCell ref="I16:K16"/>
    <mergeCell ref="I17:K17"/>
    <mergeCell ref="I18:K18"/>
    <mergeCell ref="I14:K14"/>
    <mergeCell ref="I15:K15"/>
    <mergeCell ref="A40:C40"/>
    <mergeCell ref="I40:K40"/>
    <mergeCell ref="I41:K41"/>
    <mergeCell ref="I42:K42"/>
    <mergeCell ref="D40:H40"/>
    <mergeCell ref="D41:H41"/>
    <mergeCell ref="D42:H42"/>
    <mergeCell ref="A41:C41"/>
    <mergeCell ref="A42:C42"/>
    <mergeCell ref="A43:C43"/>
    <mergeCell ref="A44:C44"/>
    <mergeCell ref="A45:C45"/>
    <mergeCell ref="A46:K47"/>
    <mergeCell ref="I30:K35"/>
    <mergeCell ref="E36:G36"/>
    <mergeCell ref="I36:K36"/>
    <mergeCell ref="A37:C37"/>
    <mergeCell ref="I37:K37"/>
    <mergeCell ref="A36:C36"/>
    <mergeCell ref="D43:H43"/>
    <mergeCell ref="D44:H44"/>
    <mergeCell ref="D45:H45"/>
    <mergeCell ref="I43:K43"/>
    <mergeCell ref="I44:K44"/>
    <mergeCell ref="I45:K45"/>
    <mergeCell ref="A15:C15"/>
    <mergeCell ref="A26:C26"/>
    <mergeCell ref="A27:C27"/>
    <mergeCell ref="F27:F30"/>
    <mergeCell ref="I26:K26"/>
    <mergeCell ref="I27:K27"/>
    <mergeCell ref="A6:K6"/>
    <mergeCell ref="J4:K4"/>
    <mergeCell ref="J5:K5"/>
    <mergeCell ref="E4:I4"/>
    <mergeCell ref="E5:I5"/>
    <mergeCell ref="A4:D4"/>
    <mergeCell ref="A5:D5"/>
  </mergeCells>
  <conditionalFormatting sqref="F35">
    <cfRule type="cellIs" dxfId="105" priority="1" operator="between">
      <formula>11</formula>
      <formula>20</formula>
    </cfRule>
    <cfRule type="cellIs" dxfId="104" priority="2" operator="between">
      <formula>8</formula>
      <formula>10</formula>
    </cfRule>
    <cfRule type="cellIs" dxfId="103" priority="3" operator="between">
      <formula>4</formula>
      <formula>7</formula>
    </cfRule>
    <cfRule type="cellIs" dxfId="102" priority="4" operator="between">
      <formula>2</formula>
      <formula>3</formula>
    </cfRule>
    <cfRule type="cellIs" dxfId="101" priority="5" operator="equal">
      <formula>1</formula>
    </cfRule>
  </conditionalFormatting>
  <dataValidations xWindow="540" yWindow="313" count="12">
    <dataValidation type="list" allowBlank="1" showErrorMessage="1" promptTitle="Activity" prompt="Add +1 - 1 or more body parts static (held &gt; 1min)_x000a_Add +1 - repeated &gt; 4 per min in small range (not walking)_x000a_Add +1 - repid large changes in posture or unstable base" sqref="F32" xr:uid="{00000000-0002-0000-0300-000000000000}">
      <formula1>$E$74:$E$77</formula1>
    </dataValidation>
    <dataValidation type="list" allowBlank="1" showErrorMessage="1" promptTitle="Carga/ força" sqref="E15" xr:uid="{00000000-0002-0000-0300-000001000000}">
      <formula1>$E$74:$E$77</formula1>
    </dataValidation>
    <dataValidation type="list" allowBlank="1" showInputMessage="1" showErrorMessage="1" promptTitle="Coupling" prompt="0  Good: Well-fitting handle &amp; a mid range power grip_x000a_1  Fair:   Hand hold acceptable but not ideal, or coupling is                acceptable via another part of the body_x000a_2  Poor:  Hand hold not accepable although possible_x000a_3  Unacceptable: Awkward unsafe " sqref="H15" xr:uid="{00000000-0002-0000-0300-000002000000}">
      <formula1>$C$74:$C$77</formula1>
    </dataValidation>
    <dataValidation type="list" allowBlank="1" showInputMessage="1" showErrorMessage="1" sqref="J28:J29" xr:uid="{00000000-0002-0000-0300-000003000000}">
      <formula1>$A$66:$A$67</formula1>
    </dataValidation>
    <dataValidation type="list" allowBlank="1" showInputMessage="1" showErrorMessage="1" sqref="I15" xr:uid="{00000000-0002-0000-0300-000004000000}">
      <formula1>$C$66:$C$71</formula1>
    </dataValidation>
    <dataValidation type="list" allowBlank="1" showInputMessage="1" showErrorMessage="1" prompt="_x000a_" sqref="B29" xr:uid="{00000000-0002-0000-0300-000005000000}">
      <formula1>$A$58:$A$60</formula1>
    </dataValidation>
    <dataValidation type="list" operator="greaterThanOrEqual" allowBlank="1" showInputMessage="1" showErrorMessage="1" sqref="A15" xr:uid="{00000000-0002-0000-0300-000006000000}">
      <formula1>$D$58:$D$62</formula1>
    </dataValidation>
    <dataValidation type="list" allowBlank="1" showInputMessage="1" showErrorMessage="1" sqref="I37" xr:uid="{00000000-0002-0000-0300-000007000000}">
      <formula1>$C$66:$C$68</formula1>
    </dataValidation>
    <dataValidation type="list" allowBlank="1" showInputMessage="1" showErrorMessage="1" sqref="A37" xr:uid="{00000000-0002-0000-0300-000008000000}">
      <formula1>$C$66:$C$69</formula1>
    </dataValidation>
    <dataValidation type="list" allowBlank="1" showInputMessage="1" showErrorMessage="1" prompt="_x000a_" sqref="A27" xr:uid="{00000000-0002-0000-0300-000009000000}">
      <formula1>$D$58:$D$60</formula1>
    </dataValidation>
    <dataValidation type="list" allowBlank="1" showInputMessage="1" showErrorMessage="1" sqref="I27" xr:uid="{00000000-0002-0000-0300-00000A000000}">
      <formula1>$C$66:$C$67</formula1>
    </dataValidation>
    <dataValidation type="list" allowBlank="1" showErrorMessage="1" promptTitle="Coupling" sqref="G15" xr:uid="{00000000-0002-0000-0300-00000B000000}">
      <formula1>$E$74:$E$77</formula1>
    </dataValidation>
  </dataValidations>
  <printOptions horizontalCentered="1"/>
  <pageMargins left="0.59055118110236227" right="0.59055118110236227" top="0.59055118110236227" bottom="0.59055118110236227" header="0.31496062992125984" footer="0.31496062992125984"/>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2">
    <tabColor rgb="FFC00000"/>
  </sheetPr>
  <dimension ref="A1:N41"/>
  <sheetViews>
    <sheetView showGridLines="0" showRowColHeaders="0" view="pageBreakPreview" zoomScale="120" zoomScaleNormal="120" zoomScaleSheetLayoutView="120" workbookViewId="0">
      <selection activeCell="A5" sqref="A5:F5"/>
    </sheetView>
  </sheetViews>
  <sheetFormatPr defaultColWidth="9.140625" defaultRowHeight="15"/>
  <cols>
    <col min="1" max="14" width="6.140625" customWidth="1"/>
  </cols>
  <sheetData>
    <row r="1" spans="1:14" ht="14.25" customHeight="1">
      <c r="A1" s="442" t="s">
        <v>1431</v>
      </c>
      <c r="B1" s="442"/>
      <c r="C1" s="442"/>
      <c r="D1" s="442"/>
      <c r="E1" s="442"/>
      <c r="F1" s="442"/>
      <c r="G1" s="442"/>
      <c r="H1" s="442"/>
      <c r="I1" s="442"/>
      <c r="J1" s="442"/>
      <c r="K1" s="442"/>
      <c r="L1" s="442"/>
      <c r="M1" s="442"/>
      <c r="N1" s="442"/>
    </row>
    <row r="2" spans="1:14" ht="9" customHeight="1">
      <c r="A2" s="443" t="s">
        <v>138</v>
      </c>
      <c r="B2" s="443"/>
      <c r="C2" s="443"/>
      <c r="D2" s="443"/>
      <c r="E2" s="443"/>
      <c r="F2" s="443"/>
      <c r="G2" s="443"/>
      <c r="H2" s="443"/>
      <c r="I2" s="443"/>
      <c r="J2" s="443"/>
      <c r="K2" s="443"/>
      <c r="L2" s="443"/>
      <c r="M2" s="443"/>
      <c r="N2" s="443"/>
    </row>
    <row r="3" spans="1:14" ht="9" customHeight="1">
      <c r="A3" s="443" t="s">
        <v>139</v>
      </c>
      <c r="B3" s="443"/>
      <c r="C3" s="443"/>
      <c r="D3" s="443"/>
      <c r="E3" s="443"/>
      <c r="F3" s="443"/>
      <c r="G3" s="443"/>
      <c r="H3" s="443"/>
      <c r="I3" s="443"/>
      <c r="J3" s="443"/>
      <c r="K3" s="443"/>
      <c r="L3" s="443"/>
      <c r="M3" s="443"/>
      <c r="N3" s="443"/>
    </row>
    <row r="4" spans="1:14" ht="9" customHeight="1" thickBot="1">
      <c r="A4" s="65"/>
      <c r="B4" s="65"/>
      <c r="C4" s="65"/>
      <c r="D4" s="65"/>
      <c r="E4" s="65"/>
      <c r="F4" s="65"/>
      <c r="G4" s="65"/>
      <c r="H4" s="65"/>
      <c r="I4" s="65"/>
      <c r="J4" s="65"/>
      <c r="K4" s="65"/>
      <c r="L4" s="65"/>
      <c r="M4" s="65"/>
      <c r="N4" s="65"/>
    </row>
    <row r="5" spans="1:14" ht="15" customHeight="1" thickTop="1" thickBot="1">
      <c r="A5" s="384" t="s">
        <v>1522</v>
      </c>
      <c r="B5" s="384"/>
      <c r="C5" s="384"/>
      <c r="D5" s="384"/>
      <c r="E5" s="384"/>
      <c r="F5" s="384"/>
      <c r="G5" s="384" t="s">
        <v>1524</v>
      </c>
      <c r="H5" s="384"/>
      <c r="I5" s="384"/>
      <c r="J5" s="384"/>
      <c r="K5" s="384"/>
      <c r="L5" s="384" t="s">
        <v>1466</v>
      </c>
      <c r="M5" s="384"/>
      <c r="N5" s="384"/>
    </row>
    <row r="6" spans="1:14" ht="15" customHeight="1" thickTop="1" thickBot="1">
      <c r="A6" s="384" t="s">
        <v>1523</v>
      </c>
      <c r="B6" s="384"/>
      <c r="C6" s="384"/>
      <c r="D6" s="384"/>
      <c r="E6" s="384"/>
      <c r="F6" s="384"/>
      <c r="G6" s="384" t="s">
        <v>1525</v>
      </c>
      <c r="H6" s="384"/>
      <c r="I6" s="384"/>
      <c r="J6" s="384"/>
      <c r="K6" s="384"/>
      <c r="L6" s="384" t="s">
        <v>1526</v>
      </c>
      <c r="M6" s="384"/>
      <c r="N6" s="384"/>
    </row>
    <row r="7" spans="1:14" ht="8.25" customHeight="1" thickTop="1" thickBot="1"/>
    <row r="8" spans="1:14" ht="16.5" customHeight="1" thickTop="1" thickBot="1">
      <c r="A8" s="456" t="s">
        <v>140</v>
      </c>
      <c r="B8" s="457"/>
      <c r="C8" s="457"/>
      <c r="D8" s="457"/>
      <c r="E8" s="457"/>
      <c r="F8" s="457"/>
      <c r="G8" s="457"/>
      <c r="H8" s="457"/>
      <c r="I8" s="457"/>
      <c r="J8" s="457"/>
      <c r="K8" s="457"/>
      <c r="L8" s="458"/>
      <c r="M8" s="63" t="s">
        <v>158</v>
      </c>
      <c r="N8" s="63" t="s">
        <v>157</v>
      </c>
    </row>
    <row r="9" spans="1:14" ht="16.5" thickTop="1" thickBot="1">
      <c r="A9" s="465">
        <v>0</v>
      </c>
      <c r="B9" s="465"/>
      <c r="C9" s="465">
        <v>2</v>
      </c>
      <c r="D9" s="465"/>
      <c r="E9" s="465">
        <v>4</v>
      </c>
      <c r="F9" s="465"/>
      <c r="G9" s="465">
        <v>6</v>
      </c>
      <c r="H9" s="465"/>
      <c r="I9" s="465">
        <v>8</v>
      </c>
      <c r="J9" s="465"/>
      <c r="K9" s="465">
        <v>10</v>
      </c>
      <c r="L9" s="465"/>
      <c r="M9" s="462"/>
      <c r="N9" s="462"/>
    </row>
    <row r="10" spans="1:14" ht="22.5" customHeight="1" thickTop="1" thickBot="1">
      <c r="A10" s="453" t="s">
        <v>142</v>
      </c>
      <c r="B10" s="453"/>
      <c r="C10" s="453" t="s">
        <v>141</v>
      </c>
      <c r="D10" s="453"/>
      <c r="E10" s="453" t="s">
        <v>143</v>
      </c>
      <c r="F10" s="453"/>
      <c r="G10" s="453" t="s">
        <v>144</v>
      </c>
      <c r="H10" s="453"/>
      <c r="I10" s="453" t="s">
        <v>145</v>
      </c>
      <c r="J10" s="453"/>
      <c r="K10" s="453" t="s">
        <v>146</v>
      </c>
      <c r="L10" s="453"/>
      <c r="M10" s="462"/>
      <c r="N10" s="462"/>
    </row>
    <row r="11" spans="1:14" ht="22.5" customHeight="1" thickTop="1" thickBot="1">
      <c r="A11" s="453"/>
      <c r="B11" s="453"/>
      <c r="C11" s="453"/>
      <c r="D11" s="453"/>
      <c r="E11" s="453"/>
      <c r="F11" s="453"/>
      <c r="G11" s="453"/>
      <c r="H11" s="453"/>
      <c r="I11" s="453"/>
      <c r="J11" s="453"/>
      <c r="K11" s="453"/>
      <c r="L11" s="453"/>
      <c r="M11" s="462"/>
      <c r="N11" s="462"/>
    </row>
    <row r="12" spans="1:14" ht="15" customHeight="1" thickTop="1" thickBot="1">
      <c r="A12" s="464"/>
      <c r="B12" s="464"/>
      <c r="C12" s="464"/>
      <c r="D12" s="464"/>
      <c r="E12" s="464"/>
      <c r="F12" s="464"/>
      <c r="G12" s="464"/>
      <c r="H12" s="464"/>
      <c r="I12" s="464"/>
      <c r="J12" s="464"/>
      <c r="K12" s="464"/>
      <c r="L12" s="464"/>
      <c r="M12" s="464"/>
      <c r="N12" s="464"/>
    </row>
    <row r="13" spans="1:14" ht="16.5" customHeight="1" thickTop="1" thickBot="1">
      <c r="A13" s="456" t="s">
        <v>231</v>
      </c>
      <c r="B13" s="457"/>
      <c r="C13" s="457"/>
      <c r="D13" s="457"/>
      <c r="E13" s="457"/>
      <c r="F13" s="457"/>
      <c r="G13" s="457"/>
      <c r="H13" s="457"/>
      <c r="I13" s="457"/>
      <c r="J13" s="457"/>
      <c r="K13" s="457"/>
      <c r="L13" s="458"/>
      <c r="M13" s="63" t="s">
        <v>158</v>
      </c>
      <c r="N13" s="63" t="s">
        <v>157</v>
      </c>
    </row>
    <row r="14" spans="1:14" ht="16.5" customHeight="1" thickTop="1" thickBot="1">
      <c r="A14" s="8">
        <v>0</v>
      </c>
      <c r="B14" s="8">
        <v>0.5</v>
      </c>
      <c r="C14" s="8">
        <v>1</v>
      </c>
      <c r="D14" s="8">
        <v>2</v>
      </c>
      <c r="E14" s="8">
        <v>3</v>
      </c>
      <c r="F14" s="8">
        <v>4</v>
      </c>
      <c r="G14" s="8">
        <v>5</v>
      </c>
      <c r="H14" s="8">
        <v>6</v>
      </c>
      <c r="I14" s="8">
        <v>7</v>
      </c>
      <c r="J14" s="8">
        <v>8</v>
      </c>
      <c r="K14" s="8">
        <v>9</v>
      </c>
      <c r="L14" s="8">
        <v>10</v>
      </c>
      <c r="M14" s="462"/>
      <c r="N14" s="462"/>
    </row>
    <row r="15" spans="1:14" ht="16.5" thickTop="1" thickBot="1">
      <c r="A15" s="453" t="s">
        <v>147</v>
      </c>
      <c r="B15" s="453" t="s">
        <v>154</v>
      </c>
      <c r="C15" s="453" t="s">
        <v>148</v>
      </c>
      <c r="D15" s="453" t="s">
        <v>72</v>
      </c>
      <c r="E15" s="454" t="s">
        <v>149</v>
      </c>
      <c r="F15" s="454" t="s">
        <v>149</v>
      </c>
      <c r="G15" s="453" t="s">
        <v>150</v>
      </c>
      <c r="H15" s="453" t="s">
        <v>152</v>
      </c>
      <c r="I15" s="453" t="s">
        <v>151</v>
      </c>
      <c r="J15" s="453" t="s">
        <v>155</v>
      </c>
      <c r="K15" s="453" t="s">
        <v>156</v>
      </c>
      <c r="L15" s="453" t="s">
        <v>153</v>
      </c>
      <c r="M15" s="462"/>
      <c r="N15" s="462"/>
    </row>
    <row r="16" spans="1:14" ht="16.5" thickTop="1" thickBot="1">
      <c r="A16" s="453"/>
      <c r="B16" s="453"/>
      <c r="C16" s="453"/>
      <c r="D16" s="453"/>
      <c r="E16" s="454"/>
      <c r="F16" s="454"/>
      <c r="G16" s="453"/>
      <c r="H16" s="453"/>
      <c r="I16" s="453"/>
      <c r="J16" s="453"/>
      <c r="K16" s="453"/>
      <c r="L16" s="453"/>
      <c r="M16" s="463"/>
      <c r="N16" s="463"/>
    </row>
    <row r="17" spans="1:14" ht="15" customHeight="1" thickTop="1" thickBot="1">
      <c r="A17" s="471"/>
      <c r="B17" s="464"/>
      <c r="C17" s="464"/>
      <c r="D17" s="464"/>
      <c r="E17" s="464"/>
      <c r="F17" s="464"/>
      <c r="G17" s="464"/>
      <c r="H17" s="464"/>
      <c r="I17" s="464"/>
      <c r="J17" s="464"/>
      <c r="K17" s="464"/>
      <c r="L17" s="464"/>
      <c r="M17" s="224">
        <f>M14/(10.1-M9)</f>
        <v>0</v>
      </c>
      <c r="N17" s="224">
        <f>N14/(10.1-N9)</f>
        <v>0</v>
      </c>
    </row>
    <row r="18" spans="1:14" ht="15" customHeight="1" thickTop="1" thickBot="1">
      <c r="A18" s="202"/>
      <c r="B18" s="202"/>
      <c r="C18" s="202"/>
      <c r="D18" s="202"/>
      <c r="E18" s="202"/>
      <c r="F18" s="202"/>
      <c r="G18" s="202"/>
      <c r="H18" s="202"/>
      <c r="I18" s="202"/>
      <c r="J18" s="202"/>
      <c r="K18" s="202"/>
      <c r="L18" s="202"/>
      <c r="M18" s="223" t="s">
        <v>158</v>
      </c>
      <c r="N18" s="223" t="s">
        <v>157</v>
      </c>
    </row>
    <row r="19" spans="1:14" ht="16.5" customHeight="1" thickTop="1" thickBot="1">
      <c r="A19" s="469" t="s">
        <v>165</v>
      </c>
      <c r="B19" s="469"/>
      <c r="C19" s="469"/>
      <c r="D19" s="469"/>
      <c r="E19" s="469"/>
      <c r="F19" s="469"/>
      <c r="G19" s="469"/>
      <c r="H19" s="469"/>
      <c r="I19" s="469"/>
      <c r="J19" s="469"/>
      <c r="K19" s="469"/>
      <c r="L19" s="469"/>
      <c r="M19" s="203" t="str">
        <f>IF(M9 = "", "", IF(M14="", "", IF(M17&gt;0.78,"red",(IF(M17&lt;0.56,"gre","yel")))))</f>
        <v/>
      </c>
      <c r="N19" s="203" t="str">
        <f>IF(N9 = "", "", IF(N14="", "", IF(N17&gt;0.78,"red",(IF(N17&lt;0.56,"gre","yel")))))</f>
        <v/>
      </c>
    </row>
    <row r="20" spans="1:14" ht="15" customHeight="1" thickTop="1" thickBot="1">
      <c r="A20" s="204"/>
      <c r="B20" s="205"/>
      <c r="C20" s="205"/>
      <c r="D20" s="205"/>
      <c r="E20" s="205"/>
      <c r="F20" s="205"/>
      <c r="G20" s="205"/>
      <c r="H20" s="205"/>
      <c r="I20" s="205"/>
      <c r="J20" s="205"/>
      <c r="K20" s="205"/>
      <c r="L20" s="205"/>
      <c r="M20" s="205"/>
      <c r="N20" s="206"/>
    </row>
    <row r="21" spans="1:14" ht="16.5" customHeight="1" thickTop="1" thickBot="1">
      <c r="A21" s="456" t="s">
        <v>1113</v>
      </c>
      <c r="B21" s="457"/>
      <c r="C21" s="457"/>
      <c r="D21" s="457"/>
      <c r="E21" s="457"/>
      <c r="F21" s="457"/>
      <c r="G21" s="457"/>
      <c r="H21" s="457"/>
      <c r="I21" s="457"/>
      <c r="J21" s="457"/>
      <c r="K21" s="457"/>
      <c r="L21" s="457"/>
      <c r="M21" s="457"/>
      <c r="N21" s="458"/>
    </row>
    <row r="22" spans="1:14" ht="16.5" thickTop="1" thickBot="1">
      <c r="A22" s="470"/>
      <c r="B22" s="470"/>
      <c r="C22" s="470"/>
      <c r="D22" s="470"/>
      <c r="E22" s="470"/>
      <c r="F22" s="470"/>
      <c r="G22" s="470"/>
      <c r="H22" s="470"/>
      <c r="I22" s="470"/>
      <c r="J22" s="470"/>
      <c r="K22" s="470"/>
      <c r="L22" s="470"/>
      <c r="M22" s="470"/>
      <c r="N22" s="470"/>
    </row>
    <row r="23" spans="1:14">
      <c r="A23" s="472" t="s">
        <v>159</v>
      </c>
      <c r="B23" s="207">
        <v>10</v>
      </c>
      <c r="C23" s="208"/>
      <c r="D23" s="209"/>
      <c r="E23" s="209"/>
      <c r="F23" s="209"/>
      <c r="G23" s="209"/>
      <c r="H23" s="209"/>
      <c r="I23" s="209"/>
      <c r="J23" s="209"/>
      <c r="K23" s="209"/>
      <c r="L23" s="210"/>
    </row>
    <row r="24" spans="1:14">
      <c r="A24" s="472"/>
      <c r="B24" s="211" t="s">
        <v>160</v>
      </c>
      <c r="C24" s="212"/>
      <c r="D24" s="213"/>
      <c r="E24" s="213"/>
      <c r="F24" s="213"/>
      <c r="G24" s="213"/>
      <c r="H24" s="213"/>
      <c r="I24" s="213"/>
      <c r="J24" s="213"/>
      <c r="K24" s="213"/>
      <c r="L24" s="214"/>
    </row>
    <row r="25" spans="1:14">
      <c r="A25" s="472"/>
      <c r="B25" s="207">
        <v>8</v>
      </c>
      <c r="C25" s="212"/>
      <c r="D25" s="213"/>
      <c r="E25" s="213"/>
      <c r="F25" s="213"/>
      <c r="G25" s="213"/>
      <c r="H25" s="213"/>
      <c r="I25" s="213"/>
      <c r="J25" s="213"/>
      <c r="K25" s="213"/>
      <c r="L25" s="214"/>
    </row>
    <row r="26" spans="1:14">
      <c r="A26" s="472"/>
      <c r="B26" s="211" t="s">
        <v>161</v>
      </c>
      <c r="C26" s="215"/>
      <c r="D26" s="213"/>
      <c r="E26" s="213"/>
      <c r="F26" s="213"/>
      <c r="G26" s="213"/>
      <c r="H26" s="213"/>
      <c r="I26" s="213"/>
      <c r="J26" s="213"/>
      <c r="K26" s="213"/>
      <c r="L26" s="214"/>
    </row>
    <row r="27" spans="1:14">
      <c r="A27" s="472"/>
      <c r="B27" s="207">
        <v>6</v>
      </c>
      <c r="C27" s="216"/>
      <c r="D27" s="213"/>
      <c r="E27" s="213"/>
      <c r="F27" s="213"/>
      <c r="G27" s="213"/>
      <c r="H27" s="213"/>
      <c r="I27" s="213"/>
      <c r="J27" s="213"/>
      <c r="K27" s="213"/>
      <c r="L27" s="214"/>
    </row>
    <row r="28" spans="1:14">
      <c r="A28" s="472"/>
      <c r="B28" s="211" t="s">
        <v>162</v>
      </c>
      <c r="C28" s="215"/>
      <c r="D28" s="213"/>
      <c r="E28" s="213"/>
      <c r="F28" s="213"/>
      <c r="G28" s="213"/>
      <c r="H28" s="213"/>
      <c r="I28" s="213"/>
      <c r="J28" s="213"/>
      <c r="K28" s="213"/>
      <c r="L28" s="214"/>
    </row>
    <row r="29" spans="1:14">
      <c r="A29" s="472"/>
      <c r="B29" s="207">
        <v>4</v>
      </c>
      <c r="C29" s="212"/>
      <c r="D29" s="213"/>
      <c r="E29" s="213"/>
      <c r="F29" s="213"/>
      <c r="G29" s="213"/>
      <c r="H29" s="213"/>
      <c r="I29" s="213"/>
      <c r="J29" s="213"/>
      <c r="K29" s="213"/>
      <c r="L29" s="214"/>
    </row>
    <row r="30" spans="1:14">
      <c r="A30" s="472"/>
      <c r="B30" s="211" t="s">
        <v>163</v>
      </c>
      <c r="C30" s="212"/>
      <c r="D30" s="213"/>
      <c r="E30" s="213"/>
      <c r="F30" s="213"/>
      <c r="G30" s="213"/>
      <c r="H30" s="213"/>
      <c r="I30" s="213"/>
      <c r="J30" s="213"/>
      <c r="K30" s="213"/>
      <c r="L30" s="214"/>
    </row>
    <row r="31" spans="1:14">
      <c r="A31" s="472"/>
      <c r="B31" s="207">
        <v>2</v>
      </c>
      <c r="C31" s="212"/>
      <c r="D31" s="213"/>
      <c r="E31" s="213"/>
      <c r="F31" s="213"/>
      <c r="G31" s="213"/>
      <c r="H31" s="213"/>
      <c r="I31" s="213"/>
      <c r="J31" s="213"/>
      <c r="K31" s="213"/>
      <c r="L31" s="214"/>
    </row>
    <row r="32" spans="1:14" ht="15.75" thickBot="1">
      <c r="A32" s="472"/>
      <c r="B32" s="211" t="s">
        <v>164</v>
      </c>
      <c r="C32" s="217"/>
      <c r="D32" s="218"/>
      <c r="E32" s="218"/>
      <c r="F32" s="218"/>
      <c r="G32" s="218"/>
      <c r="H32" s="218"/>
      <c r="I32" s="218"/>
      <c r="J32" s="218"/>
      <c r="K32" s="218"/>
      <c r="L32" s="219"/>
    </row>
    <row r="33" spans="1:14">
      <c r="B33" s="207">
        <v>0</v>
      </c>
      <c r="C33" s="220"/>
      <c r="D33" s="207">
        <v>2</v>
      </c>
      <c r="E33" s="207"/>
      <c r="F33" s="207">
        <v>4</v>
      </c>
      <c r="G33" s="207"/>
      <c r="H33" s="207">
        <v>6</v>
      </c>
      <c r="I33" s="207"/>
      <c r="J33" s="207">
        <v>8</v>
      </c>
      <c r="K33" s="207"/>
      <c r="L33" s="207">
        <v>10</v>
      </c>
      <c r="M33" s="54"/>
    </row>
    <row r="34" spans="1:14">
      <c r="A34" s="221"/>
      <c r="B34" s="221"/>
      <c r="C34" s="468" t="s">
        <v>140</v>
      </c>
      <c r="D34" s="468"/>
      <c r="E34" s="468"/>
      <c r="F34" s="468"/>
      <c r="G34" s="468"/>
      <c r="H34" s="468"/>
      <c r="I34" s="468"/>
      <c r="J34" s="468"/>
      <c r="K34" s="468"/>
      <c r="L34" s="468"/>
    </row>
    <row r="35" spans="1:14" ht="15.75" thickBot="1">
      <c r="A35" s="371"/>
      <c r="B35" s="371"/>
      <c r="C35" s="371"/>
      <c r="D35" s="371"/>
      <c r="E35" s="371"/>
      <c r="F35" s="371"/>
      <c r="G35" s="371"/>
      <c r="H35" s="371"/>
      <c r="I35" s="371"/>
      <c r="J35" s="371"/>
      <c r="K35" s="371"/>
      <c r="L35" s="371"/>
      <c r="M35" s="371"/>
      <c r="N35" s="371"/>
    </row>
    <row r="36" spans="1:14" ht="16.5" customHeight="1" thickTop="1" thickBot="1">
      <c r="A36" s="456" t="s">
        <v>172</v>
      </c>
      <c r="B36" s="457"/>
      <c r="C36" s="457"/>
      <c r="D36" s="457"/>
      <c r="E36" s="457"/>
      <c r="F36" s="457"/>
      <c r="G36" s="457"/>
      <c r="H36" s="457"/>
      <c r="I36" s="457"/>
      <c r="J36" s="457"/>
      <c r="K36" s="457"/>
      <c r="L36" s="457"/>
      <c r="M36" s="457"/>
      <c r="N36" s="458"/>
    </row>
    <row r="37" spans="1:14" ht="16.5" customHeight="1" thickTop="1" thickBot="1">
      <c r="A37" s="455" t="s">
        <v>166</v>
      </c>
      <c r="B37" s="455"/>
      <c r="C37" s="455"/>
      <c r="D37" s="459" t="s">
        <v>171</v>
      </c>
      <c r="E37" s="459"/>
      <c r="F37" s="459"/>
      <c r="G37" s="459"/>
      <c r="H37" s="459"/>
      <c r="I37" s="459"/>
      <c r="J37" s="459"/>
      <c r="K37" s="459"/>
      <c r="L37" s="459"/>
      <c r="M37" s="459"/>
      <c r="N37" s="459"/>
    </row>
    <row r="38" spans="1:14" ht="16.5" customHeight="1" thickTop="1" thickBot="1">
      <c r="A38" s="455" t="s">
        <v>168</v>
      </c>
      <c r="B38" s="455"/>
      <c r="C38" s="455"/>
      <c r="D38" s="460" t="s">
        <v>169</v>
      </c>
      <c r="E38" s="460"/>
      <c r="F38" s="460"/>
      <c r="G38" s="460"/>
      <c r="H38" s="460"/>
      <c r="I38" s="460"/>
      <c r="J38" s="460"/>
      <c r="K38" s="460"/>
      <c r="L38" s="460"/>
      <c r="M38" s="460"/>
      <c r="N38" s="460"/>
    </row>
    <row r="39" spans="1:14" ht="16.5" customHeight="1" thickTop="1" thickBot="1">
      <c r="A39" s="455" t="s">
        <v>167</v>
      </c>
      <c r="B39" s="455"/>
      <c r="C39" s="455"/>
      <c r="D39" s="461" t="s">
        <v>170</v>
      </c>
      <c r="E39" s="461"/>
      <c r="F39" s="461"/>
      <c r="G39" s="461"/>
      <c r="H39" s="461"/>
      <c r="I39" s="461"/>
      <c r="J39" s="461"/>
      <c r="K39" s="461"/>
      <c r="L39" s="461"/>
      <c r="M39" s="461"/>
      <c r="N39" s="461"/>
    </row>
    <row r="40" spans="1:14" ht="15" customHeight="1" thickTop="1">
      <c r="A40" s="466" t="s">
        <v>1570</v>
      </c>
      <c r="B40" s="466"/>
      <c r="C40" s="466"/>
      <c r="D40" s="466"/>
      <c r="E40" s="466"/>
      <c r="F40" s="466"/>
      <c r="G40" s="466"/>
      <c r="H40" s="466"/>
      <c r="I40" s="466"/>
      <c r="J40" s="466"/>
      <c r="K40" s="466"/>
      <c r="L40" s="466"/>
      <c r="M40" s="466"/>
      <c r="N40" s="466"/>
    </row>
    <row r="41" spans="1:14" ht="15" customHeight="1">
      <c r="A41" s="467"/>
      <c r="B41" s="467"/>
      <c r="C41" s="467"/>
      <c r="D41" s="467"/>
      <c r="E41" s="467"/>
      <c r="F41" s="467"/>
      <c r="G41" s="467"/>
      <c r="H41" s="467"/>
      <c r="I41" s="467"/>
      <c r="J41" s="467"/>
      <c r="K41" s="467"/>
      <c r="L41" s="467"/>
      <c r="M41" s="467"/>
      <c r="N41" s="467"/>
    </row>
  </sheetData>
  <sheetProtection algorithmName="SHA-512" hashValue="JzFtcePqOO/1+AUtBrWSwUN/HRD7FD+Mi3ZRRFUgy/rkAO/cc/QJi8b32TxgQlnNG3k9Z39AYjZhFIKAFCXiOg==" saltValue="A8QQ0v3BVVtu1dEKDqs18A==" spinCount="100000" sheet="1" objects="1" scenarios="1" selectLockedCells="1"/>
  <mergeCells count="55">
    <mergeCell ref="A40:N41"/>
    <mergeCell ref="A2:N2"/>
    <mergeCell ref="A3:N3"/>
    <mergeCell ref="C34:L34"/>
    <mergeCell ref="A21:N21"/>
    <mergeCell ref="I15:I16"/>
    <mergeCell ref="J15:J16"/>
    <mergeCell ref="K15:K16"/>
    <mergeCell ref="L15:L16"/>
    <mergeCell ref="A19:L19"/>
    <mergeCell ref="A22:N22"/>
    <mergeCell ref="G15:G16"/>
    <mergeCell ref="H15:H16"/>
    <mergeCell ref="A17:L17"/>
    <mergeCell ref="A23:A32"/>
    <mergeCell ref="A10:B11"/>
    <mergeCell ref="C10:D11"/>
    <mergeCell ref="E10:F11"/>
    <mergeCell ref="G10:H11"/>
    <mergeCell ref="K10:L11"/>
    <mergeCell ref="A8:L8"/>
    <mergeCell ref="A9:B9"/>
    <mergeCell ref="C9:D9"/>
    <mergeCell ref="E9:F9"/>
    <mergeCell ref="G9:H9"/>
    <mergeCell ref="I9:J9"/>
    <mergeCell ref="K9:L9"/>
    <mergeCell ref="I10:J11"/>
    <mergeCell ref="A1:N1"/>
    <mergeCell ref="A38:C38"/>
    <mergeCell ref="A37:C37"/>
    <mergeCell ref="A39:C39"/>
    <mergeCell ref="A35:N35"/>
    <mergeCell ref="A36:N36"/>
    <mergeCell ref="D37:N37"/>
    <mergeCell ref="D38:N38"/>
    <mergeCell ref="D39:N39"/>
    <mergeCell ref="M9:M11"/>
    <mergeCell ref="N9:N11"/>
    <mergeCell ref="M14:M16"/>
    <mergeCell ref="N14:N16"/>
    <mergeCell ref="A13:L13"/>
    <mergeCell ref="A15:A16"/>
    <mergeCell ref="A12:N12"/>
    <mergeCell ref="B15:B16"/>
    <mergeCell ref="C15:C16"/>
    <mergeCell ref="D15:D16"/>
    <mergeCell ref="E15:E16"/>
    <mergeCell ref="F15:F16"/>
    <mergeCell ref="L5:N5"/>
    <mergeCell ref="L6:N6"/>
    <mergeCell ref="G5:K5"/>
    <mergeCell ref="G6:K6"/>
    <mergeCell ref="A5:F5"/>
    <mergeCell ref="A6:F6"/>
  </mergeCells>
  <conditionalFormatting sqref="M19:N19">
    <cfRule type="containsText" dxfId="100" priority="4" operator="containsText" text="yel">
      <formula>NOT(ISERROR(SEARCH("yel",M19)))</formula>
    </cfRule>
    <cfRule type="containsText" dxfId="99" priority="5" operator="containsText" text="gre">
      <formula>NOT(ISERROR(SEARCH("gre",M19)))</formula>
    </cfRule>
    <cfRule type="containsText" dxfId="98" priority="6" operator="containsText" text="red">
      <formula>NOT(ISERROR(SEARCH("red",M19)))</formula>
    </cfRule>
  </conditionalFormatting>
  <dataValidations count="2">
    <dataValidation type="list" allowBlank="1" showInputMessage="1" showErrorMessage="1" sqref="M9:N11" xr:uid="{00000000-0002-0000-0400-000000000000}">
      <formula1>"0,2,4,6,8,10"</formula1>
    </dataValidation>
    <dataValidation type="list" allowBlank="1" showInputMessage="1" showErrorMessage="1" sqref="M14:N16" xr:uid="{00000000-0002-0000-0400-000001000000}">
      <mc:AlternateContent xmlns:x12ac="http://schemas.microsoft.com/office/spreadsheetml/2011/1/ac" xmlns:mc="http://schemas.openxmlformats.org/markup-compatibility/2006">
        <mc:Choice Requires="x12ac">
          <x12ac:list>0,"0,5",1,2,3,4,5,6,7,8,9,10</x12ac:list>
        </mc:Choice>
        <mc:Fallback>
          <formula1>"0,0,5,1,2,3,4,5,6,7,8,9,10"</formula1>
        </mc:Fallback>
      </mc:AlternateContent>
    </dataValidation>
  </dataValidations>
  <printOptions horizontalCentered="1"/>
  <pageMargins left="0.59055118110236227" right="0.59055118110236227" top="0.59055118110236227" bottom="0.59055118110236227" header="0.31496062992125984" footer="0.31496062992125984"/>
  <pageSetup paperSize="9" orientation="portrait" r:id="rId1"/>
  <ignoredErrors>
    <ignoredError sqref="N19" evalError="1"/>
  </ignoredError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11"/>
  <dimension ref="A1:P68"/>
  <sheetViews>
    <sheetView topLeftCell="A55" workbookViewId="0">
      <selection activeCell="E68" sqref="E68"/>
    </sheetView>
  </sheetViews>
  <sheetFormatPr defaultColWidth="9.140625" defaultRowHeight="12.75"/>
  <cols>
    <col min="1" max="2" width="9.140625" style="84"/>
    <col min="3" max="3" width="10" style="84" customWidth="1"/>
    <col min="4" max="6" width="9.140625" style="84"/>
    <col min="7" max="7" width="11" style="84" customWidth="1"/>
    <col min="8" max="16384" width="9.140625" style="84"/>
  </cols>
  <sheetData>
    <row r="1" spans="1:16" ht="18">
      <c r="A1" s="118" t="s">
        <v>173</v>
      </c>
    </row>
    <row r="3" spans="1:16">
      <c r="B3" s="98" t="s">
        <v>174</v>
      </c>
      <c r="F3" s="98" t="s">
        <v>175</v>
      </c>
      <c r="M3" s="98" t="s">
        <v>176</v>
      </c>
    </row>
    <row r="4" spans="1:16" ht="25.5">
      <c r="B4" s="119" t="s">
        <v>177</v>
      </c>
      <c r="C4" s="119" t="s">
        <v>178</v>
      </c>
      <c r="D4" s="119" t="s">
        <v>179</v>
      </c>
      <c r="F4" s="119" t="s">
        <v>177</v>
      </c>
      <c r="G4" s="119" t="s">
        <v>178</v>
      </c>
      <c r="H4" s="119" t="s">
        <v>179</v>
      </c>
      <c r="M4" s="120" t="s">
        <v>180</v>
      </c>
      <c r="N4" s="120" t="s">
        <v>181</v>
      </c>
      <c r="O4" s="120" t="s">
        <v>182</v>
      </c>
      <c r="P4" s="120" t="s">
        <v>183</v>
      </c>
    </row>
    <row r="5" spans="1:16">
      <c r="B5" s="121">
        <f>IF(RULA!H5="",0,IF(RULA!H7="",0,((RULA!H5*10)+RULA!H7)))</f>
        <v>32</v>
      </c>
      <c r="C5" s="122">
        <f>IF(RULA!H9="",0,IF(RULA!H11="",0,((RULA!H9*10)+RULA!H11)))</f>
        <v>31</v>
      </c>
      <c r="D5" s="123">
        <f>IF(B5=0,0,IF(C5=0,0,INDEX($C$12:$K$30,MATCH(B5,$C$12:$C$30,),MATCH(C5,$C$12:$K$12,))))</f>
        <v>4</v>
      </c>
      <c r="F5" s="121">
        <f>IF(RULA!I5="",0,IF(RULA!I7="",0,((RULA!I5*10)+RULA!I7)))</f>
        <v>32</v>
      </c>
      <c r="G5" s="122">
        <f>IF(RULA!I9="",0,IF(RULA!I11="",0,((RULA!I9*10)+RULA!I11)))</f>
        <v>31</v>
      </c>
      <c r="H5" s="123">
        <f>IF(F5=0,0,IF(G5=0,0,INDEX($C$12:$K$30,MATCH(F5,$C$12:$C$30,),MATCH(G5,$C$12:$K$12,))))</f>
        <v>4</v>
      </c>
      <c r="M5" s="84">
        <v>1</v>
      </c>
      <c r="N5" s="84">
        <v>1</v>
      </c>
      <c r="O5" s="84">
        <v>1</v>
      </c>
      <c r="P5" s="84">
        <v>1</v>
      </c>
    </row>
    <row r="6" spans="1:16">
      <c r="M6" s="84">
        <v>2</v>
      </c>
      <c r="N6" s="84">
        <v>2</v>
      </c>
      <c r="O6" s="84">
        <v>2</v>
      </c>
      <c r="P6" s="84">
        <v>2</v>
      </c>
    </row>
    <row r="7" spans="1:16">
      <c r="A7" s="124" t="s">
        <v>184</v>
      </c>
      <c r="B7" s="83"/>
      <c r="C7" s="83"/>
      <c r="D7" s="83"/>
      <c r="E7" s="83"/>
      <c r="F7" s="83"/>
      <c r="G7" s="83"/>
      <c r="H7" s="83"/>
      <c r="I7" s="83"/>
      <c r="J7" s="83"/>
      <c r="K7" s="83"/>
      <c r="M7" s="84">
        <v>3</v>
      </c>
      <c r="N7" s="84">
        <v>3</v>
      </c>
      <c r="O7" s="84">
        <v>3</v>
      </c>
    </row>
    <row r="8" spans="1:16" ht="24" customHeight="1">
      <c r="A8" s="492" t="s">
        <v>185</v>
      </c>
      <c r="B8" s="495" t="s">
        <v>186</v>
      </c>
      <c r="C8" s="498" t="s">
        <v>187</v>
      </c>
      <c r="D8" s="489" t="s">
        <v>188</v>
      </c>
      <c r="E8" s="489"/>
      <c r="F8" s="489"/>
      <c r="G8" s="489"/>
      <c r="H8" s="489"/>
      <c r="I8" s="489"/>
      <c r="J8" s="489"/>
      <c r="K8" s="490"/>
      <c r="M8" s="84">
        <v>4</v>
      </c>
      <c r="O8" s="84">
        <v>4</v>
      </c>
    </row>
    <row r="9" spans="1:16">
      <c r="A9" s="493"/>
      <c r="B9" s="496"/>
      <c r="C9" s="499"/>
      <c r="D9" s="491">
        <v>1</v>
      </c>
      <c r="E9" s="479"/>
      <c r="F9" s="491">
        <v>2</v>
      </c>
      <c r="G9" s="479"/>
      <c r="H9" s="491">
        <v>3</v>
      </c>
      <c r="I9" s="479"/>
      <c r="J9" s="478">
        <v>4</v>
      </c>
      <c r="K9" s="479"/>
      <c r="M9" s="84">
        <v>5</v>
      </c>
    </row>
    <row r="10" spans="1:16">
      <c r="A10" s="493"/>
      <c r="B10" s="496"/>
      <c r="C10" s="499"/>
      <c r="D10" s="480" t="s">
        <v>189</v>
      </c>
      <c r="E10" s="480"/>
      <c r="F10" s="481" t="s">
        <v>189</v>
      </c>
      <c r="G10" s="482"/>
      <c r="H10" s="480" t="s">
        <v>189</v>
      </c>
      <c r="I10" s="480"/>
      <c r="J10" s="481" t="s">
        <v>189</v>
      </c>
      <c r="K10" s="482"/>
      <c r="M10" s="84">
        <v>6</v>
      </c>
    </row>
    <row r="11" spans="1:16">
      <c r="A11" s="494"/>
      <c r="B11" s="497"/>
      <c r="C11" s="500"/>
      <c r="D11" s="125">
        <v>1</v>
      </c>
      <c r="E11" s="125">
        <v>2</v>
      </c>
      <c r="F11" s="126">
        <v>1</v>
      </c>
      <c r="G11" s="127">
        <v>2</v>
      </c>
      <c r="H11" s="125">
        <v>1</v>
      </c>
      <c r="I11" s="125">
        <v>2</v>
      </c>
      <c r="J11" s="126">
        <v>1</v>
      </c>
      <c r="K11" s="127">
        <v>2</v>
      </c>
    </row>
    <row r="12" spans="1:16" ht="24" customHeight="1">
      <c r="A12" s="501" t="s">
        <v>190</v>
      </c>
      <c r="B12" s="502"/>
      <c r="C12" s="128" t="s">
        <v>191</v>
      </c>
      <c r="D12" s="129">
        <f>(D9*10)+D11</f>
        <v>11</v>
      </c>
      <c r="E12" s="129">
        <f>(D9*10)+E11</f>
        <v>12</v>
      </c>
      <c r="F12" s="129">
        <f>(F9*10)+F11</f>
        <v>21</v>
      </c>
      <c r="G12" s="129">
        <f>(F9*10)+G11</f>
        <v>22</v>
      </c>
      <c r="H12" s="129">
        <f>(H9*10)+H11</f>
        <v>31</v>
      </c>
      <c r="I12" s="129">
        <f>(H9*10)+I11</f>
        <v>32</v>
      </c>
      <c r="J12" s="129">
        <f>(J9*10)+J11</f>
        <v>41</v>
      </c>
      <c r="K12" s="130">
        <f>(J9*10)+K11</f>
        <v>42</v>
      </c>
    </row>
    <row r="13" spans="1:16">
      <c r="A13" s="484">
        <v>1</v>
      </c>
      <c r="B13" s="131">
        <v>1</v>
      </c>
      <c r="C13" s="132">
        <f>($A$13*10)+B13</f>
        <v>11</v>
      </c>
      <c r="D13" s="133">
        <v>1</v>
      </c>
      <c r="E13" s="134">
        <v>2</v>
      </c>
      <c r="F13" s="135">
        <v>2</v>
      </c>
      <c r="G13" s="135">
        <v>2</v>
      </c>
      <c r="H13" s="133">
        <v>2</v>
      </c>
      <c r="I13" s="134">
        <v>3</v>
      </c>
      <c r="J13" s="135">
        <v>3</v>
      </c>
      <c r="K13" s="134">
        <v>3</v>
      </c>
    </row>
    <row r="14" spans="1:16">
      <c r="A14" s="484"/>
      <c r="B14" s="131">
        <v>2</v>
      </c>
      <c r="C14" s="132">
        <f>($A$13*10)+B14</f>
        <v>12</v>
      </c>
      <c r="D14" s="136">
        <v>2</v>
      </c>
      <c r="E14" s="137">
        <v>2</v>
      </c>
      <c r="F14" s="138">
        <v>2</v>
      </c>
      <c r="G14" s="138">
        <v>2</v>
      </c>
      <c r="H14" s="136">
        <v>3</v>
      </c>
      <c r="I14" s="137">
        <v>3</v>
      </c>
      <c r="J14" s="138">
        <v>3</v>
      </c>
      <c r="K14" s="137">
        <v>3</v>
      </c>
    </row>
    <row r="15" spans="1:16">
      <c r="A15" s="485"/>
      <c r="B15" s="139">
        <v>3</v>
      </c>
      <c r="C15" s="132">
        <f>($A$13*10)+B15</f>
        <v>13</v>
      </c>
      <c r="D15" s="140">
        <v>2</v>
      </c>
      <c r="E15" s="141">
        <v>3</v>
      </c>
      <c r="F15" s="142">
        <v>3</v>
      </c>
      <c r="G15" s="142">
        <v>3</v>
      </c>
      <c r="H15" s="140">
        <v>3</v>
      </c>
      <c r="I15" s="141">
        <v>3</v>
      </c>
      <c r="J15" s="142">
        <v>4</v>
      </c>
      <c r="K15" s="141">
        <v>4</v>
      </c>
    </row>
    <row r="16" spans="1:16">
      <c r="A16" s="483">
        <v>2</v>
      </c>
      <c r="B16" s="143">
        <v>1</v>
      </c>
      <c r="C16" s="132">
        <f>($A$16*10)+B16</f>
        <v>21</v>
      </c>
      <c r="D16" s="133">
        <v>2</v>
      </c>
      <c r="E16" s="134">
        <v>3</v>
      </c>
      <c r="F16" s="135">
        <v>3</v>
      </c>
      <c r="G16" s="135">
        <v>3</v>
      </c>
      <c r="H16" s="133">
        <v>3</v>
      </c>
      <c r="I16" s="134">
        <v>4</v>
      </c>
      <c r="J16" s="135">
        <v>4</v>
      </c>
      <c r="K16" s="134">
        <v>4</v>
      </c>
    </row>
    <row r="17" spans="1:11">
      <c r="A17" s="484"/>
      <c r="B17" s="131">
        <v>2</v>
      </c>
      <c r="C17" s="132">
        <f>($A$16*10)+B17</f>
        <v>22</v>
      </c>
      <c r="D17" s="136">
        <v>3</v>
      </c>
      <c r="E17" s="137">
        <v>3</v>
      </c>
      <c r="F17" s="138">
        <v>3</v>
      </c>
      <c r="G17" s="138">
        <v>3</v>
      </c>
      <c r="H17" s="136">
        <v>3</v>
      </c>
      <c r="I17" s="137">
        <v>4</v>
      </c>
      <c r="J17" s="138">
        <v>4</v>
      </c>
      <c r="K17" s="137">
        <v>4</v>
      </c>
    </row>
    <row r="18" spans="1:11">
      <c r="A18" s="485"/>
      <c r="B18" s="139">
        <v>3</v>
      </c>
      <c r="C18" s="132">
        <f>($A$16*10)+B18</f>
        <v>23</v>
      </c>
      <c r="D18" s="140">
        <v>3</v>
      </c>
      <c r="E18" s="141">
        <v>4</v>
      </c>
      <c r="F18" s="142">
        <v>4</v>
      </c>
      <c r="G18" s="142">
        <v>4</v>
      </c>
      <c r="H18" s="140">
        <v>4</v>
      </c>
      <c r="I18" s="141">
        <v>4</v>
      </c>
      <c r="J18" s="142">
        <v>5</v>
      </c>
      <c r="K18" s="141">
        <v>5</v>
      </c>
    </row>
    <row r="19" spans="1:11">
      <c r="A19" s="483">
        <v>3</v>
      </c>
      <c r="B19" s="143">
        <v>1</v>
      </c>
      <c r="C19" s="132">
        <f>($A$19*10)+B19</f>
        <v>31</v>
      </c>
      <c r="D19" s="133">
        <v>3</v>
      </c>
      <c r="E19" s="134">
        <v>3</v>
      </c>
      <c r="F19" s="135">
        <v>4</v>
      </c>
      <c r="G19" s="135">
        <v>4</v>
      </c>
      <c r="H19" s="133">
        <v>4</v>
      </c>
      <c r="I19" s="134">
        <v>4</v>
      </c>
      <c r="J19" s="135">
        <v>5</v>
      </c>
      <c r="K19" s="134">
        <v>5</v>
      </c>
    </row>
    <row r="20" spans="1:11" ht="12.75" customHeight="1">
      <c r="A20" s="484"/>
      <c r="B20" s="131">
        <v>2</v>
      </c>
      <c r="C20" s="132">
        <f>($A$19*10)+B20</f>
        <v>32</v>
      </c>
      <c r="D20" s="136">
        <v>3</v>
      </c>
      <c r="E20" s="137">
        <v>4</v>
      </c>
      <c r="F20" s="138">
        <v>4</v>
      </c>
      <c r="G20" s="138">
        <v>4</v>
      </c>
      <c r="H20" s="136">
        <v>4</v>
      </c>
      <c r="I20" s="137">
        <v>4</v>
      </c>
      <c r="J20" s="138">
        <v>5</v>
      </c>
      <c r="K20" s="137">
        <v>5</v>
      </c>
    </row>
    <row r="21" spans="1:11">
      <c r="A21" s="485"/>
      <c r="B21" s="139">
        <v>3</v>
      </c>
      <c r="C21" s="132">
        <f>($A$19*10)+B21</f>
        <v>33</v>
      </c>
      <c r="D21" s="140">
        <v>4</v>
      </c>
      <c r="E21" s="141">
        <v>4</v>
      </c>
      <c r="F21" s="142">
        <v>4</v>
      </c>
      <c r="G21" s="142">
        <v>4</v>
      </c>
      <c r="H21" s="140">
        <v>4</v>
      </c>
      <c r="I21" s="141">
        <v>5</v>
      </c>
      <c r="J21" s="142">
        <v>5</v>
      </c>
      <c r="K21" s="141">
        <v>5</v>
      </c>
    </row>
    <row r="22" spans="1:11">
      <c r="A22" s="483">
        <v>4</v>
      </c>
      <c r="B22" s="143">
        <v>1</v>
      </c>
      <c r="C22" s="132">
        <f>($A$22*10)+B22</f>
        <v>41</v>
      </c>
      <c r="D22" s="133">
        <v>4</v>
      </c>
      <c r="E22" s="134">
        <v>4</v>
      </c>
      <c r="F22" s="135">
        <v>4</v>
      </c>
      <c r="G22" s="135">
        <v>4</v>
      </c>
      <c r="H22" s="133">
        <v>4</v>
      </c>
      <c r="I22" s="134">
        <v>5</v>
      </c>
      <c r="J22" s="135">
        <v>5</v>
      </c>
      <c r="K22" s="134">
        <v>5</v>
      </c>
    </row>
    <row r="23" spans="1:11">
      <c r="A23" s="484"/>
      <c r="B23" s="131">
        <v>2</v>
      </c>
      <c r="C23" s="132">
        <f>($A$22*10)+B23</f>
        <v>42</v>
      </c>
      <c r="D23" s="136">
        <v>4</v>
      </c>
      <c r="E23" s="137">
        <v>4</v>
      </c>
      <c r="F23" s="138">
        <v>4</v>
      </c>
      <c r="G23" s="138">
        <v>4</v>
      </c>
      <c r="H23" s="136">
        <v>4</v>
      </c>
      <c r="I23" s="137">
        <v>5</v>
      </c>
      <c r="J23" s="138">
        <v>5</v>
      </c>
      <c r="K23" s="137">
        <v>5</v>
      </c>
    </row>
    <row r="24" spans="1:11">
      <c r="A24" s="485"/>
      <c r="B24" s="139">
        <v>3</v>
      </c>
      <c r="C24" s="132">
        <f>($A$22*10)+B24</f>
        <v>43</v>
      </c>
      <c r="D24" s="140">
        <v>4</v>
      </c>
      <c r="E24" s="141">
        <v>4</v>
      </c>
      <c r="F24" s="142">
        <v>4</v>
      </c>
      <c r="G24" s="142">
        <v>5</v>
      </c>
      <c r="H24" s="140">
        <v>5</v>
      </c>
      <c r="I24" s="141">
        <v>5</v>
      </c>
      <c r="J24" s="142">
        <v>6</v>
      </c>
      <c r="K24" s="141">
        <v>6</v>
      </c>
    </row>
    <row r="25" spans="1:11">
      <c r="A25" s="483">
        <v>5</v>
      </c>
      <c r="B25" s="143">
        <v>1</v>
      </c>
      <c r="C25" s="132">
        <f>($A$25*10)+B25</f>
        <v>51</v>
      </c>
      <c r="D25" s="133">
        <v>5</v>
      </c>
      <c r="E25" s="134">
        <v>5</v>
      </c>
      <c r="F25" s="135">
        <v>5</v>
      </c>
      <c r="G25" s="135">
        <v>5</v>
      </c>
      <c r="H25" s="133">
        <v>5</v>
      </c>
      <c r="I25" s="134">
        <v>6</v>
      </c>
      <c r="J25" s="135">
        <v>6</v>
      </c>
      <c r="K25" s="134">
        <v>7</v>
      </c>
    </row>
    <row r="26" spans="1:11">
      <c r="A26" s="484"/>
      <c r="B26" s="131">
        <v>2</v>
      </c>
      <c r="C26" s="132">
        <f>($A$25*10)+B26</f>
        <v>52</v>
      </c>
      <c r="D26" s="136">
        <v>5</v>
      </c>
      <c r="E26" s="137">
        <v>6</v>
      </c>
      <c r="F26" s="138">
        <v>6</v>
      </c>
      <c r="G26" s="138">
        <v>6</v>
      </c>
      <c r="H26" s="136">
        <v>6</v>
      </c>
      <c r="I26" s="137">
        <v>7</v>
      </c>
      <c r="J26" s="138">
        <v>7</v>
      </c>
      <c r="K26" s="137">
        <v>7</v>
      </c>
    </row>
    <row r="27" spans="1:11">
      <c r="A27" s="485"/>
      <c r="B27" s="139">
        <v>3</v>
      </c>
      <c r="C27" s="132">
        <f>($A$25*10)+B27</f>
        <v>53</v>
      </c>
      <c r="D27" s="140">
        <v>6</v>
      </c>
      <c r="E27" s="141">
        <v>6</v>
      </c>
      <c r="F27" s="142">
        <v>6</v>
      </c>
      <c r="G27" s="142">
        <v>7</v>
      </c>
      <c r="H27" s="140">
        <v>7</v>
      </c>
      <c r="I27" s="141">
        <v>7</v>
      </c>
      <c r="J27" s="142">
        <v>7</v>
      </c>
      <c r="K27" s="141">
        <v>8</v>
      </c>
    </row>
    <row r="28" spans="1:11">
      <c r="A28" s="483">
        <v>6</v>
      </c>
      <c r="B28" s="143">
        <v>1</v>
      </c>
      <c r="C28" s="132">
        <f>($A$28*10)+B28</f>
        <v>61</v>
      </c>
      <c r="D28" s="133">
        <v>7</v>
      </c>
      <c r="E28" s="134">
        <v>7</v>
      </c>
      <c r="F28" s="135">
        <v>7</v>
      </c>
      <c r="G28" s="135">
        <v>7</v>
      </c>
      <c r="H28" s="133">
        <v>7</v>
      </c>
      <c r="I28" s="134">
        <v>8</v>
      </c>
      <c r="J28" s="135">
        <v>8</v>
      </c>
      <c r="K28" s="134">
        <v>9</v>
      </c>
    </row>
    <row r="29" spans="1:11">
      <c r="A29" s="484"/>
      <c r="B29" s="131">
        <v>2</v>
      </c>
      <c r="C29" s="132">
        <f>($A$28*10)+B29</f>
        <v>62</v>
      </c>
      <c r="D29" s="136">
        <v>8</v>
      </c>
      <c r="E29" s="137">
        <v>8</v>
      </c>
      <c r="F29" s="138">
        <v>8</v>
      </c>
      <c r="G29" s="138">
        <v>8</v>
      </c>
      <c r="H29" s="136">
        <v>8</v>
      </c>
      <c r="I29" s="137">
        <v>9</v>
      </c>
      <c r="J29" s="138">
        <v>9</v>
      </c>
      <c r="K29" s="137">
        <v>9</v>
      </c>
    </row>
    <row r="30" spans="1:11">
      <c r="A30" s="485"/>
      <c r="B30" s="139">
        <v>3</v>
      </c>
      <c r="C30" s="144">
        <f>($A$28*10)+B30</f>
        <v>63</v>
      </c>
      <c r="D30" s="140">
        <v>9</v>
      </c>
      <c r="E30" s="141">
        <v>9</v>
      </c>
      <c r="F30" s="142">
        <v>9</v>
      </c>
      <c r="G30" s="142">
        <v>9</v>
      </c>
      <c r="H30" s="140">
        <v>9</v>
      </c>
      <c r="I30" s="141">
        <v>9</v>
      </c>
      <c r="J30" s="142">
        <v>9</v>
      </c>
      <c r="K30" s="141">
        <v>9</v>
      </c>
    </row>
    <row r="32" spans="1:11" s="145" customFormat="1">
      <c r="B32" s="98" t="s">
        <v>192</v>
      </c>
      <c r="C32" s="84"/>
      <c r="D32" s="84"/>
      <c r="F32" s="84"/>
      <c r="G32" s="84"/>
      <c r="H32" s="84"/>
    </row>
    <row r="33" spans="1:13" s="101" customFormat="1" ht="25.5">
      <c r="B33" s="119" t="s">
        <v>193</v>
      </c>
      <c r="C33" s="119" t="s">
        <v>194</v>
      </c>
      <c r="D33" s="119" t="s">
        <v>195</v>
      </c>
      <c r="F33" s="84"/>
      <c r="G33" s="84"/>
      <c r="H33" s="84"/>
    </row>
    <row r="34" spans="1:13">
      <c r="B34" s="121">
        <f>IF(RULA!H13="",0,RULA!H13)</f>
        <v>1</v>
      </c>
      <c r="C34" s="122">
        <f>IF(RULA!H15="",0,IF(RULA!H17="",0,((RULA!H15*10)+RULA!H17)))</f>
        <v>11</v>
      </c>
      <c r="D34" s="123">
        <f>IF(B34=0,0,IF(C34=0,0,INDEX($A$41:$M$47, MATCH(B34,$A$41:$A$47,), MATCH(C34,$A$41:$M$41,))))</f>
        <v>1</v>
      </c>
    </row>
    <row r="36" spans="1:13">
      <c r="A36" s="124" t="s">
        <v>196</v>
      </c>
      <c r="B36" s="83"/>
      <c r="C36" s="83"/>
      <c r="D36" s="83"/>
      <c r="E36" s="83"/>
      <c r="F36" s="83"/>
      <c r="G36" s="83"/>
      <c r="H36" s="83"/>
      <c r="I36" s="83"/>
      <c r="J36" s="83"/>
      <c r="K36" s="83"/>
      <c r="L36" s="83"/>
      <c r="M36" s="83"/>
    </row>
    <row r="37" spans="1:13">
      <c r="A37" s="486" t="s">
        <v>197</v>
      </c>
      <c r="B37" s="489" t="s">
        <v>198</v>
      </c>
      <c r="C37" s="489"/>
      <c r="D37" s="489"/>
      <c r="E37" s="489"/>
      <c r="F37" s="489"/>
      <c r="G37" s="489"/>
      <c r="H37" s="489"/>
      <c r="I37" s="489"/>
      <c r="J37" s="489"/>
      <c r="K37" s="489"/>
      <c r="L37" s="489"/>
      <c r="M37" s="490"/>
    </row>
    <row r="38" spans="1:13">
      <c r="A38" s="487"/>
      <c r="B38" s="491">
        <v>1</v>
      </c>
      <c r="C38" s="479"/>
      <c r="D38" s="491">
        <v>2</v>
      </c>
      <c r="E38" s="479"/>
      <c r="F38" s="491">
        <v>3</v>
      </c>
      <c r="G38" s="479"/>
      <c r="H38" s="491">
        <v>4</v>
      </c>
      <c r="I38" s="479"/>
      <c r="J38" s="491">
        <v>5</v>
      </c>
      <c r="K38" s="479"/>
      <c r="L38" s="478">
        <v>6</v>
      </c>
      <c r="M38" s="479"/>
    </row>
    <row r="39" spans="1:13">
      <c r="A39" s="487"/>
      <c r="B39" s="480" t="s">
        <v>199</v>
      </c>
      <c r="C39" s="480"/>
      <c r="D39" s="481" t="s">
        <v>199</v>
      </c>
      <c r="E39" s="482"/>
      <c r="F39" s="480" t="s">
        <v>199</v>
      </c>
      <c r="G39" s="480"/>
      <c r="H39" s="481" t="s">
        <v>199</v>
      </c>
      <c r="I39" s="482"/>
      <c r="J39" s="480" t="s">
        <v>199</v>
      </c>
      <c r="K39" s="480"/>
      <c r="L39" s="481" t="s">
        <v>199</v>
      </c>
      <c r="M39" s="482"/>
    </row>
    <row r="40" spans="1:13">
      <c r="A40" s="488"/>
      <c r="B40" s="125">
        <v>1</v>
      </c>
      <c r="C40" s="125">
        <v>2</v>
      </c>
      <c r="D40" s="126">
        <v>1</v>
      </c>
      <c r="E40" s="127">
        <v>2</v>
      </c>
      <c r="F40" s="125">
        <v>1</v>
      </c>
      <c r="G40" s="125">
        <v>2</v>
      </c>
      <c r="H40" s="126">
        <v>1</v>
      </c>
      <c r="I40" s="127">
        <v>2</v>
      </c>
      <c r="J40" s="125">
        <v>1</v>
      </c>
      <c r="K40" s="125">
        <v>2</v>
      </c>
      <c r="L40" s="126">
        <v>1</v>
      </c>
      <c r="M40" s="127">
        <v>2</v>
      </c>
    </row>
    <row r="41" spans="1:13">
      <c r="A41" s="146"/>
      <c r="B41" s="147">
        <v>11</v>
      </c>
      <c r="C41" s="147">
        <v>12</v>
      </c>
      <c r="D41" s="148">
        <v>21</v>
      </c>
      <c r="E41" s="149">
        <v>22</v>
      </c>
      <c r="F41" s="147">
        <v>31</v>
      </c>
      <c r="G41" s="147">
        <v>32</v>
      </c>
      <c r="H41" s="148">
        <v>41</v>
      </c>
      <c r="I41" s="149">
        <v>42</v>
      </c>
      <c r="J41" s="147">
        <v>51</v>
      </c>
      <c r="K41" s="147">
        <v>52</v>
      </c>
      <c r="L41" s="148">
        <v>61</v>
      </c>
      <c r="M41" s="149">
        <v>62</v>
      </c>
    </row>
    <row r="42" spans="1:13">
      <c r="A42" s="150">
        <v>1</v>
      </c>
      <c r="B42" s="136">
        <v>1</v>
      </c>
      <c r="C42" s="137">
        <v>3</v>
      </c>
      <c r="D42" s="136">
        <v>2</v>
      </c>
      <c r="E42" s="137">
        <v>3</v>
      </c>
      <c r="F42" s="138">
        <v>3</v>
      </c>
      <c r="G42" s="138">
        <v>4</v>
      </c>
      <c r="H42" s="136">
        <v>5</v>
      </c>
      <c r="I42" s="137">
        <v>5</v>
      </c>
      <c r="J42" s="138">
        <v>6</v>
      </c>
      <c r="K42" s="138">
        <v>6</v>
      </c>
      <c r="L42" s="136">
        <v>7</v>
      </c>
      <c r="M42" s="137">
        <v>7</v>
      </c>
    </row>
    <row r="43" spans="1:13">
      <c r="A43" s="150">
        <v>2</v>
      </c>
      <c r="B43" s="136">
        <v>2</v>
      </c>
      <c r="C43" s="137">
        <v>3</v>
      </c>
      <c r="D43" s="136">
        <v>2</v>
      </c>
      <c r="E43" s="137">
        <v>3</v>
      </c>
      <c r="F43" s="138">
        <v>4</v>
      </c>
      <c r="G43" s="138">
        <v>5</v>
      </c>
      <c r="H43" s="136">
        <v>5</v>
      </c>
      <c r="I43" s="137">
        <v>5</v>
      </c>
      <c r="J43" s="138">
        <v>6</v>
      </c>
      <c r="K43" s="138">
        <v>7</v>
      </c>
      <c r="L43" s="136">
        <v>7</v>
      </c>
      <c r="M43" s="137">
        <v>7</v>
      </c>
    </row>
    <row r="44" spans="1:13">
      <c r="A44" s="150">
        <v>3</v>
      </c>
      <c r="B44" s="136">
        <v>3</v>
      </c>
      <c r="C44" s="137">
        <v>3</v>
      </c>
      <c r="D44" s="136">
        <v>3</v>
      </c>
      <c r="E44" s="137">
        <v>4</v>
      </c>
      <c r="F44" s="138">
        <v>4</v>
      </c>
      <c r="G44" s="138">
        <v>5</v>
      </c>
      <c r="H44" s="136">
        <v>5</v>
      </c>
      <c r="I44" s="137">
        <v>6</v>
      </c>
      <c r="J44" s="138">
        <v>6</v>
      </c>
      <c r="K44" s="138">
        <v>7</v>
      </c>
      <c r="L44" s="136">
        <v>7</v>
      </c>
      <c r="M44" s="137">
        <v>7</v>
      </c>
    </row>
    <row r="45" spans="1:13">
      <c r="A45" s="150">
        <v>4</v>
      </c>
      <c r="B45" s="136">
        <v>5</v>
      </c>
      <c r="C45" s="137">
        <v>5</v>
      </c>
      <c r="D45" s="136">
        <v>5</v>
      </c>
      <c r="E45" s="137">
        <v>6</v>
      </c>
      <c r="F45" s="138">
        <v>6</v>
      </c>
      <c r="G45" s="138">
        <v>7</v>
      </c>
      <c r="H45" s="136">
        <v>7</v>
      </c>
      <c r="I45" s="137">
        <v>7</v>
      </c>
      <c r="J45" s="138">
        <v>7</v>
      </c>
      <c r="K45" s="138">
        <v>7</v>
      </c>
      <c r="L45" s="136">
        <v>8</v>
      </c>
      <c r="M45" s="137">
        <v>8</v>
      </c>
    </row>
    <row r="46" spans="1:13">
      <c r="A46" s="150">
        <v>5</v>
      </c>
      <c r="B46" s="136">
        <v>7</v>
      </c>
      <c r="C46" s="137">
        <v>7</v>
      </c>
      <c r="D46" s="136">
        <v>7</v>
      </c>
      <c r="E46" s="137">
        <v>7</v>
      </c>
      <c r="F46" s="138">
        <v>7</v>
      </c>
      <c r="G46" s="138">
        <v>8</v>
      </c>
      <c r="H46" s="136">
        <v>8</v>
      </c>
      <c r="I46" s="137">
        <v>8</v>
      </c>
      <c r="J46" s="138">
        <v>8</v>
      </c>
      <c r="K46" s="138">
        <v>8</v>
      </c>
      <c r="L46" s="136">
        <v>8</v>
      </c>
      <c r="M46" s="137">
        <v>8</v>
      </c>
    </row>
    <row r="47" spans="1:13">
      <c r="A47" s="151">
        <v>6</v>
      </c>
      <c r="B47" s="140">
        <v>8</v>
      </c>
      <c r="C47" s="141">
        <v>8</v>
      </c>
      <c r="D47" s="140">
        <v>8</v>
      </c>
      <c r="E47" s="141">
        <v>8</v>
      </c>
      <c r="F47" s="142">
        <v>8</v>
      </c>
      <c r="G47" s="142">
        <v>8</v>
      </c>
      <c r="H47" s="140">
        <v>8</v>
      </c>
      <c r="I47" s="141">
        <v>9</v>
      </c>
      <c r="J47" s="142">
        <v>9</v>
      </c>
      <c r="K47" s="142">
        <v>9</v>
      </c>
      <c r="L47" s="140">
        <v>9</v>
      </c>
      <c r="M47" s="141">
        <v>9</v>
      </c>
    </row>
    <row r="49" spans="1:16">
      <c r="B49" s="98" t="s">
        <v>200</v>
      </c>
      <c r="E49" s="145"/>
      <c r="F49" s="98" t="s">
        <v>201</v>
      </c>
    </row>
    <row r="50" spans="1:16" ht="25.5">
      <c r="B50" s="119" t="s">
        <v>202</v>
      </c>
      <c r="C50" s="119" t="s">
        <v>203</v>
      </c>
      <c r="D50" s="119" t="s">
        <v>204</v>
      </c>
      <c r="E50" s="101"/>
      <c r="F50" s="119" t="s">
        <v>202</v>
      </c>
      <c r="G50" s="119" t="s">
        <v>203</v>
      </c>
      <c r="H50" s="119" t="s">
        <v>204</v>
      </c>
    </row>
    <row r="51" spans="1:16">
      <c r="B51" s="121">
        <f>RULA!T7</f>
        <v>6</v>
      </c>
      <c r="C51" s="122">
        <f>RULA!T15</f>
        <v>2</v>
      </c>
      <c r="D51" s="123">
        <f>IF(B51=0," ",IF(C51=0," ",INDEX($B$55:$P$68, MATCH(B51,$B$55:$B$68,), MATCH(C51,$B$55:$P$55,))))</f>
        <v>4</v>
      </c>
      <c r="F51" s="121">
        <f>RULA!U7</f>
        <v>6</v>
      </c>
      <c r="G51" s="122">
        <f>RULA!T15</f>
        <v>2</v>
      </c>
      <c r="H51" s="123">
        <f>IF(F51=0," ", IF(G51=0," ",INDEX($B$55:$P$68, MATCH(F51,$B$55:$B$68,), MATCH(G51,$B$55:$P$55,))))</f>
        <v>4</v>
      </c>
    </row>
    <row r="53" spans="1:16">
      <c r="A53" s="124" t="s">
        <v>205</v>
      </c>
      <c r="B53" s="83"/>
      <c r="C53" s="83"/>
      <c r="D53" s="83"/>
      <c r="E53" s="83"/>
      <c r="F53" s="152"/>
      <c r="G53" s="83"/>
      <c r="H53" s="83"/>
      <c r="I53" s="153"/>
    </row>
    <row r="54" spans="1:16" ht="13.5" thickBot="1">
      <c r="A54" s="473" t="s">
        <v>206</v>
      </c>
      <c r="B54" s="474"/>
      <c r="C54" s="474"/>
      <c r="D54" s="474"/>
      <c r="E54" s="474"/>
      <c r="F54" s="474"/>
      <c r="G54" s="474"/>
      <c r="H54" s="474"/>
      <c r="I54" s="474"/>
      <c r="J54" s="474"/>
      <c r="K54" s="474"/>
    </row>
    <row r="55" spans="1:16" ht="13.5" thickBot="1">
      <c r="A55" s="154"/>
      <c r="B55" s="83"/>
      <c r="C55" s="155">
        <v>1</v>
      </c>
      <c r="D55" s="156">
        <v>2</v>
      </c>
      <c r="E55" s="156">
        <v>3</v>
      </c>
      <c r="F55" s="156">
        <v>4</v>
      </c>
      <c r="G55" s="156">
        <v>5</v>
      </c>
      <c r="H55" s="156">
        <v>6</v>
      </c>
      <c r="I55" s="157">
        <v>7</v>
      </c>
      <c r="J55" s="157">
        <v>8</v>
      </c>
      <c r="K55" s="157">
        <v>9</v>
      </c>
      <c r="L55" s="157">
        <v>10</v>
      </c>
      <c r="M55" s="157">
        <v>11</v>
      </c>
      <c r="N55" s="157">
        <v>12</v>
      </c>
      <c r="O55" s="157">
        <v>13</v>
      </c>
      <c r="P55" s="157">
        <v>14</v>
      </c>
    </row>
    <row r="56" spans="1:16" ht="12.75" customHeight="1">
      <c r="A56" s="475" t="s">
        <v>207</v>
      </c>
      <c r="B56" s="158">
        <v>1</v>
      </c>
      <c r="C56" s="159">
        <v>1</v>
      </c>
      <c r="D56" s="160">
        <v>2</v>
      </c>
      <c r="E56" s="161">
        <v>3</v>
      </c>
      <c r="F56" s="162">
        <v>3</v>
      </c>
      <c r="G56" s="162">
        <v>4</v>
      </c>
      <c r="H56" s="163">
        <v>5</v>
      </c>
      <c r="I56" s="164">
        <v>5</v>
      </c>
      <c r="J56" s="164">
        <v>5</v>
      </c>
      <c r="K56" s="164">
        <v>5</v>
      </c>
      <c r="L56" s="164">
        <v>5</v>
      </c>
      <c r="M56" s="164">
        <v>5</v>
      </c>
      <c r="N56" s="164">
        <v>5</v>
      </c>
      <c r="O56" s="164">
        <v>5</v>
      </c>
      <c r="P56" s="164">
        <v>5</v>
      </c>
    </row>
    <row r="57" spans="1:16" ht="13.5" thickBot="1">
      <c r="A57" s="476"/>
      <c r="B57" s="165">
        <v>2</v>
      </c>
      <c r="C57" s="166">
        <v>2</v>
      </c>
      <c r="D57" s="167">
        <v>2</v>
      </c>
      <c r="E57" s="168">
        <v>3</v>
      </c>
      <c r="F57" s="169">
        <v>4</v>
      </c>
      <c r="G57" s="168">
        <v>4</v>
      </c>
      <c r="H57" s="170">
        <v>5</v>
      </c>
      <c r="I57" s="171">
        <v>5</v>
      </c>
      <c r="J57" s="171">
        <v>5</v>
      </c>
      <c r="K57" s="171">
        <v>5</v>
      </c>
      <c r="L57" s="171">
        <v>5</v>
      </c>
      <c r="M57" s="171">
        <v>5</v>
      </c>
      <c r="N57" s="171">
        <v>5</v>
      </c>
      <c r="O57" s="171">
        <v>5</v>
      </c>
      <c r="P57" s="171">
        <v>5</v>
      </c>
    </row>
    <row r="58" spans="1:16" ht="13.5" thickBot="1">
      <c r="A58" s="476"/>
      <c r="B58" s="165">
        <v>3</v>
      </c>
      <c r="C58" s="172">
        <v>3</v>
      </c>
      <c r="D58" s="173">
        <v>3</v>
      </c>
      <c r="E58" s="168">
        <v>3</v>
      </c>
      <c r="F58" s="169">
        <v>4</v>
      </c>
      <c r="G58" s="174">
        <v>4</v>
      </c>
      <c r="H58" s="170">
        <v>5</v>
      </c>
      <c r="I58" s="171">
        <v>6</v>
      </c>
      <c r="J58" s="171">
        <v>6</v>
      </c>
      <c r="K58" s="171">
        <v>6</v>
      </c>
      <c r="L58" s="171">
        <v>6</v>
      </c>
      <c r="M58" s="171">
        <v>6</v>
      </c>
      <c r="N58" s="171">
        <v>6</v>
      </c>
      <c r="O58" s="171">
        <v>6</v>
      </c>
      <c r="P58" s="171">
        <v>6</v>
      </c>
    </row>
    <row r="59" spans="1:16" ht="13.5" thickBot="1">
      <c r="A59" s="476"/>
      <c r="B59" s="165">
        <v>4</v>
      </c>
      <c r="C59" s="175">
        <v>3</v>
      </c>
      <c r="D59" s="169">
        <v>3</v>
      </c>
      <c r="E59" s="169">
        <v>3</v>
      </c>
      <c r="F59" s="176">
        <v>4</v>
      </c>
      <c r="G59" s="177">
        <v>5</v>
      </c>
      <c r="H59" s="178">
        <v>6</v>
      </c>
      <c r="I59" s="179">
        <v>6</v>
      </c>
      <c r="J59" s="179">
        <v>6</v>
      </c>
      <c r="K59" s="179">
        <v>6</v>
      </c>
      <c r="L59" s="179">
        <v>6</v>
      </c>
      <c r="M59" s="179">
        <v>6</v>
      </c>
      <c r="N59" s="179">
        <v>6</v>
      </c>
      <c r="O59" s="179">
        <v>6</v>
      </c>
      <c r="P59" s="179">
        <v>6</v>
      </c>
    </row>
    <row r="60" spans="1:16" ht="13.5" thickBot="1">
      <c r="A60" s="476"/>
      <c r="B60" s="165">
        <v>5</v>
      </c>
      <c r="C60" s="175">
        <v>4</v>
      </c>
      <c r="D60" s="169">
        <v>4</v>
      </c>
      <c r="E60" s="176">
        <v>4</v>
      </c>
      <c r="F60" s="180">
        <v>5</v>
      </c>
      <c r="G60" s="181">
        <v>6</v>
      </c>
      <c r="H60" s="182">
        <v>7</v>
      </c>
      <c r="I60" s="183">
        <v>7</v>
      </c>
      <c r="J60" s="183">
        <v>7</v>
      </c>
      <c r="K60" s="183">
        <v>7</v>
      </c>
      <c r="L60" s="183">
        <v>7</v>
      </c>
      <c r="M60" s="183">
        <v>7</v>
      </c>
      <c r="N60" s="183">
        <v>7</v>
      </c>
      <c r="O60" s="183">
        <v>7</v>
      </c>
      <c r="P60" s="183">
        <v>7</v>
      </c>
    </row>
    <row r="61" spans="1:16" ht="13.5" thickBot="1">
      <c r="A61" s="476"/>
      <c r="B61" s="165">
        <v>6</v>
      </c>
      <c r="C61" s="184">
        <v>4</v>
      </c>
      <c r="D61" s="185">
        <v>4</v>
      </c>
      <c r="E61" s="180">
        <v>5</v>
      </c>
      <c r="F61" s="186">
        <v>6</v>
      </c>
      <c r="G61" s="187">
        <v>6</v>
      </c>
      <c r="H61" s="188">
        <v>7</v>
      </c>
      <c r="I61" s="189">
        <v>7</v>
      </c>
      <c r="J61" s="189">
        <v>7</v>
      </c>
      <c r="K61" s="189">
        <v>7</v>
      </c>
      <c r="L61" s="189">
        <v>7</v>
      </c>
      <c r="M61" s="189">
        <v>7</v>
      </c>
      <c r="N61" s="189">
        <v>7</v>
      </c>
      <c r="O61" s="189">
        <v>7</v>
      </c>
      <c r="P61" s="189">
        <v>7</v>
      </c>
    </row>
    <row r="62" spans="1:16" ht="13.5" thickBot="1">
      <c r="A62" s="476"/>
      <c r="B62" s="165">
        <v>7</v>
      </c>
      <c r="C62" s="190">
        <v>5</v>
      </c>
      <c r="D62" s="191">
        <v>5</v>
      </c>
      <c r="E62" s="186">
        <v>6</v>
      </c>
      <c r="F62" s="187">
        <v>6</v>
      </c>
      <c r="G62" s="192">
        <v>7</v>
      </c>
      <c r="H62" s="193">
        <v>7</v>
      </c>
      <c r="I62" s="189">
        <v>7</v>
      </c>
      <c r="J62" s="189">
        <v>7</v>
      </c>
      <c r="K62" s="189">
        <v>7</v>
      </c>
      <c r="L62" s="189">
        <v>7</v>
      </c>
      <c r="M62" s="189">
        <v>7</v>
      </c>
      <c r="N62" s="189">
        <v>7</v>
      </c>
      <c r="O62" s="189">
        <v>7</v>
      </c>
      <c r="P62" s="189">
        <v>7</v>
      </c>
    </row>
    <row r="63" spans="1:16" ht="13.5" thickBot="1">
      <c r="A63" s="476"/>
      <c r="B63" s="194">
        <v>8</v>
      </c>
      <c r="C63" s="195">
        <v>5</v>
      </c>
      <c r="D63" s="178">
        <v>5</v>
      </c>
      <c r="E63" s="196">
        <v>6</v>
      </c>
      <c r="F63" s="197">
        <v>7</v>
      </c>
      <c r="G63" s="198">
        <v>7</v>
      </c>
      <c r="H63" s="199">
        <v>7</v>
      </c>
      <c r="I63" s="200">
        <v>7</v>
      </c>
      <c r="J63" s="200">
        <v>7</v>
      </c>
      <c r="K63" s="200">
        <v>7</v>
      </c>
      <c r="L63" s="200">
        <v>7</v>
      </c>
      <c r="M63" s="200">
        <v>7</v>
      </c>
      <c r="N63" s="200">
        <v>7</v>
      </c>
      <c r="O63" s="200">
        <v>7</v>
      </c>
      <c r="P63" s="200">
        <v>7</v>
      </c>
    </row>
    <row r="64" spans="1:16" ht="13.5" thickBot="1">
      <c r="A64" s="476"/>
      <c r="B64" s="194">
        <v>9</v>
      </c>
      <c r="C64" s="195">
        <v>5</v>
      </c>
      <c r="D64" s="178">
        <v>5</v>
      </c>
      <c r="E64" s="196">
        <v>6</v>
      </c>
      <c r="F64" s="197">
        <v>7</v>
      </c>
      <c r="G64" s="198">
        <v>7</v>
      </c>
      <c r="H64" s="199">
        <v>7</v>
      </c>
      <c r="I64" s="200">
        <v>7</v>
      </c>
      <c r="J64" s="200">
        <v>7</v>
      </c>
      <c r="K64" s="200">
        <v>7</v>
      </c>
      <c r="L64" s="200">
        <v>7</v>
      </c>
      <c r="M64" s="200">
        <v>7</v>
      </c>
      <c r="N64" s="200">
        <v>7</v>
      </c>
      <c r="O64" s="200">
        <v>7</v>
      </c>
      <c r="P64" s="200">
        <v>7</v>
      </c>
    </row>
    <row r="65" spans="1:16" ht="13.5" thickBot="1">
      <c r="A65" s="476"/>
      <c r="B65" s="194">
        <v>10</v>
      </c>
      <c r="C65" s="195">
        <v>5</v>
      </c>
      <c r="D65" s="178">
        <v>5</v>
      </c>
      <c r="E65" s="196">
        <v>6</v>
      </c>
      <c r="F65" s="197">
        <v>7</v>
      </c>
      <c r="G65" s="198">
        <v>7</v>
      </c>
      <c r="H65" s="199">
        <v>7</v>
      </c>
      <c r="I65" s="200">
        <v>7</v>
      </c>
      <c r="J65" s="200">
        <v>7</v>
      </c>
      <c r="K65" s="200">
        <v>7</v>
      </c>
      <c r="L65" s="200">
        <v>7</v>
      </c>
      <c r="M65" s="200">
        <v>7</v>
      </c>
      <c r="N65" s="200">
        <v>7</v>
      </c>
      <c r="O65" s="200">
        <v>7</v>
      </c>
      <c r="P65" s="200">
        <v>7</v>
      </c>
    </row>
    <row r="66" spans="1:16" ht="13.5" thickBot="1">
      <c r="A66" s="476"/>
      <c r="B66" s="194">
        <v>11</v>
      </c>
      <c r="C66" s="195">
        <v>5</v>
      </c>
      <c r="D66" s="178">
        <v>5</v>
      </c>
      <c r="E66" s="196">
        <v>6</v>
      </c>
      <c r="F66" s="197">
        <v>7</v>
      </c>
      <c r="G66" s="198">
        <v>7</v>
      </c>
      <c r="H66" s="199">
        <v>7</v>
      </c>
      <c r="I66" s="200">
        <v>7</v>
      </c>
      <c r="J66" s="200">
        <v>7</v>
      </c>
      <c r="K66" s="200">
        <v>7</v>
      </c>
      <c r="L66" s="200">
        <v>7</v>
      </c>
      <c r="M66" s="200">
        <v>7</v>
      </c>
      <c r="N66" s="200">
        <v>7</v>
      </c>
      <c r="O66" s="200">
        <v>7</v>
      </c>
      <c r="P66" s="200">
        <v>7</v>
      </c>
    </row>
    <row r="67" spans="1:16" ht="13.5" thickBot="1">
      <c r="A67" s="476"/>
      <c r="B67" s="194">
        <v>12</v>
      </c>
      <c r="C67" s="195">
        <v>5</v>
      </c>
      <c r="D67" s="178">
        <v>5</v>
      </c>
      <c r="E67" s="196">
        <v>6</v>
      </c>
      <c r="F67" s="197">
        <v>7</v>
      </c>
      <c r="G67" s="198">
        <v>7</v>
      </c>
      <c r="H67" s="199">
        <v>7</v>
      </c>
      <c r="I67" s="200">
        <v>7</v>
      </c>
      <c r="J67" s="200">
        <v>7</v>
      </c>
      <c r="K67" s="200">
        <v>7</v>
      </c>
      <c r="L67" s="200">
        <v>7</v>
      </c>
      <c r="M67" s="200">
        <v>7</v>
      </c>
      <c r="N67" s="200">
        <v>7</v>
      </c>
      <c r="O67" s="200">
        <v>7</v>
      </c>
      <c r="P67" s="200">
        <v>7</v>
      </c>
    </row>
    <row r="68" spans="1:16" ht="13.5" thickBot="1">
      <c r="A68" s="477"/>
      <c r="B68" s="194">
        <v>13</v>
      </c>
      <c r="C68" s="195">
        <v>5</v>
      </c>
      <c r="D68" s="178">
        <v>5</v>
      </c>
      <c r="E68" s="196">
        <v>6</v>
      </c>
      <c r="F68" s="197">
        <v>7</v>
      </c>
      <c r="G68" s="198">
        <v>7</v>
      </c>
      <c r="H68" s="199">
        <v>7</v>
      </c>
      <c r="I68" s="200">
        <v>7</v>
      </c>
      <c r="J68" s="200">
        <v>7</v>
      </c>
      <c r="K68" s="200">
        <v>7</v>
      </c>
      <c r="L68" s="200">
        <v>7</v>
      </c>
      <c r="M68" s="200">
        <v>7</v>
      </c>
      <c r="N68" s="200">
        <v>7</v>
      </c>
      <c r="O68" s="200">
        <v>7</v>
      </c>
      <c r="P68" s="200">
        <v>7</v>
      </c>
    </row>
  </sheetData>
  <mergeCells count="35">
    <mergeCell ref="A19:A21"/>
    <mergeCell ref="A8:A11"/>
    <mergeCell ref="B8:B11"/>
    <mergeCell ref="C8:C11"/>
    <mergeCell ref="D8:K8"/>
    <mergeCell ref="D9:E9"/>
    <mergeCell ref="F9:G9"/>
    <mergeCell ref="H9:I9"/>
    <mergeCell ref="J9:K9"/>
    <mergeCell ref="D10:E10"/>
    <mergeCell ref="F10:G10"/>
    <mergeCell ref="H10:I10"/>
    <mergeCell ref="J10:K10"/>
    <mergeCell ref="A12:B12"/>
    <mergeCell ref="A13:A15"/>
    <mergeCell ref="A16:A18"/>
    <mergeCell ref="A22:A24"/>
    <mergeCell ref="A25:A27"/>
    <mergeCell ref="A28:A30"/>
    <mergeCell ref="A37:A40"/>
    <mergeCell ref="B37:M37"/>
    <mergeCell ref="B38:C38"/>
    <mergeCell ref="D38:E38"/>
    <mergeCell ref="F38:G38"/>
    <mergeCell ref="H38:I38"/>
    <mergeCell ref="J38:K38"/>
    <mergeCell ref="A54:K54"/>
    <mergeCell ref="A56:A68"/>
    <mergeCell ref="L38:M38"/>
    <mergeCell ref="B39:C39"/>
    <mergeCell ref="D39:E39"/>
    <mergeCell ref="F39:G39"/>
    <mergeCell ref="H39:I39"/>
    <mergeCell ref="J39:K39"/>
    <mergeCell ref="L39:M39"/>
  </mergeCells>
  <pageMargins left="0.78740157499999996" right="0.78740157499999996" top="0.984251969" bottom="0.984251969"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249977111117893"/>
  </sheetPr>
  <dimension ref="A1:P54"/>
  <sheetViews>
    <sheetView showGridLines="0" showRowColHeaders="0" view="pageBreakPreview" zoomScale="120" zoomScaleNormal="120" zoomScaleSheetLayoutView="120" workbookViewId="0">
      <selection activeCell="A6" sqref="A6:D6"/>
    </sheetView>
  </sheetViews>
  <sheetFormatPr defaultColWidth="9.140625" defaultRowHeight="15"/>
  <cols>
    <col min="1" max="1" width="2.7109375" customWidth="1"/>
    <col min="6" max="6" width="4.42578125" customWidth="1"/>
    <col min="7" max="8" width="2.7109375" customWidth="1"/>
    <col min="12" max="12" width="9.140625" customWidth="1"/>
    <col min="13" max="13" width="4.42578125" customWidth="1"/>
  </cols>
  <sheetData>
    <row r="1" spans="1:16" ht="14.25" customHeight="1">
      <c r="A1" s="442" t="s">
        <v>1105</v>
      </c>
      <c r="B1" s="442"/>
      <c r="C1" s="442"/>
      <c r="D1" s="442"/>
      <c r="E1" s="442"/>
      <c r="F1" s="442"/>
      <c r="G1" s="442"/>
      <c r="H1" s="442"/>
      <c r="I1" s="442"/>
      <c r="J1" s="442"/>
      <c r="K1" s="442"/>
      <c r="L1" s="442"/>
      <c r="M1" s="442"/>
    </row>
    <row r="2" spans="1:16" ht="9" customHeight="1">
      <c r="A2" s="464" t="s">
        <v>744</v>
      </c>
      <c r="B2" s="464"/>
      <c r="C2" s="464"/>
      <c r="D2" s="464"/>
      <c r="E2" s="464"/>
      <c r="F2" s="464"/>
      <c r="G2" s="464"/>
      <c r="H2" s="464"/>
      <c r="I2" s="464"/>
      <c r="J2" s="464"/>
      <c r="K2" s="464"/>
      <c r="L2" s="464"/>
      <c r="M2" s="464"/>
    </row>
    <row r="3" spans="1:16" ht="9" customHeight="1">
      <c r="A3" s="464"/>
      <c r="B3" s="464"/>
      <c r="C3" s="464"/>
      <c r="D3" s="464"/>
      <c r="E3" s="464"/>
      <c r="F3" s="464"/>
      <c r="G3" s="464"/>
      <c r="H3" s="464"/>
      <c r="I3" s="464"/>
      <c r="J3" s="464"/>
      <c r="K3" s="464"/>
      <c r="L3" s="464"/>
      <c r="M3" s="464"/>
    </row>
    <row r="4" spans="1:16" ht="9" customHeight="1">
      <c r="A4" s="464" t="s">
        <v>559</v>
      </c>
      <c r="B4" s="464"/>
      <c r="C4" s="464"/>
      <c r="D4" s="464"/>
      <c r="E4" s="464"/>
      <c r="F4" s="464"/>
      <c r="G4" s="464"/>
      <c r="H4" s="464"/>
      <c r="I4" s="464"/>
      <c r="J4" s="464"/>
      <c r="K4" s="464"/>
      <c r="L4" s="464"/>
      <c r="M4" s="464"/>
    </row>
    <row r="5" spans="1:16" ht="9" customHeight="1" thickBot="1">
      <c r="A5" s="202"/>
      <c r="B5" s="202"/>
      <c r="C5" s="202"/>
      <c r="D5" s="202"/>
      <c r="E5" s="202"/>
      <c r="F5" s="202"/>
      <c r="G5" s="202"/>
      <c r="H5" s="202"/>
      <c r="I5" s="202"/>
      <c r="J5" s="202"/>
      <c r="K5" s="202"/>
      <c r="L5" s="202"/>
      <c r="M5" s="202"/>
    </row>
    <row r="6" spans="1:16" ht="15" customHeight="1" thickTop="1" thickBot="1">
      <c r="A6" s="384" t="s">
        <v>1522</v>
      </c>
      <c r="B6" s="384"/>
      <c r="C6" s="384"/>
      <c r="D6" s="384"/>
      <c r="E6" s="384" t="s">
        <v>1524</v>
      </c>
      <c r="F6" s="384"/>
      <c r="G6" s="384"/>
      <c r="H6" s="384"/>
      <c r="I6" s="384"/>
      <c r="J6" s="384"/>
      <c r="K6" s="384" t="s">
        <v>1466</v>
      </c>
      <c r="L6" s="384"/>
      <c r="M6" s="384"/>
    </row>
    <row r="7" spans="1:16" ht="15" customHeight="1" thickTop="1" thickBot="1">
      <c r="A7" s="384" t="s">
        <v>1523</v>
      </c>
      <c r="B7" s="384"/>
      <c r="C7" s="384"/>
      <c r="D7" s="384"/>
      <c r="E7" s="384" t="s">
        <v>1525</v>
      </c>
      <c r="F7" s="384"/>
      <c r="G7" s="384"/>
      <c r="H7" s="384"/>
      <c r="I7" s="384"/>
      <c r="J7" s="384"/>
      <c r="K7" s="384" t="s">
        <v>1526</v>
      </c>
      <c r="L7" s="384"/>
      <c r="M7" s="384"/>
    </row>
    <row r="8" spans="1:16" ht="9.75" customHeight="1" thickTop="1" thickBot="1">
      <c r="A8" s="521"/>
      <c r="B8" s="522"/>
      <c r="C8" s="522"/>
      <c r="D8" s="522"/>
      <c r="E8" s="522"/>
      <c r="F8" s="522"/>
      <c r="G8" s="522"/>
      <c r="H8" s="522"/>
      <c r="I8" s="522"/>
      <c r="J8" s="522"/>
      <c r="K8" s="522"/>
    </row>
    <row r="9" spans="1:16" ht="15" customHeight="1" thickTop="1" thickBot="1">
      <c r="A9" s="529" t="s">
        <v>592</v>
      </c>
      <c r="B9" s="530"/>
      <c r="C9" s="530"/>
      <c r="D9" s="530"/>
      <c r="E9" s="530"/>
      <c r="F9" s="531"/>
      <c r="G9" s="225"/>
      <c r="H9" s="529" t="s">
        <v>591</v>
      </c>
      <c r="I9" s="530"/>
      <c r="J9" s="530"/>
      <c r="K9" s="530"/>
      <c r="L9" s="530"/>
      <c r="M9" s="531"/>
      <c r="N9" s="65"/>
      <c r="O9" s="65"/>
      <c r="P9" s="65"/>
    </row>
    <row r="10" spans="1:16" ht="15" customHeight="1" thickTop="1" thickBot="1">
      <c r="A10" s="532" t="s">
        <v>560</v>
      </c>
      <c r="B10" s="532"/>
      <c r="C10" s="532"/>
      <c r="D10" s="532"/>
      <c r="E10" s="532"/>
      <c r="F10" s="532"/>
      <c r="H10" s="64" t="s">
        <v>622</v>
      </c>
      <c r="I10" s="513" t="s">
        <v>1416</v>
      </c>
      <c r="J10" s="514"/>
      <c r="K10" s="514"/>
      <c r="L10" s="515"/>
      <c r="M10" s="226" t="s">
        <v>569</v>
      </c>
      <c r="N10" s="65"/>
      <c r="O10" s="65"/>
      <c r="P10" s="65"/>
    </row>
    <row r="11" spans="1:16" ht="15" customHeight="1" thickTop="1" thickBot="1">
      <c r="A11" s="64" t="s">
        <v>568</v>
      </c>
      <c r="B11" s="419" t="s">
        <v>561</v>
      </c>
      <c r="C11" s="419"/>
      <c r="D11" s="419"/>
      <c r="E11" s="419"/>
      <c r="F11" s="64" t="s">
        <v>569</v>
      </c>
      <c r="H11" s="8" t="s">
        <v>623</v>
      </c>
      <c r="I11" s="516" t="s">
        <v>627</v>
      </c>
      <c r="J11" s="516"/>
      <c r="K11" s="516"/>
      <c r="L11" s="516"/>
      <c r="M11" s="462"/>
      <c r="N11" s="65"/>
      <c r="O11" s="65"/>
      <c r="P11" s="65"/>
    </row>
    <row r="12" spans="1:16" ht="15" customHeight="1" thickTop="1" thickBot="1">
      <c r="A12" s="8" t="s">
        <v>563</v>
      </c>
      <c r="B12" s="512" t="s">
        <v>562</v>
      </c>
      <c r="C12" s="512"/>
      <c r="D12" s="512"/>
      <c r="E12" s="512"/>
      <c r="F12" s="462"/>
      <c r="G12" s="227"/>
      <c r="H12" s="8" t="s">
        <v>624</v>
      </c>
      <c r="I12" s="512" t="s">
        <v>628</v>
      </c>
      <c r="J12" s="512"/>
      <c r="K12" s="512"/>
      <c r="L12" s="512"/>
      <c r="M12" s="462"/>
      <c r="N12" s="65"/>
      <c r="O12" s="65"/>
      <c r="P12" s="65"/>
    </row>
    <row r="13" spans="1:16" ht="15" customHeight="1" thickTop="1" thickBot="1">
      <c r="A13" s="8" t="s">
        <v>564</v>
      </c>
      <c r="B13" s="512" t="s">
        <v>566</v>
      </c>
      <c r="C13" s="512"/>
      <c r="D13" s="512"/>
      <c r="E13" s="512"/>
      <c r="F13" s="462"/>
      <c r="G13" s="227"/>
      <c r="H13" s="8" t="s">
        <v>625</v>
      </c>
      <c r="I13" s="512" t="s">
        <v>685</v>
      </c>
      <c r="J13" s="512"/>
      <c r="K13" s="512"/>
      <c r="L13" s="512"/>
      <c r="M13" s="462"/>
      <c r="N13" s="65"/>
      <c r="O13" s="65"/>
      <c r="P13" s="65"/>
    </row>
    <row r="14" spans="1:16" ht="15" customHeight="1" thickTop="1" thickBot="1">
      <c r="A14" s="8" t="s">
        <v>565</v>
      </c>
      <c r="B14" s="512" t="s">
        <v>567</v>
      </c>
      <c r="C14" s="512"/>
      <c r="D14" s="512"/>
      <c r="E14" s="512"/>
      <c r="F14" s="462"/>
      <c r="G14" s="227"/>
      <c r="H14" s="8" t="s">
        <v>626</v>
      </c>
      <c r="I14" s="512" t="s">
        <v>629</v>
      </c>
      <c r="J14" s="512"/>
      <c r="K14" s="512"/>
      <c r="L14" s="512"/>
      <c r="M14" s="462"/>
    </row>
    <row r="15" spans="1:16" ht="15" customHeight="1" thickTop="1" thickBot="1">
      <c r="A15" s="518" t="s">
        <v>573</v>
      </c>
      <c r="B15" s="518"/>
      <c r="C15" s="518"/>
      <c r="D15" s="518"/>
      <c r="E15" s="518"/>
      <c r="F15" s="518"/>
      <c r="G15" s="227"/>
      <c r="H15" s="64" t="s">
        <v>630</v>
      </c>
      <c r="I15" s="517" t="s">
        <v>631</v>
      </c>
      <c r="J15" s="517"/>
      <c r="K15" s="517"/>
      <c r="L15" s="517"/>
      <c r="M15" s="226" t="s">
        <v>569</v>
      </c>
    </row>
    <row r="16" spans="1:16" ht="15" customHeight="1" thickTop="1" thickBot="1">
      <c r="A16" s="419" t="s">
        <v>570</v>
      </c>
      <c r="B16" s="523" t="s">
        <v>1407</v>
      </c>
      <c r="C16" s="524"/>
      <c r="D16" s="524"/>
      <c r="E16" s="525"/>
      <c r="F16" s="419" t="s">
        <v>569</v>
      </c>
      <c r="H16" s="8" t="s">
        <v>632</v>
      </c>
      <c r="I16" s="512" t="s">
        <v>635</v>
      </c>
      <c r="J16" s="512"/>
      <c r="K16" s="512"/>
      <c r="L16" s="512"/>
      <c r="M16" s="462"/>
    </row>
    <row r="17" spans="1:13" ht="15" customHeight="1" thickTop="1" thickBot="1">
      <c r="A17" s="419"/>
      <c r="B17" s="526"/>
      <c r="C17" s="527"/>
      <c r="D17" s="527"/>
      <c r="E17" s="528"/>
      <c r="F17" s="419"/>
      <c r="H17" s="8" t="s">
        <v>633</v>
      </c>
      <c r="I17" s="512" t="s">
        <v>636</v>
      </c>
      <c r="J17" s="512"/>
      <c r="K17" s="512"/>
      <c r="L17" s="512"/>
      <c r="M17" s="462"/>
    </row>
    <row r="18" spans="1:13" ht="15" customHeight="1" thickTop="1" thickBot="1">
      <c r="A18" s="8" t="s">
        <v>571</v>
      </c>
      <c r="B18" s="512" t="s">
        <v>5</v>
      </c>
      <c r="C18" s="512"/>
      <c r="D18" s="512"/>
      <c r="E18" s="512"/>
      <c r="F18" s="462"/>
      <c r="H18" s="8" t="s">
        <v>634</v>
      </c>
      <c r="I18" s="512" t="s">
        <v>637</v>
      </c>
      <c r="J18" s="512"/>
      <c r="K18" s="512"/>
      <c r="L18" s="512"/>
      <c r="M18" s="462"/>
    </row>
    <row r="19" spans="1:13" ht="15" customHeight="1" thickTop="1" thickBot="1">
      <c r="A19" s="8" t="s">
        <v>572</v>
      </c>
      <c r="B19" s="512" t="s">
        <v>7</v>
      </c>
      <c r="C19" s="512"/>
      <c r="D19" s="512"/>
      <c r="E19" s="512"/>
      <c r="F19" s="462"/>
      <c r="H19" s="419" t="s">
        <v>638</v>
      </c>
      <c r="I19" s="533" t="s">
        <v>1408</v>
      </c>
      <c r="J19" s="533"/>
      <c r="K19" s="533"/>
      <c r="L19" s="533"/>
      <c r="M19" s="419" t="s">
        <v>569</v>
      </c>
    </row>
    <row r="20" spans="1:13" ht="15" customHeight="1" thickTop="1" thickBot="1">
      <c r="A20" s="518" t="s">
        <v>574</v>
      </c>
      <c r="B20" s="518"/>
      <c r="C20" s="518"/>
      <c r="D20" s="518"/>
      <c r="E20" s="518"/>
      <c r="F20" s="518"/>
      <c r="H20" s="419"/>
      <c r="I20" s="533"/>
      <c r="J20" s="533"/>
      <c r="K20" s="533"/>
      <c r="L20" s="533"/>
      <c r="M20" s="419"/>
    </row>
    <row r="21" spans="1:13" ht="15" customHeight="1" thickTop="1" thickBot="1">
      <c r="A21" s="419" t="s">
        <v>570</v>
      </c>
      <c r="B21" s="533" t="s">
        <v>575</v>
      </c>
      <c r="C21" s="533"/>
      <c r="D21" s="533"/>
      <c r="E21" s="533"/>
      <c r="F21" s="419" t="s">
        <v>569</v>
      </c>
      <c r="H21" s="8" t="s">
        <v>639</v>
      </c>
      <c r="I21" s="512" t="s">
        <v>642</v>
      </c>
      <c r="J21" s="512"/>
      <c r="K21" s="512"/>
      <c r="L21" s="512"/>
      <c r="M21" s="462"/>
    </row>
    <row r="22" spans="1:13" ht="15" customHeight="1" thickTop="1" thickBot="1">
      <c r="A22" s="419"/>
      <c r="B22" s="533"/>
      <c r="C22" s="533"/>
      <c r="D22" s="533"/>
      <c r="E22" s="533"/>
      <c r="F22" s="419"/>
      <c r="H22" s="8" t="s">
        <v>640</v>
      </c>
      <c r="I22" s="512" t="s">
        <v>643</v>
      </c>
      <c r="J22" s="512"/>
      <c r="K22" s="512"/>
      <c r="L22" s="512"/>
      <c r="M22" s="462"/>
    </row>
    <row r="23" spans="1:13" ht="15" customHeight="1" thickTop="1" thickBot="1">
      <c r="A23" s="8" t="s">
        <v>576</v>
      </c>
      <c r="B23" s="512" t="s">
        <v>579</v>
      </c>
      <c r="C23" s="512"/>
      <c r="D23" s="512"/>
      <c r="E23" s="512"/>
      <c r="F23" s="462"/>
      <c r="H23" s="8" t="s">
        <v>641</v>
      </c>
      <c r="I23" s="512" t="s">
        <v>644</v>
      </c>
      <c r="J23" s="512"/>
      <c r="K23" s="512"/>
      <c r="L23" s="512"/>
      <c r="M23" s="462"/>
    </row>
    <row r="24" spans="1:13" ht="15" customHeight="1" thickTop="1" thickBot="1">
      <c r="A24" s="8" t="s">
        <v>577</v>
      </c>
      <c r="B24" s="512" t="s">
        <v>580</v>
      </c>
      <c r="C24" s="512"/>
      <c r="D24" s="512"/>
      <c r="E24" s="512"/>
      <c r="F24" s="462"/>
      <c r="H24" s="64" t="s">
        <v>645</v>
      </c>
      <c r="I24" s="419" t="s">
        <v>646</v>
      </c>
      <c r="J24" s="419"/>
      <c r="K24" s="419"/>
      <c r="L24" s="419"/>
      <c r="M24" s="226" t="s">
        <v>569</v>
      </c>
    </row>
    <row r="25" spans="1:13" ht="15" customHeight="1" thickTop="1" thickBot="1">
      <c r="A25" s="8" t="s">
        <v>578</v>
      </c>
      <c r="B25" s="512" t="s">
        <v>581</v>
      </c>
      <c r="C25" s="512"/>
      <c r="D25" s="512"/>
      <c r="E25" s="512"/>
      <c r="F25" s="462"/>
      <c r="H25" s="8" t="s">
        <v>647</v>
      </c>
      <c r="I25" s="512" t="s">
        <v>650</v>
      </c>
      <c r="J25" s="512"/>
      <c r="K25" s="512"/>
      <c r="L25" s="512"/>
      <c r="M25" s="462"/>
    </row>
    <row r="26" spans="1:13" ht="15" customHeight="1" thickTop="1" thickBot="1">
      <c r="A26" s="532" t="s">
        <v>582</v>
      </c>
      <c r="B26" s="532"/>
      <c r="C26" s="532"/>
      <c r="D26" s="532"/>
      <c r="E26" s="532"/>
      <c r="F26" s="532"/>
      <c r="H26" s="8" t="s">
        <v>648</v>
      </c>
      <c r="I26" s="512" t="s">
        <v>649</v>
      </c>
      <c r="J26" s="512"/>
      <c r="K26" s="512"/>
      <c r="L26" s="512"/>
      <c r="M26" s="462"/>
    </row>
    <row r="27" spans="1:13" ht="15" customHeight="1" thickTop="1" thickBot="1">
      <c r="A27" s="64" t="s">
        <v>583</v>
      </c>
      <c r="B27" s="517" t="s">
        <v>584</v>
      </c>
      <c r="C27" s="517"/>
      <c r="D27" s="517"/>
      <c r="E27" s="517"/>
      <c r="F27" s="64" t="s">
        <v>569</v>
      </c>
      <c r="H27" s="64" t="s">
        <v>651</v>
      </c>
      <c r="I27" s="517" t="s">
        <v>652</v>
      </c>
      <c r="J27" s="517"/>
      <c r="K27" s="517"/>
      <c r="L27" s="517"/>
      <c r="M27" s="226" t="s">
        <v>569</v>
      </c>
    </row>
    <row r="28" spans="1:13" ht="15" customHeight="1" thickTop="1" thickBot="1">
      <c r="A28" s="8" t="s">
        <v>585</v>
      </c>
      <c r="B28" s="512" t="s">
        <v>588</v>
      </c>
      <c r="C28" s="512"/>
      <c r="D28" s="512"/>
      <c r="E28" s="512"/>
      <c r="F28" s="462"/>
      <c r="H28" s="8" t="s">
        <v>653</v>
      </c>
      <c r="I28" s="512" t="s">
        <v>656</v>
      </c>
      <c r="J28" s="512"/>
      <c r="K28" s="512"/>
      <c r="L28" s="512"/>
      <c r="M28" s="462"/>
    </row>
    <row r="29" spans="1:13" ht="15" customHeight="1" thickTop="1" thickBot="1">
      <c r="A29" s="8" t="s">
        <v>586</v>
      </c>
      <c r="B29" s="512" t="s">
        <v>589</v>
      </c>
      <c r="C29" s="512"/>
      <c r="D29" s="512"/>
      <c r="E29" s="512"/>
      <c r="F29" s="462"/>
      <c r="H29" s="8" t="s">
        <v>654</v>
      </c>
      <c r="I29" s="512" t="s">
        <v>657</v>
      </c>
      <c r="J29" s="512"/>
      <c r="K29" s="512"/>
      <c r="L29" s="512"/>
      <c r="M29" s="462"/>
    </row>
    <row r="30" spans="1:13" ht="15" customHeight="1" thickTop="1" thickBot="1">
      <c r="A30" s="8" t="s">
        <v>587</v>
      </c>
      <c r="B30" s="512" t="s">
        <v>590</v>
      </c>
      <c r="C30" s="512"/>
      <c r="D30" s="512"/>
      <c r="E30" s="512"/>
      <c r="F30" s="462"/>
      <c r="H30" s="8" t="s">
        <v>655</v>
      </c>
      <c r="I30" s="512" t="s">
        <v>658</v>
      </c>
      <c r="J30" s="512"/>
      <c r="K30" s="512"/>
      <c r="L30" s="512"/>
      <c r="M30" s="462"/>
    </row>
    <row r="31" spans="1:13" ht="15" customHeight="1" thickTop="1" thickBot="1">
      <c r="A31" s="64" t="s">
        <v>593</v>
      </c>
      <c r="B31" s="517" t="s">
        <v>594</v>
      </c>
      <c r="C31" s="517"/>
      <c r="D31" s="517"/>
      <c r="E31" s="517"/>
      <c r="F31" s="64" t="s">
        <v>569</v>
      </c>
      <c r="H31" s="64" t="s">
        <v>659</v>
      </c>
      <c r="I31" s="517" t="s">
        <v>663</v>
      </c>
      <c r="J31" s="517"/>
      <c r="K31" s="517"/>
      <c r="L31" s="517"/>
      <c r="M31" s="226" t="s">
        <v>569</v>
      </c>
    </row>
    <row r="32" spans="1:13" ht="15" customHeight="1" thickTop="1" thickBot="1">
      <c r="A32" s="8" t="s">
        <v>595</v>
      </c>
      <c r="B32" s="512" t="s">
        <v>598</v>
      </c>
      <c r="C32" s="512"/>
      <c r="D32" s="512"/>
      <c r="E32" s="512"/>
      <c r="F32" s="462"/>
      <c r="H32" s="8" t="s">
        <v>660</v>
      </c>
      <c r="I32" s="512" t="s">
        <v>656</v>
      </c>
      <c r="J32" s="512"/>
      <c r="K32" s="512"/>
      <c r="L32" s="512"/>
      <c r="M32" s="462"/>
    </row>
    <row r="33" spans="1:13" ht="15" customHeight="1" thickTop="1" thickBot="1">
      <c r="A33" s="8" t="s">
        <v>596</v>
      </c>
      <c r="B33" s="512" t="s">
        <v>599</v>
      </c>
      <c r="C33" s="512"/>
      <c r="D33" s="512"/>
      <c r="E33" s="512"/>
      <c r="F33" s="462"/>
      <c r="H33" s="8" t="s">
        <v>661</v>
      </c>
      <c r="I33" s="512" t="s">
        <v>657</v>
      </c>
      <c r="J33" s="512"/>
      <c r="K33" s="512"/>
      <c r="L33" s="512"/>
      <c r="M33" s="462"/>
    </row>
    <row r="34" spans="1:13" ht="15" customHeight="1" thickTop="1" thickBot="1">
      <c r="A34" s="8" t="s">
        <v>597</v>
      </c>
      <c r="B34" s="512" t="s">
        <v>600</v>
      </c>
      <c r="C34" s="512"/>
      <c r="D34" s="512"/>
      <c r="E34" s="512"/>
      <c r="F34" s="462"/>
      <c r="H34" s="8" t="s">
        <v>662</v>
      </c>
      <c r="I34" s="512" t="s">
        <v>658</v>
      </c>
      <c r="J34" s="512"/>
      <c r="K34" s="512"/>
      <c r="L34" s="512"/>
      <c r="M34" s="462"/>
    </row>
    <row r="35" spans="1:13" ht="15" customHeight="1" thickTop="1" thickBot="1">
      <c r="A35" s="532" t="s">
        <v>601</v>
      </c>
      <c r="B35" s="532"/>
      <c r="C35" s="532"/>
      <c r="D35" s="532"/>
      <c r="E35" s="532"/>
      <c r="F35" s="532"/>
      <c r="H35" s="64" t="s">
        <v>664</v>
      </c>
      <c r="I35" s="517" t="s">
        <v>668</v>
      </c>
      <c r="J35" s="517"/>
      <c r="K35" s="517"/>
      <c r="L35" s="517"/>
      <c r="M35" s="226" t="s">
        <v>569</v>
      </c>
    </row>
    <row r="36" spans="1:13" ht="15" customHeight="1" thickTop="1" thickBot="1">
      <c r="A36" s="64" t="s">
        <v>602</v>
      </c>
      <c r="B36" s="517" t="s">
        <v>603</v>
      </c>
      <c r="C36" s="517"/>
      <c r="D36" s="517"/>
      <c r="E36" s="517"/>
      <c r="F36" s="64" t="s">
        <v>569</v>
      </c>
      <c r="H36" s="8" t="s">
        <v>665</v>
      </c>
      <c r="I36" s="512" t="s">
        <v>36</v>
      </c>
      <c r="J36" s="512"/>
      <c r="K36" s="512"/>
      <c r="L36" s="512"/>
      <c r="M36" s="462"/>
    </row>
    <row r="37" spans="1:13" ht="15" customHeight="1" thickTop="1" thickBot="1">
      <c r="A37" s="8" t="s">
        <v>604</v>
      </c>
      <c r="B37" s="512" t="s">
        <v>608</v>
      </c>
      <c r="C37" s="512"/>
      <c r="D37" s="512"/>
      <c r="E37" s="512"/>
      <c r="F37" s="462"/>
      <c r="H37" s="8" t="s">
        <v>666</v>
      </c>
      <c r="I37" s="512" t="s">
        <v>6</v>
      </c>
      <c r="J37" s="512"/>
      <c r="K37" s="512"/>
      <c r="L37" s="512"/>
      <c r="M37" s="462"/>
    </row>
    <row r="38" spans="1:13" ht="15" customHeight="1" thickTop="1" thickBot="1">
      <c r="A38" s="8" t="s">
        <v>605</v>
      </c>
      <c r="B38" s="512" t="s">
        <v>609</v>
      </c>
      <c r="C38" s="512"/>
      <c r="D38" s="512"/>
      <c r="E38" s="512"/>
      <c r="F38" s="462"/>
      <c r="H38" s="8" t="s">
        <v>667</v>
      </c>
      <c r="I38" s="512" t="s">
        <v>669</v>
      </c>
      <c r="J38" s="512"/>
      <c r="K38" s="512"/>
      <c r="L38" s="512"/>
      <c r="M38" s="462"/>
    </row>
    <row r="39" spans="1:13" ht="15" customHeight="1" thickTop="1" thickBot="1">
      <c r="A39" s="64" t="s">
        <v>606</v>
      </c>
      <c r="B39" s="517" t="s">
        <v>607</v>
      </c>
      <c r="C39" s="517"/>
      <c r="D39" s="517"/>
      <c r="E39" s="517"/>
      <c r="F39" s="64" t="s">
        <v>569</v>
      </c>
      <c r="H39" s="64" t="s">
        <v>670</v>
      </c>
      <c r="I39" s="517" t="s">
        <v>675</v>
      </c>
      <c r="J39" s="517"/>
      <c r="K39" s="517"/>
      <c r="L39" s="517"/>
      <c r="M39" s="226" t="s">
        <v>569</v>
      </c>
    </row>
    <row r="40" spans="1:13" ht="15" customHeight="1" thickTop="1" thickBot="1">
      <c r="A40" s="8" t="s">
        <v>610</v>
      </c>
      <c r="B40" s="512" t="s">
        <v>613</v>
      </c>
      <c r="C40" s="512"/>
      <c r="D40" s="512"/>
      <c r="E40" s="512"/>
      <c r="F40" s="462"/>
      <c r="H40" s="8" t="s">
        <v>671</v>
      </c>
      <c r="I40" s="512" t="s">
        <v>676</v>
      </c>
      <c r="J40" s="512"/>
      <c r="K40" s="512"/>
      <c r="L40" s="512"/>
      <c r="M40" s="462"/>
    </row>
    <row r="41" spans="1:13" ht="15" customHeight="1" thickTop="1" thickBot="1">
      <c r="A41" s="8" t="s">
        <v>611</v>
      </c>
      <c r="B41" s="512" t="s">
        <v>614</v>
      </c>
      <c r="C41" s="512"/>
      <c r="D41" s="512"/>
      <c r="E41" s="512"/>
      <c r="F41" s="462"/>
      <c r="H41" s="8" t="s">
        <v>672</v>
      </c>
      <c r="I41" s="512" t="s">
        <v>677</v>
      </c>
      <c r="J41" s="512"/>
      <c r="K41" s="512"/>
      <c r="L41" s="512"/>
      <c r="M41" s="462"/>
    </row>
    <row r="42" spans="1:13" ht="15" customHeight="1" thickTop="1" thickBot="1">
      <c r="A42" s="8" t="s">
        <v>612</v>
      </c>
      <c r="B42" s="512" t="s">
        <v>615</v>
      </c>
      <c r="C42" s="512"/>
      <c r="D42" s="512"/>
      <c r="E42" s="512"/>
      <c r="F42" s="462"/>
      <c r="H42" s="8" t="s">
        <v>673</v>
      </c>
      <c r="I42" s="512" t="s">
        <v>678</v>
      </c>
      <c r="J42" s="512"/>
      <c r="K42" s="512"/>
      <c r="L42" s="512"/>
      <c r="M42" s="462"/>
    </row>
    <row r="43" spans="1:13" ht="15" customHeight="1" thickTop="1" thickBot="1">
      <c r="A43" s="532" t="s">
        <v>616</v>
      </c>
      <c r="B43" s="532"/>
      <c r="C43" s="532"/>
      <c r="D43" s="532"/>
      <c r="E43" s="532"/>
      <c r="F43" s="532"/>
      <c r="H43" s="8" t="s">
        <v>674</v>
      </c>
      <c r="I43" s="512" t="s">
        <v>679</v>
      </c>
      <c r="J43" s="512"/>
      <c r="K43" s="512"/>
      <c r="L43" s="512"/>
      <c r="M43" s="462"/>
    </row>
    <row r="44" spans="1:13" ht="15" customHeight="1" thickTop="1" thickBot="1">
      <c r="A44" s="519" t="s">
        <v>617</v>
      </c>
      <c r="B44" s="533" t="s">
        <v>743</v>
      </c>
      <c r="C44" s="533"/>
      <c r="D44" s="533"/>
      <c r="E44" s="533"/>
      <c r="F44" s="519" t="s">
        <v>569</v>
      </c>
    </row>
    <row r="45" spans="1:13" ht="15" customHeight="1" thickTop="1" thickBot="1">
      <c r="A45" s="520"/>
      <c r="B45" s="533"/>
      <c r="C45" s="533"/>
      <c r="D45" s="533"/>
      <c r="E45" s="533"/>
      <c r="F45" s="520"/>
      <c r="H45" s="529" t="s">
        <v>680</v>
      </c>
      <c r="I45" s="530"/>
      <c r="J45" s="530"/>
      <c r="K45" s="530"/>
      <c r="L45" s="530"/>
      <c r="M45" s="531"/>
    </row>
    <row r="46" spans="1:13" ht="15" customHeight="1" thickTop="1" thickBot="1">
      <c r="A46" s="8" t="s">
        <v>618</v>
      </c>
      <c r="B46" s="512" t="s">
        <v>5</v>
      </c>
      <c r="C46" s="512"/>
      <c r="D46" s="512"/>
      <c r="E46" s="512"/>
      <c r="F46" s="462"/>
      <c r="H46" s="510" t="s">
        <v>745</v>
      </c>
      <c r="I46" s="503"/>
      <c r="J46" s="503"/>
      <c r="K46" s="228">
        <f>'Cálculo QEC'!F42</f>
        <v>0</v>
      </c>
      <c r="L46" s="506" t="str">
        <f>IF(K46&lt;=20,"Risco baixo",IF(AND(K46&gt;20,K46&lt;=30),"Risco moderado",IF(AND(K46&gt;30,K46&lt;=40),"Risco alto",IF(K46&gt;40,"Risco muito alto"))))</f>
        <v>Risco baixo</v>
      </c>
      <c r="M46" s="507"/>
    </row>
    <row r="47" spans="1:13" ht="15" customHeight="1" thickTop="1" thickBot="1">
      <c r="A47" s="8" t="s">
        <v>619</v>
      </c>
      <c r="B47" s="512" t="s">
        <v>46</v>
      </c>
      <c r="C47" s="512"/>
      <c r="D47" s="512"/>
      <c r="E47" s="512"/>
      <c r="F47" s="462"/>
      <c r="H47" s="510" t="s">
        <v>740</v>
      </c>
      <c r="I47" s="503"/>
      <c r="J47" s="503"/>
      <c r="K47" s="228">
        <f>'Cálculo QEC'!K39</f>
        <v>0</v>
      </c>
      <c r="L47" s="506" t="str">
        <f>IF(K47&lt;=20,"Risco baixo",IF(AND(K47&gt;20,K47&lt;=30),"Risco moderado",IF(AND(K47&gt;30,K47&lt;=40),"Risco alto",IF(K47&gt;40,"Risco muito alto"))))</f>
        <v>Risco baixo</v>
      </c>
      <c r="M47" s="507"/>
    </row>
    <row r="48" spans="1:13" ht="15" customHeight="1" thickTop="1" thickBot="1">
      <c r="A48" s="8" t="s">
        <v>620</v>
      </c>
      <c r="B48" s="512" t="s">
        <v>621</v>
      </c>
      <c r="C48" s="512"/>
      <c r="D48" s="512"/>
      <c r="E48" s="512"/>
      <c r="F48" s="462"/>
      <c r="H48" s="510" t="s">
        <v>746</v>
      </c>
      <c r="I48" s="503"/>
      <c r="J48" s="503"/>
      <c r="K48" s="228">
        <f>'Cálculo QEC'!P18</f>
        <v>1</v>
      </c>
      <c r="L48" s="506" t="str">
        <f>IF(K48&lt;=6,"Risco baixo",IF(AND(K48&gt;6,K48&lt;=10),"Risco moderado",IF(AND(K48&gt;10,K48&lt;=14),"Risco alto",IF(K48&gt;14,"Risco muito alto"))))</f>
        <v>Risco baixo</v>
      </c>
      <c r="M48" s="507"/>
    </row>
    <row r="49" spans="1:13" ht="15" customHeight="1" thickTop="1" thickBot="1">
      <c r="H49" s="510" t="s">
        <v>681</v>
      </c>
      <c r="I49" s="503"/>
      <c r="J49" s="503"/>
      <c r="K49" s="511"/>
      <c r="L49" s="506" t="b">
        <f>IF(M28="M1","Risco baixo",IF(M28="M2","Risco moderado",IF(M28="M3","Risco alto")))</f>
        <v>0</v>
      </c>
      <c r="M49" s="507"/>
    </row>
    <row r="50" spans="1:13" ht="15" customHeight="1" thickTop="1" thickBot="1">
      <c r="A50" s="508" t="s">
        <v>680</v>
      </c>
      <c r="B50" s="508"/>
      <c r="C50" s="508"/>
      <c r="D50" s="508"/>
      <c r="E50" s="509"/>
      <c r="F50" s="509"/>
      <c r="H50" s="505" t="s">
        <v>682</v>
      </c>
      <c r="I50" s="505"/>
      <c r="J50" s="505"/>
      <c r="K50" s="505"/>
      <c r="L50" s="506" t="b">
        <f>IF(M32="N1","Risco baixo",IF(M32="N2","Risco moderado",IF(M32="N3","Risco alto")))</f>
        <v>0</v>
      </c>
      <c r="M50" s="507"/>
    </row>
    <row r="51" spans="1:13" ht="15" customHeight="1" thickTop="1" thickBot="1">
      <c r="A51" s="510" t="s">
        <v>741</v>
      </c>
      <c r="B51" s="503"/>
      <c r="C51" s="503"/>
      <c r="D51" s="292">
        <f>'Cálculo QEC'!D48</f>
        <v>0</v>
      </c>
      <c r="E51" s="504" t="str">
        <f>IF(D51&lt;=15,"Risco baixo",IF(AND(D51&gt;15,D51&lt;=22),"Risco moderado",IF(AND(D51&gt;22,D51&lt;=29),"Risco alto",IF(D51&gt;29,"Risco muito alto"))))</f>
        <v>Risco baixo</v>
      </c>
      <c r="F51" s="504"/>
      <c r="H51" s="505" t="s">
        <v>683</v>
      </c>
      <c r="I51" s="505"/>
      <c r="J51" s="505"/>
      <c r="K51" s="505"/>
      <c r="L51" s="506" t="b">
        <f>IF(M36="P1","Risco baixo",IF(M36="P2","Risco moderado",IF(M36="P3","Risco alto")))</f>
        <v>0</v>
      </c>
      <c r="M51" s="507"/>
    </row>
    <row r="52" spans="1:13" ht="15" customHeight="1" thickTop="1" thickBot="1">
      <c r="A52" s="503" t="s">
        <v>742</v>
      </c>
      <c r="B52" s="503"/>
      <c r="C52" s="503"/>
      <c r="D52" s="229">
        <f>'Cálculo QEC'!D48</f>
        <v>0</v>
      </c>
      <c r="E52" s="504" t="str">
        <f>IF(D52&lt;=20,"Risco baixo",IF(AND(D52&gt;20,D52&lt;=30),"Risco moderado",IF(AND(D52&gt;30,D52&lt;=40),"Risco alto",IF(D52&gt;40,"Risco muito alto"))))</f>
        <v>Risco baixo</v>
      </c>
      <c r="F52" s="504"/>
      <c r="G52" s="227"/>
      <c r="H52" s="505" t="s">
        <v>684</v>
      </c>
      <c r="I52" s="505"/>
      <c r="J52" s="505"/>
      <c r="K52" s="505"/>
      <c r="L52" s="506" t="b">
        <f>IF(M40="Q1","Risco baixo",IF(M40="Q2","Risco moderado",IF(M40="Q3","Risco alto",IF(M40="Q4","Risco muito alto"))))</f>
        <v>0</v>
      </c>
      <c r="M52" s="507"/>
    </row>
    <row r="53" spans="1:13" ht="15" customHeight="1" thickTop="1">
      <c r="A53" s="467" t="s">
        <v>1570</v>
      </c>
      <c r="B53" s="534"/>
      <c r="C53" s="534"/>
      <c r="D53" s="534"/>
      <c r="E53" s="534"/>
      <c r="F53" s="534"/>
      <c r="G53" s="534"/>
      <c r="H53" s="534"/>
      <c r="I53" s="534"/>
      <c r="J53" s="534"/>
      <c r="K53" s="534"/>
      <c r="L53" s="534"/>
      <c r="M53" s="534"/>
    </row>
    <row r="54" spans="1:13">
      <c r="A54" s="534"/>
      <c r="B54" s="534"/>
      <c r="C54" s="534"/>
      <c r="D54" s="534"/>
      <c r="E54" s="534"/>
      <c r="F54" s="534"/>
      <c r="G54" s="534"/>
      <c r="H54" s="534"/>
      <c r="I54" s="534"/>
      <c r="J54" s="534"/>
      <c r="K54" s="534"/>
      <c r="L54" s="534"/>
      <c r="M54" s="534"/>
    </row>
  </sheetData>
  <sheetProtection algorithmName="SHA-512" hashValue="3BqmmUoc/6meL6H1d/PR979osezYREgixgXgWezPqWuNr4Hu0LJENv9KoEDDIpjipWqYRwoMN1+qRBqI3dooQA==" saltValue="tqv03uPy86t05YhzxXfQDw==" spinCount="100000" sheet="1" objects="1" scenarios="1" selectLockedCells="1"/>
  <mergeCells count="126">
    <mergeCell ref="A53:M54"/>
    <mergeCell ref="A20:F20"/>
    <mergeCell ref="B42:E42"/>
    <mergeCell ref="F40:F42"/>
    <mergeCell ref="I22:L22"/>
    <mergeCell ref="I24:L24"/>
    <mergeCell ref="B44:E45"/>
    <mergeCell ref="H45:M45"/>
    <mergeCell ref="B29:E29"/>
    <mergeCell ref="B30:E30"/>
    <mergeCell ref="F28:F30"/>
    <mergeCell ref="I25:L25"/>
    <mergeCell ref="M21:M23"/>
    <mergeCell ref="B41:E41"/>
    <mergeCell ref="I32:L32"/>
    <mergeCell ref="I33:L33"/>
    <mergeCell ref="I26:L26"/>
    <mergeCell ref="A44:A45"/>
    <mergeCell ref="A43:F43"/>
    <mergeCell ref="B32:E32"/>
    <mergeCell ref="B33:E33"/>
    <mergeCell ref="B34:E34"/>
    <mergeCell ref="M25:M26"/>
    <mergeCell ref="L49:M49"/>
    <mergeCell ref="A9:F9"/>
    <mergeCell ref="B31:E31"/>
    <mergeCell ref="I12:L12"/>
    <mergeCell ref="I13:L13"/>
    <mergeCell ref="I14:L14"/>
    <mergeCell ref="I19:L20"/>
    <mergeCell ref="F21:F22"/>
    <mergeCell ref="F23:F25"/>
    <mergeCell ref="A10:F10"/>
    <mergeCell ref="A26:F26"/>
    <mergeCell ref="B27:E27"/>
    <mergeCell ref="B28:E28"/>
    <mergeCell ref="B21:E22"/>
    <mergeCell ref="A21:A22"/>
    <mergeCell ref="B23:E23"/>
    <mergeCell ref="B24:E24"/>
    <mergeCell ref="B25:E25"/>
    <mergeCell ref="I16:L16"/>
    <mergeCell ref="I17:L17"/>
    <mergeCell ref="I18:L18"/>
    <mergeCell ref="A35:F35"/>
    <mergeCell ref="M28:M30"/>
    <mergeCell ref="B37:E37"/>
    <mergeCell ref="I34:L34"/>
    <mergeCell ref="B38:E38"/>
    <mergeCell ref="B39:E39"/>
    <mergeCell ref="B40:E40"/>
    <mergeCell ref="F37:F38"/>
    <mergeCell ref="I43:L43"/>
    <mergeCell ref="M40:M43"/>
    <mergeCell ref="H47:J47"/>
    <mergeCell ref="H48:J48"/>
    <mergeCell ref="F44:F45"/>
    <mergeCell ref="A8:K8"/>
    <mergeCell ref="B16:E17"/>
    <mergeCell ref="H9:M9"/>
    <mergeCell ref="I23:L23"/>
    <mergeCell ref="M32:M34"/>
    <mergeCell ref="I35:L35"/>
    <mergeCell ref="I36:L36"/>
    <mergeCell ref="I37:L37"/>
    <mergeCell ref="I38:L38"/>
    <mergeCell ref="M36:M38"/>
    <mergeCell ref="A16:A17"/>
    <mergeCell ref="F18:F19"/>
    <mergeCell ref="B19:E19"/>
    <mergeCell ref="F32:F34"/>
    <mergeCell ref="B36:E36"/>
    <mergeCell ref="I30:L30"/>
    <mergeCell ref="I27:L27"/>
    <mergeCell ref="I31:L31"/>
    <mergeCell ref="I28:L28"/>
    <mergeCell ref="I29:L29"/>
    <mergeCell ref="H19:H20"/>
    <mergeCell ref="M11:M14"/>
    <mergeCell ref="M19:M20"/>
    <mergeCell ref="I21:L21"/>
    <mergeCell ref="A1:M1"/>
    <mergeCell ref="L46:M46"/>
    <mergeCell ref="L47:M47"/>
    <mergeCell ref="L48:M48"/>
    <mergeCell ref="M16:M18"/>
    <mergeCell ref="B14:E14"/>
    <mergeCell ref="F12:F14"/>
    <mergeCell ref="B11:E11"/>
    <mergeCell ref="B12:E12"/>
    <mergeCell ref="B13:E13"/>
    <mergeCell ref="F16:F17"/>
    <mergeCell ref="B18:E18"/>
    <mergeCell ref="A15:F15"/>
    <mergeCell ref="A4:M4"/>
    <mergeCell ref="I39:L39"/>
    <mergeCell ref="I40:L40"/>
    <mergeCell ref="I41:L41"/>
    <mergeCell ref="I42:L42"/>
    <mergeCell ref="K6:M6"/>
    <mergeCell ref="K7:M7"/>
    <mergeCell ref="E6:J6"/>
    <mergeCell ref="E7:J7"/>
    <mergeCell ref="A6:D6"/>
    <mergeCell ref="A7:D7"/>
    <mergeCell ref="A2:M3"/>
    <mergeCell ref="A52:C52"/>
    <mergeCell ref="E52:F52"/>
    <mergeCell ref="H52:K52"/>
    <mergeCell ref="L52:M52"/>
    <mergeCell ref="L50:M50"/>
    <mergeCell ref="L51:M51"/>
    <mergeCell ref="E51:F51"/>
    <mergeCell ref="A50:F50"/>
    <mergeCell ref="H49:K49"/>
    <mergeCell ref="H50:K50"/>
    <mergeCell ref="H51:K51"/>
    <mergeCell ref="B46:E46"/>
    <mergeCell ref="B47:E47"/>
    <mergeCell ref="B48:E48"/>
    <mergeCell ref="F46:F48"/>
    <mergeCell ref="A51:C51"/>
    <mergeCell ref="H46:J46"/>
    <mergeCell ref="I10:L10"/>
    <mergeCell ref="I11:L11"/>
    <mergeCell ref="I15:L15"/>
  </mergeCells>
  <conditionalFormatting sqref="E51:F52">
    <cfRule type="cellIs" dxfId="97" priority="1" operator="equal">
      <formula>"Risco muito alto"</formula>
    </cfRule>
    <cfRule type="cellIs" dxfId="96" priority="2" operator="equal">
      <formula>"Risco alto"</formula>
    </cfRule>
    <cfRule type="cellIs" dxfId="95" priority="3" operator="equal">
      <formula>"Risco moderado"</formula>
    </cfRule>
    <cfRule type="cellIs" dxfId="94" priority="4" operator="equal">
      <formula>"Risco baixo"</formula>
    </cfRule>
  </conditionalFormatting>
  <conditionalFormatting sqref="L46:M48">
    <cfRule type="cellIs" dxfId="93" priority="13" operator="equal">
      <formula>"Risco muito alto"</formula>
    </cfRule>
    <cfRule type="cellIs" dxfId="92" priority="14" operator="equal">
      <formula>"Risco alto"</formula>
    </cfRule>
    <cfRule type="cellIs" dxfId="91" priority="15" operator="equal">
      <formula>"Risco moderado"</formula>
    </cfRule>
    <cfRule type="cellIs" dxfId="90" priority="16" operator="equal">
      <formula>"Risco baixo"</formula>
    </cfRule>
  </conditionalFormatting>
  <conditionalFormatting sqref="L49:M52">
    <cfRule type="cellIs" dxfId="89" priority="10" operator="equal">
      <formula>"risco alto"</formula>
    </cfRule>
    <cfRule type="cellIs" dxfId="88" priority="11" operator="equal">
      <formula>"risco moderado"</formula>
    </cfRule>
    <cfRule type="cellIs" dxfId="87" priority="12" operator="equal">
      <formula>"risco baixo"</formula>
    </cfRule>
  </conditionalFormatting>
  <conditionalFormatting sqref="L52:M52">
    <cfRule type="cellIs" dxfId="86" priority="9" operator="equal">
      <formula>"risco muito alto"</formula>
    </cfRule>
  </conditionalFormatting>
  <dataValidations count="16">
    <dataValidation type="list" allowBlank="1" showInputMessage="1" showErrorMessage="1" sqref="F12:F14" xr:uid="{00000000-0002-0000-0600-000000000000}">
      <formula1>"A1,A2,A3"</formula1>
    </dataValidation>
    <dataValidation type="list" allowBlank="1" showInputMessage="1" showErrorMessage="1" sqref="F18:F19" xr:uid="{00000000-0002-0000-0600-000001000000}">
      <formula1>"B1,B2"</formula1>
    </dataValidation>
    <dataValidation type="list" allowBlank="1" showInputMessage="1" showErrorMessage="1" sqref="F23:F25" xr:uid="{00000000-0002-0000-0600-000002000000}">
      <formula1>"B3,B4,B5"</formula1>
    </dataValidation>
    <dataValidation type="list" allowBlank="1" showInputMessage="1" showErrorMessage="1" sqref="F28:F30" xr:uid="{00000000-0002-0000-0600-000003000000}">
      <formula1>"C1,C2,C3"</formula1>
    </dataValidation>
    <dataValidation type="list" allowBlank="1" showInputMessage="1" showErrorMessage="1" sqref="F32:F34" xr:uid="{00000000-0002-0000-0600-000004000000}">
      <formula1>"D1,D2,D3"</formula1>
    </dataValidation>
    <dataValidation type="list" allowBlank="1" showInputMessage="1" showErrorMessage="1" sqref="F37:F38" xr:uid="{00000000-0002-0000-0600-000005000000}">
      <formula1>"E1,E2"</formula1>
    </dataValidation>
    <dataValidation type="list" allowBlank="1" showInputMessage="1" showErrorMessage="1" sqref="F40:F42" xr:uid="{00000000-0002-0000-0600-000006000000}">
      <formula1>"F1,F2,F3"</formula1>
    </dataValidation>
    <dataValidation type="list" allowBlank="1" showInputMessage="1" showErrorMessage="1" sqref="F46:F48" xr:uid="{00000000-0002-0000-0600-000007000000}">
      <formula1>"G1,G2,G3"</formula1>
    </dataValidation>
    <dataValidation type="list" allowBlank="1" showInputMessage="1" showErrorMessage="1" sqref="M11:M14" xr:uid="{00000000-0002-0000-0600-000008000000}">
      <formula1>"H1,H2,H3,H4"</formula1>
    </dataValidation>
    <dataValidation type="list" allowBlank="1" showInputMessage="1" showErrorMessage="1" sqref="M16:M18" xr:uid="{00000000-0002-0000-0600-000009000000}">
      <formula1>"J1,J2,J3"</formula1>
    </dataValidation>
    <dataValidation type="list" allowBlank="1" showInputMessage="1" showErrorMessage="1" sqref="M21:M23" xr:uid="{00000000-0002-0000-0600-00000A000000}">
      <formula1>"K1,K2,K3"</formula1>
    </dataValidation>
    <dataValidation type="list" allowBlank="1" showInputMessage="1" showErrorMessage="1" sqref="M25:M26" xr:uid="{00000000-0002-0000-0600-00000B000000}">
      <formula1>"L1,L2"</formula1>
    </dataValidation>
    <dataValidation type="list" allowBlank="1" showInputMessage="1" showErrorMessage="1" sqref="M28:M30" xr:uid="{00000000-0002-0000-0600-00000C000000}">
      <formula1>"M1,M2,M3"</formula1>
    </dataValidation>
    <dataValidation type="list" allowBlank="1" showInputMessage="1" showErrorMessage="1" sqref="M32:M34" xr:uid="{00000000-0002-0000-0600-00000D000000}">
      <formula1>"N1,N2,N3"</formula1>
    </dataValidation>
    <dataValidation type="list" allowBlank="1" showInputMessage="1" showErrorMessage="1" sqref="M36:M38" xr:uid="{00000000-0002-0000-0600-00000E000000}">
      <formula1>"P1,P2,P3"</formula1>
    </dataValidation>
    <dataValidation type="list" allowBlank="1" showInputMessage="1" showErrorMessage="1" sqref="M40:M43" xr:uid="{00000000-0002-0000-0600-00000F000000}">
      <formula1>"Q1,Q2,Q3,Q4"</formula1>
    </dataValidation>
  </dataValidations>
  <printOptions horizontalCentered="1"/>
  <pageMargins left="0.59055118110236227" right="0.59055118110236227" top="0.59055118110236227" bottom="0.59055118110236227"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K96"/>
  <sheetViews>
    <sheetView showGridLines="0" showRowColHeaders="0" tabSelected="1" view="pageBreakPreview" topLeftCell="A25" zoomScale="115" zoomScaleNormal="120" zoomScaleSheetLayoutView="115" zoomScalePageLayoutView="110" workbookViewId="0">
      <selection activeCell="F12" sqref="F12"/>
    </sheetView>
  </sheetViews>
  <sheetFormatPr defaultRowHeight="15"/>
  <cols>
    <col min="1" max="1" width="9.140625" customWidth="1"/>
    <col min="2" max="4" width="14.7109375" customWidth="1"/>
    <col min="5" max="5" width="2.7109375" customWidth="1"/>
    <col min="6" max="8" width="9.140625" customWidth="1"/>
    <col min="9" max="10" width="9.140625" hidden="1" customWidth="1"/>
    <col min="11" max="11" width="9.140625" customWidth="1"/>
    <col min="14" max="14" width="0" hidden="1" customWidth="1"/>
    <col min="257" max="257" width="10.85546875" customWidth="1"/>
    <col min="258" max="260" width="18.7109375" customWidth="1"/>
    <col min="261" max="261" width="2.7109375" customWidth="1"/>
    <col min="262" max="262" width="12.7109375" customWidth="1"/>
    <col min="263" max="263" width="9.7109375" customWidth="1"/>
    <col min="264" max="264" width="10.7109375" customWidth="1"/>
    <col min="265" max="266" width="0" hidden="1" customWidth="1"/>
    <col min="267" max="267" width="10.7109375" customWidth="1"/>
    <col min="513" max="513" width="10.85546875" customWidth="1"/>
    <col min="514" max="516" width="18.7109375" customWidth="1"/>
    <col min="517" max="517" width="2.7109375" customWidth="1"/>
    <col min="518" max="518" width="12.7109375" customWidth="1"/>
    <col min="519" max="519" width="9.7109375" customWidth="1"/>
    <col min="520" max="520" width="10.7109375" customWidth="1"/>
    <col min="521" max="522" width="0" hidden="1" customWidth="1"/>
    <col min="523" max="523" width="10.7109375" customWidth="1"/>
    <col min="769" max="769" width="10.85546875" customWidth="1"/>
    <col min="770" max="772" width="18.7109375" customWidth="1"/>
    <col min="773" max="773" width="2.7109375" customWidth="1"/>
    <col min="774" max="774" width="12.7109375" customWidth="1"/>
    <col min="775" max="775" width="9.7109375" customWidth="1"/>
    <col min="776" max="776" width="10.7109375" customWidth="1"/>
    <col min="777" max="778" width="0" hidden="1" customWidth="1"/>
    <col min="779" max="779" width="10.7109375" customWidth="1"/>
    <col min="1025" max="1025" width="10.85546875" customWidth="1"/>
    <col min="1026" max="1028" width="18.7109375" customWidth="1"/>
    <col min="1029" max="1029" width="2.7109375" customWidth="1"/>
    <col min="1030" max="1030" width="12.7109375" customWidth="1"/>
    <col min="1031" max="1031" width="9.7109375" customWidth="1"/>
    <col min="1032" max="1032" width="10.7109375" customWidth="1"/>
    <col min="1033" max="1034" width="0" hidden="1" customWidth="1"/>
    <col min="1035" max="1035" width="10.7109375" customWidth="1"/>
    <col min="1281" max="1281" width="10.85546875" customWidth="1"/>
    <col min="1282" max="1284" width="18.7109375" customWidth="1"/>
    <col min="1285" max="1285" width="2.7109375" customWidth="1"/>
    <col min="1286" max="1286" width="12.7109375" customWidth="1"/>
    <col min="1287" max="1287" width="9.7109375" customWidth="1"/>
    <col min="1288" max="1288" width="10.7109375" customWidth="1"/>
    <col min="1289" max="1290" width="0" hidden="1" customWidth="1"/>
    <col min="1291" max="1291" width="10.7109375" customWidth="1"/>
    <col min="1537" max="1537" width="10.85546875" customWidth="1"/>
    <col min="1538" max="1540" width="18.7109375" customWidth="1"/>
    <col min="1541" max="1541" width="2.7109375" customWidth="1"/>
    <col min="1542" max="1542" width="12.7109375" customWidth="1"/>
    <col min="1543" max="1543" width="9.7109375" customWidth="1"/>
    <col min="1544" max="1544" width="10.7109375" customWidth="1"/>
    <col min="1545" max="1546" width="0" hidden="1" customWidth="1"/>
    <col min="1547" max="1547" width="10.7109375" customWidth="1"/>
    <col min="1793" max="1793" width="10.85546875" customWidth="1"/>
    <col min="1794" max="1796" width="18.7109375" customWidth="1"/>
    <col min="1797" max="1797" width="2.7109375" customWidth="1"/>
    <col min="1798" max="1798" width="12.7109375" customWidth="1"/>
    <col min="1799" max="1799" width="9.7109375" customWidth="1"/>
    <col min="1800" max="1800" width="10.7109375" customWidth="1"/>
    <col min="1801" max="1802" width="0" hidden="1" customWidth="1"/>
    <col min="1803" max="1803" width="10.7109375" customWidth="1"/>
    <col min="2049" max="2049" width="10.85546875" customWidth="1"/>
    <col min="2050" max="2052" width="18.7109375" customWidth="1"/>
    <col min="2053" max="2053" width="2.7109375" customWidth="1"/>
    <col min="2054" max="2054" width="12.7109375" customWidth="1"/>
    <col min="2055" max="2055" width="9.7109375" customWidth="1"/>
    <col min="2056" max="2056" width="10.7109375" customWidth="1"/>
    <col min="2057" max="2058" width="0" hidden="1" customWidth="1"/>
    <col min="2059" max="2059" width="10.7109375" customWidth="1"/>
    <col min="2305" max="2305" width="10.85546875" customWidth="1"/>
    <col min="2306" max="2308" width="18.7109375" customWidth="1"/>
    <col min="2309" max="2309" width="2.7109375" customWidth="1"/>
    <col min="2310" max="2310" width="12.7109375" customWidth="1"/>
    <col min="2311" max="2311" width="9.7109375" customWidth="1"/>
    <col min="2312" max="2312" width="10.7109375" customWidth="1"/>
    <col min="2313" max="2314" width="0" hidden="1" customWidth="1"/>
    <col min="2315" max="2315" width="10.7109375" customWidth="1"/>
    <col min="2561" max="2561" width="10.85546875" customWidth="1"/>
    <col min="2562" max="2564" width="18.7109375" customWidth="1"/>
    <col min="2565" max="2565" width="2.7109375" customWidth="1"/>
    <col min="2566" max="2566" width="12.7109375" customWidth="1"/>
    <col min="2567" max="2567" width="9.7109375" customWidth="1"/>
    <col min="2568" max="2568" width="10.7109375" customWidth="1"/>
    <col min="2569" max="2570" width="0" hidden="1" customWidth="1"/>
    <col min="2571" max="2571" width="10.7109375" customWidth="1"/>
    <col min="2817" max="2817" width="10.85546875" customWidth="1"/>
    <col min="2818" max="2820" width="18.7109375" customWidth="1"/>
    <col min="2821" max="2821" width="2.7109375" customWidth="1"/>
    <col min="2822" max="2822" width="12.7109375" customWidth="1"/>
    <col min="2823" max="2823" width="9.7109375" customWidth="1"/>
    <col min="2824" max="2824" width="10.7109375" customWidth="1"/>
    <col min="2825" max="2826" width="0" hidden="1" customWidth="1"/>
    <col min="2827" max="2827" width="10.7109375" customWidth="1"/>
    <col min="3073" max="3073" width="10.85546875" customWidth="1"/>
    <col min="3074" max="3076" width="18.7109375" customWidth="1"/>
    <col min="3077" max="3077" width="2.7109375" customWidth="1"/>
    <col min="3078" max="3078" width="12.7109375" customWidth="1"/>
    <col min="3079" max="3079" width="9.7109375" customWidth="1"/>
    <col min="3080" max="3080" width="10.7109375" customWidth="1"/>
    <col min="3081" max="3082" width="0" hidden="1" customWidth="1"/>
    <col min="3083" max="3083" width="10.7109375" customWidth="1"/>
    <col min="3329" max="3329" width="10.85546875" customWidth="1"/>
    <col min="3330" max="3332" width="18.7109375" customWidth="1"/>
    <col min="3333" max="3333" width="2.7109375" customWidth="1"/>
    <col min="3334" max="3334" width="12.7109375" customWidth="1"/>
    <col min="3335" max="3335" width="9.7109375" customWidth="1"/>
    <col min="3336" max="3336" width="10.7109375" customWidth="1"/>
    <col min="3337" max="3338" width="0" hidden="1" customWidth="1"/>
    <col min="3339" max="3339" width="10.7109375" customWidth="1"/>
    <col min="3585" max="3585" width="10.85546875" customWidth="1"/>
    <col min="3586" max="3588" width="18.7109375" customWidth="1"/>
    <col min="3589" max="3589" width="2.7109375" customWidth="1"/>
    <col min="3590" max="3590" width="12.7109375" customWidth="1"/>
    <col min="3591" max="3591" width="9.7109375" customWidth="1"/>
    <col min="3592" max="3592" width="10.7109375" customWidth="1"/>
    <col min="3593" max="3594" width="0" hidden="1" customWidth="1"/>
    <col min="3595" max="3595" width="10.7109375" customWidth="1"/>
    <col min="3841" max="3841" width="10.85546875" customWidth="1"/>
    <col min="3842" max="3844" width="18.7109375" customWidth="1"/>
    <col min="3845" max="3845" width="2.7109375" customWidth="1"/>
    <col min="3846" max="3846" width="12.7109375" customWidth="1"/>
    <col min="3847" max="3847" width="9.7109375" customWidth="1"/>
    <col min="3848" max="3848" width="10.7109375" customWidth="1"/>
    <col min="3849" max="3850" width="0" hidden="1" customWidth="1"/>
    <col min="3851" max="3851" width="10.7109375" customWidth="1"/>
    <col min="4097" max="4097" width="10.85546875" customWidth="1"/>
    <col min="4098" max="4100" width="18.7109375" customWidth="1"/>
    <col min="4101" max="4101" width="2.7109375" customWidth="1"/>
    <col min="4102" max="4102" width="12.7109375" customWidth="1"/>
    <col min="4103" max="4103" width="9.7109375" customWidth="1"/>
    <col min="4104" max="4104" width="10.7109375" customWidth="1"/>
    <col min="4105" max="4106" width="0" hidden="1" customWidth="1"/>
    <col min="4107" max="4107" width="10.7109375" customWidth="1"/>
    <col min="4353" max="4353" width="10.85546875" customWidth="1"/>
    <col min="4354" max="4356" width="18.7109375" customWidth="1"/>
    <col min="4357" max="4357" width="2.7109375" customWidth="1"/>
    <col min="4358" max="4358" width="12.7109375" customWidth="1"/>
    <col min="4359" max="4359" width="9.7109375" customWidth="1"/>
    <col min="4360" max="4360" width="10.7109375" customWidth="1"/>
    <col min="4361" max="4362" width="0" hidden="1" customWidth="1"/>
    <col min="4363" max="4363" width="10.7109375" customWidth="1"/>
    <col min="4609" max="4609" width="10.85546875" customWidth="1"/>
    <col min="4610" max="4612" width="18.7109375" customWidth="1"/>
    <col min="4613" max="4613" width="2.7109375" customWidth="1"/>
    <col min="4614" max="4614" width="12.7109375" customWidth="1"/>
    <col min="4615" max="4615" width="9.7109375" customWidth="1"/>
    <col min="4616" max="4616" width="10.7109375" customWidth="1"/>
    <col min="4617" max="4618" width="0" hidden="1" customWidth="1"/>
    <col min="4619" max="4619" width="10.7109375" customWidth="1"/>
    <col min="4865" max="4865" width="10.85546875" customWidth="1"/>
    <col min="4866" max="4868" width="18.7109375" customWidth="1"/>
    <col min="4869" max="4869" width="2.7109375" customWidth="1"/>
    <col min="4870" max="4870" width="12.7109375" customWidth="1"/>
    <col min="4871" max="4871" width="9.7109375" customWidth="1"/>
    <col min="4872" max="4872" width="10.7109375" customWidth="1"/>
    <col min="4873" max="4874" width="0" hidden="1" customWidth="1"/>
    <col min="4875" max="4875" width="10.7109375" customWidth="1"/>
    <col min="5121" max="5121" width="10.85546875" customWidth="1"/>
    <col min="5122" max="5124" width="18.7109375" customWidth="1"/>
    <col min="5125" max="5125" width="2.7109375" customWidth="1"/>
    <col min="5126" max="5126" width="12.7109375" customWidth="1"/>
    <col min="5127" max="5127" width="9.7109375" customWidth="1"/>
    <col min="5128" max="5128" width="10.7109375" customWidth="1"/>
    <col min="5129" max="5130" width="0" hidden="1" customWidth="1"/>
    <col min="5131" max="5131" width="10.7109375" customWidth="1"/>
    <col min="5377" max="5377" width="10.85546875" customWidth="1"/>
    <col min="5378" max="5380" width="18.7109375" customWidth="1"/>
    <col min="5381" max="5381" width="2.7109375" customWidth="1"/>
    <col min="5382" max="5382" width="12.7109375" customWidth="1"/>
    <col min="5383" max="5383" width="9.7109375" customWidth="1"/>
    <col min="5384" max="5384" width="10.7109375" customWidth="1"/>
    <col min="5385" max="5386" width="0" hidden="1" customWidth="1"/>
    <col min="5387" max="5387" width="10.7109375" customWidth="1"/>
    <col min="5633" max="5633" width="10.85546875" customWidth="1"/>
    <col min="5634" max="5636" width="18.7109375" customWidth="1"/>
    <col min="5637" max="5637" width="2.7109375" customWidth="1"/>
    <col min="5638" max="5638" width="12.7109375" customWidth="1"/>
    <col min="5639" max="5639" width="9.7109375" customWidth="1"/>
    <col min="5640" max="5640" width="10.7109375" customWidth="1"/>
    <col min="5641" max="5642" width="0" hidden="1" customWidth="1"/>
    <col min="5643" max="5643" width="10.7109375" customWidth="1"/>
    <col min="5889" max="5889" width="10.85546875" customWidth="1"/>
    <col min="5890" max="5892" width="18.7109375" customWidth="1"/>
    <col min="5893" max="5893" width="2.7109375" customWidth="1"/>
    <col min="5894" max="5894" width="12.7109375" customWidth="1"/>
    <col min="5895" max="5895" width="9.7109375" customWidth="1"/>
    <col min="5896" max="5896" width="10.7109375" customWidth="1"/>
    <col min="5897" max="5898" width="0" hidden="1" customWidth="1"/>
    <col min="5899" max="5899" width="10.7109375" customWidth="1"/>
    <col min="6145" max="6145" width="10.85546875" customWidth="1"/>
    <col min="6146" max="6148" width="18.7109375" customWidth="1"/>
    <col min="6149" max="6149" width="2.7109375" customWidth="1"/>
    <col min="6150" max="6150" width="12.7109375" customWidth="1"/>
    <col min="6151" max="6151" width="9.7109375" customWidth="1"/>
    <col min="6152" max="6152" width="10.7109375" customWidth="1"/>
    <col min="6153" max="6154" width="0" hidden="1" customWidth="1"/>
    <col min="6155" max="6155" width="10.7109375" customWidth="1"/>
    <col min="6401" max="6401" width="10.85546875" customWidth="1"/>
    <col min="6402" max="6404" width="18.7109375" customWidth="1"/>
    <col min="6405" max="6405" width="2.7109375" customWidth="1"/>
    <col min="6406" max="6406" width="12.7109375" customWidth="1"/>
    <col min="6407" max="6407" width="9.7109375" customWidth="1"/>
    <col min="6408" max="6408" width="10.7109375" customWidth="1"/>
    <col min="6409" max="6410" width="0" hidden="1" customWidth="1"/>
    <col min="6411" max="6411" width="10.7109375" customWidth="1"/>
    <col min="6657" max="6657" width="10.85546875" customWidth="1"/>
    <col min="6658" max="6660" width="18.7109375" customWidth="1"/>
    <col min="6661" max="6661" width="2.7109375" customWidth="1"/>
    <col min="6662" max="6662" width="12.7109375" customWidth="1"/>
    <col min="6663" max="6663" width="9.7109375" customWidth="1"/>
    <col min="6664" max="6664" width="10.7109375" customWidth="1"/>
    <col min="6665" max="6666" width="0" hidden="1" customWidth="1"/>
    <col min="6667" max="6667" width="10.7109375" customWidth="1"/>
    <col min="6913" max="6913" width="10.85546875" customWidth="1"/>
    <col min="6914" max="6916" width="18.7109375" customWidth="1"/>
    <col min="6917" max="6917" width="2.7109375" customWidth="1"/>
    <col min="6918" max="6918" width="12.7109375" customWidth="1"/>
    <col min="6919" max="6919" width="9.7109375" customWidth="1"/>
    <col min="6920" max="6920" width="10.7109375" customWidth="1"/>
    <col min="6921" max="6922" width="0" hidden="1" customWidth="1"/>
    <col min="6923" max="6923" width="10.7109375" customWidth="1"/>
    <col min="7169" max="7169" width="10.85546875" customWidth="1"/>
    <col min="7170" max="7172" width="18.7109375" customWidth="1"/>
    <col min="7173" max="7173" width="2.7109375" customWidth="1"/>
    <col min="7174" max="7174" width="12.7109375" customWidth="1"/>
    <col min="7175" max="7175" width="9.7109375" customWidth="1"/>
    <col min="7176" max="7176" width="10.7109375" customWidth="1"/>
    <col min="7177" max="7178" width="0" hidden="1" customWidth="1"/>
    <col min="7179" max="7179" width="10.7109375" customWidth="1"/>
    <col min="7425" max="7425" width="10.85546875" customWidth="1"/>
    <col min="7426" max="7428" width="18.7109375" customWidth="1"/>
    <col min="7429" max="7429" width="2.7109375" customWidth="1"/>
    <col min="7430" max="7430" width="12.7109375" customWidth="1"/>
    <col min="7431" max="7431" width="9.7109375" customWidth="1"/>
    <col min="7432" max="7432" width="10.7109375" customWidth="1"/>
    <col min="7433" max="7434" width="0" hidden="1" customWidth="1"/>
    <col min="7435" max="7435" width="10.7109375" customWidth="1"/>
    <col min="7681" max="7681" width="10.85546875" customWidth="1"/>
    <col min="7682" max="7684" width="18.7109375" customWidth="1"/>
    <col min="7685" max="7685" width="2.7109375" customWidth="1"/>
    <col min="7686" max="7686" width="12.7109375" customWidth="1"/>
    <col min="7687" max="7687" width="9.7109375" customWidth="1"/>
    <col min="7688" max="7688" width="10.7109375" customWidth="1"/>
    <col min="7689" max="7690" width="0" hidden="1" customWidth="1"/>
    <col min="7691" max="7691" width="10.7109375" customWidth="1"/>
    <col min="7937" max="7937" width="10.85546875" customWidth="1"/>
    <col min="7938" max="7940" width="18.7109375" customWidth="1"/>
    <col min="7941" max="7941" width="2.7109375" customWidth="1"/>
    <col min="7942" max="7942" width="12.7109375" customWidth="1"/>
    <col min="7943" max="7943" width="9.7109375" customWidth="1"/>
    <col min="7944" max="7944" width="10.7109375" customWidth="1"/>
    <col min="7945" max="7946" width="0" hidden="1" customWidth="1"/>
    <col min="7947" max="7947" width="10.7109375" customWidth="1"/>
    <col min="8193" max="8193" width="10.85546875" customWidth="1"/>
    <col min="8194" max="8196" width="18.7109375" customWidth="1"/>
    <col min="8197" max="8197" width="2.7109375" customWidth="1"/>
    <col min="8198" max="8198" width="12.7109375" customWidth="1"/>
    <col min="8199" max="8199" width="9.7109375" customWidth="1"/>
    <col min="8200" max="8200" width="10.7109375" customWidth="1"/>
    <col min="8201" max="8202" width="0" hidden="1" customWidth="1"/>
    <col min="8203" max="8203" width="10.7109375" customWidth="1"/>
    <col min="8449" max="8449" width="10.85546875" customWidth="1"/>
    <col min="8450" max="8452" width="18.7109375" customWidth="1"/>
    <col min="8453" max="8453" width="2.7109375" customWidth="1"/>
    <col min="8454" max="8454" width="12.7109375" customWidth="1"/>
    <col min="8455" max="8455" width="9.7109375" customWidth="1"/>
    <col min="8456" max="8456" width="10.7109375" customWidth="1"/>
    <col min="8457" max="8458" width="0" hidden="1" customWidth="1"/>
    <col min="8459" max="8459" width="10.7109375" customWidth="1"/>
    <col min="8705" max="8705" width="10.85546875" customWidth="1"/>
    <col min="8706" max="8708" width="18.7109375" customWidth="1"/>
    <col min="8709" max="8709" width="2.7109375" customWidth="1"/>
    <col min="8710" max="8710" width="12.7109375" customWidth="1"/>
    <col min="8711" max="8711" width="9.7109375" customWidth="1"/>
    <col min="8712" max="8712" width="10.7109375" customWidth="1"/>
    <col min="8713" max="8714" width="0" hidden="1" customWidth="1"/>
    <col min="8715" max="8715" width="10.7109375" customWidth="1"/>
    <col min="8961" max="8961" width="10.85546875" customWidth="1"/>
    <col min="8962" max="8964" width="18.7109375" customWidth="1"/>
    <col min="8965" max="8965" width="2.7109375" customWidth="1"/>
    <col min="8966" max="8966" width="12.7109375" customWidth="1"/>
    <col min="8967" max="8967" width="9.7109375" customWidth="1"/>
    <col min="8968" max="8968" width="10.7109375" customWidth="1"/>
    <col min="8969" max="8970" width="0" hidden="1" customWidth="1"/>
    <col min="8971" max="8971" width="10.7109375" customWidth="1"/>
    <col min="9217" max="9217" width="10.85546875" customWidth="1"/>
    <col min="9218" max="9220" width="18.7109375" customWidth="1"/>
    <col min="9221" max="9221" width="2.7109375" customWidth="1"/>
    <col min="9222" max="9222" width="12.7109375" customWidth="1"/>
    <col min="9223" max="9223" width="9.7109375" customWidth="1"/>
    <col min="9224" max="9224" width="10.7109375" customWidth="1"/>
    <col min="9225" max="9226" width="0" hidden="1" customWidth="1"/>
    <col min="9227" max="9227" width="10.7109375" customWidth="1"/>
    <col min="9473" max="9473" width="10.85546875" customWidth="1"/>
    <col min="9474" max="9476" width="18.7109375" customWidth="1"/>
    <col min="9477" max="9477" width="2.7109375" customWidth="1"/>
    <col min="9478" max="9478" width="12.7109375" customWidth="1"/>
    <col min="9479" max="9479" width="9.7109375" customWidth="1"/>
    <col min="9480" max="9480" width="10.7109375" customWidth="1"/>
    <col min="9481" max="9482" width="0" hidden="1" customWidth="1"/>
    <col min="9483" max="9483" width="10.7109375" customWidth="1"/>
    <col min="9729" max="9729" width="10.85546875" customWidth="1"/>
    <col min="9730" max="9732" width="18.7109375" customWidth="1"/>
    <col min="9733" max="9733" width="2.7109375" customWidth="1"/>
    <col min="9734" max="9734" width="12.7109375" customWidth="1"/>
    <col min="9735" max="9735" width="9.7109375" customWidth="1"/>
    <col min="9736" max="9736" width="10.7109375" customWidth="1"/>
    <col min="9737" max="9738" width="0" hidden="1" customWidth="1"/>
    <col min="9739" max="9739" width="10.7109375" customWidth="1"/>
    <col min="9985" max="9985" width="10.85546875" customWidth="1"/>
    <col min="9986" max="9988" width="18.7109375" customWidth="1"/>
    <col min="9989" max="9989" width="2.7109375" customWidth="1"/>
    <col min="9990" max="9990" width="12.7109375" customWidth="1"/>
    <col min="9991" max="9991" width="9.7109375" customWidth="1"/>
    <col min="9992" max="9992" width="10.7109375" customWidth="1"/>
    <col min="9993" max="9994" width="0" hidden="1" customWidth="1"/>
    <col min="9995" max="9995" width="10.7109375" customWidth="1"/>
    <col min="10241" max="10241" width="10.85546875" customWidth="1"/>
    <col min="10242" max="10244" width="18.7109375" customWidth="1"/>
    <col min="10245" max="10245" width="2.7109375" customWidth="1"/>
    <col min="10246" max="10246" width="12.7109375" customWidth="1"/>
    <col min="10247" max="10247" width="9.7109375" customWidth="1"/>
    <col min="10248" max="10248" width="10.7109375" customWidth="1"/>
    <col min="10249" max="10250" width="0" hidden="1" customWidth="1"/>
    <col min="10251" max="10251" width="10.7109375" customWidth="1"/>
    <col min="10497" max="10497" width="10.85546875" customWidth="1"/>
    <col min="10498" max="10500" width="18.7109375" customWidth="1"/>
    <col min="10501" max="10501" width="2.7109375" customWidth="1"/>
    <col min="10502" max="10502" width="12.7109375" customWidth="1"/>
    <col min="10503" max="10503" width="9.7109375" customWidth="1"/>
    <col min="10504" max="10504" width="10.7109375" customWidth="1"/>
    <col min="10505" max="10506" width="0" hidden="1" customWidth="1"/>
    <col min="10507" max="10507" width="10.7109375" customWidth="1"/>
    <col min="10753" max="10753" width="10.85546875" customWidth="1"/>
    <col min="10754" max="10756" width="18.7109375" customWidth="1"/>
    <col min="10757" max="10757" width="2.7109375" customWidth="1"/>
    <col min="10758" max="10758" width="12.7109375" customWidth="1"/>
    <col min="10759" max="10759" width="9.7109375" customWidth="1"/>
    <col min="10760" max="10760" width="10.7109375" customWidth="1"/>
    <col min="10761" max="10762" width="0" hidden="1" customWidth="1"/>
    <col min="10763" max="10763" width="10.7109375" customWidth="1"/>
    <col min="11009" max="11009" width="10.85546875" customWidth="1"/>
    <col min="11010" max="11012" width="18.7109375" customWidth="1"/>
    <col min="11013" max="11013" width="2.7109375" customWidth="1"/>
    <col min="11014" max="11014" width="12.7109375" customWidth="1"/>
    <col min="11015" max="11015" width="9.7109375" customWidth="1"/>
    <col min="11016" max="11016" width="10.7109375" customWidth="1"/>
    <col min="11017" max="11018" width="0" hidden="1" customWidth="1"/>
    <col min="11019" max="11019" width="10.7109375" customWidth="1"/>
    <col min="11265" max="11265" width="10.85546875" customWidth="1"/>
    <col min="11266" max="11268" width="18.7109375" customWidth="1"/>
    <col min="11269" max="11269" width="2.7109375" customWidth="1"/>
    <col min="11270" max="11270" width="12.7109375" customWidth="1"/>
    <col min="11271" max="11271" width="9.7109375" customWidth="1"/>
    <col min="11272" max="11272" width="10.7109375" customWidth="1"/>
    <col min="11273" max="11274" width="0" hidden="1" customWidth="1"/>
    <col min="11275" max="11275" width="10.7109375" customWidth="1"/>
    <col min="11521" max="11521" width="10.85546875" customWidth="1"/>
    <col min="11522" max="11524" width="18.7109375" customWidth="1"/>
    <col min="11525" max="11525" width="2.7109375" customWidth="1"/>
    <col min="11526" max="11526" width="12.7109375" customWidth="1"/>
    <col min="11527" max="11527" width="9.7109375" customWidth="1"/>
    <col min="11528" max="11528" width="10.7109375" customWidth="1"/>
    <col min="11529" max="11530" width="0" hidden="1" customWidth="1"/>
    <col min="11531" max="11531" width="10.7109375" customWidth="1"/>
    <col min="11777" max="11777" width="10.85546875" customWidth="1"/>
    <col min="11778" max="11780" width="18.7109375" customWidth="1"/>
    <col min="11781" max="11781" width="2.7109375" customWidth="1"/>
    <col min="11782" max="11782" width="12.7109375" customWidth="1"/>
    <col min="11783" max="11783" width="9.7109375" customWidth="1"/>
    <col min="11784" max="11784" width="10.7109375" customWidth="1"/>
    <col min="11785" max="11786" width="0" hidden="1" customWidth="1"/>
    <col min="11787" max="11787" width="10.7109375" customWidth="1"/>
    <col min="12033" max="12033" width="10.85546875" customWidth="1"/>
    <col min="12034" max="12036" width="18.7109375" customWidth="1"/>
    <col min="12037" max="12037" width="2.7109375" customWidth="1"/>
    <col min="12038" max="12038" width="12.7109375" customWidth="1"/>
    <col min="12039" max="12039" width="9.7109375" customWidth="1"/>
    <col min="12040" max="12040" width="10.7109375" customWidth="1"/>
    <col min="12041" max="12042" width="0" hidden="1" customWidth="1"/>
    <col min="12043" max="12043" width="10.7109375" customWidth="1"/>
    <col min="12289" max="12289" width="10.85546875" customWidth="1"/>
    <col min="12290" max="12292" width="18.7109375" customWidth="1"/>
    <col min="12293" max="12293" width="2.7109375" customWidth="1"/>
    <col min="12294" max="12294" width="12.7109375" customWidth="1"/>
    <col min="12295" max="12295" width="9.7109375" customWidth="1"/>
    <col min="12296" max="12296" width="10.7109375" customWidth="1"/>
    <col min="12297" max="12298" width="0" hidden="1" customWidth="1"/>
    <col min="12299" max="12299" width="10.7109375" customWidth="1"/>
    <col min="12545" max="12545" width="10.85546875" customWidth="1"/>
    <col min="12546" max="12548" width="18.7109375" customWidth="1"/>
    <col min="12549" max="12549" width="2.7109375" customWidth="1"/>
    <col min="12550" max="12550" width="12.7109375" customWidth="1"/>
    <col min="12551" max="12551" width="9.7109375" customWidth="1"/>
    <col min="12552" max="12552" width="10.7109375" customWidth="1"/>
    <col min="12553" max="12554" width="0" hidden="1" customWidth="1"/>
    <col min="12555" max="12555" width="10.7109375" customWidth="1"/>
    <col min="12801" max="12801" width="10.85546875" customWidth="1"/>
    <col min="12802" max="12804" width="18.7109375" customWidth="1"/>
    <col min="12805" max="12805" width="2.7109375" customWidth="1"/>
    <col min="12806" max="12806" width="12.7109375" customWidth="1"/>
    <col min="12807" max="12807" width="9.7109375" customWidth="1"/>
    <col min="12808" max="12808" width="10.7109375" customWidth="1"/>
    <col min="12809" max="12810" width="0" hidden="1" customWidth="1"/>
    <col min="12811" max="12811" width="10.7109375" customWidth="1"/>
    <col min="13057" max="13057" width="10.85546875" customWidth="1"/>
    <col min="13058" max="13060" width="18.7109375" customWidth="1"/>
    <col min="13061" max="13061" width="2.7109375" customWidth="1"/>
    <col min="13062" max="13062" width="12.7109375" customWidth="1"/>
    <col min="13063" max="13063" width="9.7109375" customWidth="1"/>
    <col min="13064" max="13064" width="10.7109375" customWidth="1"/>
    <col min="13065" max="13066" width="0" hidden="1" customWidth="1"/>
    <col min="13067" max="13067" width="10.7109375" customWidth="1"/>
    <col min="13313" max="13313" width="10.85546875" customWidth="1"/>
    <col min="13314" max="13316" width="18.7109375" customWidth="1"/>
    <col min="13317" max="13317" width="2.7109375" customWidth="1"/>
    <col min="13318" max="13318" width="12.7109375" customWidth="1"/>
    <col min="13319" max="13319" width="9.7109375" customWidth="1"/>
    <col min="13320" max="13320" width="10.7109375" customWidth="1"/>
    <col min="13321" max="13322" width="0" hidden="1" customWidth="1"/>
    <col min="13323" max="13323" width="10.7109375" customWidth="1"/>
    <col min="13569" max="13569" width="10.85546875" customWidth="1"/>
    <col min="13570" max="13572" width="18.7109375" customWidth="1"/>
    <col min="13573" max="13573" width="2.7109375" customWidth="1"/>
    <col min="13574" max="13574" width="12.7109375" customWidth="1"/>
    <col min="13575" max="13575" width="9.7109375" customWidth="1"/>
    <col min="13576" max="13576" width="10.7109375" customWidth="1"/>
    <col min="13577" max="13578" width="0" hidden="1" customWidth="1"/>
    <col min="13579" max="13579" width="10.7109375" customWidth="1"/>
    <col min="13825" max="13825" width="10.85546875" customWidth="1"/>
    <col min="13826" max="13828" width="18.7109375" customWidth="1"/>
    <col min="13829" max="13829" width="2.7109375" customWidth="1"/>
    <col min="13830" max="13830" width="12.7109375" customWidth="1"/>
    <col min="13831" max="13831" width="9.7109375" customWidth="1"/>
    <col min="13832" max="13832" width="10.7109375" customWidth="1"/>
    <col min="13833" max="13834" width="0" hidden="1" customWidth="1"/>
    <col min="13835" max="13835" width="10.7109375" customWidth="1"/>
    <col min="14081" max="14081" width="10.85546875" customWidth="1"/>
    <col min="14082" max="14084" width="18.7109375" customWidth="1"/>
    <col min="14085" max="14085" width="2.7109375" customWidth="1"/>
    <col min="14086" max="14086" width="12.7109375" customWidth="1"/>
    <col min="14087" max="14087" width="9.7109375" customWidth="1"/>
    <col min="14088" max="14088" width="10.7109375" customWidth="1"/>
    <col min="14089" max="14090" width="0" hidden="1" customWidth="1"/>
    <col min="14091" max="14091" width="10.7109375" customWidth="1"/>
    <col min="14337" max="14337" width="10.85546875" customWidth="1"/>
    <col min="14338" max="14340" width="18.7109375" customWidth="1"/>
    <col min="14341" max="14341" width="2.7109375" customWidth="1"/>
    <col min="14342" max="14342" width="12.7109375" customWidth="1"/>
    <col min="14343" max="14343" width="9.7109375" customWidth="1"/>
    <col min="14344" max="14344" width="10.7109375" customWidth="1"/>
    <col min="14345" max="14346" width="0" hidden="1" customWidth="1"/>
    <col min="14347" max="14347" width="10.7109375" customWidth="1"/>
    <col min="14593" max="14593" width="10.85546875" customWidth="1"/>
    <col min="14594" max="14596" width="18.7109375" customWidth="1"/>
    <col min="14597" max="14597" width="2.7109375" customWidth="1"/>
    <col min="14598" max="14598" width="12.7109375" customWidth="1"/>
    <col min="14599" max="14599" width="9.7109375" customWidth="1"/>
    <col min="14600" max="14600" width="10.7109375" customWidth="1"/>
    <col min="14601" max="14602" width="0" hidden="1" customWidth="1"/>
    <col min="14603" max="14603" width="10.7109375" customWidth="1"/>
    <col min="14849" max="14849" width="10.85546875" customWidth="1"/>
    <col min="14850" max="14852" width="18.7109375" customWidth="1"/>
    <col min="14853" max="14853" width="2.7109375" customWidth="1"/>
    <col min="14854" max="14854" width="12.7109375" customWidth="1"/>
    <col min="14855" max="14855" width="9.7109375" customWidth="1"/>
    <col min="14856" max="14856" width="10.7109375" customWidth="1"/>
    <col min="14857" max="14858" width="0" hidden="1" customWidth="1"/>
    <col min="14859" max="14859" width="10.7109375" customWidth="1"/>
    <col min="15105" max="15105" width="10.85546875" customWidth="1"/>
    <col min="15106" max="15108" width="18.7109375" customWidth="1"/>
    <col min="15109" max="15109" width="2.7109375" customWidth="1"/>
    <col min="15110" max="15110" width="12.7109375" customWidth="1"/>
    <col min="15111" max="15111" width="9.7109375" customWidth="1"/>
    <col min="15112" max="15112" width="10.7109375" customWidth="1"/>
    <col min="15113" max="15114" width="0" hidden="1" customWidth="1"/>
    <col min="15115" max="15115" width="10.7109375" customWidth="1"/>
    <col min="15361" max="15361" width="10.85546875" customWidth="1"/>
    <col min="15362" max="15364" width="18.7109375" customWidth="1"/>
    <col min="15365" max="15365" width="2.7109375" customWidth="1"/>
    <col min="15366" max="15366" width="12.7109375" customWidth="1"/>
    <col min="15367" max="15367" width="9.7109375" customWidth="1"/>
    <col min="15368" max="15368" width="10.7109375" customWidth="1"/>
    <col min="15369" max="15370" width="0" hidden="1" customWidth="1"/>
    <col min="15371" max="15371" width="10.7109375" customWidth="1"/>
    <col min="15617" max="15617" width="10.85546875" customWidth="1"/>
    <col min="15618" max="15620" width="18.7109375" customWidth="1"/>
    <col min="15621" max="15621" width="2.7109375" customWidth="1"/>
    <col min="15622" max="15622" width="12.7109375" customWidth="1"/>
    <col min="15623" max="15623" width="9.7109375" customWidth="1"/>
    <col min="15624" max="15624" width="10.7109375" customWidth="1"/>
    <col min="15625" max="15626" width="0" hidden="1" customWidth="1"/>
    <col min="15627" max="15627" width="10.7109375" customWidth="1"/>
    <col min="15873" max="15873" width="10.85546875" customWidth="1"/>
    <col min="15874" max="15876" width="18.7109375" customWidth="1"/>
    <col min="15877" max="15877" width="2.7109375" customWidth="1"/>
    <col min="15878" max="15878" width="12.7109375" customWidth="1"/>
    <col min="15879" max="15879" width="9.7109375" customWidth="1"/>
    <col min="15880" max="15880" width="10.7109375" customWidth="1"/>
    <col min="15881" max="15882" width="0" hidden="1" customWidth="1"/>
    <col min="15883" max="15883" width="10.7109375" customWidth="1"/>
    <col min="16129" max="16129" width="10.85546875" customWidth="1"/>
    <col min="16130" max="16132" width="18.7109375" customWidth="1"/>
    <col min="16133" max="16133" width="2.7109375" customWidth="1"/>
    <col min="16134" max="16134" width="12.7109375" customWidth="1"/>
    <col min="16135" max="16135" width="9.7109375" customWidth="1"/>
    <col min="16136" max="16136" width="10.7109375" customWidth="1"/>
    <col min="16137" max="16138" width="0" hidden="1" customWidth="1"/>
    <col min="16139" max="16139" width="10.7109375" customWidth="1"/>
  </cols>
  <sheetData>
    <row r="1" spans="1:11" ht="14.25" customHeight="1">
      <c r="A1" s="537" t="s">
        <v>1024</v>
      </c>
      <c r="B1" s="537"/>
      <c r="C1" s="537"/>
      <c r="D1" s="537"/>
      <c r="E1" s="537"/>
      <c r="F1" s="537"/>
      <c r="G1" s="537"/>
      <c r="H1" s="537"/>
      <c r="I1" s="537"/>
      <c r="J1" s="537"/>
      <c r="K1" s="537"/>
    </row>
    <row r="2" spans="1:11" s="230" customFormat="1" ht="9" customHeight="1">
      <c r="A2" s="557" t="s">
        <v>765</v>
      </c>
      <c r="B2" s="557"/>
      <c r="C2" s="557"/>
      <c r="D2" s="557"/>
      <c r="E2" s="557"/>
      <c r="F2" s="557"/>
      <c r="G2" s="557"/>
      <c r="H2" s="557"/>
      <c r="I2" s="557"/>
      <c r="J2" s="557"/>
      <c r="K2" s="557"/>
    </row>
    <row r="3" spans="1:11" s="230" customFormat="1" ht="9" customHeight="1">
      <c r="A3" s="557" t="s">
        <v>764</v>
      </c>
      <c r="B3" s="557"/>
      <c r="C3" s="557"/>
      <c r="D3" s="557"/>
      <c r="E3" s="557"/>
      <c r="F3" s="557"/>
      <c r="G3" s="557"/>
      <c r="H3" s="557"/>
      <c r="I3" s="557"/>
      <c r="J3" s="557"/>
      <c r="K3" s="557"/>
    </row>
    <row r="4" spans="1:11" s="230" customFormat="1" ht="9" customHeight="1" thickBot="1">
      <c r="A4" s="355"/>
      <c r="B4" s="355"/>
      <c r="C4" s="355"/>
      <c r="D4" s="355"/>
      <c r="E4" s="355"/>
      <c r="F4" s="355"/>
      <c r="G4" s="355"/>
      <c r="H4" s="355"/>
      <c r="I4" s="355"/>
      <c r="J4" s="355"/>
      <c r="K4" s="355"/>
    </row>
    <row r="5" spans="1:11" s="230" customFormat="1" ht="15" customHeight="1" thickTop="1" thickBot="1">
      <c r="A5" s="384" t="s">
        <v>1579</v>
      </c>
      <c r="B5" s="384"/>
      <c r="C5" s="384"/>
      <c r="D5" s="927"/>
      <c r="E5" s="384"/>
      <c r="F5" s="384"/>
      <c r="G5" s="384"/>
      <c r="H5" s="384"/>
      <c r="I5" s="384"/>
      <c r="J5" s="384"/>
      <c r="K5" s="384"/>
    </row>
    <row r="6" spans="1:11" s="230" customFormat="1" ht="15" customHeight="1" thickTop="1" thickBot="1">
      <c r="A6" s="384"/>
      <c r="B6" s="384"/>
      <c r="C6" s="384"/>
      <c r="D6" s="384"/>
      <c r="E6" s="384"/>
      <c r="F6" s="384"/>
      <c r="G6" s="384"/>
      <c r="H6" s="384"/>
      <c r="I6" s="384"/>
      <c r="J6" s="384"/>
      <c r="K6" s="384"/>
    </row>
    <row r="7" spans="1:11" s="230" customFormat="1" ht="9.75" customHeight="1" thickTop="1" thickBot="1">
      <c r="A7" s="543"/>
      <c r="B7" s="543"/>
      <c r="C7" s="543"/>
      <c r="D7" s="543"/>
      <c r="E7" s="543"/>
      <c r="F7" s="543"/>
      <c r="G7" s="543"/>
      <c r="H7" s="543"/>
      <c r="I7" s="543"/>
      <c r="J7" s="543"/>
      <c r="K7" s="543"/>
    </row>
    <row r="8" spans="1:11" s="232" customFormat="1" ht="15" customHeight="1" thickTop="1" thickBot="1">
      <c r="A8" s="548" t="s">
        <v>748</v>
      </c>
      <c r="B8" s="535" t="s">
        <v>747</v>
      </c>
      <c r="C8" s="535"/>
      <c r="D8" s="535"/>
      <c r="E8" s="535" t="s">
        <v>303</v>
      </c>
      <c r="F8" s="542"/>
      <c r="G8" s="542"/>
      <c r="H8" s="542"/>
      <c r="I8" s="231"/>
      <c r="J8" s="231"/>
      <c r="K8" s="535" t="s">
        <v>786</v>
      </c>
    </row>
    <row r="9" spans="1:11" s="235" customFormat="1" ht="30" customHeight="1" thickTop="1" thickBot="1">
      <c r="A9" s="549"/>
      <c r="B9" s="536" t="s">
        <v>767</v>
      </c>
      <c r="C9" s="536" t="s">
        <v>768</v>
      </c>
      <c r="D9" s="536" t="s">
        <v>769</v>
      </c>
      <c r="E9" s="538" t="s">
        <v>749</v>
      </c>
      <c r="F9" s="539"/>
      <c r="G9" s="257" t="s">
        <v>750</v>
      </c>
      <c r="H9" s="257" t="s">
        <v>751</v>
      </c>
      <c r="I9" s="233"/>
      <c r="J9" s="234"/>
      <c r="K9" s="535"/>
    </row>
    <row r="10" spans="1:11" s="235" customFormat="1" ht="15" customHeight="1" thickTop="1" thickBot="1">
      <c r="A10" s="550"/>
      <c r="B10" s="536"/>
      <c r="C10" s="536"/>
      <c r="D10" s="536"/>
      <c r="E10" s="540"/>
      <c r="F10" s="541"/>
      <c r="G10" s="536" t="s">
        <v>788</v>
      </c>
      <c r="H10" s="536"/>
      <c r="I10" s="236" t="s">
        <v>752</v>
      </c>
      <c r="J10" s="236" t="s">
        <v>753</v>
      </c>
      <c r="K10" s="535"/>
    </row>
    <row r="11" spans="1:11" s="239" customFormat="1" ht="48.75" customHeight="1" thickTop="1" thickBot="1">
      <c r="A11" s="256" t="s">
        <v>616</v>
      </c>
      <c r="B11" s="258" t="s">
        <v>770</v>
      </c>
      <c r="C11" s="258" t="s">
        <v>771</v>
      </c>
      <c r="D11" s="258" t="s">
        <v>772</v>
      </c>
      <c r="E11" s="237"/>
      <c r="F11" s="11">
        <v>1</v>
      </c>
      <c r="G11" s="12">
        <v>2</v>
      </c>
      <c r="H11" s="12">
        <v>2</v>
      </c>
      <c r="I11" s="236">
        <f>IF(COUNTA(F11:H11)=0,0,((F11*100)+(G11*10)+H11))</f>
        <v>122</v>
      </c>
      <c r="J11" s="238" t="str">
        <f>IF(I11=0," ",(LOOKUP(I11,$C$31:$C$94,$D$31:$D$94)))</f>
        <v>Baixo</v>
      </c>
      <c r="K11" s="253" t="str">
        <f>IF(H11="","",J11)</f>
        <v>Baixo</v>
      </c>
    </row>
    <row r="12" spans="1:11" s="239" customFormat="1" ht="30" customHeight="1" thickTop="1" thickBot="1">
      <c r="A12" s="544" t="s">
        <v>754</v>
      </c>
      <c r="B12" s="545" t="s">
        <v>777</v>
      </c>
      <c r="C12" s="547" t="s">
        <v>778</v>
      </c>
      <c r="D12" s="547" t="s">
        <v>779</v>
      </c>
      <c r="E12" s="240" t="s">
        <v>157</v>
      </c>
      <c r="F12" s="12">
        <v>1</v>
      </c>
      <c r="G12" s="12">
        <v>2</v>
      </c>
      <c r="H12" s="12">
        <v>2</v>
      </c>
      <c r="I12" s="236">
        <f>IF(COUNTA(F12:H12)=0,0,((F12*100)+(G12*10)+H12))</f>
        <v>122</v>
      </c>
      <c r="J12" s="238" t="str">
        <f t="shared" ref="J12:J22" si="0">IF(I12=0," ",(LOOKUP(I12,$C$31:$C$94,$D$31:$D$94)))</f>
        <v>Baixo</v>
      </c>
      <c r="K12" s="253" t="str">
        <f t="shared" ref="K12:K22" si="1">IF(H12="","",J12)</f>
        <v>Baixo</v>
      </c>
    </row>
    <row r="13" spans="1:11" s="239" customFormat="1" ht="30" customHeight="1" thickTop="1" thickBot="1">
      <c r="A13" s="544"/>
      <c r="B13" s="546"/>
      <c r="C13" s="547"/>
      <c r="D13" s="547"/>
      <c r="E13" s="240" t="s">
        <v>158</v>
      </c>
      <c r="F13" s="12">
        <v>1</v>
      </c>
      <c r="G13" s="12">
        <v>2</v>
      </c>
      <c r="H13" s="12">
        <v>2</v>
      </c>
      <c r="I13" s="236">
        <f>IF(COUNTA(F13:H13)=0,0,((F13*100)+(G13*10)+H13))</f>
        <v>122</v>
      </c>
      <c r="J13" s="238" t="str">
        <f t="shared" si="0"/>
        <v>Baixo</v>
      </c>
      <c r="K13" s="253" t="str">
        <f t="shared" si="1"/>
        <v>Baixo</v>
      </c>
    </row>
    <row r="14" spans="1:11" s="239" customFormat="1" ht="60" customHeight="1" thickTop="1" thickBot="1">
      <c r="A14" s="256" t="s">
        <v>755</v>
      </c>
      <c r="B14" s="258" t="s">
        <v>780</v>
      </c>
      <c r="C14" s="258" t="s">
        <v>1411</v>
      </c>
      <c r="D14" s="258" t="s">
        <v>1412</v>
      </c>
      <c r="E14" s="241"/>
      <c r="F14" s="11">
        <v>1</v>
      </c>
      <c r="G14" s="12">
        <v>2</v>
      </c>
      <c r="H14" s="12">
        <v>2</v>
      </c>
      <c r="I14" s="236">
        <f>IF(COUNTA(F14:H14)=0,0,((F14*100)+(G14*10)+H14))</f>
        <v>122</v>
      </c>
      <c r="J14" s="238" t="str">
        <f t="shared" si="0"/>
        <v>Baixo</v>
      </c>
      <c r="K14" s="253" t="str">
        <f>IF(H14="","",J14)</f>
        <v>Baixo</v>
      </c>
    </row>
    <row r="15" spans="1:11" s="239" customFormat="1" ht="30" customHeight="1" thickTop="1" thickBot="1">
      <c r="A15" s="544" t="s">
        <v>766</v>
      </c>
      <c r="B15" s="547" t="s">
        <v>781</v>
      </c>
      <c r="C15" s="547" t="s">
        <v>1413</v>
      </c>
      <c r="D15" s="547" t="s">
        <v>782</v>
      </c>
      <c r="E15" s="240" t="s">
        <v>157</v>
      </c>
      <c r="F15" s="12">
        <v>1</v>
      </c>
      <c r="G15" s="12">
        <v>2</v>
      </c>
      <c r="H15" s="12">
        <v>2</v>
      </c>
      <c r="I15" s="236">
        <f t="shared" ref="I15:I22" si="2">IF(COUNTA(F15:H15)=0,0,((F15*100)+(G15*10)+H15))</f>
        <v>122</v>
      </c>
      <c r="J15" s="238" t="str">
        <f t="shared" si="0"/>
        <v>Baixo</v>
      </c>
      <c r="K15" s="253" t="str">
        <f t="shared" si="1"/>
        <v>Baixo</v>
      </c>
    </row>
    <row r="16" spans="1:11" s="239" customFormat="1" ht="30" customHeight="1" thickTop="1" thickBot="1">
      <c r="A16" s="544"/>
      <c r="B16" s="547"/>
      <c r="C16" s="547"/>
      <c r="D16" s="547"/>
      <c r="E16" s="240" t="s">
        <v>158</v>
      </c>
      <c r="F16" s="12">
        <v>1</v>
      </c>
      <c r="G16" s="12">
        <v>2</v>
      </c>
      <c r="H16" s="12">
        <v>2</v>
      </c>
      <c r="I16" s="236">
        <f t="shared" si="2"/>
        <v>122</v>
      </c>
      <c r="J16" s="238" t="str">
        <f t="shared" si="0"/>
        <v>Baixo</v>
      </c>
      <c r="K16" s="253" t="str">
        <f t="shared" si="1"/>
        <v>Baixo</v>
      </c>
    </row>
    <row r="17" spans="1:11" s="239" customFormat="1" ht="30" customHeight="1" thickTop="1" thickBot="1">
      <c r="A17" s="544" t="s">
        <v>1110</v>
      </c>
      <c r="B17" s="547" t="s">
        <v>1111</v>
      </c>
      <c r="C17" s="547" t="s">
        <v>1112</v>
      </c>
      <c r="D17" s="547" t="s">
        <v>1414</v>
      </c>
      <c r="E17" s="240" t="s">
        <v>157</v>
      </c>
      <c r="F17" s="12">
        <v>1</v>
      </c>
      <c r="G17" s="12">
        <v>2</v>
      </c>
      <c r="H17" s="12">
        <v>2</v>
      </c>
      <c r="I17" s="236">
        <f t="shared" si="2"/>
        <v>122</v>
      </c>
      <c r="J17" s="238" t="str">
        <f t="shared" si="0"/>
        <v>Baixo</v>
      </c>
      <c r="K17" s="253" t="str">
        <f t="shared" si="1"/>
        <v>Baixo</v>
      </c>
    </row>
    <row r="18" spans="1:11" s="239" customFormat="1" ht="30" customHeight="1" thickTop="1" thickBot="1">
      <c r="A18" s="544"/>
      <c r="B18" s="547"/>
      <c r="C18" s="547"/>
      <c r="D18" s="547"/>
      <c r="E18" s="240" t="s">
        <v>158</v>
      </c>
      <c r="F18" s="12">
        <v>1</v>
      </c>
      <c r="G18" s="12">
        <v>2</v>
      </c>
      <c r="H18" s="12">
        <v>2</v>
      </c>
      <c r="I18" s="236">
        <f t="shared" si="2"/>
        <v>122</v>
      </c>
      <c r="J18" s="238" t="str">
        <f t="shared" si="0"/>
        <v>Baixo</v>
      </c>
      <c r="K18" s="253" t="str">
        <f t="shared" si="1"/>
        <v>Baixo</v>
      </c>
    </row>
    <row r="19" spans="1:11" s="239" customFormat="1" ht="30" customHeight="1" thickTop="1" thickBot="1">
      <c r="A19" s="544" t="s">
        <v>1409</v>
      </c>
      <c r="B19" s="547" t="s">
        <v>1415</v>
      </c>
      <c r="C19" s="547" t="s">
        <v>784</v>
      </c>
      <c r="D19" s="547" t="s">
        <v>785</v>
      </c>
      <c r="E19" s="240" t="s">
        <v>157</v>
      </c>
      <c r="F19" s="12">
        <v>1</v>
      </c>
      <c r="G19" s="12">
        <v>2</v>
      </c>
      <c r="H19" s="12">
        <v>2</v>
      </c>
      <c r="I19" s="236">
        <f t="shared" si="2"/>
        <v>122</v>
      </c>
      <c r="J19" s="238" t="str">
        <f t="shared" si="0"/>
        <v>Baixo</v>
      </c>
      <c r="K19" s="253" t="str">
        <f t="shared" si="1"/>
        <v>Baixo</v>
      </c>
    </row>
    <row r="20" spans="1:11" s="239" customFormat="1" ht="30" customHeight="1" thickTop="1" thickBot="1">
      <c r="A20" s="544"/>
      <c r="B20" s="547"/>
      <c r="C20" s="547"/>
      <c r="D20" s="547"/>
      <c r="E20" s="240" t="s">
        <v>158</v>
      </c>
      <c r="F20" s="12">
        <v>1</v>
      </c>
      <c r="G20" s="12">
        <v>2</v>
      </c>
      <c r="H20" s="12">
        <v>2</v>
      </c>
      <c r="I20" s="236">
        <f t="shared" si="2"/>
        <v>122</v>
      </c>
      <c r="J20" s="238" t="str">
        <f t="shared" si="0"/>
        <v>Baixo</v>
      </c>
      <c r="K20" s="253" t="str">
        <f t="shared" si="1"/>
        <v>Baixo</v>
      </c>
    </row>
    <row r="21" spans="1:11" s="239" customFormat="1" ht="30" customHeight="1" thickTop="1" thickBot="1">
      <c r="A21" s="544" t="s">
        <v>1410</v>
      </c>
      <c r="B21" s="547" t="s">
        <v>783</v>
      </c>
      <c r="C21" s="547" t="s">
        <v>784</v>
      </c>
      <c r="D21" s="547" t="s">
        <v>785</v>
      </c>
      <c r="E21" s="240" t="s">
        <v>157</v>
      </c>
      <c r="F21" s="12">
        <v>1</v>
      </c>
      <c r="G21" s="12">
        <v>2</v>
      </c>
      <c r="H21" s="12">
        <v>2</v>
      </c>
      <c r="I21" s="236">
        <f t="shared" si="2"/>
        <v>122</v>
      </c>
      <c r="J21" s="238" t="str">
        <f t="shared" si="0"/>
        <v>Baixo</v>
      </c>
      <c r="K21" s="253" t="str">
        <f t="shared" si="1"/>
        <v>Baixo</v>
      </c>
    </row>
    <row r="22" spans="1:11" s="242" customFormat="1" ht="30" customHeight="1" thickTop="1" thickBot="1">
      <c r="A22" s="544"/>
      <c r="B22" s="547"/>
      <c r="C22" s="547"/>
      <c r="D22" s="547"/>
      <c r="E22" s="240" t="s">
        <v>158</v>
      </c>
      <c r="F22" s="12">
        <v>1</v>
      </c>
      <c r="G22" s="12">
        <v>2</v>
      </c>
      <c r="H22" s="12">
        <v>2</v>
      </c>
      <c r="I22" s="236">
        <f t="shared" si="2"/>
        <v>122</v>
      </c>
      <c r="J22" s="238" t="str">
        <f t="shared" si="0"/>
        <v>Baixo</v>
      </c>
      <c r="K22" s="253" t="str">
        <f t="shared" si="1"/>
        <v>Baixo</v>
      </c>
    </row>
    <row r="23" spans="1:11" s="230" customFormat="1" ht="16.5" customHeight="1" thickTop="1" thickBot="1">
      <c r="A23" s="554" t="s">
        <v>1444</v>
      </c>
      <c r="B23" s="555"/>
      <c r="C23" s="555"/>
      <c r="D23" s="555"/>
      <c r="E23" s="555"/>
      <c r="F23" s="555"/>
      <c r="G23" s="555"/>
      <c r="H23" s="555"/>
      <c r="I23" s="555"/>
      <c r="J23" s="555"/>
      <c r="K23" s="556"/>
    </row>
    <row r="24" spans="1:11" s="230" customFormat="1" ht="15" customHeight="1" thickTop="1" thickBot="1">
      <c r="A24" s="565" t="s">
        <v>787</v>
      </c>
      <c r="B24" s="565"/>
      <c r="C24" s="255" t="s">
        <v>773</v>
      </c>
      <c r="D24" s="255" t="s">
        <v>774</v>
      </c>
      <c r="E24" s="558" t="s">
        <v>775</v>
      </c>
      <c r="F24" s="559"/>
      <c r="G24" s="560"/>
      <c r="H24" s="558" t="s">
        <v>776</v>
      </c>
      <c r="I24" s="559"/>
      <c r="J24" s="559"/>
      <c r="K24" s="560"/>
    </row>
    <row r="25" spans="1:11" s="230" customFormat="1" ht="15" customHeight="1" thickTop="1" thickBot="1">
      <c r="A25" s="564" t="s">
        <v>750</v>
      </c>
      <c r="B25" s="564"/>
      <c r="C25" s="254" t="s">
        <v>756</v>
      </c>
      <c r="D25" s="254" t="s">
        <v>1106</v>
      </c>
      <c r="E25" s="561" t="s">
        <v>1107</v>
      </c>
      <c r="F25" s="562"/>
      <c r="G25" s="563"/>
      <c r="H25" s="561" t="s">
        <v>757</v>
      </c>
      <c r="I25" s="562"/>
      <c r="J25" s="562"/>
      <c r="K25" s="563"/>
    </row>
    <row r="26" spans="1:11" s="230" customFormat="1" ht="15" customHeight="1" thickTop="1" thickBot="1">
      <c r="A26" s="564" t="s">
        <v>751</v>
      </c>
      <c r="B26" s="564"/>
      <c r="C26" s="254" t="s">
        <v>758</v>
      </c>
      <c r="D26" s="254" t="s">
        <v>1108</v>
      </c>
      <c r="E26" s="561" t="s">
        <v>1109</v>
      </c>
      <c r="F26" s="562"/>
      <c r="G26" s="563"/>
      <c r="H26" s="561" t="s">
        <v>759</v>
      </c>
      <c r="I26" s="562"/>
      <c r="J26" s="562"/>
      <c r="K26" s="563"/>
    </row>
    <row r="27" spans="1:11" s="230" customFormat="1" ht="15" customHeight="1" thickTop="1">
      <c r="A27" s="551" t="s">
        <v>1571</v>
      </c>
      <c r="B27" s="552"/>
      <c r="C27" s="552"/>
      <c r="D27" s="552"/>
      <c r="E27" s="552"/>
      <c r="F27" s="552"/>
      <c r="G27" s="552"/>
      <c r="H27" s="552"/>
      <c r="I27" s="552"/>
      <c r="J27" s="552"/>
      <c r="K27" s="552"/>
    </row>
    <row r="28" spans="1:11" s="230" customFormat="1" ht="15" customHeight="1">
      <c r="A28" s="553"/>
      <c r="B28" s="553"/>
      <c r="C28" s="553"/>
      <c r="D28" s="553"/>
      <c r="E28" s="553"/>
      <c r="F28" s="553"/>
      <c r="G28" s="553"/>
      <c r="H28" s="553"/>
      <c r="I28" s="553"/>
      <c r="J28" s="553"/>
      <c r="K28" s="553"/>
    </row>
    <row r="29" spans="1:11" s="230" customFormat="1" ht="12.75" hidden="1">
      <c r="A29" s="243" t="s">
        <v>760</v>
      </c>
      <c r="B29" s="244"/>
      <c r="C29" s="553" t="s">
        <v>760</v>
      </c>
      <c r="D29" s="553"/>
      <c r="E29" s="244"/>
      <c r="F29" s="244"/>
      <c r="G29" s="244"/>
      <c r="H29" s="244"/>
      <c r="I29" s="244"/>
      <c r="J29" s="244"/>
    </row>
    <row r="30" spans="1:11" s="230" customFormat="1" ht="12.75" hidden="1">
      <c r="A30" s="245" t="s">
        <v>761</v>
      </c>
      <c r="B30" s="245"/>
      <c r="C30" s="246" t="s">
        <v>761</v>
      </c>
      <c r="D30" s="246" t="s">
        <v>762</v>
      </c>
      <c r="E30" s="244"/>
      <c r="F30" s="244"/>
      <c r="G30" s="244"/>
      <c r="H30" s="244"/>
      <c r="I30" s="244"/>
      <c r="J30" s="244"/>
    </row>
    <row r="31" spans="1:11" s="230" customFormat="1" ht="12.75" hidden="1">
      <c r="A31" s="247">
        <v>111</v>
      </c>
      <c r="B31" s="244"/>
      <c r="C31" s="248">
        <v>111</v>
      </c>
      <c r="D31" s="248" t="s">
        <v>724</v>
      </c>
      <c r="E31" s="244"/>
      <c r="F31" s="244"/>
      <c r="G31" s="244"/>
      <c r="H31" s="244"/>
      <c r="I31" s="244"/>
      <c r="J31" s="244"/>
    </row>
    <row r="32" spans="1:11" s="230" customFormat="1" ht="12.75" hidden="1">
      <c r="A32" s="247">
        <v>112</v>
      </c>
      <c r="B32" s="244"/>
      <c r="C32" s="248">
        <v>112</v>
      </c>
      <c r="D32" s="248" t="s">
        <v>724</v>
      </c>
      <c r="E32" s="244"/>
      <c r="F32" s="244"/>
      <c r="G32" s="244"/>
      <c r="H32" s="244"/>
      <c r="I32" s="244"/>
      <c r="J32" s="244"/>
    </row>
    <row r="33" spans="1:11" s="230" customFormat="1" ht="12.75" hidden="1">
      <c r="A33" s="247">
        <v>113</v>
      </c>
      <c r="B33" s="244"/>
      <c r="C33" s="248">
        <v>113</v>
      </c>
      <c r="D33" s="248" t="s">
        <v>724</v>
      </c>
      <c r="E33" s="244"/>
      <c r="F33" s="244"/>
      <c r="G33" s="244"/>
      <c r="H33" s="244"/>
      <c r="I33" s="244"/>
      <c r="J33" s="244"/>
    </row>
    <row r="34" spans="1:11" s="230" customFormat="1" ht="12.75" hidden="1">
      <c r="A34" s="247">
        <v>211</v>
      </c>
      <c r="B34" s="244"/>
      <c r="C34" s="248">
        <v>114</v>
      </c>
      <c r="D34" s="248" t="s">
        <v>721</v>
      </c>
      <c r="E34" s="244"/>
      <c r="F34" s="244"/>
      <c r="G34" s="244"/>
      <c r="H34" s="244"/>
      <c r="I34" s="244"/>
      <c r="J34" s="244"/>
    </row>
    <row r="35" spans="1:11" s="230" customFormat="1" ht="12.75" hidden="1">
      <c r="A35" s="247">
        <v>121</v>
      </c>
      <c r="B35" s="244"/>
      <c r="C35" s="248">
        <v>121</v>
      </c>
      <c r="D35" s="248" t="s">
        <v>724</v>
      </c>
      <c r="E35" s="244"/>
      <c r="F35" s="244"/>
      <c r="G35" s="244"/>
      <c r="H35" s="244"/>
      <c r="I35" s="244"/>
      <c r="J35" s="244"/>
    </row>
    <row r="36" spans="1:11" s="230" customFormat="1" ht="12.75" hidden="1">
      <c r="A36" s="247">
        <v>212</v>
      </c>
      <c r="B36" s="244"/>
      <c r="C36" s="248">
        <v>122</v>
      </c>
      <c r="D36" s="248" t="s">
        <v>724</v>
      </c>
      <c r="E36" s="244"/>
      <c r="F36" s="244"/>
      <c r="G36" s="244" t="s">
        <v>763</v>
      </c>
      <c r="H36" s="244"/>
      <c r="I36" s="244"/>
      <c r="J36" s="244"/>
    </row>
    <row r="37" spans="1:11" s="230" customFormat="1" ht="12.75" hidden="1">
      <c r="A37" s="247">
        <v>311</v>
      </c>
      <c r="B37" s="244"/>
      <c r="C37" s="248">
        <v>123</v>
      </c>
      <c r="D37" s="248" t="s">
        <v>149</v>
      </c>
      <c r="E37" s="244"/>
      <c r="F37" s="244"/>
      <c r="G37" s="244"/>
      <c r="H37" s="244"/>
      <c r="I37" s="244"/>
      <c r="J37" s="244"/>
    </row>
    <row r="38" spans="1:11" s="230" customFormat="1" ht="12.75" hidden="1">
      <c r="A38" s="247">
        <v>122</v>
      </c>
      <c r="B38" s="244"/>
      <c r="C38" s="248">
        <v>124</v>
      </c>
      <c r="D38" s="248" t="s">
        <v>721</v>
      </c>
      <c r="E38" s="244"/>
      <c r="F38" s="244"/>
      <c r="G38" s="244"/>
      <c r="H38" s="244"/>
      <c r="I38" s="244"/>
      <c r="J38" s="244"/>
    </row>
    <row r="39" spans="1:11" s="230" customFormat="1" ht="12.75" hidden="1">
      <c r="A39" s="247">
        <v>131</v>
      </c>
      <c r="B39" s="244"/>
      <c r="C39" s="248">
        <v>131</v>
      </c>
      <c r="D39" s="248" t="s">
        <v>724</v>
      </c>
      <c r="E39" s="244"/>
      <c r="F39" s="244"/>
      <c r="G39" s="244"/>
      <c r="H39" s="244"/>
      <c r="I39" s="244"/>
      <c r="J39" s="244"/>
    </row>
    <row r="40" spans="1:11" s="230" customFormat="1" hidden="1">
      <c r="A40" s="247">
        <v>221</v>
      </c>
      <c r="B40" s="244"/>
      <c r="C40" s="248">
        <v>132</v>
      </c>
      <c r="D40" s="248" t="s">
        <v>149</v>
      </c>
      <c r="E40" s="59"/>
      <c r="F40" s="59"/>
      <c r="G40" s="59"/>
      <c r="H40" s="59"/>
      <c r="I40" s="59"/>
      <c r="J40" s="59"/>
      <c r="K40"/>
    </row>
    <row r="41" spans="1:11" s="230" customFormat="1" hidden="1">
      <c r="A41" s="249">
        <v>123</v>
      </c>
      <c r="B41" s="244"/>
      <c r="C41" s="250">
        <v>133</v>
      </c>
      <c r="D41" s="248" t="s">
        <v>282</v>
      </c>
      <c r="E41" s="59"/>
      <c r="F41" s="59"/>
      <c r="G41" s="59"/>
      <c r="H41" s="59"/>
      <c r="I41" s="59"/>
      <c r="J41" s="59"/>
      <c r="K41"/>
    </row>
    <row r="42" spans="1:11" s="230" customFormat="1" hidden="1">
      <c r="A42" s="249">
        <v>132</v>
      </c>
      <c r="B42" s="244"/>
      <c r="C42" s="250">
        <v>134</v>
      </c>
      <c r="D42" s="248" t="s">
        <v>282</v>
      </c>
      <c r="E42" s="59"/>
      <c r="F42" s="59"/>
      <c r="G42" s="59"/>
      <c r="H42" s="59"/>
      <c r="I42" s="59"/>
      <c r="J42" s="59"/>
      <c r="K42"/>
    </row>
    <row r="43" spans="1:11" s="230" customFormat="1" hidden="1">
      <c r="A43" s="249">
        <v>213</v>
      </c>
      <c r="B43" s="244"/>
      <c r="C43" s="248">
        <v>141</v>
      </c>
      <c r="D43" s="248" t="s">
        <v>721</v>
      </c>
      <c r="E43" s="59"/>
      <c r="F43" s="59"/>
      <c r="G43" s="59"/>
      <c r="H43" s="59"/>
      <c r="I43" s="59"/>
      <c r="J43" s="59"/>
      <c r="K43"/>
    </row>
    <row r="44" spans="1:11" s="230" customFormat="1" hidden="1">
      <c r="A44" s="249">
        <v>222</v>
      </c>
      <c r="B44" s="244"/>
      <c r="C44" s="248">
        <v>142</v>
      </c>
      <c r="D44" s="248" t="s">
        <v>721</v>
      </c>
      <c r="E44" s="59"/>
      <c r="F44" s="59"/>
      <c r="G44" s="59"/>
      <c r="H44" s="59"/>
      <c r="I44" s="59"/>
      <c r="J44" s="59"/>
      <c r="K44"/>
    </row>
    <row r="45" spans="1:11" s="230" customFormat="1" hidden="1">
      <c r="A45" s="249">
        <v>231</v>
      </c>
      <c r="B45" s="244"/>
      <c r="C45" s="250">
        <v>143</v>
      </c>
      <c r="D45" s="248" t="s">
        <v>282</v>
      </c>
      <c r="E45" s="59"/>
      <c r="F45" s="59"/>
      <c r="G45" s="59"/>
      <c r="H45" s="59"/>
      <c r="I45" s="59"/>
      <c r="J45" s="59"/>
      <c r="K45"/>
    </row>
    <row r="46" spans="1:11" s="230" customFormat="1" hidden="1">
      <c r="A46" s="249">
        <v>232</v>
      </c>
      <c r="B46" s="244"/>
      <c r="C46" s="250">
        <v>144</v>
      </c>
      <c r="D46" s="248" t="s">
        <v>282</v>
      </c>
      <c r="E46" s="59"/>
      <c r="F46" s="59"/>
      <c r="G46" s="59"/>
      <c r="H46" s="59"/>
      <c r="I46" s="59"/>
      <c r="J46" s="59"/>
      <c r="K46"/>
    </row>
    <row r="47" spans="1:11" s="230" customFormat="1" hidden="1">
      <c r="A47" s="249">
        <v>312</v>
      </c>
      <c r="B47" s="244"/>
      <c r="C47" s="248">
        <v>211</v>
      </c>
      <c r="D47" s="248" t="s">
        <v>724</v>
      </c>
      <c r="E47" s="59"/>
      <c r="F47" s="59"/>
      <c r="G47" s="59"/>
      <c r="H47" s="59"/>
      <c r="I47" s="59"/>
      <c r="J47" s="59"/>
      <c r="K47"/>
    </row>
    <row r="48" spans="1:11" s="230" customFormat="1" hidden="1">
      <c r="A48" s="251">
        <v>223</v>
      </c>
      <c r="B48" s="244"/>
      <c r="C48" s="248">
        <v>212</v>
      </c>
      <c r="D48" s="248" t="s">
        <v>724</v>
      </c>
      <c r="E48" s="59"/>
      <c r="F48" s="59"/>
      <c r="G48" s="59"/>
      <c r="H48" s="59"/>
      <c r="I48" s="59"/>
      <c r="J48" s="59"/>
      <c r="K48"/>
    </row>
    <row r="49" spans="1:11" s="230" customFormat="1" hidden="1">
      <c r="A49" s="251">
        <v>313</v>
      </c>
      <c r="B49" s="244"/>
      <c r="C49" s="248">
        <v>213</v>
      </c>
      <c r="D49" s="248" t="s">
        <v>149</v>
      </c>
      <c r="E49" s="59"/>
      <c r="F49" s="59"/>
      <c r="G49" s="59"/>
      <c r="H49" s="59"/>
      <c r="I49" s="59"/>
      <c r="J49" s="59"/>
      <c r="K49"/>
    </row>
    <row r="50" spans="1:11" s="230" customFormat="1" hidden="1">
      <c r="A50" s="251">
        <v>321</v>
      </c>
      <c r="B50" s="244"/>
      <c r="C50" s="248">
        <v>214</v>
      </c>
      <c r="D50" s="248" t="s">
        <v>721</v>
      </c>
      <c r="E50" s="59"/>
      <c r="F50" s="59"/>
      <c r="G50" s="59"/>
      <c r="H50" s="59"/>
      <c r="I50" s="59"/>
      <c r="J50" s="59"/>
      <c r="K50"/>
    </row>
    <row r="51" spans="1:11" s="230" customFormat="1" hidden="1">
      <c r="A51" s="251">
        <v>322</v>
      </c>
      <c r="B51" s="244"/>
      <c r="C51" s="248">
        <v>221</v>
      </c>
      <c r="D51" s="248" t="s">
        <v>724</v>
      </c>
      <c r="E51" s="59"/>
      <c r="F51" s="59"/>
      <c r="G51" s="59"/>
      <c r="H51" s="59"/>
      <c r="I51" s="59"/>
      <c r="J51" s="59"/>
      <c r="K51"/>
    </row>
    <row r="52" spans="1:11" s="230" customFormat="1" hidden="1">
      <c r="A52" s="252">
        <v>323</v>
      </c>
      <c r="B52" s="244"/>
      <c r="C52" s="248">
        <v>222</v>
      </c>
      <c r="D52" s="248" t="s">
        <v>149</v>
      </c>
      <c r="E52" s="59"/>
      <c r="F52" s="59"/>
      <c r="G52" s="59"/>
      <c r="H52" s="59"/>
      <c r="I52" s="59"/>
      <c r="J52" s="59"/>
      <c r="K52"/>
    </row>
    <row r="53" spans="1:11" s="230" customFormat="1" hidden="1">
      <c r="A53" s="252">
        <v>331</v>
      </c>
      <c r="B53" s="244"/>
      <c r="C53" s="248">
        <v>223</v>
      </c>
      <c r="D53" s="248" t="s">
        <v>723</v>
      </c>
      <c r="E53" s="59"/>
      <c r="F53" s="59"/>
      <c r="G53" s="59"/>
      <c r="H53" s="59"/>
      <c r="I53" s="59"/>
      <c r="J53" s="59"/>
      <c r="K53"/>
    </row>
    <row r="54" spans="1:11" s="230" customFormat="1" hidden="1">
      <c r="A54" s="252">
        <v>332</v>
      </c>
      <c r="B54" s="244"/>
      <c r="C54" s="248">
        <v>224</v>
      </c>
      <c r="D54" s="248" t="s">
        <v>721</v>
      </c>
      <c r="E54" s="59"/>
      <c r="F54" s="59"/>
      <c r="G54" s="59"/>
      <c r="H54" s="59"/>
      <c r="I54" s="59"/>
      <c r="J54" s="59"/>
      <c r="K54"/>
    </row>
    <row r="55" spans="1:11" s="230" customFormat="1" hidden="1">
      <c r="A55" s="244"/>
      <c r="B55" s="244"/>
      <c r="C55" s="248">
        <v>231</v>
      </c>
      <c r="D55" s="248" t="s">
        <v>149</v>
      </c>
      <c r="E55" s="59"/>
      <c r="F55" s="59"/>
      <c r="G55" s="59"/>
      <c r="H55" s="59"/>
      <c r="I55" s="59"/>
      <c r="J55" s="59"/>
      <c r="K55"/>
    </row>
    <row r="56" spans="1:11" s="230" customFormat="1" hidden="1">
      <c r="A56" s="59"/>
      <c r="B56" s="59"/>
      <c r="C56" s="248">
        <v>232</v>
      </c>
      <c r="D56" s="248" t="s">
        <v>149</v>
      </c>
      <c r="E56" s="59"/>
      <c r="F56" s="59"/>
      <c r="G56" s="59"/>
      <c r="H56" s="59"/>
      <c r="I56" s="59"/>
      <c r="J56" s="59"/>
      <c r="K56"/>
    </row>
    <row r="57" spans="1:11" s="230" customFormat="1" hidden="1">
      <c r="A57" s="59"/>
      <c r="B57" s="59"/>
      <c r="C57" s="250">
        <v>233</v>
      </c>
      <c r="D57" s="248" t="s">
        <v>282</v>
      </c>
      <c r="E57" s="59"/>
      <c r="F57" s="59"/>
      <c r="G57" s="59"/>
      <c r="H57" s="59"/>
      <c r="I57" s="59"/>
      <c r="J57" s="59"/>
      <c r="K57"/>
    </row>
    <row r="58" spans="1:11" s="230" customFormat="1" hidden="1">
      <c r="A58" s="59"/>
      <c r="B58" s="59"/>
      <c r="C58" s="250">
        <v>234</v>
      </c>
      <c r="D58" s="248" t="s">
        <v>282</v>
      </c>
      <c r="E58" s="59"/>
      <c r="F58" s="59"/>
      <c r="G58" s="59"/>
      <c r="H58" s="59"/>
      <c r="I58" s="59"/>
      <c r="J58" s="59"/>
      <c r="K58"/>
    </row>
    <row r="59" spans="1:11" s="230" customFormat="1" hidden="1">
      <c r="A59" s="59"/>
      <c r="B59" s="59"/>
      <c r="C59" s="248">
        <v>241</v>
      </c>
      <c r="D59" s="248" t="s">
        <v>721</v>
      </c>
      <c r="E59" s="59"/>
      <c r="F59" s="59"/>
      <c r="G59" s="59"/>
      <c r="H59" s="59"/>
      <c r="I59" s="59"/>
      <c r="J59" s="59"/>
      <c r="K59"/>
    </row>
    <row r="60" spans="1:11" s="230" customFormat="1" hidden="1">
      <c r="A60" s="59"/>
      <c r="B60" s="59"/>
      <c r="C60" s="248">
        <v>242</v>
      </c>
      <c r="D60" s="248" t="s">
        <v>721</v>
      </c>
      <c r="E60" s="59"/>
      <c r="F60" s="59"/>
      <c r="G60" s="59"/>
      <c r="H60" s="59"/>
      <c r="I60" s="59"/>
      <c r="J60" s="59"/>
      <c r="K60"/>
    </row>
    <row r="61" spans="1:11" s="230" customFormat="1" hidden="1">
      <c r="A61" s="59"/>
      <c r="B61" s="59"/>
      <c r="C61" s="250">
        <v>243</v>
      </c>
      <c r="D61" s="248" t="s">
        <v>282</v>
      </c>
      <c r="E61" s="59"/>
      <c r="F61" s="59"/>
      <c r="G61" s="59"/>
      <c r="H61" s="59"/>
      <c r="I61" s="59"/>
      <c r="J61" s="59"/>
      <c r="K61"/>
    </row>
    <row r="62" spans="1:11" s="230" customFormat="1" hidden="1">
      <c r="A62" s="59"/>
      <c r="B62" s="59"/>
      <c r="C62" s="250">
        <v>244</v>
      </c>
      <c r="D62" s="248" t="s">
        <v>282</v>
      </c>
      <c r="E62" s="59"/>
      <c r="F62" s="59"/>
      <c r="G62" s="59"/>
      <c r="H62" s="59"/>
      <c r="I62" s="59"/>
      <c r="J62" s="59"/>
      <c r="K62"/>
    </row>
    <row r="63" spans="1:11" s="230" customFormat="1" hidden="1">
      <c r="A63" s="59"/>
      <c r="B63" s="59"/>
      <c r="C63" s="248">
        <v>311</v>
      </c>
      <c r="D63" s="248" t="s">
        <v>724</v>
      </c>
      <c r="E63" s="59"/>
      <c r="F63" s="59"/>
      <c r="G63" s="59"/>
      <c r="H63" s="59"/>
      <c r="I63" s="59"/>
      <c r="J63" s="59"/>
      <c r="K63"/>
    </row>
    <row r="64" spans="1:11" s="230" customFormat="1" hidden="1">
      <c r="A64" s="59"/>
      <c r="B64" s="59"/>
      <c r="C64" s="248">
        <v>312</v>
      </c>
      <c r="D64" s="248" t="s">
        <v>149</v>
      </c>
      <c r="E64" s="59"/>
      <c r="F64" s="59"/>
      <c r="G64" s="59"/>
      <c r="H64" s="59"/>
      <c r="I64" s="59"/>
      <c r="J64" s="59"/>
      <c r="K64"/>
    </row>
    <row r="65" spans="1:11" s="230" customFormat="1" hidden="1">
      <c r="A65" s="59"/>
      <c r="B65" s="59"/>
      <c r="C65" s="248">
        <v>313</v>
      </c>
      <c r="D65" s="248" t="s">
        <v>723</v>
      </c>
      <c r="E65" s="59"/>
      <c r="F65" s="59"/>
      <c r="G65" s="59"/>
      <c r="H65" s="59"/>
      <c r="I65" s="59"/>
      <c r="J65" s="59"/>
      <c r="K65"/>
    </row>
    <row r="66" spans="1:11" s="230" customFormat="1" hidden="1">
      <c r="A66" s="59"/>
      <c r="B66" s="59"/>
      <c r="C66" s="248">
        <v>314</v>
      </c>
      <c r="D66" s="248" t="s">
        <v>721</v>
      </c>
      <c r="E66" s="59"/>
      <c r="F66" s="59"/>
      <c r="G66" s="59"/>
      <c r="H66" s="59"/>
      <c r="I66" s="59"/>
      <c r="J66" s="59"/>
      <c r="K66"/>
    </row>
    <row r="67" spans="1:11" s="230" customFormat="1" hidden="1">
      <c r="A67" s="59"/>
      <c r="B67" s="59"/>
      <c r="C67" s="248">
        <v>321</v>
      </c>
      <c r="D67" s="248" t="s">
        <v>723</v>
      </c>
      <c r="E67" s="59"/>
      <c r="F67" s="59"/>
      <c r="G67" s="59"/>
      <c r="H67" s="59"/>
      <c r="I67" s="59"/>
      <c r="J67" s="59"/>
      <c r="K67"/>
    </row>
    <row r="68" spans="1:11" s="230" customFormat="1" hidden="1">
      <c r="A68" s="59"/>
      <c r="B68" s="59"/>
      <c r="C68" s="248">
        <v>322</v>
      </c>
      <c r="D68" s="248" t="s">
        <v>723</v>
      </c>
      <c r="E68" s="59"/>
      <c r="F68" s="59"/>
      <c r="G68" s="59"/>
      <c r="H68" s="59"/>
      <c r="I68" s="59"/>
      <c r="J68" s="59"/>
      <c r="K68"/>
    </row>
    <row r="69" spans="1:11" s="230" customFormat="1" hidden="1">
      <c r="A69" s="59"/>
      <c r="B69" s="59"/>
      <c r="C69" s="248">
        <v>323</v>
      </c>
      <c r="D69" s="248" t="s">
        <v>721</v>
      </c>
      <c r="E69" s="59"/>
      <c r="F69" s="59"/>
      <c r="G69" s="59"/>
      <c r="H69" s="59"/>
      <c r="I69" s="59"/>
      <c r="J69" s="59"/>
      <c r="K69"/>
    </row>
    <row r="70" spans="1:11" s="230" customFormat="1" hidden="1">
      <c r="A70" s="59"/>
      <c r="B70" s="59"/>
      <c r="C70" s="248">
        <v>324</v>
      </c>
      <c r="D70" s="248" t="s">
        <v>721</v>
      </c>
      <c r="E70" s="59"/>
      <c r="F70" s="59"/>
      <c r="G70" s="59"/>
      <c r="H70" s="59"/>
      <c r="I70" s="59"/>
      <c r="J70" s="59"/>
      <c r="K70"/>
    </row>
    <row r="71" spans="1:11" s="230" customFormat="1" hidden="1">
      <c r="A71" s="59"/>
      <c r="B71" s="59"/>
      <c r="C71" s="248">
        <v>331</v>
      </c>
      <c r="D71" s="248" t="s">
        <v>721</v>
      </c>
      <c r="E71" s="59"/>
      <c r="F71" s="59"/>
      <c r="G71" s="59"/>
      <c r="H71" s="59"/>
      <c r="I71" s="59"/>
      <c r="J71" s="59"/>
      <c r="K71"/>
    </row>
    <row r="72" spans="1:11" s="230" customFormat="1" hidden="1">
      <c r="A72" s="59"/>
      <c r="B72" s="59"/>
      <c r="C72" s="248">
        <v>332</v>
      </c>
      <c r="D72" s="248" t="s">
        <v>721</v>
      </c>
      <c r="E72" s="59"/>
      <c r="F72" s="59"/>
      <c r="G72" s="59"/>
      <c r="H72" s="59"/>
      <c r="I72" s="59"/>
      <c r="J72" s="59"/>
      <c r="K72"/>
    </row>
    <row r="73" spans="1:11" s="230" customFormat="1" hidden="1">
      <c r="A73" s="59"/>
      <c r="B73" s="59"/>
      <c r="C73" s="250">
        <v>333</v>
      </c>
      <c r="D73" s="248" t="s">
        <v>282</v>
      </c>
      <c r="E73" s="59"/>
      <c r="F73" s="59"/>
      <c r="G73" s="59"/>
      <c r="H73" s="59"/>
      <c r="I73" s="59"/>
      <c r="J73" s="59"/>
      <c r="K73"/>
    </row>
    <row r="74" spans="1:11" s="230" customFormat="1" hidden="1">
      <c r="A74" s="59"/>
      <c r="B74" s="59"/>
      <c r="C74" s="250">
        <v>334</v>
      </c>
      <c r="D74" s="248" t="s">
        <v>282</v>
      </c>
      <c r="E74" s="59"/>
      <c r="F74" s="59"/>
      <c r="G74" s="59"/>
      <c r="H74" s="59"/>
      <c r="I74" s="59"/>
      <c r="J74" s="59"/>
      <c r="K74"/>
    </row>
    <row r="75" spans="1:11" s="230" customFormat="1" hidden="1">
      <c r="A75" s="59"/>
      <c r="B75" s="59"/>
      <c r="C75" s="248">
        <v>341</v>
      </c>
      <c r="D75" s="248" t="s">
        <v>721</v>
      </c>
      <c r="E75" s="59"/>
      <c r="F75" s="59"/>
      <c r="G75" s="59"/>
      <c r="H75" s="59"/>
      <c r="I75" s="59"/>
      <c r="J75" s="59"/>
      <c r="K75"/>
    </row>
    <row r="76" spans="1:11" s="230" customFormat="1" hidden="1">
      <c r="A76" s="59"/>
      <c r="B76" s="59"/>
      <c r="C76" s="248">
        <v>342</v>
      </c>
      <c r="D76" s="248" t="s">
        <v>721</v>
      </c>
      <c r="E76" s="59"/>
      <c r="F76" s="59"/>
      <c r="G76" s="59"/>
      <c r="H76" s="59"/>
      <c r="I76" s="59"/>
      <c r="J76" s="59"/>
      <c r="K76"/>
    </row>
    <row r="77" spans="1:11" s="230" customFormat="1" hidden="1">
      <c r="A77" s="59"/>
      <c r="B77" s="59"/>
      <c r="C77" s="250">
        <v>343</v>
      </c>
      <c r="D77" s="248" t="s">
        <v>282</v>
      </c>
      <c r="E77" s="59"/>
      <c r="F77" s="59"/>
      <c r="G77" s="59"/>
      <c r="H77" s="59"/>
      <c r="I77" s="59"/>
      <c r="J77" s="59"/>
      <c r="K77"/>
    </row>
    <row r="78" spans="1:11" s="230" customFormat="1" hidden="1">
      <c r="A78" s="59"/>
      <c r="B78" s="59"/>
      <c r="C78" s="250">
        <v>344</v>
      </c>
      <c r="D78" s="248" t="s">
        <v>282</v>
      </c>
      <c r="E78" s="59"/>
      <c r="F78" s="59"/>
      <c r="G78" s="59"/>
      <c r="H78" s="59"/>
      <c r="I78" s="59"/>
      <c r="J78" s="59"/>
      <c r="K78"/>
    </row>
    <row r="79" spans="1:11" s="230" customFormat="1" hidden="1">
      <c r="A79" s="59"/>
      <c r="B79" s="59"/>
      <c r="C79" s="248">
        <v>411</v>
      </c>
      <c r="D79" s="248" t="s">
        <v>721</v>
      </c>
      <c r="E79" s="59"/>
      <c r="F79" s="59"/>
      <c r="G79" s="59"/>
      <c r="H79" s="59"/>
      <c r="I79" s="59"/>
      <c r="J79" s="59"/>
      <c r="K79"/>
    </row>
    <row r="80" spans="1:11" s="230" customFormat="1" hidden="1">
      <c r="A80" s="59"/>
      <c r="B80" s="59"/>
      <c r="C80" s="248">
        <v>412</v>
      </c>
      <c r="D80" s="248" t="s">
        <v>721</v>
      </c>
      <c r="E80" s="59"/>
      <c r="F80" s="59"/>
      <c r="G80" s="59"/>
      <c r="H80" s="59"/>
      <c r="I80" s="59"/>
      <c r="J80" s="59"/>
      <c r="K80"/>
    </row>
    <row r="81" spans="1:11" s="230" customFormat="1" hidden="1">
      <c r="A81" s="59"/>
      <c r="B81" s="59"/>
      <c r="C81" s="248">
        <v>413</v>
      </c>
      <c r="D81" s="248" t="s">
        <v>721</v>
      </c>
      <c r="E81" s="59"/>
      <c r="F81" s="59"/>
      <c r="G81" s="59"/>
      <c r="H81" s="59"/>
      <c r="I81" s="59"/>
      <c r="J81" s="59"/>
      <c r="K81"/>
    </row>
    <row r="82" spans="1:11" s="230" customFormat="1" hidden="1">
      <c r="A82" s="59"/>
      <c r="B82" s="59"/>
      <c r="C82" s="248">
        <v>414</v>
      </c>
      <c r="D82" s="248" t="s">
        <v>721</v>
      </c>
      <c r="E82" s="59"/>
      <c r="F82" s="59"/>
      <c r="G82" s="59"/>
      <c r="H82" s="59"/>
      <c r="I82" s="59"/>
      <c r="J82" s="59"/>
      <c r="K82"/>
    </row>
    <row r="83" spans="1:11" s="230" customFormat="1" hidden="1">
      <c r="A83" s="59"/>
      <c r="B83" s="59"/>
      <c r="C83" s="248">
        <v>421</v>
      </c>
      <c r="D83" s="248" t="s">
        <v>721</v>
      </c>
      <c r="E83" s="59"/>
      <c r="F83" s="59"/>
      <c r="G83" s="59"/>
      <c r="H83" s="59"/>
      <c r="I83" s="59"/>
      <c r="J83" s="59"/>
      <c r="K83"/>
    </row>
    <row r="84" spans="1:11" s="230" customFormat="1" hidden="1">
      <c r="A84" s="59"/>
      <c r="B84" s="59"/>
      <c r="C84" s="248">
        <v>422</v>
      </c>
      <c r="D84" s="248" t="s">
        <v>721</v>
      </c>
      <c r="E84" s="59"/>
      <c r="F84" s="59"/>
      <c r="G84" s="59"/>
      <c r="H84" s="59"/>
      <c r="I84" s="59"/>
      <c r="J84" s="59"/>
      <c r="K84"/>
    </row>
    <row r="85" spans="1:11" s="230" customFormat="1" hidden="1">
      <c r="A85" s="59"/>
      <c r="B85" s="59"/>
      <c r="C85" s="248">
        <v>423</v>
      </c>
      <c r="D85" s="248" t="s">
        <v>721</v>
      </c>
      <c r="E85" s="59"/>
      <c r="F85" s="59"/>
      <c r="G85" s="59"/>
      <c r="H85" s="59"/>
      <c r="I85" s="59"/>
      <c r="J85" s="59"/>
      <c r="K85"/>
    </row>
    <row r="86" spans="1:11" s="230" customFormat="1" hidden="1">
      <c r="A86" s="59"/>
      <c r="B86" s="59"/>
      <c r="C86" s="248">
        <v>424</v>
      </c>
      <c r="D86" s="248" t="s">
        <v>721</v>
      </c>
      <c r="E86" s="59"/>
      <c r="F86" s="59"/>
      <c r="G86" s="59"/>
      <c r="H86" s="59"/>
      <c r="I86" s="59"/>
      <c r="J86" s="59"/>
      <c r="K86"/>
    </row>
    <row r="87" spans="1:11" s="230" customFormat="1" hidden="1">
      <c r="A87" s="59"/>
      <c r="B87" s="59"/>
      <c r="C87" s="248">
        <v>431</v>
      </c>
      <c r="D87" s="248" t="s">
        <v>721</v>
      </c>
      <c r="E87" s="59"/>
      <c r="F87" s="59"/>
      <c r="G87" s="59"/>
      <c r="H87" s="59"/>
      <c r="I87" s="59"/>
      <c r="J87" s="59"/>
      <c r="K87"/>
    </row>
    <row r="88" spans="1:11" s="230" customFormat="1" hidden="1">
      <c r="A88" s="59"/>
      <c r="B88" s="59"/>
      <c r="C88" s="248">
        <v>432</v>
      </c>
      <c r="D88" s="248" t="s">
        <v>721</v>
      </c>
      <c r="E88" s="59"/>
      <c r="F88" s="59"/>
      <c r="G88" s="59"/>
      <c r="H88" s="59"/>
      <c r="I88" s="59"/>
      <c r="J88" s="59"/>
      <c r="K88"/>
    </row>
    <row r="89" spans="1:11" s="230" customFormat="1" hidden="1">
      <c r="A89" s="59"/>
      <c r="B89" s="59"/>
      <c r="C89" s="250">
        <v>433</v>
      </c>
      <c r="D89" s="248" t="s">
        <v>282</v>
      </c>
      <c r="E89" s="59"/>
      <c r="F89" s="59"/>
      <c r="G89" s="59"/>
      <c r="H89" s="59"/>
      <c r="I89" s="59"/>
      <c r="J89" s="59"/>
      <c r="K89"/>
    </row>
    <row r="90" spans="1:11" s="230" customFormat="1" hidden="1">
      <c r="A90" s="59"/>
      <c r="B90" s="59"/>
      <c r="C90" s="250">
        <v>434</v>
      </c>
      <c r="D90" s="248" t="s">
        <v>282</v>
      </c>
      <c r="E90" s="59"/>
      <c r="F90" s="59"/>
      <c r="G90" s="59"/>
      <c r="H90" s="59"/>
      <c r="I90" s="59"/>
      <c r="J90" s="59"/>
      <c r="K90"/>
    </row>
    <row r="91" spans="1:11" s="230" customFormat="1" hidden="1">
      <c r="A91" s="59"/>
      <c r="B91" s="59"/>
      <c r="C91" s="248">
        <v>441</v>
      </c>
      <c r="D91" s="248" t="s">
        <v>721</v>
      </c>
      <c r="E91" s="59"/>
      <c r="F91" s="59"/>
      <c r="G91" s="59"/>
      <c r="H91" s="59"/>
      <c r="I91" s="59"/>
      <c r="J91" s="59"/>
      <c r="K91"/>
    </row>
    <row r="92" spans="1:11" s="230" customFormat="1" hidden="1">
      <c r="A92" s="59"/>
      <c r="B92" s="59"/>
      <c r="C92" s="248">
        <v>442</v>
      </c>
      <c r="D92" s="248" t="s">
        <v>721</v>
      </c>
      <c r="E92" s="59"/>
      <c r="F92" s="59"/>
      <c r="G92" s="59"/>
      <c r="H92" s="59"/>
      <c r="I92" s="59"/>
      <c r="J92" s="59"/>
      <c r="K92"/>
    </row>
    <row r="93" spans="1:11" s="230" customFormat="1" hidden="1">
      <c r="A93" s="59"/>
      <c r="B93" s="59"/>
      <c r="C93" s="250">
        <v>443</v>
      </c>
      <c r="D93" s="248" t="s">
        <v>282</v>
      </c>
      <c r="E93" s="59"/>
      <c r="F93" s="59"/>
      <c r="G93" s="59"/>
      <c r="H93" s="59"/>
      <c r="I93" s="59"/>
      <c r="J93" s="59"/>
      <c r="K93"/>
    </row>
    <row r="94" spans="1:11" s="230" customFormat="1" hidden="1">
      <c r="A94" s="59"/>
      <c r="B94" s="59"/>
      <c r="C94" s="250">
        <v>444</v>
      </c>
      <c r="D94" s="248" t="s">
        <v>282</v>
      </c>
      <c r="E94" s="59"/>
      <c r="F94" s="59"/>
      <c r="G94" s="59"/>
      <c r="H94" s="59"/>
      <c r="I94" s="59"/>
      <c r="J94" s="59"/>
      <c r="K94"/>
    </row>
    <row r="95" spans="1:11" s="230" customFormat="1">
      <c r="A95" s="59"/>
      <c r="B95" s="59"/>
      <c r="C95" s="244"/>
      <c r="D95" s="244"/>
      <c r="E95" s="59"/>
      <c r="F95" s="59"/>
      <c r="G95" s="59"/>
      <c r="H95" s="59"/>
      <c r="I95" s="59"/>
      <c r="J95" s="59"/>
      <c r="K95"/>
    </row>
    <row r="96" spans="1:11" s="230" customFormat="1">
      <c r="A96"/>
      <c r="B96"/>
      <c r="E96"/>
      <c r="F96"/>
      <c r="G96"/>
      <c r="H96"/>
      <c r="I96"/>
      <c r="J96"/>
      <c r="K96"/>
    </row>
  </sheetData>
  <sheetProtection algorithmName="SHA-512" hashValue="HELo7RATD0/Wwsc0nb2LB9Hm1CJSHEYNpH+ZTqgjAn0aShVp+nYJBY9CM5Zate1c3cBlSqTeF1D2Lk2GEHoBog==" saltValue="RwLZizex/+MiILiQsIJJmA==" spinCount="100000" sheet="1" objects="1" scenarios="1" selectLockedCells="1"/>
  <mergeCells count="51">
    <mergeCell ref="A27:K28"/>
    <mergeCell ref="A23:K23"/>
    <mergeCell ref="C29:D29"/>
    <mergeCell ref="A2:K2"/>
    <mergeCell ref="A3:K3"/>
    <mergeCell ref="E24:G24"/>
    <mergeCell ref="E25:G25"/>
    <mergeCell ref="E26:G26"/>
    <mergeCell ref="A26:B26"/>
    <mergeCell ref="H26:K26"/>
    <mergeCell ref="A24:B24"/>
    <mergeCell ref="A25:B25"/>
    <mergeCell ref="H24:K24"/>
    <mergeCell ref="H25:K25"/>
    <mergeCell ref="A19:A20"/>
    <mergeCell ref="B19:B20"/>
    <mergeCell ref="C19:C20"/>
    <mergeCell ref="D19:D20"/>
    <mergeCell ref="A21:A22"/>
    <mergeCell ref="B21:B22"/>
    <mergeCell ref="C21:C22"/>
    <mergeCell ref="D21:D22"/>
    <mergeCell ref="A15:A16"/>
    <mergeCell ref="B15:B16"/>
    <mergeCell ref="C15:C16"/>
    <mergeCell ref="D15:D16"/>
    <mergeCell ref="A17:A18"/>
    <mergeCell ref="B17:B18"/>
    <mergeCell ref="C17:C18"/>
    <mergeCell ref="D17:D18"/>
    <mergeCell ref="A12:A13"/>
    <mergeCell ref="B12:B13"/>
    <mergeCell ref="C12:C13"/>
    <mergeCell ref="D12:D13"/>
    <mergeCell ref="A8:A10"/>
    <mergeCell ref="B8:D8"/>
    <mergeCell ref="K8:K10"/>
    <mergeCell ref="B9:B10"/>
    <mergeCell ref="C9:C10"/>
    <mergeCell ref="D9:D10"/>
    <mergeCell ref="A1:K1"/>
    <mergeCell ref="G10:H10"/>
    <mergeCell ref="E9:F10"/>
    <mergeCell ref="E8:H8"/>
    <mergeCell ref="A7:K7"/>
    <mergeCell ref="A5:C5"/>
    <mergeCell ref="A6:C6"/>
    <mergeCell ref="H5:K5"/>
    <mergeCell ref="H6:K6"/>
    <mergeCell ref="D5:G5"/>
    <mergeCell ref="D6:G6"/>
  </mergeCells>
  <conditionalFormatting sqref="K11:K22">
    <cfRule type="cellIs" dxfId="85" priority="1" stopIfTrue="1" operator="equal">
      <formula>"muito alto"</formula>
    </cfRule>
    <cfRule type="cellIs" dxfId="84" priority="2" stopIfTrue="1" operator="equal">
      <formula>"alto"</formula>
    </cfRule>
    <cfRule type="cellIs" dxfId="83" priority="3" stopIfTrue="1" operator="equal">
      <formula>"moderado"</formula>
    </cfRule>
    <cfRule type="cellIs" dxfId="82" priority="4" stopIfTrue="1" operator="equal">
      <formula>"baixo"</formula>
    </cfRule>
    <cfRule type="cellIs" dxfId="81" priority="5" stopIfTrue="1" operator="equal">
      <formula>"Very High"</formula>
    </cfRule>
    <cfRule type="cellIs" dxfId="80" priority="6" stopIfTrue="1" operator="equal">
      <formula>"High"</formula>
    </cfRule>
    <cfRule type="cellIs" dxfId="79" priority="7" stopIfTrue="1" operator="equal">
      <formula>"Moderate"</formula>
    </cfRule>
  </conditionalFormatting>
  <dataValidations count="3">
    <dataValidation type="list" showInputMessage="1" showErrorMessage="1" sqref="JB11:JD22 WVN983042:WVP983053 WLR983042:WLT983053 WBV983042:WBX983053 VRZ983042:VSB983053 VID983042:VIF983053 UYH983042:UYJ983053 UOL983042:UON983053 UEP983042:UER983053 TUT983042:TUV983053 TKX983042:TKZ983053 TBB983042:TBD983053 SRF983042:SRH983053 SHJ983042:SHL983053 RXN983042:RXP983053 RNR983042:RNT983053 RDV983042:RDX983053 QTZ983042:QUB983053 QKD983042:QKF983053 QAH983042:QAJ983053 PQL983042:PQN983053 PGP983042:PGR983053 OWT983042:OWV983053 OMX983042:OMZ983053 ODB983042:ODD983053 NTF983042:NTH983053 NJJ983042:NJL983053 MZN983042:MZP983053 MPR983042:MPT983053 MFV983042:MFX983053 LVZ983042:LWB983053 LMD983042:LMF983053 LCH983042:LCJ983053 KSL983042:KSN983053 KIP983042:KIR983053 JYT983042:JYV983053 JOX983042:JOZ983053 JFB983042:JFD983053 IVF983042:IVH983053 ILJ983042:ILL983053 IBN983042:IBP983053 HRR983042:HRT983053 HHV983042:HHX983053 GXZ983042:GYB983053 GOD983042:GOF983053 GEH983042:GEJ983053 FUL983042:FUN983053 FKP983042:FKR983053 FAT983042:FAV983053 EQX983042:EQZ983053 EHB983042:EHD983053 DXF983042:DXH983053 DNJ983042:DNL983053 DDN983042:DDP983053 CTR983042:CTT983053 CJV983042:CJX983053 BZZ983042:CAB983053 BQD983042:BQF983053 BGH983042:BGJ983053 AWL983042:AWN983053 AMP983042:AMR983053 ACT983042:ACV983053 SX983042:SZ983053 JB983042:JD983053 F983042:H983053 WVN917506:WVP917517 WLR917506:WLT917517 WBV917506:WBX917517 VRZ917506:VSB917517 VID917506:VIF917517 UYH917506:UYJ917517 UOL917506:UON917517 UEP917506:UER917517 TUT917506:TUV917517 TKX917506:TKZ917517 TBB917506:TBD917517 SRF917506:SRH917517 SHJ917506:SHL917517 RXN917506:RXP917517 RNR917506:RNT917517 RDV917506:RDX917517 QTZ917506:QUB917517 QKD917506:QKF917517 QAH917506:QAJ917517 PQL917506:PQN917517 PGP917506:PGR917517 OWT917506:OWV917517 OMX917506:OMZ917517 ODB917506:ODD917517 NTF917506:NTH917517 NJJ917506:NJL917517 MZN917506:MZP917517 MPR917506:MPT917517 MFV917506:MFX917517 LVZ917506:LWB917517 LMD917506:LMF917517 LCH917506:LCJ917517 KSL917506:KSN917517 KIP917506:KIR917517 JYT917506:JYV917517 JOX917506:JOZ917517 JFB917506:JFD917517 IVF917506:IVH917517 ILJ917506:ILL917517 IBN917506:IBP917517 HRR917506:HRT917517 HHV917506:HHX917517 GXZ917506:GYB917517 GOD917506:GOF917517 GEH917506:GEJ917517 FUL917506:FUN917517 FKP917506:FKR917517 FAT917506:FAV917517 EQX917506:EQZ917517 EHB917506:EHD917517 DXF917506:DXH917517 DNJ917506:DNL917517 DDN917506:DDP917517 CTR917506:CTT917517 CJV917506:CJX917517 BZZ917506:CAB917517 BQD917506:BQF917517 BGH917506:BGJ917517 AWL917506:AWN917517 AMP917506:AMR917517 ACT917506:ACV917517 SX917506:SZ917517 JB917506:JD917517 F917506:H917517 WVN851970:WVP851981 WLR851970:WLT851981 WBV851970:WBX851981 VRZ851970:VSB851981 VID851970:VIF851981 UYH851970:UYJ851981 UOL851970:UON851981 UEP851970:UER851981 TUT851970:TUV851981 TKX851970:TKZ851981 TBB851970:TBD851981 SRF851970:SRH851981 SHJ851970:SHL851981 RXN851970:RXP851981 RNR851970:RNT851981 RDV851970:RDX851981 QTZ851970:QUB851981 QKD851970:QKF851981 QAH851970:QAJ851981 PQL851970:PQN851981 PGP851970:PGR851981 OWT851970:OWV851981 OMX851970:OMZ851981 ODB851970:ODD851981 NTF851970:NTH851981 NJJ851970:NJL851981 MZN851970:MZP851981 MPR851970:MPT851981 MFV851970:MFX851981 LVZ851970:LWB851981 LMD851970:LMF851981 LCH851970:LCJ851981 KSL851970:KSN851981 KIP851970:KIR851981 JYT851970:JYV851981 JOX851970:JOZ851981 JFB851970:JFD851981 IVF851970:IVH851981 ILJ851970:ILL851981 IBN851970:IBP851981 HRR851970:HRT851981 HHV851970:HHX851981 GXZ851970:GYB851981 GOD851970:GOF851981 GEH851970:GEJ851981 FUL851970:FUN851981 FKP851970:FKR851981 FAT851970:FAV851981 EQX851970:EQZ851981 EHB851970:EHD851981 DXF851970:DXH851981 DNJ851970:DNL851981 DDN851970:DDP851981 CTR851970:CTT851981 CJV851970:CJX851981 BZZ851970:CAB851981 BQD851970:BQF851981 BGH851970:BGJ851981 AWL851970:AWN851981 AMP851970:AMR851981 ACT851970:ACV851981 SX851970:SZ851981 JB851970:JD851981 F851970:H851981 WVN786434:WVP786445 WLR786434:WLT786445 WBV786434:WBX786445 VRZ786434:VSB786445 VID786434:VIF786445 UYH786434:UYJ786445 UOL786434:UON786445 UEP786434:UER786445 TUT786434:TUV786445 TKX786434:TKZ786445 TBB786434:TBD786445 SRF786434:SRH786445 SHJ786434:SHL786445 RXN786434:RXP786445 RNR786434:RNT786445 RDV786434:RDX786445 QTZ786434:QUB786445 QKD786434:QKF786445 QAH786434:QAJ786445 PQL786434:PQN786445 PGP786434:PGR786445 OWT786434:OWV786445 OMX786434:OMZ786445 ODB786434:ODD786445 NTF786434:NTH786445 NJJ786434:NJL786445 MZN786434:MZP786445 MPR786434:MPT786445 MFV786434:MFX786445 LVZ786434:LWB786445 LMD786434:LMF786445 LCH786434:LCJ786445 KSL786434:KSN786445 KIP786434:KIR786445 JYT786434:JYV786445 JOX786434:JOZ786445 JFB786434:JFD786445 IVF786434:IVH786445 ILJ786434:ILL786445 IBN786434:IBP786445 HRR786434:HRT786445 HHV786434:HHX786445 GXZ786434:GYB786445 GOD786434:GOF786445 GEH786434:GEJ786445 FUL786434:FUN786445 FKP786434:FKR786445 FAT786434:FAV786445 EQX786434:EQZ786445 EHB786434:EHD786445 DXF786434:DXH786445 DNJ786434:DNL786445 DDN786434:DDP786445 CTR786434:CTT786445 CJV786434:CJX786445 BZZ786434:CAB786445 BQD786434:BQF786445 BGH786434:BGJ786445 AWL786434:AWN786445 AMP786434:AMR786445 ACT786434:ACV786445 SX786434:SZ786445 JB786434:JD786445 F786434:H786445 WVN720898:WVP720909 WLR720898:WLT720909 WBV720898:WBX720909 VRZ720898:VSB720909 VID720898:VIF720909 UYH720898:UYJ720909 UOL720898:UON720909 UEP720898:UER720909 TUT720898:TUV720909 TKX720898:TKZ720909 TBB720898:TBD720909 SRF720898:SRH720909 SHJ720898:SHL720909 RXN720898:RXP720909 RNR720898:RNT720909 RDV720898:RDX720909 QTZ720898:QUB720909 QKD720898:QKF720909 QAH720898:QAJ720909 PQL720898:PQN720909 PGP720898:PGR720909 OWT720898:OWV720909 OMX720898:OMZ720909 ODB720898:ODD720909 NTF720898:NTH720909 NJJ720898:NJL720909 MZN720898:MZP720909 MPR720898:MPT720909 MFV720898:MFX720909 LVZ720898:LWB720909 LMD720898:LMF720909 LCH720898:LCJ720909 KSL720898:KSN720909 KIP720898:KIR720909 JYT720898:JYV720909 JOX720898:JOZ720909 JFB720898:JFD720909 IVF720898:IVH720909 ILJ720898:ILL720909 IBN720898:IBP720909 HRR720898:HRT720909 HHV720898:HHX720909 GXZ720898:GYB720909 GOD720898:GOF720909 GEH720898:GEJ720909 FUL720898:FUN720909 FKP720898:FKR720909 FAT720898:FAV720909 EQX720898:EQZ720909 EHB720898:EHD720909 DXF720898:DXH720909 DNJ720898:DNL720909 DDN720898:DDP720909 CTR720898:CTT720909 CJV720898:CJX720909 BZZ720898:CAB720909 BQD720898:BQF720909 BGH720898:BGJ720909 AWL720898:AWN720909 AMP720898:AMR720909 ACT720898:ACV720909 SX720898:SZ720909 JB720898:JD720909 F720898:H720909 WVN655362:WVP655373 WLR655362:WLT655373 WBV655362:WBX655373 VRZ655362:VSB655373 VID655362:VIF655373 UYH655362:UYJ655373 UOL655362:UON655373 UEP655362:UER655373 TUT655362:TUV655373 TKX655362:TKZ655373 TBB655362:TBD655373 SRF655362:SRH655373 SHJ655362:SHL655373 RXN655362:RXP655373 RNR655362:RNT655373 RDV655362:RDX655373 QTZ655362:QUB655373 QKD655362:QKF655373 QAH655362:QAJ655373 PQL655362:PQN655373 PGP655362:PGR655373 OWT655362:OWV655373 OMX655362:OMZ655373 ODB655362:ODD655373 NTF655362:NTH655373 NJJ655362:NJL655373 MZN655362:MZP655373 MPR655362:MPT655373 MFV655362:MFX655373 LVZ655362:LWB655373 LMD655362:LMF655373 LCH655362:LCJ655373 KSL655362:KSN655373 KIP655362:KIR655373 JYT655362:JYV655373 JOX655362:JOZ655373 JFB655362:JFD655373 IVF655362:IVH655373 ILJ655362:ILL655373 IBN655362:IBP655373 HRR655362:HRT655373 HHV655362:HHX655373 GXZ655362:GYB655373 GOD655362:GOF655373 GEH655362:GEJ655373 FUL655362:FUN655373 FKP655362:FKR655373 FAT655362:FAV655373 EQX655362:EQZ655373 EHB655362:EHD655373 DXF655362:DXH655373 DNJ655362:DNL655373 DDN655362:DDP655373 CTR655362:CTT655373 CJV655362:CJX655373 BZZ655362:CAB655373 BQD655362:BQF655373 BGH655362:BGJ655373 AWL655362:AWN655373 AMP655362:AMR655373 ACT655362:ACV655373 SX655362:SZ655373 JB655362:JD655373 F655362:H655373 WVN589826:WVP589837 WLR589826:WLT589837 WBV589826:WBX589837 VRZ589826:VSB589837 VID589826:VIF589837 UYH589826:UYJ589837 UOL589826:UON589837 UEP589826:UER589837 TUT589826:TUV589837 TKX589826:TKZ589837 TBB589826:TBD589837 SRF589826:SRH589837 SHJ589826:SHL589837 RXN589826:RXP589837 RNR589826:RNT589837 RDV589826:RDX589837 QTZ589826:QUB589837 QKD589826:QKF589837 QAH589826:QAJ589837 PQL589826:PQN589837 PGP589826:PGR589837 OWT589826:OWV589837 OMX589826:OMZ589837 ODB589826:ODD589837 NTF589826:NTH589837 NJJ589826:NJL589837 MZN589826:MZP589837 MPR589826:MPT589837 MFV589826:MFX589837 LVZ589826:LWB589837 LMD589826:LMF589837 LCH589826:LCJ589837 KSL589826:KSN589837 KIP589826:KIR589837 JYT589826:JYV589837 JOX589826:JOZ589837 JFB589826:JFD589837 IVF589826:IVH589837 ILJ589826:ILL589837 IBN589826:IBP589837 HRR589826:HRT589837 HHV589826:HHX589837 GXZ589826:GYB589837 GOD589826:GOF589837 GEH589826:GEJ589837 FUL589826:FUN589837 FKP589826:FKR589837 FAT589826:FAV589837 EQX589826:EQZ589837 EHB589826:EHD589837 DXF589826:DXH589837 DNJ589826:DNL589837 DDN589826:DDP589837 CTR589826:CTT589837 CJV589826:CJX589837 BZZ589826:CAB589837 BQD589826:BQF589837 BGH589826:BGJ589837 AWL589826:AWN589837 AMP589826:AMR589837 ACT589826:ACV589837 SX589826:SZ589837 JB589826:JD589837 F589826:H589837 WVN524290:WVP524301 WLR524290:WLT524301 WBV524290:WBX524301 VRZ524290:VSB524301 VID524290:VIF524301 UYH524290:UYJ524301 UOL524290:UON524301 UEP524290:UER524301 TUT524290:TUV524301 TKX524290:TKZ524301 TBB524290:TBD524301 SRF524290:SRH524301 SHJ524290:SHL524301 RXN524290:RXP524301 RNR524290:RNT524301 RDV524290:RDX524301 QTZ524290:QUB524301 QKD524290:QKF524301 QAH524290:QAJ524301 PQL524290:PQN524301 PGP524290:PGR524301 OWT524290:OWV524301 OMX524290:OMZ524301 ODB524290:ODD524301 NTF524290:NTH524301 NJJ524290:NJL524301 MZN524290:MZP524301 MPR524290:MPT524301 MFV524290:MFX524301 LVZ524290:LWB524301 LMD524290:LMF524301 LCH524290:LCJ524301 KSL524290:KSN524301 KIP524290:KIR524301 JYT524290:JYV524301 JOX524290:JOZ524301 JFB524290:JFD524301 IVF524290:IVH524301 ILJ524290:ILL524301 IBN524290:IBP524301 HRR524290:HRT524301 HHV524290:HHX524301 GXZ524290:GYB524301 GOD524290:GOF524301 GEH524290:GEJ524301 FUL524290:FUN524301 FKP524290:FKR524301 FAT524290:FAV524301 EQX524290:EQZ524301 EHB524290:EHD524301 DXF524290:DXH524301 DNJ524290:DNL524301 DDN524290:DDP524301 CTR524290:CTT524301 CJV524290:CJX524301 BZZ524290:CAB524301 BQD524290:BQF524301 BGH524290:BGJ524301 AWL524290:AWN524301 AMP524290:AMR524301 ACT524290:ACV524301 SX524290:SZ524301 JB524290:JD524301 F524290:H524301 WVN458754:WVP458765 WLR458754:WLT458765 WBV458754:WBX458765 VRZ458754:VSB458765 VID458754:VIF458765 UYH458754:UYJ458765 UOL458754:UON458765 UEP458754:UER458765 TUT458754:TUV458765 TKX458754:TKZ458765 TBB458754:TBD458765 SRF458754:SRH458765 SHJ458754:SHL458765 RXN458754:RXP458765 RNR458754:RNT458765 RDV458754:RDX458765 QTZ458754:QUB458765 QKD458754:QKF458765 QAH458754:QAJ458765 PQL458754:PQN458765 PGP458754:PGR458765 OWT458754:OWV458765 OMX458754:OMZ458765 ODB458754:ODD458765 NTF458754:NTH458765 NJJ458754:NJL458765 MZN458754:MZP458765 MPR458754:MPT458765 MFV458754:MFX458765 LVZ458754:LWB458765 LMD458754:LMF458765 LCH458754:LCJ458765 KSL458754:KSN458765 KIP458754:KIR458765 JYT458754:JYV458765 JOX458754:JOZ458765 JFB458754:JFD458765 IVF458754:IVH458765 ILJ458754:ILL458765 IBN458754:IBP458765 HRR458754:HRT458765 HHV458754:HHX458765 GXZ458754:GYB458765 GOD458754:GOF458765 GEH458754:GEJ458765 FUL458754:FUN458765 FKP458754:FKR458765 FAT458754:FAV458765 EQX458754:EQZ458765 EHB458754:EHD458765 DXF458754:DXH458765 DNJ458754:DNL458765 DDN458754:DDP458765 CTR458754:CTT458765 CJV458754:CJX458765 BZZ458754:CAB458765 BQD458754:BQF458765 BGH458754:BGJ458765 AWL458754:AWN458765 AMP458754:AMR458765 ACT458754:ACV458765 SX458754:SZ458765 JB458754:JD458765 F458754:H458765 WVN393218:WVP393229 WLR393218:WLT393229 WBV393218:WBX393229 VRZ393218:VSB393229 VID393218:VIF393229 UYH393218:UYJ393229 UOL393218:UON393229 UEP393218:UER393229 TUT393218:TUV393229 TKX393218:TKZ393229 TBB393218:TBD393229 SRF393218:SRH393229 SHJ393218:SHL393229 RXN393218:RXP393229 RNR393218:RNT393229 RDV393218:RDX393229 QTZ393218:QUB393229 QKD393218:QKF393229 QAH393218:QAJ393229 PQL393218:PQN393229 PGP393218:PGR393229 OWT393218:OWV393229 OMX393218:OMZ393229 ODB393218:ODD393229 NTF393218:NTH393229 NJJ393218:NJL393229 MZN393218:MZP393229 MPR393218:MPT393229 MFV393218:MFX393229 LVZ393218:LWB393229 LMD393218:LMF393229 LCH393218:LCJ393229 KSL393218:KSN393229 KIP393218:KIR393229 JYT393218:JYV393229 JOX393218:JOZ393229 JFB393218:JFD393229 IVF393218:IVH393229 ILJ393218:ILL393229 IBN393218:IBP393229 HRR393218:HRT393229 HHV393218:HHX393229 GXZ393218:GYB393229 GOD393218:GOF393229 GEH393218:GEJ393229 FUL393218:FUN393229 FKP393218:FKR393229 FAT393218:FAV393229 EQX393218:EQZ393229 EHB393218:EHD393229 DXF393218:DXH393229 DNJ393218:DNL393229 DDN393218:DDP393229 CTR393218:CTT393229 CJV393218:CJX393229 BZZ393218:CAB393229 BQD393218:BQF393229 BGH393218:BGJ393229 AWL393218:AWN393229 AMP393218:AMR393229 ACT393218:ACV393229 SX393218:SZ393229 JB393218:JD393229 F393218:H393229 WVN327682:WVP327693 WLR327682:WLT327693 WBV327682:WBX327693 VRZ327682:VSB327693 VID327682:VIF327693 UYH327682:UYJ327693 UOL327682:UON327693 UEP327682:UER327693 TUT327682:TUV327693 TKX327682:TKZ327693 TBB327682:TBD327693 SRF327682:SRH327693 SHJ327682:SHL327693 RXN327682:RXP327693 RNR327682:RNT327693 RDV327682:RDX327693 QTZ327682:QUB327693 QKD327682:QKF327693 QAH327682:QAJ327693 PQL327682:PQN327693 PGP327682:PGR327693 OWT327682:OWV327693 OMX327682:OMZ327693 ODB327682:ODD327693 NTF327682:NTH327693 NJJ327682:NJL327693 MZN327682:MZP327693 MPR327682:MPT327693 MFV327682:MFX327693 LVZ327682:LWB327693 LMD327682:LMF327693 LCH327682:LCJ327693 KSL327682:KSN327693 KIP327682:KIR327693 JYT327682:JYV327693 JOX327682:JOZ327693 JFB327682:JFD327693 IVF327682:IVH327693 ILJ327682:ILL327693 IBN327682:IBP327693 HRR327682:HRT327693 HHV327682:HHX327693 GXZ327682:GYB327693 GOD327682:GOF327693 GEH327682:GEJ327693 FUL327682:FUN327693 FKP327682:FKR327693 FAT327682:FAV327693 EQX327682:EQZ327693 EHB327682:EHD327693 DXF327682:DXH327693 DNJ327682:DNL327693 DDN327682:DDP327693 CTR327682:CTT327693 CJV327682:CJX327693 BZZ327682:CAB327693 BQD327682:BQF327693 BGH327682:BGJ327693 AWL327682:AWN327693 AMP327682:AMR327693 ACT327682:ACV327693 SX327682:SZ327693 JB327682:JD327693 F327682:H327693 WVN262146:WVP262157 WLR262146:WLT262157 WBV262146:WBX262157 VRZ262146:VSB262157 VID262146:VIF262157 UYH262146:UYJ262157 UOL262146:UON262157 UEP262146:UER262157 TUT262146:TUV262157 TKX262146:TKZ262157 TBB262146:TBD262157 SRF262146:SRH262157 SHJ262146:SHL262157 RXN262146:RXP262157 RNR262146:RNT262157 RDV262146:RDX262157 QTZ262146:QUB262157 QKD262146:QKF262157 QAH262146:QAJ262157 PQL262146:PQN262157 PGP262146:PGR262157 OWT262146:OWV262157 OMX262146:OMZ262157 ODB262146:ODD262157 NTF262146:NTH262157 NJJ262146:NJL262157 MZN262146:MZP262157 MPR262146:MPT262157 MFV262146:MFX262157 LVZ262146:LWB262157 LMD262146:LMF262157 LCH262146:LCJ262157 KSL262146:KSN262157 KIP262146:KIR262157 JYT262146:JYV262157 JOX262146:JOZ262157 JFB262146:JFD262157 IVF262146:IVH262157 ILJ262146:ILL262157 IBN262146:IBP262157 HRR262146:HRT262157 HHV262146:HHX262157 GXZ262146:GYB262157 GOD262146:GOF262157 GEH262146:GEJ262157 FUL262146:FUN262157 FKP262146:FKR262157 FAT262146:FAV262157 EQX262146:EQZ262157 EHB262146:EHD262157 DXF262146:DXH262157 DNJ262146:DNL262157 DDN262146:DDP262157 CTR262146:CTT262157 CJV262146:CJX262157 BZZ262146:CAB262157 BQD262146:BQF262157 BGH262146:BGJ262157 AWL262146:AWN262157 AMP262146:AMR262157 ACT262146:ACV262157 SX262146:SZ262157 JB262146:JD262157 F262146:H262157 WVN196610:WVP196621 WLR196610:WLT196621 WBV196610:WBX196621 VRZ196610:VSB196621 VID196610:VIF196621 UYH196610:UYJ196621 UOL196610:UON196621 UEP196610:UER196621 TUT196610:TUV196621 TKX196610:TKZ196621 TBB196610:TBD196621 SRF196610:SRH196621 SHJ196610:SHL196621 RXN196610:RXP196621 RNR196610:RNT196621 RDV196610:RDX196621 QTZ196610:QUB196621 QKD196610:QKF196621 QAH196610:QAJ196621 PQL196610:PQN196621 PGP196610:PGR196621 OWT196610:OWV196621 OMX196610:OMZ196621 ODB196610:ODD196621 NTF196610:NTH196621 NJJ196610:NJL196621 MZN196610:MZP196621 MPR196610:MPT196621 MFV196610:MFX196621 LVZ196610:LWB196621 LMD196610:LMF196621 LCH196610:LCJ196621 KSL196610:KSN196621 KIP196610:KIR196621 JYT196610:JYV196621 JOX196610:JOZ196621 JFB196610:JFD196621 IVF196610:IVH196621 ILJ196610:ILL196621 IBN196610:IBP196621 HRR196610:HRT196621 HHV196610:HHX196621 GXZ196610:GYB196621 GOD196610:GOF196621 GEH196610:GEJ196621 FUL196610:FUN196621 FKP196610:FKR196621 FAT196610:FAV196621 EQX196610:EQZ196621 EHB196610:EHD196621 DXF196610:DXH196621 DNJ196610:DNL196621 DDN196610:DDP196621 CTR196610:CTT196621 CJV196610:CJX196621 BZZ196610:CAB196621 BQD196610:BQF196621 BGH196610:BGJ196621 AWL196610:AWN196621 AMP196610:AMR196621 ACT196610:ACV196621 SX196610:SZ196621 JB196610:JD196621 F196610:H196621 WVN131074:WVP131085 WLR131074:WLT131085 WBV131074:WBX131085 VRZ131074:VSB131085 VID131074:VIF131085 UYH131074:UYJ131085 UOL131074:UON131085 UEP131074:UER131085 TUT131074:TUV131085 TKX131074:TKZ131085 TBB131074:TBD131085 SRF131074:SRH131085 SHJ131074:SHL131085 RXN131074:RXP131085 RNR131074:RNT131085 RDV131074:RDX131085 QTZ131074:QUB131085 QKD131074:QKF131085 QAH131074:QAJ131085 PQL131074:PQN131085 PGP131074:PGR131085 OWT131074:OWV131085 OMX131074:OMZ131085 ODB131074:ODD131085 NTF131074:NTH131085 NJJ131074:NJL131085 MZN131074:MZP131085 MPR131074:MPT131085 MFV131074:MFX131085 LVZ131074:LWB131085 LMD131074:LMF131085 LCH131074:LCJ131085 KSL131074:KSN131085 KIP131074:KIR131085 JYT131074:JYV131085 JOX131074:JOZ131085 JFB131074:JFD131085 IVF131074:IVH131085 ILJ131074:ILL131085 IBN131074:IBP131085 HRR131074:HRT131085 HHV131074:HHX131085 GXZ131074:GYB131085 GOD131074:GOF131085 GEH131074:GEJ131085 FUL131074:FUN131085 FKP131074:FKR131085 FAT131074:FAV131085 EQX131074:EQZ131085 EHB131074:EHD131085 DXF131074:DXH131085 DNJ131074:DNL131085 DDN131074:DDP131085 CTR131074:CTT131085 CJV131074:CJX131085 BZZ131074:CAB131085 BQD131074:BQF131085 BGH131074:BGJ131085 AWL131074:AWN131085 AMP131074:AMR131085 ACT131074:ACV131085 SX131074:SZ131085 JB131074:JD131085 F131074:H131085 WVN65538:WVP65549 WLR65538:WLT65549 WBV65538:WBX65549 VRZ65538:VSB65549 VID65538:VIF65549 UYH65538:UYJ65549 UOL65538:UON65549 UEP65538:UER65549 TUT65538:TUV65549 TKX65538:TKZ65549 TBB65538:TBD65549 SRF65538:SRH65549 SHJ65538:SHL65549 RXN65538:RXP65549 RNR65538:RNT65549 RDV65538:RDX65549 QTZ65538:QUB65549 QKD65538:QKF65549 QAH65538:QAJ65549 PQL65538:PQN65549 PGP65538:PGR65549 OWT65538:OWV65549 OMX65538:OMZ65549 ODB65538:ODD65549 NTF65538:NTH65549 NJJ65538:NJL65549 MZN65538:MZP65549 MPR65538:MPT65549 MFV65538:MFX65549 LVZ65538:LWB65549 LMD65538:LMF65549 LCH65538:LCJ65549 KSL65538:KSN65549 KIP65538:KIR65549 JYT65538:JYV65549 JOX65538:JOZ65549 JFB65538:JFD65549 IVF65538:IVH65549 ILJ65538:ILL65549 IBN65538:IBP65549 HRR65538:HRT65549 HHV65538:HHX65549 GXZ65538:GYB65549 GOD65538:GOF65549 GEH65538:GEJ65549 FUL65538:FUN65549 FKP65538:FKR65549 FAT65538:FAV65549 EQX65538:EQZ65549 EHB65538:EHD65549 DXF65538:DXH65549 DNJ65538:DNL65549 DDN65538:DDP65549 CTR65538:CTT65549 CJV65538:CJX65549 BZZ65538:CAB65549 BQD65538:BQF65549 BGH65538:BGJ65549 AWL65538:AWN65549 AMP65538:AMR65549 ACT65538:ACV65549 SX65538:SZ65549 JB65538:JD65549 F65538:H65549 WVN11:WVP22 WLR11:WLT22 WBV11:WBX22 VRZ11:VSB22 VID11:VIF22 UYH11:UYJ22 UOL11:UON22 UEP11:UER22 TUT11:TUV22 TKX11:TKZ22 TBB11:TBD22 SRF11:SRH22 SHJ11:SHL22 RXN11:RXP22 RNR11:RNT22 RDV11:RDX22 QTZ11:QUB22 QKD11:QKF22 QAH11:QAJ22 PQL11:PQN22 PGP11:PGR22 OWT11:OWV22 OMX11:OMZ22 ODB11:ODD22 NTF11:NTH22 NJJ11:NJL22 MZN11:MZP22 MPR11:MPT22 MFV11:MFX22 LVZ11:LWB22 LMD11:LMF22 LCH11:LCJ22 KSL11:KSN22 KIP11:KIR22 JYT11:JYV22 JOX11:JOZ22 JFB11:JFD22 IVF11:IVH22 ILJ11:ILL22 IBN11:IBP22 HRR11:HRT22 HHV11:HHX22 GXZ11:GYB22 GOD11:GOF22 GEH11:GEJ22 FUL11:FUN22 FKP11:FKR22 FAT11:FAV22 EQX11:EQZ22 EHB11:EHD22 DXF11:DXH22 DNJ11:DNL22 DDN11:DDP22 CTR11:CTT22 CJV11:CJX22 BZZ11:CAB22 BQD11:BQF22 BGH11:BGJ22 AWL11:AWN22 AMP11:AMR22 ACT11:ACV22 SX11:SZ22" xr:uid="{00000000-0002-0000-0700-000000000000}">
      <formula1>$G$31:$G$34</formula1>
    </dataValidation>
    <dataValidation type="list" showInputMessage="1" showErrorMessage="1" sqref="F11:F22" xr:uid="{00000000-0002-0000-0700-000001000000}">
      <formula1>"1,2,3"</formula1>
    </dataValidation>
    <dataValidation type="list" showInputMessage="1" showErrorMessage="1" sqref="G11:H22" xr:uid="{00000000-0002-0000-0700-000002000000}">
      <formula1>"1,2,3,4"</formula1>
    </dataValidation>
  </dataValidations>
  <printOptions horizontalCentered="1"/>
  <pageMargins left="0.59055118110236227" right="0.59055118110236227" top="0.59055118110236227" bottom="0.59055118110236227" header="0.51181102362204722" footer="0.51181102362204722"/>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P94"/>
  <sheetViews>
    <sheetView showGridLines="0" showRowColHeaders="0" view="pageBreakPreview" zoomScale="120" zoomScaleNormal="120" zoomScaleSheetLayoutView="120" workbookViewId="0">
      <selection activeCell="A4" sqref="A4:D5"/>
    </sheetView>
  </sheetViews>
  <sheetFormatPr defaultColWidth="9.140625" defaultRowHeight="15"/>
  <cols>
    <col min="4" max="4" width="29" customWidth="1"/>
    <col min="5" max="9" width="6.7109375" customWidth="1"/>
  </cols>
  <sheetData>
    <row r="1" spans="1:14" ht="14.25" customHeight="1">
      <c r="A1" s="568" t="s">
        <v>789</v>
      </c>
      <c r="B1" s="568"/>
      <c r="C1" s="568"/>
      <c r="D1" s="568"/>
      <c r="E1" s="568"/>
      <c r="F1" s="568"/>
      <c r="G1" s="568"/>
      <c r="H1" s="568"/>
      <c r="I1" s="568"/>
      <c r="J1" s="259"/>
      <c r="K1" s="259"/>
      <c r="L1" s="259"/>
      <c r="M1" s="259"/>
      <c r="N1" s="259"/>
    </row>
    <row r="2" spans="1:14" ht="9" customHeight="1">
      <c r="A2" s="464" t="s">
        <v>791</v>
      </c>
      <c r="B2" s="464"/>
      <c r="C2" s="464"/>
      <c r="D2" s="464"/>
      <c r="E2" s="464"/>
      <c r="F2" s="464"/>
      <c r="G2" s="464"/>
      <c r="H2" s="464"/>
      <c r="I2" s="464"/>
      <c r="J2" s="259"/>
      <c r="K2" s="259"/>
      <c r="L2" s="259"/>
      <c r="M2" s="259"/>
      <c r="N2" s="259"/>
    </row>
    <row r="3" spans="1:14" ht="9.75" customHeight="1" thickBot="1">
      <c r="A3" s="464"/>
      <c r="B3" s="464"/>
      <c r="C3" s="464"/>
      <c r="D3" s="464"/>
      <c r="E3" s="464"/>
      <c r="F3" s="464"/>
      <c r="G3" s="464"/>
      <c r="H3" s="464"/>
      <c r="I3" s="464"/>
      <c r="J3" s="7"/>
      <c r="K3" s="7"/>
      <c r="L3" s="7"/>
      <c r="M3" s="7"/>
      <c r="N3" s="7"/>
    </row>
    <row r="4" spans="1:14" ht="16.5" customHeight="1" thickTop="1" thickBot="1">
      <c r="A4" s="572" t="s">
        <v>1528</v>
      </c>
      <c r="B4" s="573"/>
      <c r="C4" s="573"/>
      <c r="D4" s="574"/>
      <c r="E4" s="569" t="s">
        <v>797</v>
      </c>
      <c r="F4" s="570"/>
      <c r="G4" s="570"/>
      <c r="H4" s="570"/>
      <c r="I4" s="571"/>
    </row>
    <row r="5" spans="1:14" ht="39.75" customHeight="1" thickTop="1" thickBot="1">
      <c r="A5" s="575"/>
      <c r="B5" s="576"/>
      <c r="C5" s="576"/>
      <c r="D5" s="577"/>
      <c r="E5" s="566" t="s">
        <v>796</v>
      </c>
      <c r="F5" s="566" t="s">
        <v>795</v>
      </c>
      <c r="G5" s="566" t="s">
        <v>794</v>
      </c>
      <c r="H5" s="566" t="s">
        <v>793</v>
      </c>
      <c r="I5" s="566" t="s">
        <v>792</v>
      </c>
    </row>
    <row r="6" spans="1:14" ht="16.5" thickTop="1" thickBot="1">
      <c r="A6" s="569" t="s">
        <v>1527</v>
      </c>
      <c r="B6" s="570"/>
      <c r="C6" s="570"/>
      <c r="D6" s="571"/>
      <c r="E6" s="567"/>
      <c r="F6" s="567"/>
      <c r="G6" s="567"/>
      <c r="H6" s="567"/>
      <c r="I6" s="567"/>
    </row>
    <row r="7" spans="1:14" ht="15" customHeight="1" thickTop="1" thickBot="1">
      <c r="A7" s="516" t="s">
        <v>798</v>
      </c>
      <c r="B7" s="516"/>
      <c r="C7" s="516"/>
      <c r="D7" s="516"/>
      <c r="E7" s="260"/>
      <c r="F7" s="260"/>
      <c r="G7" s="6"/>
      <c r="H7" s="6"/>
      <c r="I7" s="6"/>
    </row>
    <row r="8" spans="1:14" ht="15" customHeight="1" thickTop="1" thickBot="1">
      <c r="A8" s="512" t="s">
        <v>799</v>
      </c>
      <c r="B8" s="512"/>
      <c r="C8" s="512"/>
      <c r="D8" s="512"/>
      <c r="E8" s="6"/>
      <c r="F8" s="6"/>
      <c r="G8" s="6"/>
      <c r="H8" s="6"/>
      <c r="I8" s="6"/>
    </row>
    <row r="9" spans="1:14" ht="15" customHeight="1" thickTop="1" thickBot="1">
      <c r="A9" s="512" t="s">
        <v>800</v>
      </c>
      <c r="B9" s="512"/>
      <c r="C9" s="512"/>
      <c r="D9" s="512"/>
      <c r="E9" s="6"/>
      <c r="F9" s="6"/>
      <c r="G9" s="6"/>
      <c r="H9" s="6"/>
      <c r="I9" s="6"/>
    </row>
    <row r="10" spans="1:14" ht="15" customHeight="1" thickTop="1" thickBot="1">
      <c r="A10" s="512" t="s">
        <v>801</v>
      </c>
      <c r="B10" s="512"/>
      <c r="C10" s="512"/>
      <c r="D10" s="512"/>
      <c r="E10" s="6"/>
      <c r="F10" s="260"/>
      <c r="G10" s="260"/>
      <c r="H10" s="260"/>
      <c r="I10" s="6"/>
    </row>
    <row r="11" spans="1:14" ht="15" customHeight="1" thickTop="1" thickBot="1">
      <c r="A11" s="512" t="s">
        <v>802</v>
      </c>
      <c r="B11" s="512"/>
      <c r="C11" s="512"/>
      <c r="D11" s="512"/>
      <c r="E11" s="6"/>
      <c r="F11" s="260"/>
      <c r="G11" s="260"/>
      <c r="H11" s="260"/>
      <c r="I11" s="6"/>
    </row>
    <row r="12" spans="1:14" ht="15" customHeight="1" thickTop="1" thickBot="1">
      <c r="A12" s="512" t="s">
        <v>803</v>
      </c>
      <c r="B12" s="512"/>
      <c r="C12" s="512"/>
      <c r="D12" s="512"/>
      <c r="E12" s="260"/>
      <c r="F12" s="260"/>
      <c r="G12" s="6"/>
      <c r="H12" s="6"/>
      <c r="I12" s="6"/>
    </row>
    <row r="13" spans="1:14" ht="15" customHeight="1" thickTop="1" thickBot="1">
      <c r="A13" s="512" t="s">
        <v>804</v>
      </c>
      <c r="B13" s="512"/>
      <c r="C13" s="512"/>
      <c r="D13" s="512"/>
      <c r="E13" s="260"/>
      <c r="F13" s="260"/>
      <c r="G13" s="6"/>
      <c r="H13" s="6"/>
      <c r="I13" s="260"/>
    </row>
    <row r="14" spans="1:14" ht="15" customHeight="1" thickTop="1" thickBot="1">
      <c r="A14" s="512" t="s">
        <v>1417</v>
      </c>
      <c r="B14" s="512"/>
      <c r="C14" s="512"/>
      <c r="D14" s="512"/>
      <c r="E14" s="260"/>
      <c r="F14" s="260"/>
      <c r="G14" s="260"/>
      <c r="H14" s="260"/>
      <c r="I14" s="260"/>
    </row>
    <row r="15" spans="1:14" ht="15" customHeight="1" thickTop="1" thickBot="1">
      <c r="A15" s="512" t="s">
        <v>807</v>
      </c>
      <c r="B15" s="512"/>
      <c r="C15" s="512"/>
      <c r="D15" s="512"/>
      <c r="E15" s="260"/>
      <c r="F15" s="260"/>
      <c r="G15" s="6"/>
      <c r="H15" s="6"/>
      <c r="I15" s="6"/>
    </row>
    <row r="16" spans="1:14" ht="15" customHeight="1" thickTop="1" thickBot="1">
      <c r="A16" s="512" t="s">
        <v>806</v>
      </c>
      <c r="B16" s="512"/>
      <c r="C16" s="512"/>
      <c r="D16" s="512"/>
      <c r="E16" s="260"/>
      <c r="F16" s="260"/>
      <c r="G16" s="6"/>
      <c r="H16" s="6"/>
      <c r="I16" s="6"/>
    </row>
    <row r="17" spans="1:9" ht="15" customHeight="1" thickTop="1" thickBot="1">
      <c r="A17" s="512" t="s">
        <v>805</v>
      </c>
      <c r="B17" s="512"/>
      <c r="C17" s="512"/>
      <c r="D17" s="512"/>
      <c r="E17" s="260"/>
      <c r="F17" s="260"/>
      <c r="G17" s="6"/>
      <c r="H17" s="6"/>
      <c r="I17" s="6"/>
    </row>
    <row r="18" spans="1:9" ht="15" customHeight="1" thickTop="1" thickBot="1">
      <c r="A18" s="512" t="s">
        <v>808</v>
      </c>
      <c r="B18" s="512"/>
      <c r="C18" s="512"/>
      <c r="D18" s="512"/>
      <c r="E18" s="260"/>
      <c r="F18" s="260"/>
      <c r="G18" s="260"/>
      <c r="H18" s="260"/>
      <c r="I18" s="260"/>
    </row>
    <row r="19" spans="1:9" ht="15" customHeight="1" thickTop="1" thickBot="1">
      <c r="A19" s="512" t="s">
        <v>809</v>
      </c>
      <c r="B19" s="512"/>
      <c r="C19" s="512"/>
      <c r="D19" s="512"/>
      <c r="E19" s="6"/>
      <c r="F19" s="260"/>
      <c r="G19" s="260"/>
      <c r="H19" s="260"/>
      <c r="I19" s="6"/>
    </row>
    <row r="20" spans="1:9" ht="15" customHeight="1" thickTop="1" thickBot="1">
      <c r="A20" s="512" t="s">
        <v>810</v>
      </c>
      <c r="B20" s="512"/>
      <c r="C20" s="512"/>
      <c r="D20" s="512"/>
      <c r="E20" s="6"/>
      <c r="F20" s="260"/>
      <c r="G20" s="260"/>
      <c r="H20" s="260"/>
      <c r="I20" s="6"/>
    </row>
    <row r="21" spans="1:9" ht="15" customHeight="1" thickTop="1" thickBot="1">
      <c r="A21" s="512" t="s">
        <v>811</v>
      </c>
      <c r="B21" s="512"/>
      <c r="C21" s="512"/>
      <c r="D21" s="512"/>
      <c r="E21" s="6"/>
      <c r="F21" s="260"/>
      <c r="G21" s="260"/>
      <c r="H21" s="260"/>
      <c r="I21" s="6"/>
    </row>
    <row r="22" spans="1:9" ht="15" customHeight="1" thickTop="1" thickBot="1">
      <c r="A22" s="512" t="s">
        <v>812</v>
      </c>
      <c r="B22" s="512"/>
      <c r="C22" s="512"/>
      <c r="D22" s="512"/>
      <c r="E22" s="6"/>
      <c r="F22" s="260"/>
      <c r="G22" s="260"/>
      <c r="H22" s="260"/>
      <c r="I22" s="6"/>
    </row>
    <row r="23" spans="1:9" ht="15" customHeight="1" thickTop="1" thickBot="1">
      <c r="A23" s="512" t="s">
        <v>813</v>
      </c>
      <c r="B23" s="512"/>
      <c r="C23" s="512"/>
      <c r="D23" s="512"/>
      <c r="E23" s="260"/>
      <c r="F23" s="260"/>
      <c r="G23" s="260"/>
      <c r="H23" s="260"/>
      <c r="I23" s="260"/>
    </row>
    <row r="24" spans="1:9" ht="15" customHeight="1" thickTop="1" thickBot="1">
      <c r="A24" s="512" t="s">
        <v>814</v>
      </c>
      <c r="B24" s="512"/>
      <c r="C24" s="512"/>
      <c r="D24" s="512"/>
      <c r="E24" s="6"/>
      <c r="F24" s="260"/>
      <c r="G24" s="260"/>
      <c r="H24" s="260"/>
      <c r="I24" s="260"/>
    </row>
    <row r="25" spans="1:9" ht="15" customHeight="1" thickTop="1" thickBot="1">
      <c r="A25" s="512" t="s">
        <v>815</v>
      </c>
      <c r="B25" s="512"/>
      <c r="C25" s="512"/>
      <c r="D25" s="512"/>
      <c r="E25" s="6"/>
      <c r="F25" s="260"/>
      <c r="G25" s="260"/>
      <c r="H25" s="260"/>
      <c r="I25" s="260"/>
    </row>
    <row r="26" spans="1:9" ht="15" customHeight="1" thickTop="1" thickBot="1">
      <c r="A26" s="512" t="s">
        <v>816</v>
      </c>
      <c r="B26" s="512"/>
      <c r="C26" s="512"/>
      <c r="D26" s="512"/>
      <c r="E26" s="6"/>
      <c r="F26" s="260"/>
      <c r="G26" s="260"/>
      <c r="H26" s="260"/>
      <c r="I26" s="260"/>
    </row>
    <row r="27" spans="1:9" ht="15" customHeight="1" thickTop="1" thickBot="1">
      <c r="A27" s="512" t="s">
        <v>817</v>
      </c>
      <c r="B27" s="512"/>
      <c r="C27" s="512"/>
      <c r="D27" s="512"/>
      <c r="E27" s="6"/>
      <c r="F27" s="260"/>
      <c r="G27" s="260"/>
      <c r="H27" s="260"/>
      <c r="I27" s="260"/>
    </row>
    <row r="28" spans="1:9" ht="15" customHeight="1" thickTop="1" thickBot="1">
      <c r="A28" s="578" t="s">
        <v>818</v>
      </c>
      <c r="B28" s="578"/>
      <c r="C28" s="578"/>
      <c r="D28" s="578"/>
      <c r="E28" s="260"/>
      <c r="F28" s="260"/>
      <c r="G28" s="260"/>
      <c r="H28" s="260"/>
      <c r="I28" s="260"/>
    </row>
    <row r="29" spans="1:9" ht="15" customHeight="1" thickTop="1" thickBot="1">
      <c r="A29" s="578" t="s">
        <v>823</v>
      </c>
      <c r="B29" s="578"/>
      <c r="C29" s="578"/>
      <c r="D29" s="578"/>
      <c r="E29" s="6"/>
      <c r="F29" s="260"/>
      <c r="G29" s="260"/>
      <c r="H29" s="260"/>
      <c r="I29" s="6"/>
    </row>
    <row r="30" spans="1:9" ht="15" customHeight="1" thickTop="1" thickBot="1">
      <c r="A30" s="578" t="s">
        <v>824</v>
      </c>
      <c r="B30" s="578"/>
      <c r="C30" s="578"/>
      <c r="D30" s="578"/>
      <c r="E30" s="6"/>
      <c r="F30" s="260"/>
      <c r="G30" s="260"/>
      <c r="H30" s="260"/>
      <c r="I30" s="6"/>
    </row>
    <row r="31" spans="1:9" ht="15" customHeight="1" thickTop="1" thickBot="1">
      <c r="A31" s="578" t="s">
        <v>832</v>
      </c>
      <c r="B31" s="578"/>
      <c r="C31" s="578"/>
      <c r="D31" s="578"/>
      <c r="E31" s="6"/>
      <c r="F31" s="260"/>
      <c r="G31" s="260"/>
      <c r="H31" s="260"/>
      <c r="I31" s="6"/>
    </row>
    <row r="32" spans="1:9" ht="15" customHeight="1" thickTop="1" thickBot="1">
      <c r="A32" s="578" t="s">
        <v>819</v>
      </c>
      <c r="B32" s="578"/>
      <c r="C32" s="578"/>
      <c r="D32" s="578"/>
      <c r="E32" s="6"/>
      <c r="F32" s="260"/>
      <c r="G32" s="260"/>
      <c r="H32" s="260"/>
      <c r="I32" s="6"/>
    </row>
    <row r="33" spans="1:9" ht="15" customHeight="1" thickTop="1" thickBot="1">
      <c r="A33" s="578" t="s">
        <v>821</v>
      </c>
      <c r="B33" s="578"/>
      <c r="C33" s="578"/>
      <c r="D33" s="578"/>
      <c r="E33" s="6"/>
      <c r="F33" s="260"/>
      <c r="G33" s="260"/>
      <c r="H33" s="260"/>
      <c r="I33" s="6"/>
    </row>
    <row r="34" spans="1:9" ht="15" customHeight="1" thickTop="1" thickBot="1">
      <c r="A34" s="578" t="s">
        <v>820</v>
      </c>
      <c r="B34" s="578"/>
      <c r="C34" s="578"/>
      <c r="D34" s="578"/>
      <c r="E34" s="6"/>
      <c r="F34" s="260"/>
      <c r="G34" s="260"/>
      <c r="H34" s="260"/>
      <c r="I34" s="6"/>
    </row>
    <row r="35" spans="1:9" ht="15" customHeight="1" thickTop="1" thickBot="1">
      <c r="A35" s="578" t="s">
        <v>822</v>
      </c>
      <c r="B35" s="578"/>
      <c r="C35" s="578"/>
      <c r="D35" s="578"/>
      <c r="E35" s="6"/>
      <c r="F35" s="260"/>
      <c r="G35" s="260"/>
      <c r="H35" s="260"/>
      <c r="I35" s="6"/>
    </row>
    <row r="36" spans="1:9" ht="15" customHeight="1" thickTop="1" thickBot="1">
      <c r="A36" s="512" t="s">
        <v>825</v>
      </c>
      <c r="B36" s="512"/>
      <c r="C36" s="512"/>
      <c r="D36" s="512"/>
      <c r="E36" s="6"/>
      <c r="F36" s="6"/>
      <c r="G36" s="260"/>
      <c r="H36" s="260"/>
      <c r="I36" s="6"/>
    </row>
    <row r="37" spans="1:9" ht="15" customHeight="1" thickTop="1" thickBot="1">
      <c r="A37" s="512" t="s">
        <v>826</v>
      </c>
      <c r="B37" s="512"/>
      <c r="C37" s="512"/>
      <c r="D37" s="512"/>
      <c r="E37" s="6"/>
      <c r="F37" s="260"/>
      <c r="G37" s="260"/>
      <c r="H37" s="260"/>
      <c r="I37" s="260"/>
    </row>
    <row r="38" spans="1:9" ht="15" customHeight="1" thickTop="1" thickBot="1">
      <c r="A38" s="512" t="s">
        <v>827</v>
      </c>
      <c r="B38" s="512"/>
      <c r="C38" s="512"/>
      <c r="D38" s="512"/>
      <c r="E38" s="260"/>
      <c r="F38" s="260"/>
      <c r="G38" s="260"/>
      <c r="H38" s="260"/>
      <c r="I38" s="260"/>
    </row>
    <row r="39" spans="1:9" ht="15" customHeight="1" thickTop="1" thickBot="1">
      <c r="A39" s="512" t="s">
        <v>828</v>
      </c>
      <c r="B39" s="512"/>
      <c r="C39" s="512"/>
      <c r="D39" s="512"/>
      <c r="E39" s="6"/>
      <c r="F39" s="6"/>
      <c r="G39" s="260"/>
      <c r="H39" s="260"/>
      <c r="I39" s="260"/>
    </row>
    <row r="40" spans="1:9" ht="15" customHeight="1" thickTop="1" thickBot="1">
      <c r="A40" s="512" t="s">
        <v>1418</v>
      </c>
      <c r="B40" s="512"/>
      <c r="C40" s="512"/>
      <c r="D40" s="512"/>
      <c r="E40" s="6"/>
      <c r="F40" s="6"/>
      <c r="G40" s="260"/>
      <c r="H40" s="260"/>
      <c r="I40" s="260"/>
    </row>
    <row r="41" spans="1:9" ht="15" customHeight="1" thickTop="1" thickBot="1">
      <c r="A41" s="512" t="s">
        <v>829</v>
      </c>
      <c r="B41" s="512"/>
      <c r="C41" s="512"/>
      <c r="D41" s="512"/>
      <c r="E41" s="260"/>
      <c r="F41" s="260"/>
      <c r="G41" s="260"/>
      <c r="H41" s="260"/>
      <c r="I41" s="260"/>
    </row>
    <row r="42" spans="1:9" ht="15" customHeight="1" thickTop="1" thickBot="1">
      <c r="A42" s="512" t="s">
        <v>830</v>
      </c>
      <c r="B42" s="512"/>
      <c r="C42" s="512"/>
      <c r="D42" s="512"/>
      <c r="E42" s="6"/>
      <c r="F42" s="6"/>
      <c r="G42" s="260"/>
      <c r="H42" s="260"/>
      <c r="I42" s="260"/>
    </row>
    <row r="43" spans="1:9" ht="15" customHeight="1" thickTop="1" thickBot="1">
      <c r="A43" s="516" t="s">
        <v>831</v>
      </c>
      <c r="B43" s="516"/>
      <c r="C43" s="516"/>
      <c r="D43" s="516"/>
      <c r="E43" s="6"/>
      <c r="F43" s="6"/>
      <c r="G43" s="260"/>
      <c r="H43" s="260"/>
      <c r="I43" s="260"/>
    </row>
    <row r="44" spans="1:9" ht="15" customHeight="1" thickTop="1" thickBot="1">
      <c r="A44" s="512" t="s">
        <v>833</v>
      </c>
      <c r="B44" s="512"/>
      <c r="C44" s="512"/>
      <c r="D44" s="512"/>
      <c r="E44" s="6"/>
      <c r="F44" s="260"/>
      <c r="G44" s="260"/>
      <c r="H44" s="260"/>
      <c r="I44" s="260"/>
    </row>
    <row r="45" spans="1:9" ht="15" customHeight="1" thickTop="1" thickBot="1">
      <c r="A45" s="512" t="s">
        <v>834</v>
      </c>
      <c r="B45" s="512"/>
      <c r="C45" s="512"/>
      <c r="D45" s="512"/>
      <c r="E45" s="260"/>
      <c r="F45" s="260"/>
      <c r="G45" s="260"/>
      <c r="H45" s="260"/>
      <c r="I45" s="260"/>
    </row>
    <row r="46" spans="1:9" ht="15" customHeight="1" thickTop="1" thickBot="1">
      <c r="A46" s="512" t="s">
        <v>835</v>
      </c>
      <c r="B46" s="512"/>
      <c r="C46" s="512"/>
      <c r="D46" s="512"/>
      <c r="E46" s="260"/>
      <c r="F46" s="6"/>
      <c r="G46" s="260"/>
      <c r="H46" s="260"/>
      <c r="I46" s="260"/>
    </row>
    <row r="47" spans="1:9" ht="15" customHeight="1" thickTop="1" thickBot="1">
      <c r="A47" s="512" t="s">
        <v>836</v>
      </c>
      <c r="B47" s="512"/>
      <c r="C47" s="512"/>
      <c r="D47" s="512"/>
      <c r="E47" s="260"/>
      <c r="F47" s="6"/>
      <c r="G47" s="260"/>
      <c r="H47" s="260"/>
      <c r="I47" s="260"/>
    </row>
    <row r="48" spans="1:9" ht="15" customHeight="1" thickTop="1" thickBot="1">
      <c r="A48" s="512" t="s">
        <v>837</v>
      </c>
      <c r="B48" s="512"/>
      <c r="C48" s="512"/>
      <c r="D48" s="512"/>
      <c r="E48" s="260"/>
      <c r="F48" s="6"/>
      <c r="G48" s="260"/>
      <c r="H48" s="260"/>
      <c r="I48" s="260"/>
    </row>
    <row r="49" spans="1:9" ht="15" customHeight="1" thickTop="1" thickBot="1">
      <c r="A49" s="512" t="s">
        <v>838</v>
      </c>
      <c r="B49" s="512"/>
      <c r="C49" s="512"/>
      <c r="D49" s="512"/>
      <c r="E49" s="260"/>
      <c r="F49" s="6"/>
      <c r="G49" s="260"/>
      <c r="H49" s="260"/>
      <c r="I49" s="260"/>
    </row>
    <row r="50" spans="1:9" ht="15" customHeight="1" thickTop="1" thickBot="1">
      <c r="A50" s="581" t="s">
        <v>850</v>
      </c>
      <c r="B50" s="412"/>
      <c r="C50" s="412"/>
      <c r="D50" s="63" t="s">
        <v>752</v>
      </c>
      <c r="E50" s="63">
        <f>COUNTIF(E7:E49, "*sim*")</f>
        <v>0</v>
      </c>
      <c r="F50" s="63">
        <f t="shared" ref="F50:I50" si="0">COUNTIF(F7:F49, "*sim*")</f>
        <v>0</v>
      </c>
      <c r="G50" s="63">
        <f t="shared" si="0"/>
        <v>0</v>
      </c>
      <c r="H50" s="63">
        <f t="shared" si="0"/>
        <v>0</v>
      </c>
      <c r="I50" s="63">
        <f t="shared" si="0"/>
        <v>0</v>
      </c>
    </row>
    <row r="51" spans="1:9" ht="15" customHeight="1" thickTop="1" thickBot="1">
      <c r="A51" s="412"/>
      <c r="B51" s="412"/>
      <c r="C51" s="412"/>
      <c r="D51" s="63" t="s">
        <v>839</v>
      </c>
      <c r="E51" s="261">
        <f>E50*1/26</f>
        <v>0</v>
      </c>
      <c r="F51" s="261">
        <f>F50*1/11</f>
        <v>0</v>
      </c>
      <c r="G51" s="261">
        <f>G50*1/8</f>
        <v>0</v>
      </c>
      <c r="H51" s="261">
        <f>H50*1/8</f>
        <v>0</v>
      </c>
      <c r="I51" s="261">
        <f>I50*1/21</f>
        <v>0</v>
      </c>
    </row>
    <row r="52" spans="1:9" ht="15" customHeight="1" thickTop="1" thickBot="1">
      <c r="A52" s="580"/>
      <c r="B52" s="580"/>
      <c r="C52" s="580"/>
      <c r="D52" s="580"/>
      <c r="E52" s="580"/>
      <c r="F52" s="580"/>
      <c r="G52" s="580"/>
      <c r="H52" s="580"/>
      <c r="I52" s="580"/>
    </row>
    <row r="53" spans="1:9" ht="16.5" thickTop="1" thickBot="1">
      <c r="A53" s="456" t="s">
        <v>840</v>
      </c>
      <c r="B53" s="457"/>
      <c r="C53" s="457"/>
      <c r="D53" s="457"/>
      <c r="E53" s="457"/>
      <c r="F53" s="457"/>
      <c r="G53" s="457"/>
      <c r="H53" s="457"/>
      <c r="I53" s="458"/>
    </row>
    <row r="54" spans="1:9" ht="16.5" thickTop="1" thickBot="1">
      <c r="A54" s="512" t="s">
        <v>1419</v>
      </c>
      <c r="B54" s="512"/>
      <c r="C54" s="512"/>
      <c r="D54" s="512"/>
      <c r="E54" s="579"/>
      <c r="F54" s="579"/>
      <c r="G54" s="579"/>
      <c r="H54" s="579"/>
      <c r="I54" s="579"/>
    </row>
    <row r="55" spans="1:9" ht="16.5" thickTop="1" thickBot="1">
      <c r="A55" s="512" t="s">
        <v>1420</v>
      </c>
      <c r="B55" s="512"/>
      <c r="C55" s="512"/>
      <c r="D55" s="512"/>
      <c r="E55" s="579"/>
      <c r="F55" s="579"/>
      <c r="G55" s="579"/>
      <c r="H55" s="579"/>
      <c r="I55" s="579"/>
    </row>
    <row r="56" spans="1:9" ht="16.5" thickTop="1" thickBot="1">
      <c r="A56" s="516" t="s">
        <v>841</v>
      </c>
      <c r="B56" s="512"/>
      <c r="C56" s="512"/>
      <c r="D56" s="512"/>
      <c r="E56" s="579"/>
      <c r="F56" s="579"/>
      <c r="G56" s="579"/>
      <c r="H56" s="579"/>
      <c r="I56" s="579"/>
    </row>
    <row r="57" spans="1:9" ht="16.5" thickTop="1" thickBot="1">
      <c r="A57" s="512" t="s">
        <v>842</v>
      </c>
      <c r="B57" s="512"/>
      <c r="C57" s="512"/>
      <c r="D57" s="512"/>
      <c r="E57" s="579"/>
      <c r="F57" s="579"/>
      <c r="G57" s="579"/>
      <c r="H57" s="579"/>
      <c r="I57" s="579"/>
    </row>
    <row r="58" spans="1:9" ht="16.5" thickTop="1" thickBot="1">
      <c r="A58" s="512" t="s">
        <v>843</v>
      </c>
      <c r="B58" s="512"/>
      <c r="C58" s="512"/>
      <c r="D58" s="512"/>
      <c r="E58" s="582"/>
      <c r="F58" s="582"/>
      <c r="G58" s="582"/>
      <c r="H58" s="582"/>
      <c r="I58" s="582"/>
    </row>
    <row r="59" spans="1:9" ht="16.5" thickTop="1" thickBot="1">
      <c r="A59" s="512" t="s">
        <v>847</v>
      </c>
      <c r="B59" s="512"/>
      <c r="C59" s="512"/>
      <c r="D59" s="512"/>
      <c r="E59" s="579"/>
      <c r="F59" s="579"/>
      <c r="G59" s="579"/>
      <c r="H59" s="579"/>
      <c r="I59" s="579"/>
    </row>
    <row r="60" spans="1:9" ht="16.5" thickTop="1" thickBot="1">
      <c r="A60" s="512" t="s">
        <v>848</v>
      </c>
      <c r="B60" s="512"/>
      <c r="C60" s="512"/>
      <c r="D60" s="512"/>
      <c r="E60" s="579"/>
      <c r="F60" s="579"/>
      <c r="G60" s="579"/>
      <c r="H60" s="579"/>
      <c r="I60" s="579"/>
    </row>
    <row r="61" spans="1:9" ht="16.5" thickTop="1" thickBot="1">
      <c r="A61" s="512" t="s">
        <v>849</v>
      </c>
      <c r="B61" s="512"/>
      <c r="C61" s="512"/>
      <c r="D61" s="512"/>
      <c r="E61" s="579"/>
      <c r="F61" s="579"/>
      <c r="G61" s="579"/>
      <c r="H61" s="579"/>
      <c r="I61" s="579"/>
    </row>
    <row r="62" spans="1:9" ht="16.5" thickTop="1" thickBot="1">
      <c r="A62" s="512" t="s">
        <v>844</v>
      </c>
      <c r="B62" s="512"/>
      <c r="C62" s="512"/>
      <c r="D62" s="512"/>
      <c r="E62" s="579"/>
      <c r="F62" s="579"/>
      <c r="G62" s="579"/>
      <c r="H62" s="579"/>
      <c r="I62" s="579"/>
    </row>
    <row r="63" spans="1:9" ht="16.5" thickTop="1" thickBot="1">
      <c r="A63" s="512" t="s">
        <v>845</v>
      </c>
      <c r="B63" s="512"/>
      <c r="C63" s="512"/>
      <c r="D63" s="512"/>
      <c r="E63" s="579"/>
      <c r="F63" s="579"/>
      <c r="G63" s="579"/>
      <c r="H63" s="579"/>
      <c r="I63" s="579"/>
    </row>
    <row r="64" spans="1:9" ht="16.5" thickTop="1" thickBot="1">
      <c r="A64" s="512" t="s">
        <v>846</v>
      </c>
      <c r="B64" s="512"/>
      <c r="C64" s="512"/>
      <c r="D64" s="512"/>
      <c r="E64" s="579"/>
      <c r="F64" s="579"/>
      <c r="G64" s="579"/>
      <c r="H64" s="579"/>
      <c r="I64" s="579"/>
    </row>
    <row r="65" spans="1:16" ht="16.5" thickTop="1" thickBot="1">
      <c r="A65" s="581" t="s">
        <v>851</v>
      </c>
      <c r="B65" s="412"/>
      <c r="C65" s="412"/>
      <c r="D65" s="63" t="s">
        <v>752</v>
      </c>
      <c r="E65" s="412">
        <f>COUNTIF(E54:I64, "*sim*")</f>
        <v>0</v>
      </c>
      <c r="F65" s="412"/>
      <c r="G65" s="412"/>
      <c r="H65" s="412"/>
      <c r="I65" s="412"/>
    </row>
    <row r="66" spans="1:16" ht="16.5" thickTop="1" thickBot="1">
      <c r="A66" s="412"/>
      <c r="B66" s="412"/>
      <c r="C66" s="412"/>
      <c r="D66" s="63" t="s">
        <v>839</v>
      </c>
      <c r="E66" s="583">
        <f>E65*1/10</f>
        <v>0</v>
      </c>
      <c r="F66" s="583"/>
      <c r="G66" s="583"/>
      <c r="H66" s="583"/>
      <c r="I66" s="583"/>
    </row>
    <row r="67" spans="1:16" ht="15.75" thickTop="1"/>
    <row r="70" spans="1:16">
      <c r="L70" s="227"/>
      <c r="M70" s="227"/>
      <c r="N70" s="227"/>
      <c r="O70" s="227"/>
      <c r="P70" s="227"/>
    </row>
    <row r="89" spans="1:9">
      <c r="A89" s="467" t="s">
        <v>1570</v>
      </c>
      <c r="B89" s="467"/>
      <c r="C89" s="467"/>
      <c r="D89" s="467"/>
      <c r="E89" s="467"/>
      <c r="F89" s="467"/>
      <c r="G89" s="467"/>
      <c r="H89" s="467"/>
      <c r="I89" s="467"/>
    </row>
    <row r="90" spans="1:9" ht="15" customHeight="1">
      <c r="A90" s="467"/>
      <c r="B90" s="467"/>
      <c r="C90" s="467"/>
      <c r="D90" s="467"/>
      <c r="E90" s="467"/>
      <c r="F90" s="467"/>
      <c r="G90" s="467"/>
      <c r="H90" s="467"/>
      <c r="I90" s="467"/>
    </row>
    <row r="94" spans="1:9">
      <c r="A94" s="227"/>
    </row>
  </sheetData>
  <sheetProtection algorithmName="SHA-512" hashValue="aKY+sdscmYJ8c0MxFstWkm50XRLzMGmx4qFq29uOjnq6YQ/VA7JghfOUSDJc0FQMF3drciNo7G+4KaBPiWyzlw==" saltValue="SR9CVfQx7n/8roxcI7qojg==" spinCount="100000" sheet="1" objects="1" scenarios="1" selectLockedCells="1"/>
  <mergeCells count="83">
    <mergeCell ref="E58:I58"/>
    <mergeCell ref="A89:I90"/>
    <mergeCell ref="E63:I63"/>
    <mergeCell ref="E64:I64"/>
    <mergeCell ref="A65:C66"/>
    <mergeCell ref="E65:I65"/>
    <mergeCell ref="E66:I66"/>
    <mergeCell ref="A63:D63"/>
    <mergeCell ref="A64:D64"/>
    <mergeCell ref="E59:I59"/>
    <mergeCell ref="E60:I60"/>
    <mergeCell ref="E61:I61"/>
    <mergeCell ref="E62:I62"/>
    <mergeCell ref="A59:D59"/>
    <mergeCell ref="A60:D60"/>
    <mergeCell ref="A61:D61"/>
    <mergeCell ref="A62:D62"/>
    <mergeCell ref="A58:D58"/>
    <mergeCell ref="A46:D46"/>
    <mergeCell ref="A47:D47"/>
    <mergeCell ref="A52:I52"/>
    <mergeCell ref="A48:D48"/>
    <mergeCell ref="A49:D49"/>
    <mergeCell ref="A50:C51"/>
    <mergeCell ref="A53:I53"/>
    <mergeCell ref="A54:D54"/>
    <mergeCell ref="A55:D55"/>
    <mergeCell ref="A56:D56"/>
    <mergeCell ref="A57:D57"/>
    <mergeCell ref="E54:I54"/>
    <mergeCell ref="E55:I55"/>
    <mergeCell ref="E56:I56"/>
    <mergeCell ref="E57:I57"/>
    <mergeCell ref="A41:D41"/>
    <mergeCell ref="A42:D42"/>
    <mergeCell ref="A43:D43"/>
    <mergeCell ref="A44:D44"/>
    <mergeCell ref="A45:D45"/>
    <mergeCell ref="A40:D40"/>
    <mergeCell ref="A29:D29"/>
    <mergeCell ref="A30:D30"/>
    <mergeCell ref="A31:D31"/>
    <mergeCell ref="A32:D32"/>
    <mergeCell ref="A33:D33"/>
    <mergeCell ref="A34:D34"/>
    <mergeCell ref="A35:D35"/>
    <mergeCell ref="A36:D36"/>
    <mergeCell ref="A37:D37"/>
    <mergeCell ref="A38:D38"/>
    <mergeCell ref="A39:D39"/>
    <mergeCell ref="A28:D28"/>
    <mergeCell ref="A17:D17"/>
    <mergeCell ref="A18:D18"/>
    <mergeCell ref="A19:D19"/>
    <mergeCell ref="A20:D20"/>
    <mergeCell ref="A21:D21"/>
    <mergeCell ref="A22:D22"/>
    <mergeCell ref="A23:D23"/>
    <mergeCell ref="A24:D24"/>
    <mergeCell ref="A25:D25"/>
    <mergeCell ref="A26:D26"/>
    <mergeCell ref="A27:D27"/>
    <mergeCell ref="A3:I3"/>
    <mergeCell ref="A1:I1"/>
    <mergeCell ref="A2:I2"/>
    <mergeCell ref="A16:D16"/>
    <mergeCell ref="E4:I4"/>
    <mergeCell ref="A4:D5"/>
    <mergeCell ref="A7:D7"/>
    <mergeCell ref="A8:D8"/>
    <mergeCell ref="A9:D9"/>
    <mergeCell ref="A10:D10"/>
    <mergeCell ref="A11:D11"/>
    <mergeCell ref="A12:D12"/>
    <mergeCell ref="A13:D13"/>
    <mergeCell ref="A14:D14"/>
    <mergeCell ref="A15:D15"/>
    <mergeCell ref="A6:D6"/>
    <mergeCell ref="E5:E6"/>
    <mergeCell ref="F5:F6"/>
    <mergeCell ref="G5:G6"/>
    <mergeCell ref="H5:H6"/>
    <mergeCell ref="I5:I6"/>
  </mergeCells>
  <dataValidations count="1">
    <dataValidation type="list" allowBlank="1" showInputMessage="1" showErrorMessage="1" sqref="G7:I7 E19:E22 E10:E11 E8:H9 I8:I12 G12:H13 F46:F49 G15:I17 E24:E27 E29:E37 F36 I29:I36 E39:F40 F42:F43 E42:E44 I19:I22 E54:I57 E59:I64" xr:uid="{00000000-0002-0000-0800-000000000000}">
      <formula1>"Sim,Não"</formula1>
    </dataValidation>
  </dataValidations>
  <printOptions horizontalCentered="1"/>
  <pageMargins left="0.59055118110236227" right="0.59055118110236227" top="0.59055118110236227" bottom="0.59055118110236227"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20</vt:i4>
      </vt:variant>
      <vt:variant>
        <vt:lpstr>Intervalos Nomeados</vt:lpstr>
      </vt:variant>
      <vt:variant>
        <vt:i4>5</vt:i4>
      </vt:variant>
    </vt:vector>
  </HeadingPairs>
  <TitlesOfParts>
    <vt:vector size="25" baseType="lpstr">
      <vt:lpstr>Capa</vt:lpstr>
      <vt:lpstr>Moore &amp; Garg</vt:lpstr>
      <vt:lpstr>RULA</vt:lpstr>
      <vt:lpstr>REBA</vt:lpstr>
      <vt:lpstr>HAL</vt:lpstr>
      <vt:lpstr>Calculo RULA</vt:lpstr>
      <vt:lpstr>QEC</vt:lpstr>
      <vt:lpstr>Suzanne Rodgers</vt:lpstr>
      <vt:lpstr>PLIBEL</vt:lpstr>
      <vt:lpstr>NIOSH</vt:lpstr>
      <vt:lpstr>OCRA</vt:lpstr>
      <vt:lpstr>ROSA</vt:lpstr>
      <vt:lpstr>KIM - Movimentação de cargas</vt:lpstr>
      <vt:lpstr>KIM - Empurrar e puxar</vt:lpstr>
      <vt:lpstr>Liberty Mutual Tables</vt:lpstr>
      <vt:lpstr>ERGOS - Carga Mental</vt:lpstr>
      <vt:lpstr>NASA TLX</vt:lpstr>
      <vt:lpstr>ICE</vt:lpstr>
      <vt:lpstr>Check NR17</vt:lpstr>
      <vt:lpstr>Cálculo QEC</vt:lpstr>
      <vt:lpstr>'Moore &amp; Garg'!Area_de_impressao</vt:lpstr>
      <vt:lpstr>NIOSH!Area_de_impressao</vt:lpstr>
      <vt:lpstr>OCRA!Area_de_impressao</vt:lpstr>
      <vt:lpstr>RULA!Area_de_impressao</vt:lpstr>
      <vt:lpstr>'Suzanne Rodgers'!Area_de_impressao</vt:lpstr>
    </vt:vector>
  </TitlesOfParts>
  <LinksUpToDate>false</LinksUpToDate>
  <SharedDoc>false</SharedDoc>
  <HyperlinkBase>www.ergostore.com.br</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Kit Ferramentas Ergonômicas ERGOSTORE</dc:title>
  <dc:creator>Higor Martins Eleutério - ERGOSTORE © Copyright 2017</dc:creator>
  <cp:lastModifiedBy>João</cp:lastModifiedBy>
  <cp:lastPrinted>2025-05-02T19:16:05Z</cp:lastPrinted>
  <dcterms:created xsi:type="dcterms:W3CDTF">2015-11-25T11:23:55Z</dcterms:created>
  <dcterms:modified xsi:type="dcterms:W3CDTF">2025-05-02T19:40:08Z</dcterms:modified>
</cp:coreProperties>
</file>