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dro\Drive\2019 School\CAU2019\1st-term\Basic Physics Experiment\"/>
    </mc:Choice>
  </mc:AlternateContent>
  <bookViews>
    <workbookView xWindow="0" yWindow="0" windowWidth="38400" windowHeight="17985" activeTab="3"/>
  </bookViews>
  <sheets>
    <sheet name="탄성" sheetId="1" r:id="rId1"/>
    <sheet name="Sheet2" sheetId="2" state="hidden" r:id="rId2"/>
    <sheet name="비탄성" sheetId="3" r:id="rId3"/>
    <sheet name="탄성 속도" sheetId="4" r:id="rId4"/>
    <sheet name="비탄성 속도" sheetId="5" r:id="rId5"/>
  </sheets>
  <calcPr calcId="152511"/>
  <fileRecoveryPr repairLoad="1"/>
</workbook>
</file>

<file path=xl/calcChain.xml><?xml version="1.0" encoding="utf-8"?>
<calcChain xmlns="http://schemas.openxmlformats.org/spreadsheetml/2006/main">
  <c r="N21" i="3" l="1"/>
  <c r="N22" i="3"/>
  <c r="N20" i="3"/>
  <c r="C31" i="1"/>
  <c r="C32" i="1"/>
  <c r="C33" i="1"/>
  <c r="C34" i="1"/>
  <c r="C35" i="1"/>
  <c r="C30" i="1"/>
  <c r="J12" i="5"/>
  <c r="J13" i="5"/>
  <c r="J14" i="5"/>
  <c r="J15" i="5"/>
  <c r="J16" i="5"/>
  <c r="J2" i="5"/>
  <c r="J3" i="5"/>
  <c r="J4" i="5"/>
  <c r="J7" i="5"/>
  <c r="J5" i="5"/>
  <c r="J6" i="5"/>
  <c r="J10" i="5"/>
  <c r="J8" i="5"/>
  <c r="J9" i="5"/>
  <c r="J11" i="5"/>
  <c r="H12" i="5"/>
  <c r="H13" i="5"/>
  <c r="H14" i="5"/>
  <c r="H15" i="5"/>
  <c r="H16" i="5"/>
  <c r="H2" i="5"/>
  <c r="H3" i="5"/>
  <c r="H4" i="5"/>
  <c r="H7" i="5"/>
  <c r="H5" i="5"/>
  <c r="H6" i="5"/>
  <c r="H10" i="5"/>
  <c r="H8" i="5"/>
  <c r="H9" i="5"/>
  <c r="H11" i="5"/>
  <c r="D13" i="5"/>
  <c r="E13" i="5" s="1"/>
  <c r="D12" i="5"/>
  <c r="E12" i="5" s="1"/>
  <c r="D11" i="5"/>
  <c r="E11" i="5" s="1"/>
  <c r="E14" i="1"/>
  <c r="N3" i="4"/>
  <c r="N4" i="4"/>
  <c r="N5" i="4"/>
  <c r="N6" i="4"/>
  <c r="N7" i="4"/>
  <c r="N8" i="4"/>
  <c r="N9" i="4"/>
  <c r="N10" i="4"/>
  <c r="N11" i="4"/>
  <c r="N12" i="4"/>
  <c r="N13" i="4"/>
  <c r="N2" i="4"/>
  <c r="L3" i="4" l="1"/>
  <c r="L4" i="4"/>
  <c r="L5" i="4"/>
  <c r="L6" i="4"/>
  <c r="L7" i="4"/>
  <c r="L8" i="4"/>
  <c r="L9" i="4"/>
  <c r="L10" i="4"/>
  <c r="L11" i="4"/>
  <c r="L12" i="4"/>
  <c r="L13" i="4"/>
  <c r="L2" i="4"/>
  <c r="E28" i="1" l="1"/>
  <c r="D28" i="1"/>
  <c r="L40" i="3" l="1"/>
  <c r="L39" i="3"/>
  <c r="L38" i="3"/>
  <c r="L41" i="3" s="1"/>
  <c r="I38" i="3"/>
  <c r="H40" i="3"/>
  <c r="K35" i="3" s="1"/>
  <c r="I40" i="3"/>
  <c r="I39" i="3"/>
  <c r="H39" i="3"/>
  <c r="K34" i="3" s="1"/>
  <c r="H38" i="3"/>
  <c r="K33" i="3" s="1"/>
  <c r="D17" i="3"/>
  <c r="D17" i="1"/>
  <c r="L35" i="3" l="1"/>
  <c r="L34" i="3"/>
  <c r="L33" i="3"/>
  <c r="L36" i="3" s="1"/>
  <c r="J40" i="3"/>
  <c r="K40" i="3" s="1"/>
  <c r="J38" i="3"/>
  <c r="K38" i="3" s="1"/>
  <c r="J39" i="3"/>
  <c r="K39" i="3" s="1"/>
  <c r="E7" i="1"/>
  <c r="F7" i="1"/>
  <c r="E8" i="1"/>
  <c r="F8" i="1"/>
  <c r="E9" i="1"/>
  <c r="F9" i="1"/>
  <c r="K41" i="3" l="1"/>
  <c r="O22" i="1"/>
  <c r="D7" i="3" l="1"/>
  <c r="D20" i="3"/>
  <c r="F21" i="1" l="1"/>
  <c r="F22" i="1"/>
  <c r="F20" i="1"/>
  <c r="P8" i="1"/>
  <c r="P9" i="1"/>
  <c r="P7" i="1"/>
  <c r="O8" i="1"/>
  <c r="Q8" i="1" s="1"/>
  <c r="O9" i="1"/>
  <c r="O7" i="1"/>
  <c r="Q7" i="1" s="1"/>
  <c r="E21" i="1"/>
  <c r="E22" i="1"/>
  <c r="E20" i="1"/>
  <c r="H25" i="3" l="1"/>
  <c r="K20" i="3" s="1"/>
  <c r="K25" i="1" l="1"/>
  <c r="A25" i="1"/>
  <c r="A12" i="1"/>
  <c r="O14" i="1"/>
  <c r="O13" i="1"/>
  <c r="B12" i="3" l="1"/>
  <c r="A12" i="3"/>
  <c r="E12" i="3"/>
  <c r="O20" i="1" l="1"/>
  <c r="B25" i="1" l="1"/>
  <c r="L27" i="3"/>
  <c r="I27" i="3"/>
  <c r="H27" i="3"/>
  <c r="K22" i="3" s="1"/>
  <c r="L22" i="3" s="1"/>
  <c r="L14" i="3"/>
  <c r="I14" i="3"/>
  <c r="H14" i="3"/>
  <c r="K9" i="3" s="1"/>
  <c r="L9" i="3" s="1"/>
  <c r="L26" i="3"/>
  <c r="I26" i="3"/>
  <c r="H26" i="3"/>
  <c r="K21" i="3" s="1"/>
  <c r="L21" i="3" s="1"/>
  <c r="L13" i="3"/>
  <c r="I13" i="3"/>
  <c r="H13" i="3"/>
  <c r="K8" i="3" s="1"/>
  <c r="L8" i="3" s="1"/>
  <c r="L25" i="3"/>
  <c r="I25" i="3"/>
  <c r="L20" i="3"/>
  <c r="L23" i="3" s="1"/>
  <c r="L12" i="3"/>
  <c r="I12" i="3"/>
  <c r="H12" i="3"/>
  <c r="K7" i="3" s="1"/>
  <c r="E27" i="3"/>
  <c r="B27" i="3"/>
  <c r="A27" i="3"/>
  <c r="E14" i="3"/>
  <c r="B14" i="3"/>
  <c r="A14" i="3"/>
  <c r="E26" i="3"/>
  <c r="B26" i="3"/>
  <c r="A26" i="3"/>
  <c r="E13" i="3"/>
  <c r="B13" i="3"/>
  <c r="A13" i="3"/>
  <c r="E25" i="3"/>
  <c r="E28" i="3" s="1"/>
  <c r="B25" i="3"/>
  <c r="A25" i="3"/>
  <c r="D22" i="3"/>
  <c r="E22" i="3" s="1"/>
  <c r="D9" i="3"/>
  <c r="E9" i="3" s="1"/>
  <c r="D21" i="3"/>
  <c r="E21" i="3" s="1"/>
  <c r="D8" i="3"/>
  <c r="E8" i="3" s="1"/>
  <c r="E20" i="3"/>
  <c r="E23" i="3" s="1"/>
  <c r="E7" i="3"/>
  <c r="E10" i="3" s="1"/>
  <c r="E25" i="1"/>
  <c r="E12" i="1"/>
  <c r="O26" i="1"/>
  <c r="O27" i="1"/>
  <c r="O25" i="1"/>
  <c r="O12" i="1"/>
  <c r="O15" i="1" s="1"/>
  <c r="E26" i="1"/>
  <c r="E27" i="1"/>
  <c r="O21" i="1"/>
  <c r="Q21" i="1" s="1"/>
  <c r="P21" i="1"/>
  <c r="R21" i="1" s="1"/>
  <c r="Q22" i="1"/>
  <c r="P22" i="1"/>
  <c r="R22" i="1" s="1"/>
  <c r="P20" i="1"/>
  <c r="R20" i="1" s="1"/>
  <c r="Q20" i="1"/>
  <c r="K26" i="1"/>
  <c r="L26" i="1"/>
  <c r="K27" i="1"/>
  <c r="L27" i="1"/>
  <c r="L25" i="1"/>
  <c r="R8" i="1"/>
  <c r="R9" i="1"/>
  <c r="R7" i="1"/>
  <c r="Q9" i="1"/>
  <c r="Q10" i="1" s="1"/>
  <c r="L13" i="1"/>
  <c r="L14" i="1"/>
  <c r="L12" i="1"/>
  <c r="K13" i="1"/>
  <c r="K14" i="1"/>
  <c r="K12" i="1"/>
  <c r="B26" i="1"/>
  <c r="B27" i="1"/>
  <c r="A26" i="1"/>
  <c r="A27" i="1"/>
  <c r="H8" i="1"/>
  <c r="H9" i="1"/>
  <c r="H7" i="1"/>
  <c r="H10" i="1" s="1"/>
  <c r="G21" i="1"/>
  <c r="H21" i="1"/>
  <c r="G22" i="1"/>
  <c r="H22" i="1"/>
  <c r="H20" i="1"/>
  <c r="G20" i="1"/>
  <c r="A13" i="1"/>
  <c r="B13" i="1"/>
  <c r="E13" i="1"/>
  <c r="A14" i="1"/>
  <c r="B14" i="1"/>
  <c r="B12" i="1"/>
  <c r="R10" i="1" l="1"/>
  <c r="E15" i="1"/>
  <c r="L28" i="3"/>
  <c r="G23" i="1"/>
  <c r="Q23" i="1"/>
  <c r="H23" i="1"/>
  <c r="R23" i="1"/>
  <c r="O28" i="1"/>
  <c r="E15" i="3"/>
  <c r="L15" i="3"/>
  <c r="J12" i="3"/>
  <c r="K12" i="3" s="1"/>
  <c r="C14" i="3"/>
  <c r="D14" i="3" s="1"/>
  <c r="M26" i="1"/>
  <c r="N26" i="1" s="1"/>
  <c r="C27" i="1"/>
  <c r="D27" i="1" s="1"/>
  <c r="C27" i="3"/>
  <c r="D27" i="3" s="1"/>
  <c r="C13" i="3"/>
  <c r="D13" i="3" s="1"/>
  <c r="C12" i="3"/>
  <c r="D12" i="3" s="1"/>
  <c r="M13" i="1"/>
  <c r="N13" i="1" s="1"/>
  <c r="C25" i="1"/>
  <c r="D25" i="1" s="1"/>
  <c r="M25" i="1"/>
  <c r="N25" i="1" s="1"/>
  <c r="J26" i="3"/>
  <c r="K26" i="3" s="1"/>
  <c r="C25" i="3"/>
  <c r="D25" i="3" s="1"/>
  <c r="J13" i="3"/>
  <c r="K13" i="3" s="1"/>
  <c r="J14" i="3"/>
  <c r="K14" i="3" s="1"/>
  <c r="C26" i="3"/>
  <c r="D26" i="3" s="1"/>
  <c r="L7" i="3"/>
  <c r="L10" i="3" s="1"/>
  <c r="C13" i="1"/>
  <c r="D13" i="1" s="1"/>
  <c r="M27" i="1"/>
  <c r="N27" i="1" s="1"/>
  <c r="J25" i="3"/>
  <c r="K25" i="3" s="1"/>
  <c r="K28" i="3" s="1"/>
  <c r="J27" i="3"/>
  <c r="K27" i="3" s="1"/>
  <c r="M12" i="1"/>
  <c r="N12" i="1" s="1"/>
  <c r="M14" i="1"/>
  <c r="N14" i="1" s="1"/>
  <c r="C12" i="1"/>
  <c r="D12" i="1" s="1"/>
  <c r="D15" i="1" s="1"/>
  <c r="C14" i="1"/>
  <c r="D14" i="1" s="1"/>
  <c r="C26" i="1"/>
  <c r="D26" i="1" s="1"/>
  <c r="N28" i="1" l="1"/>
  <c r="K15" i="3"/>
  <c r="N15" i="1"/>
  <c r="D28" i="3"/>
  <c r="D15" i="3"/>
</calcChain>
</file>

<file path=xl/sharedStrings.xml><?xml version="1.0" encoding="utf-8"?>
<sst xmlns="http://schemas.openxmlformats.org/spreadsheetml/2006/main" count="175" uniqueCount="60">
  <si>
    <t>m1 =</t>
    <phoneticPr fontId="2" type="noConversion"/>
  </si>
  <si>
    <t>m2 =</t>
    <phoneticPr fontId="2" type="noConversion"/>
  </si>
  <si>
    <t>v1i(exp)</t>
    <phoneticPr fontId="2" type="noConversion"/>
  </si>
  <si>
    <t>v2i(exp)</t>
    <phoneticPr fontId="2" type="noConversion"/>
  </si>
  <si>
    <t>v1f(exp)</t>
    <phoneticPr fontId="2" type="noConversion"/>
  </si>
  <si>
    <t>v2f(exp)</t>
    <phoneticPr fontId="2" type="noConversion"/>
  </si>
  <si>
    <t>v1f</t>
    <phoneticPr fontId="2" type="noConversion"/>
  </si>
  <si>
    <t>v2f</t>
    <phoneticPr fontId="2" type="noConversion"/>
  </si>
  <si>
    <t>pi</t>
    <phoneticPr fontId="2" type="noConversion"/>
  </si>
  <si>
    <t>pf</t>
    <phoneticPr fontId="2" type="noConversion"/>
  </si>
  <si>
    <t>pi-pf</t>
    <phoneticPr fontId="2" type="noConversion"/>
  </si>
  <si>
    <t>R</t>
    <phoneticPr fontId="2" type="noConversion"/>
  </si>
  <si>
    <t>A</t>
    <phoneticPr fontId="2" type="noConversion"/>
  </si>
  <si>
    <t>x</t>
    <phoneticPr fontId="2" type="noConversion"/>
  </si>
  <si>
    <t>m1(g) =</t>
    <phoneticPr fontId="2" type="noConversion"/>
  </si>
  <si>
    <t>m2(g) =</t>
    <phoneticPr fontId="2" type="noConversion"/>
  </si>
  <si>
    <t>vf(exp)</t>
    <phoneticPr fontId="2" type="noConversion"/>
  </si>
  <si>
    <t>vf</t>
    <phoneticPr fontId="2" type="noConversion"/>
  </si>
  <si>
    <t>vf의 오차율</t>
    <phoneticPr fontId="2" type="noConversion"/>
  </si>
  <si>
    <t>완전비탄성 충돌실험</t>
    <phoneticPr fontId="2" type="noConversion"/>
  </si>
  <si>
    <t>탄성 충돌실험</t>
    <phoneticPr fontId="2" type="noConversion"/>
  </si>
  <si>
    <t>v2f 오차</t>
    <phoneticPr fontId="2" type="noConversion"/>
  </si>
  <si>
    <t>v1f 오차</t>
    <phoneticPr fontId="2" type="noConversion"/>
  </si>
  <si>
    <t>m1(g) =</t>
    <phoneticPr fontId="2" type="noConversion"/>
  </si>
  <si>
    <t>1) m1 = m2, v2i = 0</t>
    <phoneticPr fontId="2" type="noConversion"/>
  </si>
  <si>
    <t>2) m1 != m2, v2i = 0</t>
    <phoneticPr fontId="2" type="noConversion"/>
  </si>
  <si>
    <t>3) m1 = m2, v2i != 0</t>
    <phoneticPr fontId="2" type="noConversion"/>
  </si>
  <si>
    <t>4) m1 != m2, v2i != 0</t>
    <phoneticPr fontId="2" type="noConversion"/>
  </si>
  <si>
    <t>1) m1 = m2, v2i  = 0</t>
    <phoneticPr fontId="2" type="noConversion"/>
  </si>
  <si>
    <t>17.6 &gt;&gt; 21.8</t>
    <phoneticPr fontId="2" type="noConversion"/>
  </si>
  <si>
    <t>글라이더 오차값 (가속된 양) 23 &gt;&gt; 26</t>
    <phoneticPr fontId="2" type="noConversion"/>
  </si>
  <si>
    <t>22.7 &gt;&gt; 26.2</t>
    <phoneticPr fontId="2" type="noConversion"/>
  </si>
  <si>
    <t>4.3 &gt;&gt; 14.3 (느린 경우, 가속될 시간이 더 많음)</t>
    <phoneticPr fontId="2" type="noConversion"/>
  </si>
  <si>
    <t>3.0 &gt;&gt; 14.1</t>
    <phoneticPr fontId="2" type="noConversion"/>
  </si>
  <si>
    <t>(감속된 양) 거꾸로 보낼때</t>
    <phoneticPr fontId="2" type="noConversion"/>
  </si>
  <si>
    <t>22.8 &gt;&gt; 17.4</t>
    <phoneticPr fontId="2" type="noConversion"/>
  </si>
  <si>
    <t>&lt;&lt; 이때 조교님이 눌럿음</t>
    <phoneticPr fontId="2" type="noConversion"/>
  </si>
  <si>
    <t>오차논의: 찰흙끼리 붙어서 무게변화 가능성</t>
    <phoneticPr fontId="2" type="noConversion"/>
  </si>
  <si>
    <t>박히는 과정에 과정에 문제가 있음</t>
    <phoneticPr fontId="2" type="noConversion"/>
  </si>
  <si>
    <t>게다가 무거울수록 박히는 깊이가 더 깊고 시간이 김</t>
    <phoneticPr fontId="2" type="noConversion"/>
  </si>
  <si>
    <t>추가 달린 글라이더의 바늘이 다른 글라이더에 더 깊이 박힘</t>
    <phoneticPr fontId="2" type="noConversion"/>
  </si>
  <si>
    <t>시간이 더 오래걸림</t>
    <phoneticPr fontId="2" type="noConversion"/>
  </si>
  <si>
    <t>v1i(exp)</t>
  </si>
  <si>
    <t>v2i(exp)</t>
  </si>
  <si>
    <t>v1f(exp)</t>
  </si>
  <si>
    <t>v2f(exp)</t>
  </si>
  <si>
    <t>v1f</t>
  </si>
  <si>
    <t>v2f</t>
  </si>
  <si>
    <t>v1f 오차</t>
  </si>
  <si>
    <t>v2f 오차</t>
  </si>
  <si>
    <t>x</t>
  </si>
  <si>
    <t>회</t>
    <phoneticPr fontId="2" type="noConversion"/>
  </si>
  <si>
    <t>m1</t>
    <phoneticPr fontId="2" type="noConversion"/>
  </si>
  <si>
    <t>m2</t>
    <phoneticPr fontId="2" type="noConversion"/>
  </si>
  <si>
    <t>m1-m2</t>
    <phoneticPr fontId="2" type="noConversion"/>
  </si>
  <si>
    <t>A</t>
    <phoneticPr fontId="2" type="noConversion"/>
  </si>
  <si>
    <t>v1i-v2i</t>
    <phoneticPr fontId="2" type="noConversion"/>
  </si>
  <si>
    <t>m1</t>
    <phoneticPr fontId="2" type="noConversion"/>
  </si>
  <si>
    <t>v1i-v2i</t>
    <phoneticPr fontId="2" type="noConversion"/>
  </si>
  <si>
    <t>뒤에값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</si>
</sst>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.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Noto Sans KR Regular"/>
      <family val="2"/>
      <charset val="128"/>
    </font>
    <font>
      <sz val="9"/>
      <color theme="1"/>
      <name val="Noto Sans KR Regular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3" fillId="0" borderId="0" xfId="0" applyFont="1">
      <alignment vertical="center"/>
    </xf>
    <xf numFmtId="10" fontId="0" fillId="0" borderId="1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0" fontId="0" fillId="0" borderId="6" xfId="1" applyNumberFormat="1" applyFont="1" applyBorder="1">
      <alignment vertical="center"/>
    </xf>
    <xf numFmtId="10" fontId="0" fillId="0" borderId="8" xfId="1" applyNumberFormat="1" applyFont="1" applyBorder="1">
      <alignment vertical="center"/>
    </xf>
    <xf numFmtId="10" fontId="0" fillId="0" borderId="9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1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0" fontId="5" fillId="0" borderId="6" xfId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76" fontId="5" fillId="0" borderId="8" xfId="0" applyNumberFormat="1" applyFont="1" applyFill="1" applyBorder="1" applyAlignment="1">
      <alignment horizontal="center" vertical="center"/>
    </xf>
    <xf numFmtId="10" fontId="5" fillId="0" borderId="9" xfId="1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0" fontId="5" fillId="0" borderId="0" xfId="0" applyNumberFormat="1" applyFont="1">
      <alignment vertical="center"/>
    </xf>
    <xf numFmtId="176" fontId="5" fillId="0" borderId="5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0" fontId="5" fillId="0" borderId="8" xfId="1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76" fontId="5" fillId="0" borderId="0" xfId="0" applyNumberFormat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m1-m2 = 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'탄성 속도'!$B$1</c:f>
              <c:strCache>
                <c:ptCount val="1"/>
                <c:pt idx="0">
                  <c:v>v1i(exp)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속도'!$B$2:$B$4</c:f>
              <c:numCache>
                <c:formatCode>General</c:formatCode>
                <c:ptCount val="3"/>
                <c:pt idx="0">
                  <c:v>87.7</c:v>
                </c:pt>
                <c:pt idx="1">
                  <c:v>69.900000000000006</c:v>
                </c:pt>
                <c:pt idx="2">
                  <c:v>41.6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42-4F0E-8395-32F9FB2907D5}"/>
            </c:ext>
          </c:extLst>
        </c:ser>
        <c:ser>
          <c:idx val="1"/>
          <c:order val="1"/>
          <c:tx>
            <c:strRef>
              <c:f>'탄성 속도'!$C$1</c:f>
              <c:strCache>
                <c:ptCount val="1"/>
                <c:pt idx="0">
                  <c:v>v2i(exp)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42-4F0E-8395-32F9FB2907D5}"/>
            </c:ext>
          </c:extLst>
        </c:ser>
        <c:ser>
          <c:idx val="2"/>
          <c:order val="2"/>
          <c:tx>
            <c:strRef>
              <c:f>'탄성 속도'!$D$1</c:f>
              <c:strCache>
                <c:ptCount val="1"/>
                <c:pt idx="0">
                  <c:v>v1f(exp)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속도'!$D$2:$D$4</c:f>
              <c:numCache>
                <c:formatCode>General</c:formatCode>
                <c:ptCount val="3"/>
                <c:pt idx="0">
                  <c:v>13</c:v>
                </c:pt>
                <c:pt idx="1">
                  <c:v>12.9</c:v>
                </c:pt>
                <c:pt idx="2">
                  <c:v>13.4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42-4F0E-8395-32F9FB2907D5}"/>
            </c:ext>
          </c:extLst>
        </c:ser>
        <c:ser>
          <c:idx val="3"/>
          <c:order val="3"/>
          <c:tx>
            <c:strRef>
              <c:f>'탄성 속도'!$E$1</c:f>
              <c:strCache>
                <c:ptCount val="1"/>
                <c:pt idx="0">
                  <c:v>v2f(exp)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속도'!$E$2:$E$4</c:f>
              <c:numCache>
                <c:formatCode>General</c:formatCode>
                <c:ptCount val="3"/>
                <c:pt idx="0">
                  <c:v>85.4</c:v>
                </c:pt>
                <c:pt idx="1">
                  <c:v>68.400000000000006</c:v>
                </c:pt>
                <c:pt idx="2">
                  <c:v>40.299999999999997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42-4F0E-8395-32F9FB2907D5}"/>
            </c:ext>
          </c:extLst>
        </c:ser>
        <c:ser>
          <c:idx val="4"/>
          <c:order val="4"/>
          <c:tx>
            <c:strRef>
              <c:f>'탄성 속도'!$F$1</c:f>
              <c:strCache>
                <c:ptCount val="1"/>
                <c:pt idx="0">
                  <c:v>v1f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속도'!$F$2:$F$4</c:f>
              <c:numCache>
                <c:formatCode>0.0_);[Red]\(0.0\)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942-4F0E-8395-32F9FB2907D5}"/>
            </c:ext>
          </c:extLst>
        </c:ser>
        <c:ser>
          <c:idx val="5"/>
          <c:order val="5"/>
          <c:tx>
            <c:strRef>
              <c:f>'탄성 속도'!$G$1</c:f>
              <c:strCache>
                <c:ptCount val="1"/>
                <c:pt idx="0">
                  <c:v>v2f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속도'!$G$2:$G$4</c:f>
              <c:numCache>
                <c:formatCode>0.0_);[Red]\(0.0\)</c:formatCode>
                <c:ptCount val="3"/>
                <c:pt idx="0">
                  <c:v>87.7</c:v>
                </c:pt>
                <c:pt idx="1">
                  <c:v>69.900000000000006</c:v>
                </c:pt>
                <c:pt idx="2">
                  <c:v>41.6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942-4F0E-8395-32F9FB2907D5}"/>
            </c:ext>
          </c:extLst>
        </c:ser>
        <c:ser>
          <c:idx val="6"/>
          <c:order val="6"/>
          <c:tx>
            <c:strRef>
              <c:f>'탄성 속도'!$H$1</c:f>
              <c:strCache>
                <c:ptCount val="1"/>
                <c:pt idx="0">
                  <c:v>v1f 오차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'탄성 속도'!$H$2:$H$4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942-4F0E-8395-32F9FB2907D5}"/>
            </c:ext>
          </c:extLst>
        </c:ser>
        <c:ser>
          <c:idx val="7"/>
          <c:order val="7"/>
          <c:tx>
            <c:strRef>
              <c:f>'탄성 속도'!$I$1</c:f>
              <c:strCache>
                <c:ptCount val="1"/>
                <c:pt idx="0">
                  <c:v>v2f 오차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'탄성 속도'!$I$2:$I$4</c:f>
              <c:numCache>
                <c:formatCode>0.00%</c:formatCode>
                <c:ptCount val="3"/>
                <c:pt idx="0">
                  <c:v>2.6225769669327218E-2</c:v>
                </c:pt>
                <c:pt idx="1">
                  <c:v>2.1459227467811159E-2</c:v>
                </c:pt>
                <c:pt idx="2">
                  <c:v>3.1250000000000104E-2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942-4F0E-8395-32F9FB290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29584"/>
        <c:axId val="493031152"/>
      </c:lineChart>
      <c:catAx>
        <c:axId val="493029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031152"/>
        <c:crosses val="autoZero"/>
        <c:auto val="1"/>
        <c:lblAlgn val="ctr"/>
        <c:lblOffset val="100"/>
        <c:noMultiLvlLbl val="0"/>
      </c:catAx>
      <c:valAx>
        <c:axId val="4930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0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m1-m2 = -98.5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'탄성 속도'!$B$1</c:f>
              <c:strCache>
                <c:ptCount val="1"/>
                <c:pt idx="0">
                  <c:v>v1i(exp)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속도'!$B$5:$B$7</c:f>
              <c:numCache>
                <c:formatCode>General</c:formatCode>
                <c:ptCount val="3"/>
                <c:pt idx="0">
                  <c:v>64.5</c:v>
                </c:pt>
                <c:pt idx="1">
                  <c:v>90</c:v>
                </c:pt>
                <c:pt idx="2">
                  <c:v>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8-4232-A56B-9CFE2FF78775}"/>
            </c:ext>
          </c:extLst>
        </c:ser>
        <c:ser>
          <c:idx val="1"/>
          <c:order val="1"/>
          <c:tx>
            <c:strRef>
              <c:f>'탄성 속도'!$C$1</c:f>
              <c:strCache>
                <c:ptCount val="1"/>
                <c:pt idx="0">
                  <c:v>v2i(exp)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속도'!$C$5:$C$7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8-4232-A56B-9CFE2FF78775}"/>
            </c:ext>
          </c:extLst>
        </c:ser>
        <c:ser>
          <c:idx val="2"/>
          <c:order val="2"/>
          <c:tx>
            <c:strRef>
              <c:f>'탄성 속도'!$D$1</c:f>
              <c:strCache>
                <c:ptCount val="1"/>
                <c:pt idx="0">
                  <c:v>v1f(exp)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속도'!$D$5:$D$7</c:f>
              <c:numCache>
                <c:formatCode>General</c:formatCode>
                <c:ptCount val="3"/>
                <c:pt idx="0">
                  <c:v>-10.1</c:v>
                </c:pt>
                <c:pt idx="1">
                  <c:v>-14.5</c:v>
                </c:pt>
                <c:pt idx="2">
                  <c:v>-7.1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58-4232-A56B-9CFE2FF78775}"/>
            </c:ext>
          </c:extLst>
        </c:ser>
        <c:ser>
          <c:idx val="3"/>
          <c:order val="3"/>
          <c:tx>
            <c:strRef>
              <c:f>'탄성 속도'!$E$1</c:f>
              <c:strCache>
                <c:ptCount val="1"/>
                <c:pt idx="0">
                  <c:v>v2f(exp)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속도'!$E$5:$E$7</c:f>
              <c:numCache>
                <c:formatCode>General</c:formatCode>
                <c:ptCount val="3"/>
                <c:pt idx="0">
                  <c:v>50.2</c:v>
                </c:pt>
                <c:pt idx="1">
                  <c:v>69.900000000000006</c:v>
                </c:pt>
                <c:pt idx="2">
                  <c:v>38.700000000000003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E58-4232-A56B-9CFE2FF78775}"/>
            </c:ext>
          </c:extLst>
        </c:ser>
        <c:ser>
          <c:idx val="4"/>
          <c:order val="4"/>
          <c:tx>
            <c:strRef>
              <c:f>'탄성 속도'!$F$1</c:f>
              <c:strCache>
                <c:ptCount val="1"/>
                <c:pt idx="0">
                  <c:v>v1f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속도'!$F$5:$F$7</c:f>
              <c:numCache>
                <c:formatCode>0.0</c:formatCode>
                <c:ptCount val="3"/>
                <c:pt idx="0">
                  <c:v>-12.847826086956522</c:v>
                </c:pt>
                <c:pt idx="1">
                  <c:v>-17.927199191102122</c:v>
                </c:pt>
                <c:pt idx="2">
                  <c:v>-9.7603640040444901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E58-4232-A56B-9CFE2FF78775}"/>
            </c:ext>
          </c:extLst>
        </c:ser>
        <c:ser>
          <c:idx val="5"/>
          <c:order val="5"/>
          <c:tx>
            <c:strRef>
              <c:f>'탄성 속도'!$G$1</c:f>
              <c:strCache>
                <c:ptCount val="1"/>
                <c:pt idx="0">
                  <c:v>v2f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속도'!$G$5:$G$7</c:f>
              <c:numCache>
                <c:formatCode>0.0_);[Red]\(0.0\)</c:formatCode>
                <c:ptCount val="3"/>
                <c:pt idx="0">
                  <c:v>51.652173913043484</c:v>
                </c:pt>
                <c:pt idx="1">
                  <c:v>72.072800808897881</c:v>
                </c:pt>
                <c:pt idx="2">
                  <c:v>39.23963599595551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E58-4232-A56B-9CFE2FF78775}"/>
            </c:ext>
          </c:extLst>
        </c:ser>
        <c:ser>
          <c:idx val="6"/>
          <c:order val="6"/>
          <c:tx>
            <c:strRef>
              <c:f>'탄성 속도'!$H$1</c:f>
              <c:strCache>
                <c:ptCount val="1"/>
                <c:pt idx="0">
                  <c:v>v1f 오차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'탄성 속도'!$H$5:$H$7</c:f>
              <c:numCache>
                <c:formatCode>0.00%</c:formatCode>
                <c:ptCount val="3"/>
                <c:pt idx="0">
                  <c:v>0.21387478849407784</c:v>
                </c:pt>
                <c:pt idx="1">
                  <c:v>0.19117315284827971</c:v>
                </c:pt>
                <c:pt idx="2">
                  <c:v>0.27256811353983229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E58-4232-A56B-9CFE2FF78775}"/>
            </c:ext>
          </c:extLst>
        </c:ser>
        <c:ser>
          <c:idx val="7"/>
          <c:order val="7"/>
          <c:tx>
            <c:strRef>
              <c:f>'탄성 속도'!$I$1</c:f>
              <c:strCache>
                <c:ptCount val="1"/>
                <c:pt idx="0">
                  <c:v>v2f 오차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'탄성 속도'!$I$5:$I$7</c:f>
              <c:numCache>
                <c:formatCode>0.00%</c:formatCode>
                <c:ptCount val="3"/>
                <c:pt idx="0">
                  <c:v>2.8114478114478165E-2</c:v>
                </c:pt>
                <c:pt idx="1">
                  <c:v>3.0147306397306377E-2</c:v>
                </c:pt>
                <c:pt idx="2">
                  <c:v>1.3752319109461876E-2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E58-4232-A56B-9CFE2FF7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28408"/>
        <c:axId val="493031936"/>
      </c:lineChart>
      <c:catAx>
        <c:axId val="493028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031936"/>
        <c:crosses val="autoZero"/>
        <c:auto val="1"/>
        <c:lblAlgn val="ctr"/>
        <c:lblOffset val="100"/>
        <c:noMultiLvlLbl val="0"/>
      </c:catAx>
      <c:valAx>
        <c:axId val="4930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02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m1-m2 = 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'탄성 속도'!$B$1</c:f>
              <c:strCache>
                <c:ptCount val="1"/>
                <c:pt idx="0">
                  <c:v>v1i(exp)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속도'!$B$8:$B$10</c:f>
              <c:numCache>
                <c:formatCode>General</c:formatCode>
                <c:ptCount val="3"/>
                <c:pt idx="0">
                  <c:v>73.5</c:v>
                </c:pt>
                <c:pt idx="1">
                  <c:v>103</c:v>
                </c:pt>
                <c:pt idx="2">
                  <c:v>60.2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73-4275-AD05-9B48A5141C08}"/>
            </c:ext>
          </c:extLst>
        </c:ser>
        <c:ser>
          <c:idx val="1"/>
          <c:order val="1"/>
          <c:tx>
            <c:strRef>
              <c:f>'탄성 속도'!$C$1</c:f>
              <c:strCache>
                <c:ptCount val="1"/>
                <c:pt idx="0">
                  <c:v>v2i(exp)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속도'!$C$8:$C$10</c:f>
              <c:numCache>
                <c:formatCode>General</c:formatCode>
                <c:ptCount val="3"/>
                <c:pt idx="0">
                  <c:v>7.4</c:v>
                </c:pt>
                <c:pt idx="1">
                  <c:v>25.8</c:v>
                </c:pt>
                <c:pt idx="2">
                  <c:v>13.1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73-4275-AD05-9B48A5141C08}"/>
            </c:ext>
          </c:extLst>
        </c:ser>
        <c:ser>
          <c:idx val="2"/>
          <c:order val="2"/>
          <c:tx>
            <c:strRef>
              <c:f>'탄성 속도'!$D$1</c:f>
              <c:strCache>
                <c:ptCount val="1"/>
                <c:pt idx="0">
                  <c:v>v1f(exp)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속도'!$D$8:$D$10</c:f>
              <c:numCache>
                <c:formatCode>General</c:formatCode>
                <c:ptCount val="3"/>
                <c:pt idx="0">
                  <c:v>13.6</c:v>
                </c:pt>
                <c:pt idx="1">
                  <c:v>28</c:v>
                </c:pt>
                <c:pt idx="2">
                  <c:v>17.600000000000001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73-4275-AD05-9B48A5141C08}"/>
            </c:ext>
          </c:extLst>
        </c:ser>
        <c:ser>
          <c:idx val="3"/>
          <c:order val="3"/>
          <c:tx>
            <c:strRef>
              <c:f>'탄성 속도'!$E$1</c:f>
              <c:strCache>
                <c:ptCount val="1"/>
                <c:pt idx="0">
                  <c:v>v2f(exp)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속도'!$E$8:$E$10</c:f>
              <c:numCache>
                <c:formatCode>General</c:formatCode>
                <c:ptCount val="3"/>
                <c:pt idx="0">
                  <c:v>72.400000000000006</c:v>
                </c:pt>
                <c:pt idx="1">
                  <c:v>103</c:v>
                </c:pt>
                <c:pt idx="2">
                  <c:v>59.5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873-4275-AD05-9B48A5141C08}"/>
            </c:ext>
          </c:extLst>
        </c:ser>
        <c:ser>
          <c:idx val="4"/>
          <c:order val="4"/>
          <c:tx>
            <c:strRef>
              <c:f>'탄성 속도'!$F$1</c:f>
              <c:strCache>
                <c:ptCount val="1"/>
                <c:pt idx="0">
                  <c:v>v1f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속도'!$F$8:$F$10</c:f>
              <c:numCache>
                <c:formatCode>0.0_);[Red]\(0.0\)</c:formatCode>
                <c:ptCount val="3"/>
                <c:pt idx="0">
                  <c:v>7.4</c:v>
                </c:pt>
                <c:pt idx="1">
                  <c:v>25.8</c:v>
                </c:pt>
                <c:pt idx="2">
                  <c:v>13.1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873-4275-AD05-9B48A5141C08}"/>
            </c:ext>
          </c:extLst>
        </c:ser>
        <c:ser>
          <c:idx val="5"/>
          <c:order val="5"/>
          <c:tx>
            <c:strRef>
              <c:f>'탄성 속도'!$G$1</c:f>
              <c:strCache>
                <c:ptCount val="1"/>
                <c:pt idx="0">
                  <c:v>v2f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속도'!$G$8:$G$10</c:f>
              <c:numCache>
                <c:formatCode>0.0_);[Red]\(0.0\)</c:formatCode>
                <c:ptCount val="3"/>
                <c:pt idx="0">
                  <c:v>73.5</c:v>
                </c:pt>
                <c:pt idx="1">
                  <c:v>103</c:v>
                </c:pt>
                <c:pt idx="2">
                  <c:v>60.2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873-4275-AD05-9B48A5141C08}"/>
            </c:ext>
          </c:extLst>
        </c:ser>
        <c:ser>
          <c:idx val="6"/>
          <c:order val="6"/>
          <c:tx>
            <c:strRef>
              <c:f>'탄성 속도'!$H$1</c:f>
              <c:strCache>
                <c:ptCount val="1"/>
                <c:pt idx="0">
                  <c:v>v1f 오차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'탄성 속도'!$H$8:$H$10</c:f>
              <c:numCache>
                <c:formatCode>0.00%</c:formatCode>
                <c:ptCount val="3"/>
                <c:pt idx="0">
                  <c:v>-0.83783783783783772</c:v>
                </c:pt>
                <c:pt idx="1">
                  <c:v>-8.5271317829457335E-2</c:v>
                </c:pt>
                <c:pt idx="2">
                  <c:v>-0.34351145038167952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873-4275-AD05-9B48A5141C08}"/>
            </c:ext>
          </c:extLst>
        </c:ser>
        <c:ser>
          <c:idx val="7"/>
          <c:order val="7"/>
          <c:tx>
            <c:strRef>
              <c:f>'탄성 속도'!$I$1</c:f>
              <c:strCache>
                <c:ptCount val="1"/>
                <c:pt idx="0">
                  <c:v>v2f 오차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'탄성 속도'!$I$8:$I$10</c:f>
              <c:numCache>
                <c:formatCode>0.00%</c:formatCode>
                <c:ptCount val="3"/>
                <c:pt idx="0">
                  <c:v>1.4965986394557746E-2</c:v>
                </c:pt>
                <c:pt idx="1">
                  <c:v>0</c:v>
                </c:pt>
                <c:pt idx="2">
                  <c:v>1.1627906976744233E-2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873-4275-AD05-9B48A514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29192"/>
        <c:axId val="493029976"/>
      </c:lineChart>
      <c:catAx>
        <c:axId val="493029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029976"/>
        <c:crosses val="autoZero"/>
        <c:auto val="1"/>
        <c:lblAlgn val="ctr"/>
        <c:lblOffset val="100"/>
        <c:noMultiLvlLbl val="0"/>
      </c:catAx>
      <c:valAx>
        <c:axId val="49302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02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m1-m2 = 98.5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'탄성 속도'!$B$1</c:f>
              <c:strCache>
                <c:ptCount val="1"/>
                <c:pt idx="0">
                  <c:v>v1i(exp)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속도'!$B$11:$B$13</c:f>
              <c:numCache>
                <c:formatCode>General</c:formatCode>
                <c:ptCount val="3"/>
                <c:pt idx="0">
                  <c:v>58.1</c:v>
                </c:pt>
                <c:pt idx="1">
                  <c:v>43.8</c:v>
                </c:pt>
                <c:pt idx="2">
                  <c:v>62.8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1A-4C36-8BAA-DBE1D6E91472}"/>
            </c:ext>
          </c:extLst>
        </c:ser>
        <c:ser>
          <c:idx val="1"/>
          <c:order val="1"/>
          <c:tx>
            <c:strRef>
              <c:f>'탄성 속도'!$C$1</c:f>
              <c:strCache>
                <c:ptCount val="1"/>
                <c:pt idx="0">
                  <c:v>v2i(exp)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속도'!$C$11:$C$13</c:f>
              <c:numCache>
                <c:formatCode>General</c:formatCode>
                <c:ptCount val="3"/>
                <c:pt idx="0">
                  <c:v>23.4</c:v>
                </c:pt>
                <c:pt idx="1">
                  <c:v>17.8</c:v>
                </c:pt>
                <c:pt idx="2">
                  <c:v>23.1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1A-4C36-8BAA-DBE1D6E91472}"/>
            </c:ext>
          </c:extLst>
        </c:ser>
        <c:ser>
          <c:idx val="2"/>
          <c:order val="2"/>
          <c:tx>
            <c:strRef>
              <c:f>'탄성 속도'!$D$1</c:f>
              <c:strCache>
                <c:ptCount val="1"/>
                <c:pt idx="0">
                  <c:v>v1f(exp)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속도'!$D$11:$D$13</c:f>
              <c:numCache>
                <c:formatCode>General</c:formatCode>
                <c:ptCount val="3"/>
                <c:pt idx="0">
                  <c:v>31.5</c:v>
                </c:pt>
                <c:pt idx="1">
                  <c:v>24.8</c:v>
                </c:pt>
                <c:pt idx="2">
                  <c:v>32.4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1A-4C36-8BAA-DBE1D6E91472}"/>
            </c:ext>
          </c:extLst>
        </c:ser>
        <c:ser>
          <c:idx val="3"/>
          <c:order val="3"/>
          <c:tx>
            <c:strRef>
              <c:f>'탄성 속도'!$E$1</c:f>
              <c:strCache>
                <c:ptCount val="1"/>
                <c:pt idx="0">
                  <c:v>v2f(exp)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속도'!$E$11:$E$13</c:f>
              <c:numCache>
                <c:formatCode>General</c:formatCode>
                <c:ptCount val="3"/>
                <c:pt idx="0">
                  <c:v>64.5</c:v>
                </c:pt>
                <c:pt idx="1">
                  <c:v>49</c:v>
                </c:pt>
                <c:pt idx="2">
                  <c:v>69.900000000000006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1A-4C36-8BAA-DBE1D6E91472}"/>
            </c:ext>
          </c:extLst>
        </c:ser>
        <c:ser>
          <c:idx val="4"/>
          <c:order val="4"/>
          <c:tx>
            <c:strRef>
              <c:f>'탄성 속도'!$F$1</c:f>
              <c:strCache>
                <c:ptCount val="1"/>
                <c:pt idx="0">
                  <c:v>v1f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속도'!$F$11:$F$13</c:f>
              <c:numCache>
                <c:formatCode>0.0_);[Red]\(0.0\)</c:formatCode>
                <c:ptCount val="3"/>
                <c:pt idx="0">
                  <c:v>30.311931243680483</c:v>
                </c:pt>
                <c:pt idx="1">
                  <c:v>22.978968655207282</c:v>
                </c:pt>
                <c:pt idx="2">
                  <c:v>31.007886754297271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A1A-4C36-8BAA-DBE1D6E91472}"/>
            </c:ext>
          </c:extLst>
        </c:ser>
        <c:ser>
          <c:idx val="5"/>
          <c:order val="5"/>
          <c:tx>
            <c:strRef>
              <c:f>'탄성 속도'!$G$1</c:f>
              <c:strCache>
                <c:ptCount val="1"/>
                <c:pt idx="0">
                  <c:v>v2f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속도'!$G$11:$G$13</c:f>
              <c:numCache>
                <c:formatCode>0.0_);[Red]\(0.0\)</c:formatCode>
                <c:ptCount val="3"/>
                <c:pt idx="0">
                  <c:v>65.011931243680493</c:v>
                </c:pt>
                <c:pt idx="1">
                  <c:v>48.978968655207282</c:v>
                </c:pt>
                <c:pt idx="2">
                  <c:v>70.707886754297263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A1A-4C36-8BAA-DBE1D6E91472}"/>
            </c:ext>
          </c:extLst>
        </c:ser>
        <c:ser>
          <c:idx val="6"/>
          <c:order val="6"/>
          <c:tx>
            <c:strRef>
              <c:f>'탄성 속도'!$H$1</c:f>
              <c:strCache>
                <c:ptCount val="1"/>
                <c:pt idx="0">
                  <c:v>v1f 오차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'탄성 속도'!$H$11:$H$13</c:f>
              <c:numCache>
                <c:formatCode>0.00%</c:formatCode>
                <c:ptCount val="3"/>
                <c:pt idx="0">
                  <c:v>-3.9194756241973487E-2</c:v>
                </c:pt>
                <c:pt idx="1">
                  <c:v>-7.9247740493351218E-2</c:v>
                </c:pt>
                <c:pt idx="2">
                  <c:v>-4.4895456976273937E-2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A1A-4C36-8BAA-DBE1D6E91472}"/>
            </c:ext>
          </c:extLst>
        </c:ser>
        <c:ser>
          <c:idx val="7"/>
          <c:order val="7"/>
          <c:tx>
            <c:strRef>
              <c:f>'탄성 속도'!$I$1</c:f>
              <c:strCache>
                <c:ptCount val="1"/>
                <c:pt idx="0">
                  <c:v>v2f 오차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'탄성 속도'!$I$11:$I$13</c:f>
              <c:numCache>
                <c:formatCode>0.00%</c:formatCode>
                <c:ptCount val="3"/>
                <c:pt idx="0">
                  <c:v>7.8744198778167469E-3</c:v>
                </c:pt>
                <c:pt idx="1">
                  <c:v>-4.293954195068938E-4</c:v>
                </c:pt>
                <c:pt idx="2">
                  <c:v>1.1425695086950936E-2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A1A-4C36-8BAA-DBE1D6E9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33112"/>
        <c:axId val="493030368"/>
      </c:lineChart>
      <c:catAx>
        <c:axId val="493033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030368"/>
        <c:crosses val="autoZero"/>
        <c:auto val="1"/>
        <c:lblAlgn val="ctr"/>
        <c:lblOffset val="100"/>
        <c:noMultiLvlLbl val="0"/>
      </c:catAx>
      <c:valAx>
        <c:axId val="4930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03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'탄성 속도'!$L$1</c:f>
              <c:strCache>
                <c:ptCount val="1"/>
                <c:pt idx="0">
                  <c:v>m1-m2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'탄성 속도'!$L$2:$L$13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-98.5</c:v>
                </c:pt>
                <c:pt idx="4">
                  <c:v>-98.5</c:v>
                </c:pt>
                <c:pt idx="5">
                  <c:v>-98.5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98.5</c:v>
                </c:pt>
                <c:pt idx="10">
                  <c:v>98.5</c:v>
                </c:pt>
                <c:pt idx="11">
                  <c:v>98.5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3026448"/>
        <c:axId val="493025664"/>
      </c:barChart>
      <c:lineChart>
        <c:grouping val="standard"/>
        <c:varyColors val="0"/>
        <c:ser>
          <c:idx val="2"/>
          <c:order val="2"/>
          <c:tx>
            <c:strRef>
              <c:f>'탄성 속도'!$N$1</c:f>
              <c:strCache>
                <c:ptCount val="1"/>
                <c:pt idx="0">
                  <c:v>v1i-v2i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속도'!$N$2:$N$13</c:f>
              <c:numCache>
                <c:formatCode>General</c:formatCode>
                <c:ptCount val="12"/>
                <c:pt idx="0">
                  <c:v>87.7</c:v>
                </c:pt>
                <c:pt idx="1">
                  <c:v>69.900000000000006</c:v>
                </c:pt>
                <c:pt idx="2">
                  <c:v>41.6</c:v>
                </c:pt>
                <c:pt idx="3">
                  <c:v>64.5</c:v>
                </c:pt>
                <c:pt idx="4">
                  <c:v>90</c:v>
                </c:pt>
                <c:pt idx="5">
                  <c:v>49</c:v>
                </c:pt>
                <c:pt idx="6">
                  <c:v>66.099999999999994</c:v>
                </c:pt>
                <c:pt idx="7">
                  <c:v>77.2</c:v>
                </c:pt>
                <c:pt idx="8">
                  <c:v>47.1</c:v>
                </c:pt>
                <c:pt idx="9">
                  <c:v>34.700000000000003</c:v>
                </c:pt>
                <c:pt idx="10">
                  <c:v>25.999999999999996</c:v>
                </c:pt>
                <c:pt idx="11">
                  <c:v>39.699999999999996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026448"/>
        <c:axId val="493025664"/>
      </c:lineChart>
      <c:lineChart>
        <c:grouping val="standard"/>
        <c:varyColors val="0"/>
        <c:ser>
          <c:idx val="1"/>
          <c:order val="1"/>
          <c:tx>
            <c:strRef>
              <c:f>'탄성 속도'!$M$1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속도'!$M$2:$M$13</c:f>
              <c:numCache>
                <c:formatCode>0.00%</c:formatCode>
                <c:ptCount val="12"/>
                <c:pt idx="0">
                  <c:v>2.9790841328307671E-2</c:v>
                </c:pt>
                <c:pt idx="1">
                  <c:v>8.3994916097184236E-3</c:v>
                </c:pt>
                <c:pt idx="2">
                  <c:v>-4.2234883505916754E-2</c:v>
                </c:pt>
                <c:pt idx="3">
                  <c:v>6.839582654257248E-2</c:v>
                </c:pt>
                <c:pt idx="4">
                  <c:v>7.0749803591470095E-2</c:v>
                </c:pt>
                <c:pt idx="5">
                  <c:v>4.4913388360910078E-2</c:v>
                </c:pt>
                <c:pt idx="6">
                  <c:v>5.5506586940464731E-3</c:v>
                </c:pt>
                <c:pt idx="7">
                  <c:v>-1.0497896163425002E-2</c:v>
                </c:pt>
                <c:pt idx="8">
                  <c:v>-1.432165768708904E-2</c:v>
                </c:pt>
                <c:pt idx="9">
                  <c:v>-7.7945506252543595E-3</c:v>
                </c:pt>
                <c:pt idx="10">
                  <c:v>-4.1493953195729905E-2</c:v>
                </c:pt>
                <c:pt idx="11">
                  <c:v>-2.8866434185188528E-3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027624"/>
        <c:axId val="493026056"/>
      </c:lineChart>
      <c:catAx>
        <c:axId val="49302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025664"/>
        <c:crosses val="autoZero"/>
        <c:auto val="1"/>
        <c:lblAlgn val="ctr"/>
        <c:lblOffset val="100"/>
        <c:noMultiLvlLbl val="0"/>
      </c:catAx>
      <c:valAx>
        <c:axId val="4930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026448"/>
        <c:crosses val="autoZero"/>
        <c:crossBetween val="between"/>
      </c:valAx>
      <c:valAx>
        <c:axId val="4930260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027624"/>
        <c:crosses val="max"/>
        <c:crossBetween val="between"/>
      </c:valAx>
      <c:catAx>
        <c:axId val="493027624"/>
        <c:scaling>
          <c:orientation val="minMax"/>
        </c:scaling>
        <c:delete val="1"/>
        <c:axPos val="b"/>
        <c:majorTickMark val="out"/>
        <c:minorTickMark val="none"/>
        <c:tickLblPos val="nextTo"/>
        <c:crossAx val="49302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m1-m2 = -98.5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'탄성 속도'!$B$1</c:f>
              <c:strCache>
                <c:ptCount val="1"/>
                <c:pt idx="0">
                  <c:v>v1i(exp)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속도'!$B$5:$B$7</c:f>
              <c:numCache>
                <c:formatCode>General</c:formatCode>
                <c:ptCount val="3"/>
                <c:pt idx="0">
                  <c:v>64.5</c:v>
                </c:pt>
                <c:pt idx="1">
                  <c:v>90</c:v>
                </c:pt>
                <c:pt idx="2">
                  <c:v>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8-4232-A56B-9CFE2FF78775}"/>
            </c:ext>
          </c:extLst>
        </c:ser>
        <c:ser>
          <c:idx val="1"/>
          <c:order val="1"/>
          <c:tx>
            <c:strRef>
              <c:f>'탄성 속도'!$C$1</c:f>
              <c:strCache>
                <c:ptCount val="1"/>
                <c:pt idx="0">
                  <c:v>v2i(exp)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속도'!$C$5:$C$7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8-4232-A56B-9CFE2FF78775}"/>
            </c:ext>
          </c:extLst>
        </c:ser>
        <c:ser>
          <c:idx val="2"/>
          <c:order val="2"/>
          <c:tx>
            <c:strRef>
              <c:f>'탄성 속도'!$D$1</c:f>
              <c:strCache>
                <c:ptCount val="1"/>
                <c:pt idx="0">
                  <c:v>v1f(exp)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속도'!$D$5:$D$7</c:f>
              <c:numCache>
                <c:formatCode>General</c:formatCode>
                <c:ptCount val="3"/>
                <c:pt idx="0">
                  <c:v>-10.1</c:v>
                </c:pt>
                <c:pt idx="1">
                  <c:v>-14.5</c:v>
                </c:pt>
                <c:pt idx="2">
                  <c:v>-7.1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58-4232-A56B-9CFE2FF78775}"/>
            </c:ext>
          </c:extLst>
        </c:ser>
        <c:ser>
          <c:idx val="3"/>
          <c:order val="3"/>
          <c:tx>
            <c:strRef>
              <c:f>'탄성 속도'!$E$1</c:f>
              <c:strCache>
                <c:ptCount val="1"/>
                <c:pt idx="0">
                  <c:v>v2f(exp)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속도'!$E$5:$E$7</c:f>
              <c:numCache>
                <c:formatCode>General</c:formatCode>
                <c:ptCount val="3"/>
                <c:pt idx="0">
                  <c:v>50.2</c:v>
                </c:pt>
                <c:pt idx="1">
                  <c:v>69.900000000000006</c:v>
                </c:pt>
                <c:pt idx="2">
                  <c:v>38.700000000000003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E58-4232-A56B-9CFE2FF78775}"/>
            </c:ext>
          </c:extLst>
        </c:ser>
        <c:ser>
          <c:idx val="4"/>
          <c:order val="4"/>
          <c:tx>
            <c:strRef>
              <c:f>'탄성 속도'!$F$1</c:f>
              <c:strCache>
                <c:ptCount val="1"/>
                <c:pt idx="0">
                  <c:v>v1f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속도'!$F$5:$F$7</c:f>
              <c:numCache>
                <c:formatCode>0.0</c:formatCode>
                <c:ptCount val="3"/>
                <c:pt idx="0">
                  <c:v>-12.847826086956522</c:v>
                </c:pt>
                <c:pt idx="1">
                  <c:v>-17.927199191102122</c:v>
                </c:pt>
                <c:pt idx="2">
                  <c:v>-9.7603640040444901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E58-4232-A56B-9CFE2FF78775}"/>
            </c:ext>
          </c:extLst>
        </c:ser>
        <c:ser>
          <c:idx val="5"/>
          <c:order val="5"/>
          <c:tx>
            <c:strRef>
              <c:f>'탄성 속도'!$G$1</c:f>
              <c:strCache>
                <c:ptCount val="1"/>
                <c:pt idx="0">
                  <c:v>v2f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속도'!$G$5:$G$7</c:f>
              <c:numCache>
                <c:formatCode>0.0_);[Red]\(0.0\)</c:formatCode>
                <c:ptCount val="3"/>
                <c:pt idx="0">
                  <c:v>51.652173913043484</c:v>
                </c:pt>
                <c:pt idx="1">
                  <c:v>72.072800808897881</c:v>
                </c:pt>
                <c:pt idx="2">
                  <c:v>39.23963599595551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E58-4232-A56B-9CFE2FF7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28800"/>
        <c:axId val="49512805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'탄성 속도'!$H$1</c15:sqref>
                        </c15:formulaRef>
                      </c:ext>
                    </c:extLst>
                    <c:strCache>
                      <c:ptCount val="1"/>
                      <c:pt idx="0">
                        <c:v>v1f 오차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'탄성 속도'!$H$5:$H$7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0.21387478849407784</c:v>
                      </c:pt>
                      <c:pt idx="1">
                        <c:v>0.19117315284827971</c:v>
                      </c:pt>
                      <c:pt idx="2">
                        <c:v>0.27256811353983229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6-EE58-4232-A56B-9CFE2FF7877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'탄성 속도'!$I$1</c15:sqref>
                        </c15:formulaRef>
                      </c:ext>
                    </c:extLst>
                    <c:strCache>
                      <c:ptCount val="1"/>
                      <c:pt idx="0">
                        <c:v>v2f 오차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'탄성 속도'!$I$5:$I$7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2.8114478114478165E-2</c:v>
                      </c:pt>
                      <c:pt idx="1">
                        <c:v>3.0147306397306377E-2</c:v>
                      </c:pt>
                      <c:pt idx="2">
                        <c:v>1.3752319109461876E-2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EE58-4232-A56B-9CFE2FF78775}"/>
                  </c:ext>
                </c:extLst>
              </c15:ser>
            </c15:filteredLineSeries>
          </c:ext>
        </c:extLst>
      </c:lineChart>
      <c:catAx>
        <c:axId val="493028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128056"/>
        <c:crosses val="autoZero"/>
        <c:auto val="1"/>
        <c:lblAlgn val="ctr"/>
        <c:lblOffset val="100"/>
        <c:noMultiLvlLbl val="0"/>
      </c:catAx>
      <c:valAx>
        <c:axId val="4951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0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m1-m2 = 98.5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'탄성 속도'!$B$1</c:f>
              <c:strCache>
                <c:ptCount val="1"/>
                <c:pt idx="0">
                  <c:v>v1i(exp)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속도'!$B$11:$B$13</c:f>
              <c:numCache>
                <c:formatCode>General</c:formatCode>
                <c:ptCount val="3"/>
                <c:pt idx="0">
                  <c:v>58.1</c:v>
                </c:pt>
                <c:pt idx="1">
                  <c:v>43.8</c:v>
                </c:pt>
                <c:pt idx="2">
                  <c:v>62.8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1A-4C36-8BAA-DBE1D6E91472}"/>
            </c:ext>
          </c:extLst>
        </c:ser>
        <c:ser>
          <c:idx val="1"/>
          <c:order val="1"/>
          <c:tx>
            <c:strRef>
              <c:f>'탄성 속도'!$C$1</c:f>
              <c:strCache>
                <c:ptCount val="1"/>
                <c:pt idx="0">
                  <c:v>v2i(exp)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속도'!$C$11:$C$13</c:f>
              <c:numCache>
                <c:formatCode>General</c:formatCode>
                <c:ptCount val="3"/>
                <c:pt idx="0">
                  <c:v>23.4</c:v>
                </c:pt>
                <c:pt idx="1">
                  <c:v>17.8</c:v>
                </c:pt>
                <c:pt idx="2">
                  <c:v>23.1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1A-4C36-8BAA-DBE1D6E91472}"/>
            </c:ext>
          </c:extLst>
        </c:ser>
        <c:ser>
          <c:idx val="2"/>
          <c:order val="2"/>
          <c:tx>
            <c:strRef>
              <c:f>'탄성 속도'!$D$1</c:f>
              <c:strCache>
                <c:ptCount val="1"/>
                <c:pt idx="0">
                  <c:v>v1f(exp)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속도'!$D$11:$D$13</c:f>
              <c:numCache>
                <c:formatCode>General</c:formatCode>
                <c:ptCount val="3"/>
                <c:pt idx="0">
                  <c:v>31.5</c:v>
                </c:pt>
                <c:pt idx="1">
                  <c:v>24.8</c:v>
                </c:pt>
                <c:pt idx="2">
                  <c:v>32.4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1A-4C36-8BAA-DBE1D6E91472}"/>
            </c:ext>
          </c:extLst>
        </c:ser>
        <c:ser>
          <c:idx val="3"/>
          <c:order val="3"/>
          <c:tx>
            <c:strRef>
              <c:f>'탄성 속도'!$E$1</c:f>
              <c:strCache>
                <c:ptCount val="1"/>
                <c:pt idx="0">
                  <c:v>v2f(exp)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속도'!$E$11:$E$13</c:f>
              <c:numCache>
                <c:formatCode>General</c:formatCode>
                <c:ptCount val="3"/>
                <c:pt idx="0">
                  <c:v>64.5</c:v>
                </c:pt>
                <c:pt idx="1">
                  <c:v>49</c:v>
                </c:pt>
                <c:pt idx="2">
                  <c:v>69.900000000000006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1A-4C36-8BAA-DBE1D6E91472}"/>
            </c:ext>
          </c:extLst>
        </c:ser>
        <c:ser>
          <c:idx val="4"/>
          <c:order val="4"/>
          <c:tx>
            <c:strRef>
              <c:f>'탄성 속도'!$F$1</c:f>
              <c:strCache>
                <c:ptCount val="1"/>
                <c:pt idx="0">
                  <c:v>v1f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속도'!$F$11:$F$13</c:f>
              <c:numCache>
                <c:formatCode>0.0_);[Red]\(0.0\)</c:formatCode>
                <c:ptCount val="3"/>
                <c:pt idx="0">
                  <c:v>30.311931243680483</c:v>
                </c:pt>
                <c:pt idx="1">
                  <c:v>22.978968655207282</c:v>
                </c:pt>
                <c:pt idx="2">
                  <c:v>31.007886754297271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A1A-4C36-8BAA-DBE1D6E91472}"/>
            </c:ext>
          </c:extLst>
        </c:ser>
        <c:ser>
          <c:idx val="5"/>
          <c:order val="5"/>
          <c:tx>
            <c:strRef>
              <c:f>'탄성 속도'!$G$1</c:f>
              <c:strCache>
                <c:ptCount val="1"/>
                <c:pt idx="0">
                  <c:v>v2f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'탄성 속도'!$G$11:$G$13</c:f>
              <c:numCache>
                <c:formatCode>0.0_);[Red]\(0.0\)</c:formatCode>
                <c:ptCount val="3"/>
                <c:pt idx="0">
                  <c:v>65.011931243680493</c:v>
                </c:pt>
                <c:pt idx="1">
                  <c:v>48.978968655207282</c:v>
                </c:pt>
                <c:pt idx="2">
                  <c:v>70.707886754297263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A1A-4C36-8BAA-DBE1D6E9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129624"/>
        <c:axId val="49513236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'탄성 속도'!$H$1</c15:sqref>
                        </c15:formulaRef>
                      </c:ext>
                    </c:extLst>
                    <c:strCache>
                      <c:ptCount val="1"/>
                      <c:pt idx="0">
                        <c:v>v1f 오차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'탄성 속도'!$H$11:$H$13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-3.9194756241973487E-2</c:v>
                      </c:pt>
                      <c:pt idx="1">
                        <c:v>-7.9247740493351218E-2</c:v>
                      </c:pt>
                      <c:pt idx="2">
                        <c:v>-4.4895456976273937E-2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6-BA1A-4C36-8BAA-DBE1D6E9147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'탄성 속도'!$I$1</c15:sqref>
                        </c15:formulaRef>
                      </c:ext>
                    </c:extLst>
                    <c:strCache>
                      <c:ptCount val="1"/>
                      <c:pt idx="0">
                        <c:v>v2f 오차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'탄성 속도'!$I$11:$I$13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7.8744198778167469E-3</c:v>
                      </c:pt>
                      <c:pt idx="1">
                        <c:v>-4.293954195068938E-4</c:v>
                      </c:pt>
                      <c:pt idx="2">
                        <c:v>1.1425695086950936E-2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BA1A-4C36-8BAA-DBE1D6E91472}"/>
                  </c:ext>
                </c:extLst>
              </c15:ser>
            </c15:filteredLineSeries>
          </c:ext>
        </c:extLst>
      </c:lineChart>
      <c:catAx>
        <c:axId val="495129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132368"/>
        <c:crosses val="autoZero"/>
        <c:auto val="1"/>
        <c:lblAlgn val="ctr"/>
        <c:lblOffset val="100"/>
        <c:noMultiLvlLbl val="0"/>
      </c:catAx>
      <c:valAx>
        <c:axId val="4951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12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50"/>
              <a:t>완전비탄성 충돌에서 두 물체의 속도 차이와 운동에너지 손실률의 관계</a:t>
            </a:r>
            <a:endParaRPr lang="en-US" altLang="ko-KR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5129232"/>
        <c:axId val="4951351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'비탄성 속도'!$H$1</c15:sqref>
                        </c15:formulaRef>
                      </c:ext>
                    </c:extLst>
                    <c:strCache>
                      <c:ptCount val="1"/>
                      <c:pt idx="0">
                        <c:v>m1-m2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'비탄성 속도'!$H$2:$H$16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98.5</c:v>
                      </c:pt>
                      <c:pt idx="4">
                        <c:v>98.5</c:v>
                      </c:pt>
                      <c:pt idx="5">
                        <c:v>98.5</c:v>
                      </c:pt>
                      <c:pt idx="6">
                        <c:v>-98.5</c:v>
                      </c:pt>
                      <c:pt idx="7">
                        <c:v>-98.5</c:v>
                      </c:pt>
                      <c:pt idx="8">
                        <c:v>-98.5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-98.5</c:v>
                      </c:pt>
                      <c:pt idx="13">
                        <c:v>-98.5</c:v>
                      </c:pt>
                      <c:pt idx="14">
                        <c:v>-98.5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'비탄성 속도'!$J$1</c:f>
              <c:strCache>
                <c:ptCount val="1"/>
                <c:pt idx="0">
                  <c:v>v1i-v2i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'비탄성 속도'!$J$2:$J$16</c:f>
              <c:numCache>
                <c:formatCode>General</c:formatCode>
                <c:ptCount val="15"/>
                <c:pt idx="0">
                  <c:v>85.8</c:v>
                </c:pt>
                <c:pt idx="1">
                  <c:v>86.3</c:v>
                </c:pt>
                <c:pt idx="2">
                  <c:v>114.4</c:v>
                </c:pt>
                <c:pt idx="3">
                  <c:v>112.60000000000001</c:v>
                </c:pt>
                <c:pt idx="4">
                  <c:v>124.4</c:v>
                </c:pt>
                <c:pt idx="5">
                  <c:v>138.20000000000002</c:v>
                </c:pt>
                <c:pt idx="6">
                  <c:v>114.30000000000001</c:v>
                </c:pt>
                <c:pt idx="7">
                  <c:v>76</c:v>
                </c:pt>
                <c:pt idx="8">
                  <c:v>155.70000000000002</c:v>
                </c:pt>
                <c:pt idx="9">
                  <c:v>102</c:v>
                </c:pt>
                <c:pt idx="10">
                  <c:v>113.6</c:v>
                </c:pt>
                <c:pt idx="11">
                  <c:v>126.5</c:v>
                </c:pt>
                <c:pt idx="12">
                  <c:v>131.5</c:v>
                </c:pt>
                <c:pt idx="13">
                  <c:v>128.19999999999999</c:v>
                </c:pt>
                <c:pt idx="14">
                  <c:v>158.69999999999999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29232"/>
        <c:axId val="495135112"/>
      </c:lineChart>
      <c:lineChart>
        <c:grouping val="standard"/>
        <c:varyColors val="0"/>
        <c:ser>
          <c:idx val="1"/>
          <c:order val="1"/>
          <c:tx>
            <c:strRef>
              <c:f>'비탄성 속도'!$I$1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'비탄성 속도'!$I$2:$I$16</c:f>
              <c:numCache>
                <c:formatCode>0.00%</c:formatCode>
                <c:ptCount val="15"/>
                <c:pt idx="0">
                  <c:v>0.29891828680017518</c:v>
                </c:pt>
                <c:pt idx="1">
                  <c:v>0.30615844604901854</c:v>
                </c:pt>
                <c:pt idx="2">
                  <c:v>0.30872559360030505</c:v>
                </c:pt>
                <c:pt idx="3">
                  <c:v>0.33547663488810331</c:v>
                </c:pt>
                <c:pt idx="4">
                  <c:v>0.34466747784178964</c:v>
                </c:pt>
                <c:pt idx="5">
                  <c:v>0.35766685577865398</c:v>
                </c:pt>
                <c:pt idx="6">
                  <c:v>0.41600773201912167</c:v>
                </c:pt>
                <c:pt idx="7">
                  <c:v>0.42012814191079473</c:v>
                </c:pt>
                <c:pt idx="8">
                  <c:v>0.44810073623481328</c:v>
                </c:pt>
                <c:pt idx="9">
                  <c:v>0.49014801999231061</c:v>
                </c:pt>
                <c:pt idx="10">
                  <c:v>0.50701745685379884</c:v>
                </c:pt>
                <c:pt idx="11">
                  <c:v>0.51178740489618646</c:v>
                </c:pt>
                <c:pt idx="12">
                  <c:v>0.59481081081081077</c:v>
                </c:pt>
                <c:pt idx="13">
                  <c:v>0.61478621054021221</c:v>
                </c:pt>
                <c:pt idx="14">
                  <c:v>0.61721550202902109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31976"/>
        <c:axId val="495134720"/>
      </c:lineChart>
      <c:catAx>
        <c:axId val="4951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135112"/>
        <c:crosses val="autoZero"/>
        <c:auto val="1"/>
        <c:lblAlgn val="ctr"/>
        <c:lblOffset val="100"/>
        <c:noMultiLvlLbl val="0"/>
      </c:catAx>
      <c:valAx>
        <c:axId val="49513511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129232"/>
        <c:crosses val="autoZero"/>
        <c:crossBetween val="between"/>
      </c:valAx>
      <c:valAx>
        <c:axId val="495134720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131976"/>
        <c:crosses val="max"/>
        <c:crossBetween val="between"/>
        <c:majorUnit val="0.2"/>
      </c:valAx>
      <c:catAx>
        <c:axId val="495131976"/>
        <c:scaling>
          <c:orientation val="minMax"/>
        </c:scaling>
        <c:delete val="1"/>
        <c:axPos val="b"/>
        <c:majorTickMark val="out"/>
        <c:minorTickMark val="none"/>
        <c:tickLblPos val="nextTo"/>
        <c:crossAx val="495134720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159205</xdr:colOff>
      <xdr:row>14</xdr:row>
      <xdr:rowOff>53066</xdr:rowOff>
    </xdr:from>
    <xdr:to>
      <xdr:col>5</xdr:col>
      <xdr:colOff>104775</xdr:colOff>
      <xdr:row>29</xdr:row>
      <xdr:rowOff>117021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14</xdr:row>
      <xdr:rowOff>57150</xdr:rowOff>
    </xdr:from>
    <xdr:to>
      <xdr:col>10</xdr:col>
      <xdr:colOff>336095</xdr:colOff>
      <xdr:row>29</xdr:row>
      <xdr:rowOff>121105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14</xdr:row>
      <xdr:rowOff>66675</xdr:rowOff>
    </xdr:from>
    <xdr:to>
      <xdr:col>15</xdr:col>
      <xdr:colOff>355145</xdr:colOff>
      <xdr:row>29</xdr:row>
      <xdr:rowOff>130630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485775</xdr:colOff>
      <xdr:row>14</xdr:row>
      <xdr:rowOff>95250</xdr:rowOff>
    </xdr:from>
    <xdr:to>
      <xdr:col>20</xdr:col>
      <xdr:colOff>345620</xdr:colOff>
      <xdr:row>29</xdr:row>
      <xdr:rowOff>159205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138112</xdr:colOff>
      <xdr:row>30</xdr:row>
      <xdr:rowOff>19050</xdr:rowOff>
    </xdr:from>
    <xdr:to>
      <xdr:col>6</xdr:col>
      <xdr:colOff>642937</xdr:colOff>
      <xdr:row>43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13</xdr:col>
      <xdr:colOff>545645</xdr:colOff>
      <xdr:row>46</xdr:row>
      <xdr:rowOff>63955</xdr:rowOff>
    </xdr:to>
    <xdr:graphicFrame macro="">
      <xdr:nvGraphicFramePr>
        <xdr:cNvPr id="14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19</xdr:col>
      <xdr:colOff>545645</xdr:colOff>
      <xdr:row>46</xdr:row>
      <xdr:rowOff>63955</xdr:rowOff>
    </xdr:to>
    <xdr:graphicFrame macro="">
      <xdr:nvGraphicFramePr>
        <xdr:cNvPr id="15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392906</xdr:colOff>
      <xdr:row>17</xdr:row>
      <xdr:rowOff>65088</xdr:rowOff>
    </xdr:from>
    <xdr:to>
      <xdr:col>7</xdr:col>
      <xdr:colOff>186531</xdr:colOff>
      <xdr:row>30</xdr:row>
      <xdr:rowOff>125413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Normal="100" workbookViewId="0">
      <selection activeCell="E25" sqref="E25"/>
    </sheetView>
  </sheetViews>
  <sheetFormatPr defaultRowHeight="16.5"/>
  <cols>
    <col min="1" max="8" width="10.75" customWidth="1"/>
    <col min="9" max="9" width="3.75" customWidth="1"/>
    <col min="10" max="17" width="10.75" customWidth="1"/>
  </cols>
  <sheetData>
    <row r="1" spans="1:18">
      <c r="A1" s="1" t="s">
        <v>20</v>
      </c>
      <c r="B1" s="1"/>
      <c r="D1" t="s">
        <v>30</v>
      </c>
    </row>
    <row r="2" spans="1:18">
      <c r="A2" s="1"/>
      <c r="B2" s="1"/>
      <c r="D2" t="s">
        <v>29</v>
      </c>
      <c r="F2" t="s">
        <v>32</v>
      </c>
    </row>
    <row r="3" spans="1:18">
      <c r="A3" s="1" t="s">
        <v>24</v>
      </c>
      <c r="D3" t="s">
        <v>31</v>
      </c>
      <c r="F3" t="s">
        <v>33</v>
      </c>
      <c r="K3" s="1" t="s">
        <v>26</v>
      </c>
    </row>
    <row r="4" spans="1:18">
      <c r="A4" t="s">
        <v>23</v>
      </c>
      <c r="B4" s="33">
        <v>198</v>
      </c>
      <c r="C4" t="s">
        <v>15</v>
      </c>
      <c r="D4" s="33">
        <v>198</v>
      </c>
      <c r="K4" t="s">
        <v>14</v>
      </c>
      <c r="L4" s="33">
        <v>198</v>
      </c>
      <c r="M4" t="s">
        <v>15</v>
      </c>
      <c r="N4" s="33">
        <v>198</v>
      </c>
    </row>
    <row r="5" spans="1:18" ht="17.25" thickBot="1"/>
    <row r="6" spans="1:18">
      <c r="A6" s="13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22</v>
      </c>
      <c r="H6" s="15" t="s">
        <v>21</v>
      </c>
      <c r="K6" s="3" t="s">
        <v>2</v>
      </c>
      <c r="L6" s="4" t="s">
        <v>3</v>
      </c>
      <c r="M6" s="4" t="s">
        <v>4</v>
      </c>
      <c r="N6" s="4" t="s">
        <v>5</v>
      </c>
      <c r="O6" s="4" t="s">
        <v>6</v>
      </c>
      <c r="P6" s="4" t="s">
        <v>7</v>
      </c>
      <c r="Q6" s="14" t="s">
        <v>22</v>
      </c>
      <c r="R6" s="15" t="s">
        <v>21</v>
      </c>
    </row>
    <row r="7" spans="1:18">
      <c r="A7" s="29">
        <v>87.7</v>
      </c>
      <c r="B7" s="16">
        <v>0</v>
      </c>
      <c r="C7" s="16">
        <v>13</v>
      </c>
      <c r="D7" s="30">
        <v>85.4</v>
      </c>
      <c r="E7" s="16">
        <f>0</f>
        <v>0</v>
      </c>
      <c r="F7" s="16">
        <f>A7</f>
        <v>87.7</v>
      </c>
      <c r="G7" s="17" t="s">
        <v>13</v>
      </c>
      <c r="H7" s="18">
        <f>((F7-D7)/F7)</f>
        <v>2.6225769669327218E-2</v>
      </c>
      <c r="K7" s="31">
        <v>73.5</v>
      </c>
      <c r="L7" s="32">
        <v>7.4</v>
      </c>
      <c r="M7" s="32">
        <v>13.6</v>
      </c>
      <c r="N7" s="32">
        <v>72.400000000000006</v>
      </c>
      <c r="O7" s="27">
        <f>L7</f>
        <v>7.4</v>
      </c>
      <c r="P7" s="27">
        <f>K7</f>
        <v>73.5</v>
      </c>
      <c r="Q7" s="2">
        <f>((O7-M7)/O7)</f>
        <v>-0.83783783783783772</v>
      </c>
      <c r="R7" s="6">
        <f t="shared" ref="Q7:R9" si="0">((P7-N7)/P7)</f>
        <v>1.4965986394557746E-2</v>
      </c>
    </row>
    <row r="8" spans="1:18">
      <c r="A8" s="29">
        <v>69.900000000000006</v>
      </c>
      <c r="B8" s="16">
        <v>0</v>
      </c>
      <c r="C8" s="16">
        <v>12.9</v>
      </c>
      <c r="D8" s="30">
        <v>68.400000000000006</v>
      </c>
      <c r="E8" s="16">
        <f>0</f>
        <v>0</v>
      </c>
      <c r="F8" s="16">
        <f>A8</f>
        <v>69.900000000000006</v>
      </c>
      <c r="G8" s="17" t="s">
        <v>13</v>
      </c>
      <c r="H8" s="18">
        <f>((F8-D8)/F8)</f>
        <v>2.1459227467811159E-2</v>
      </c>
      <c r="K8" s="31">
        <v>103</v>
      </c>
      <c r="L8" s="32">
        <v>25.8</v>
      </c>
      <c r="M8" s="32">
        <v>28</v>
      </c>
      <c r="N8" s="32">
        <v>103</v>
      </c>
      <c r="O8" s="27">
        <f>L8</f>
        <v>25.8</v>
      </c>
      <c r="P8" s="27">
        <f>K8</f>
        <v>103</v>
      </c>
      <c r="Q8" s="2">
        <f>((O8-M8)/O8)</f>
        <v>-8.5271317829457335E-2</v>
      </c>
      <c r="R8" s="6">
        <f t="shared" si="0"/>
        <v>0</v>
      </c>
    </row>
    <row r="9" spans="1:18" ht="17.25" thickBot="1">
      <c r="A9" s="34">
        <v>41.6</v>
      </c>
      <c r="B9" s="19">
        <v>0</v>
      </c>
      <c r="C9" s="19">
        <v>13.4</v>
      </c>
      <c r="D9" s="35">
        <v>40.299999999999997</v>
      </c>
      <c r="E9" s="19">
        <f>0</f>
        <v>0</v>
      </c>
      <c r="F9" s="19">
        <f>A9</f>
        <v>41.6</v>
      </c>
      <c r="G9" s="20" t="s">
        <v>13</v>
      </c>
      <c r="H9" s="21">
        <f>((F9-D9)/F9)</f>
        <v>3.1250000000000104E-2</v>
      </c>
      <c r="K9" s="36">
        <v>60.2</v>
      </c>
      <c r="L9" s="37">
        <v>13.1</v>
      </c>
      <c r="M9" s="37">
        <v>17.600000000000001</v>
      </c>
      <c r="N9" s="37">
        <v>59.5</v>
      </c>
      <c r="O9" s="28">
        <f>L9</f>
        <v>13.1</v>
      </c>
      <c r="P9" s="28">
        <f>K9</f>
        <v>60.2</v>
      </c>
      <c r="Q9" s="7">
        <f t="shared" si="0"/>
        <v>-0.34351145038167952</v>
      </c>
      <c r="R9" s="8">
        <f t="shared" si="0"/>
        <v>1.1627906976744233E-2</v>
      </c>
    </row>
    <row r="10" spans="1:18" ht="17.25" thickBot="1">
      <c r="H10" s="38">
        <f>AVERAGE(H7:H9)</f>
        <v>2.631166571237949E-2</v>
      </c>
      <c r="Q10" s="38">
        <f>AVERAGE(Q7:Q9)</f>
        <v>-0.42220686868299157</v>
      </c>
      <c r="R10" s="38">
        <f>AVERAGE(R7:R9)</f>
        <v>8.8646311237673258E-3</v>
      </c>
    </row>
    <row r="11" spans="1:18">
      <c r="A11" s="13" t="s">
        <v>8</v>
      </c>
      <c r="B11" s="14" t="s">
        <v>9</v>
      </c>
      <c r="C11" s="14" t="s">
        <v>10</v>
      </c>
      <c r="D11" s="14" t="s">
        <v>11</v>
      </c>
      <c r="E11" s="15" t="s">
        <v>12</v>
      </c>
      <c r="F11" s="22"/>
      <c r="G11" s="22"/>
      <c r="H11" s="22"/>
      <c r="K11" s="3" t="s">
        <v>8</v>
      </c>
      <c r="L11" s="4" t="s">
        <v>9</v>
      </c>
      <c r="M11" s="4" t="s">
        <v>10</v>
      </c>
      <c r="N11" s="4" t="s">
        <v>11</v>
      </c>
      <c r="O11" s="5" t="s">
        <v>12</v>
      </c>
    </row>
    <row r="12" spans="1:18">
      <c r="A12" s="23">
        <f>$B$4*A7+$D$4*B7</f>
        <v>17364.600000000002</v>
      </c>
      <c r="B12" s="24">
        <f>$B$4*C7+$D$4*D7</f>
        <v>19483.2</v>
      </c>
      <c r="C12" s="24">
        <f>A12-B12</f>
        <v>-2118.5999999999985</v>
      </c>
      <c r="D12" s="17">
        <f>(C12/A12)</f>
        <v>-0.12200684150513103</v>
      </c>
      <c r="E12" s="18">
        <f>1-($B$4*(C7^2)+$D$4*(D7^2))/($B$4*(A7^2)+$D$4*(B7^2))</f>
        <v>2.9790841328307671E-2</v>
      </c>
      <c r="F12" s="22"/>
      <c r="G12" s="22"/>
      <c r="H12" s="22"/>
      <c r="K12" s="10">
        <f>$L$4*K7+$N$4*L7</f>
        <v>16018.2</v>
      </c>
      <c r="L12" s="9">
        <f>$L$4*M7+$N$4*N7</f>
        <v>17028</v>
      </c>
      <c r="M12" s="9">
        <f>K12-L12</f>
        <v>-1009.7999999999993</v>
      </c>
      <c r="N12" s="2">
        <f>(M12/K12)</f>
        <v>-6.3040791100123561E-2</v>
      </c>
      <c r="O12" s="6">
        <f>1-($L$4*(M7^2)+$N$4*(N7^2))/($L$4*(K7^2)+$N$4*(L7^2))</f>
        <v>5.5506586940464731E-3</v>
      </c>
    </row>
    <row r="13" spans="1:18">
      <c r="A13" s="23">
        <f>$B$4*A8+$D$4*B8</f>
        <v>13840.2</v>
      </c>
      <c r="B13" s="24">
        <f>$B$4*C8+$D$4*D8</f>
        <v>16097.400000000001</v>
      </c>
      <c r="C13" s="24">
        <f>A13-B13</f>
        <v>-2257.2000000000007</v>
      </c>
      <c r="D13" s="17">
        <f>(C13/A13)</f>
        <v>-0.16309012875536485</v>
      </c>
      <c r="E13" s="18">
        <f>1-($B$4*(C8^2)+$D$4*(D8^2))/($B$4*(A8^2)+$D$4*(B8^2))</f>
        <v>8.3994916097184236E-3</v>
      </c>
      <c r="F13" s="22"/>
      <c r="G13" s="22"/>
      <c r="H13" s="22"/>
      <c r="K13" s="10">
        <f>$L$4*K8+$N$4*L8</f>
        <v>25502.400000000001</v>
      </c>
      <c r="L13" s="9">
        <f>$L$4*M8+$N$4*N8</f>
        <v>25938</v>
      </c>
      <c r="M13" s="9">
        <f>K13-L13</f>
        <v>-435.59999999999854</v>
      </c>
      <c r="N13" s="2">
        <f>(M13/K13)</f>
        <v>-1.7080745341614849E-2</v>
      </c>
      <c r="O13" s="6">
        <f>1-($L$4*(M8^2)+$N$4*(N8^2))/($L$4*(K8^2)+$N$4*(L8^2))</f>
        <v>-1.0497896163425002E-2</v>
      </c>
    </row>
    <row r="14" spans="1:18" ht="17.25" thickBot="1">
      <c r="A14" s="25">
        <f>$B$4*A9+$D$4*B9</f>
        <v>8236.8000000000011</v>
      </c>
      <c r="B14" s="26">
        <f>$B$4*C9+$D$4*D9</f>
        <v>10632.6</v>
      </c>
      <c r="C14" s="26">
        <f>A14-B14</f>
        <v>-2395.7999999999993</v>
      </c>
      <c r="D14" s="20">
        <f>(C14/A14)</f>
        <v>-0.29086538461538447</v>
      </c>
      <c r="E14" s="21">
        <f>1-($B$4*(C9^2)+$D$4*(D9^2))/($B$4*(A9^2)+$D$4*(B9^2))</f>
        <v>-4.2234883505916754E-2</v>
      </c>
      <c r="F14" s="22"/>
      <c r="G14" s="22"/>
      <c r="H14" s="22"/>
      <c r="K14" s="11">
        <f>$L$4*K9+$N$4*L9</f>
        <v>14513.4</v>
      </c>
      <c r="L14" s="12">
        <f>$L$4*M9+$N$4*N9</f>
        <v>15265.8</v>
      </c>
      <c r="M14" s="12">
        <f>K14-L14</f>
        <v>-752.39999999999964</v>
      </c>
      <c r="N14" s="7">
        <f>(M14/K14)</f>
        <v>-5.1841746248294657E-2</v>
      </c>
      <c r="O14" s="8">
        <f>1-($L$4*(M9^2)+$N$4*(N9^2))/($L$4*(K9^2)+$N$4*(L9^2))</f>
        <v>-1.432165768708904E-2</v>
      </c>
    </row>
    <row r="15" spans="1:18">
      <c r="D15" s="38">
        <f>AVERAGE(D12:D14)</f>
        <v>-0.19198745162529343</v>
      </c>
      <c r="E15" s="38">
        <f>AVERAGE(E12:E14)</f>
        <v>-1.3481835226302197E-3</v>
      </c>
      <c r="N15" s="38">
        <f>AVERAGE(N12:N14)</f>
        <v>-4.3987760896677691E-2</v>
      </c>
      <c r="O15" s="38">
        <f>AVERAGE(O12:O14)</f>
        <v>-6.4229650521558561E-3</v>
      </c>
    </row>
    <row r="16" spans="1:18">
      <c r="A16" s="1" t="s">
        <v>25</v>
      </c>
      <c r="F16" t="s">
        <v>34</v>
      </c>
      <c r="K16" s="1" t="s">
        <v>27</v>
      </c>
    </row>
    <row r="17" spans="1:19">
      <c r="A17" t="s">
        <v>0</v>
      </c>
      <c r="B17" s="33">
        <v>198</v>
      </c>
      <c r="C17" t="s">
        <v>1</v>
      </c>
      <c r="D17" s="33">
        <f>198 + 98.5</f>
        <v>296.5</v>
      </c>
      <c r="F17" t="s">
        <v>35</v>
      </c>
      <c r="K17" t="s">
        <v>0</v>
      </c>
      <c r="L17" s="33">
        <v>296.5</v>
      </c>
      <c r="M17" t="s">
        <v>1</v>
      </c>
      <c r="N17" s="33">
        <v>198</v>
      </c>
    </row>
    <row r="18" spans="1:19" ht="17.25" thickBot="1"/>
    <row r="19" spans="1:19">
      <c r="A19" s="13" t="s">
        <v>2</v>
      </c>
      <c r="B19" s="14" t="s">
        <v>3</v>
      </c>
      <c r="C19" s="14" t="s">
        <v>4</v>
      </c>
      <c r="D19" s="14" t="s">
        <v>5</v>
      </c>
      <c r="E19" s="14" t="s">
        <v>6</v>
      </c>
      <c r="F19" s="14" t="s">
        <v>7</v>
      </c>
      <c r="G19" s="14" t="s">
        <v>22</v>
      </c>
      <c r="H19" s="15" t="s">
        <v>21</v>
      </c>
      <c r="K19" s="13" t="s">
        <v>2</v>
      </c>
      <c r="L19" s="14" t="s">
        <v>3</v>
      </c>
      <c r="M19" s="14" t="s">
        <v>4</v>
      </c>
      <c r="N19" s="14" t="s">
        <v>5</v>
      </c>
      <c r="O19" s="14" t="s">
        <v>6</v>
      </c>
      <c r="P19" s="14" t="s">
        <v>7</v>
      </c>
      <c r="Q19" s="14" t="s">
        <v>22</v>
      </c>
      <c r="R19" s="15" t="s">
        <v>21</v>
      </c>
    </row>
    <row r="20" spans="1:19">
      <c r="A20" s="29">
        <v>64.5</v>
      </c>
      <c r="B20" s="16">
        <v>0</v>
      </c>
      <c r="C20" s="30">
        <v>-10.1</v>
      </c>
      <c r="D20" s="30">
        <v>50.2</v>
      </c>
      <c r="E20" s="27">
        <f>A20*($B$17-$D$17)/($B$17+$D$17)+2*B20*($D$17/($B$17+$D$17))</f>
        <v>-12.847826086956522</v>
      </c>
      <c r="F20" s="27">
        <f>-B20*($B$17-$D$17)/($B$17+$D$17)+2*A20*($B$17/($B$17+$D$17))</f>
        <v>51.652173913043484</v>
      </c>
      <c r="G20" s="17">
        <f t="shared" ref="G20:H22" si="1">((E20-C20)/E20)</f>
        <v>0.21387478849407784</v>
      </c>
      <c r="H20" s="18">
        <f t="shared" si="1"/>
        <v>2.8114478114478165E-2</v>
      </c>
      <c r="K20" s="29">
        <v>58.1</v>
      </c>
      <c r="L20" s="30">
        <v>23.4</v>
      </c>
      <c r="M20" s="30">
        <v>31.5</v>
      </c>
      <c r="N20" s="30">
        <v>64.5</v>
      </c>
      <c r="O20" s="27">
        <f>K20*($L$17-$N$17)/($L$17+$N$17)+2*L20*($N$17/($L$17+$N$17))</f>
        <v>30.311931243680483</v>
      </c>
      <c r="P20" s="27">
        <f>-L20*($L$17-$N$17)/($L$17+$N$17)+2*K20*($L$17/($L$17+$N$17))</f>
        <v>65.011931243680493</v>
      </c>
      <c r="Q20" s="17">
        <f t="shared" ref="Q20:R22" si="2">((O20-M20)/O20)</f>
        <v>-3.9194756241973487E-2</v>
      </c>
      <c r="R20" s="18">
        <f t="shared" si="2"/>
        <v>7.8744198778167469E-3</v>
      </c>
    </row>
    <row r="21" spans="1:19">
      <c r="A21" s="29">
        <v>90</v>
      </c>
      <c r="B21" s="16">
        <v>0</v>
      </c>
      <c r="C21" s="30">
        <v>-14.5</v>
      </c>
      <c r="D21" s="30">
        <v>69.900000000000006</v>
      </c>
      <c r="E21" s="27">
        <f>A21*($B$17-$D$17)/($B$17+$D$17)+2*B21*($D$17/($B$17+$D$17))</f>
        <v>-17.927199191102122</v>
      </c>
      <c r="F21" s="27">
        <f>-B21*($B$17-$D$17)/($B$17+$D$17)+2*A21*($B$17/($B$17+$D$17))</f>
        <v>72.072800808897881</v>
      </c>
      <c r="G21" s="17">
        <f t="shared" si="1"/>
        <v>0.19117315284827971</v>
      </c>
      <c r="H21" s="18">
        <f t="shared" si="1"/>
        <v>3.0147306397306377E-2</v>
      </c>
      <c r="K21" s="29">
        <v>43.8</v>
      </c>
      <c r="L21" s="30">
        <v>17.8</v>
      </c>
      <c r="M21" s="30">
        <v>24.8</v>
      </c>
      <c r="N21" s="30">
        <v>49</v>
      </c>
      <c r="O21" s="27">
        <f>K21*($L$17-$N$17)/($L$17+$N$17)+2*L21*($N$17/($L$17+$N$17))</f>
        <v>22.978968655207282</v>
      </c>
      <c r="P21" s="27">
        <f>-L21*($L$17-$N$17)/($L$17+$N$17)+2*K21*($L$17/($L$17+$N$17))</f>
        <v>48.978968655207282</v>
      </c>
      <c r="Q21" s="17">
        <f t="shared" si="2"/>
        <v>-7.9247740493351218E-2</v>
      </c>
      <c r="R21" s="18">
        <f t="shared" si="2"/>
        <v>-4.293954195068938E-4</v>
      </c>
      <c r="S21" t="s">
        <v>36</v>
      </c>
    </row>
    <row r="22" spans="1:19" ht="17.25" thickBot="1">
      <c r="A22" s="34">
        <v>49</v>
      </c>
      <c r="B22" s="19">
        <v>0</v>
      </c>
      <c r="C22" s="35">
        <v>-7.1</v>
      </c>
      <c r="D22" s="35">
        <v>38.700000000000003</v>
      </c>
      <c r="E22" s="28">
        <f>A22*($B$17-$D$17)/($B$17+$D$17)+2*B22*($D$17/($B$17+$D$17))</f>
        <v>-9.7603640040444901</v>
      </c>
      <c r="F22" s="28">
        <f>-B22*($B$17-$D$17)/($B$17+$D$17)+2*A22*($B$17/($B$17+$D$17))</f>
        <v>39.23963599595551</v>
      </c>
      <c r="G22" s="20">
        <f t="shared" si="1"/>
        <v>0.27256811353983229</v>
      </c>
      <c r="H22" s="21">
        <f t="shared" si="1"/>
        <v>1.3752319109461876E-2</v>
      </c>
      <c r="K22" s="34">
        <v>62.8</v>
      </c>
      <c r="L22" s="35">
        <v>23.1</v>
      </c>
      <c r="M22" s="35">
        <v>32.4</v>
      </c>
      <c r="N22" s="35">
        <v>69.900000000000006</v>
      </c>
      <c r="O22" s="28">
        <f>K22*($L$17-$N$17)/($L$17+$N$17)+2*L22*($N$17/($L$17+$N$17))</f>
        <v>31.007886754297271</v>
      </c>
      <c r="P22" s="28">
        <f>-L22*($L$17-$N$17)/($L$17+$N$17)+2*K22*($L$17/($L$17+$N$17))</f>
        <v>70.707886754297263</v>
      </c>
      <c r="Q22" s="20">
        <f t="shared" si="2"/>
        <v>-4.4895456976273937E-2</v>
      </c>
      <c r="R22" s="21">
        <f t="shared" si="2"/>
        <v>1.1425695086950936E-2</v>
      </c>
    </row>
    <row r="23" spans="1:19" ht="17.25" thickBot="1">
      <c r="G23" s="38">
        <f>AVERAGE(G20:G22)</f>
        <v>0.22587201829406331</v>
      </c>
      <c r="H23" s="38">
        <f>AVERAGE(H20:H22)</f>
        <v>2.4004701207082136E-2</v>
      </c>
      <c r="P23" s="22"/>
      <c r="Q23" s="38">
        <f>AVERAGE(Q20:Q22)</f>
        <v>-5.4445984570532881E-2</v>
      </c>
      <c r="R23" s="38">
        <f>AVERAGE(R20:R22)</f>
        <v>6.2902398484202633E-3</v>
      </c>
    </row>
    <row r="24" spans="1:19">
      <c r="A24" s="13" t="s">
        <v>8</v>
      </c>
      <c r="B24" s="14" t="s">
        <v>9</v>
      </c>
      <c r="C24" s="14" t="s">
        <v>10</v>
      </c>
      <c r="D24" s="14" t="s">
        <v>11</v>
      </c>
      <c r="E24" s="15" t="s">
        <v>12</v>
      </c>
      <c r="F24" s="22"/>
      <c r="G24" s="22"/>
      <c r="H24" s="22"/>
      <c r="K24" s="13" t="s">
        <v>8</v>
      </c>
      <c r="L24" s="14" t="s">
        <v>9</v>
      </c>
      <c r="M24" s="14" t="s">
        <v>10</v>
      </c>
      <c r="N24" s="14" t="s">
        <v>11</v>
      </c>
      <c r="O24" s="15" t="s">
        <v>12</v>
      </c>
      <c r="P24" s="22"/>
      <c r="Q24" s="22"/>
      <c r="R24" s="22"/>
    </row>
    <row r="25" spans="1:19">
      <c r="A25" s="23">
        <f>$B$17*A20+$D$17*B20</f>
        <v>12771</v>
      </c>
      <c r="B25" s="24">
        <f>$B$17*C20+$D$17*D20</f>
        <v>12884.500000000002</v>
      </c>
      <c r="C25" s="24">
        <f>A25-B25</f>
        <v>-113.50000000000182</v>
      </c>
      <c r="D25" s="17">
        <f>(C25/A25)</f>
        <v>-8.8873228408113559E-3</v>
      </c>
      <c r="E25" s="18">
        <f>1-($B$17*(C20^2)+$D$17*(D20^2))/($B$17*(A20^2)+$D$17*(B20^2))</f>
        <v>6.839582654257248E-2</v>
      </c>
      <c r="F25" s="22"/>
      <c r="G25" s="22"/>
      <c r="H25" s="22"/>
      <c r="K25" s="23">
        <f>$L$17*K20+$N$17*L20</f>
        <v>21859.850000000002</v>
      </c>
      <c r="L25" s="24">
        <f>$L$17*M20+$N$17*N20</f>
        <v>22110.75</v>
      </c>
      <c r="M25" s="24">
        <f>K25-L25</f>
        <v>-250.89999999999782</v>
      </c>
      <c r="N25" s="17">
        <f>(M25/K25)</f>
        <v>-1.1477663387443089E-2</v>
      </c>
      <c r="O25" s="18">
        <f>1-($L$17*(M20^2)+$N$17*(N20^2))/($L$17*(K20^2)+$N$17*(L20^2))</f>
        <v>-7.7945506252543595E-3</v>
      </c>
      <c r="P25" s="22"/>
      <c r="Q25" s="22"/>
      <c r="R25" s="22"/>
    </row>
    <row r="26" spans="1:19">
      <c r="A26" s="23">
        <f>$B$17*A21+$D$17*B21</f>
        <v>17820</v>
      </c>
      <c r="B26" s="24">
        <f>$B$17*C21+$D$17*D21</f>
        <v>17854.350000000002</v>
      </c>
      <c r="C26" s="24">
        <f>A26-B26</f>
        <v>-34.350000000002183</v>
      </c>
      <c r="D26" s="17">
        <f>(C26/A26)</f>
        <v>-1.92760942760955E-3</v>
      </c>
      <c r="E26" s="18">
        <f>1-($B$17*(C21^2)+$D$17*(D21^2))/($B$17*(A21^2)+$D$17*(B21^2))</f>
        <v>7.0749803591470095E-2</v>
      </c>
      <c r="F26" s="22"/>
      <c r="G26" s="22"/>
      <c r="H26" s="22"/>
      <c r="K26" s="23">
        <f>$L$17*K21+$N$17*L21</f>
        <v>16511.099999999999</v>
      </c>
      <c r="L26" s="24">
        <f>$L$17*M21+$N$17*N21</f>
        <v>17055.2</v>
      </c>
      <c r="M26" s="24">
        <f>K26-L26</f>
        <v>-544.10000000000218</v>
      </c>
      <c r="N26" s="17">
        <f>(M26/K26)</f>
        <v>-3.2953588797839162E-2</v>
      </c>
      <c r="O26" s="18">
        <f>1-($L$17*(M21^2)+$N$17*(N21^2))/($L$17*(K21^2)+$N$17*(L21^2))</f>
        <v>-4.1493953195729905E-2</v>
      </c>
      <c r="P26" s="22"/>
      <c r="Q26" s="22"/>
      <c r="R26" s="22"/>
    </row>
    <row r="27" spans="1:19" ht="17.25" thickBot="1">
      <c r="A27" s="25">
        <f>$B$17*A22+$D$17*B22</f>
        <v>9702</v>
      </c>
      <c r="B27" s="26">
        <f>$B$17*C22+$D$17*D22</f>
        <v>10068.750000000002</v>
      </c>
      <c r="C27" s="26">
        <f>A27-B27</f>
        <v>-366.75000000000182</v>
      </c>
      <c r="D27" s="20">
        <f>(C27/A27)</f>
        <v>-3.7801484230055846E-2</v>
      </c>
      <c r="E27" s="21">
        <f>1-($B$17*(C22^2)+$D$17*(D22^2))/($B$17*(A22^2)+$D$17*(B22^2))</f>
        <v>4.4913388360910078E-2</v>
      </c>
      <c r="F27" s="22"/>
      <c r="G27" s="22"/>
      <c r="H27" s="22"/>
      <c r="K27" s="25">
        <f>$L$17*K22+$N$17*L22</f>
        <v>23194</v>
      </c>
      <c r="L27" s="26">
        <f>$L$17*M22+$N$17*N22</f>
        <v>23446.800000000003</v>
      </c>
      <c r="M27" s="26">
        <f>K27-L27</f>
        <v>-252.80000000000291</v>
      </c>
      <c r="N27" s="20">
        <f>(M27/K27)</f>
        <v>-1.0899370526860521E-2</v>
      </c>
      <c r="O27" s="21">
        <f>1-($L$17*(M22^2)+$N$17*(N22^2))/($L$17*(K22^2)+$N$17*(L22^2))</f>
        <v>-2.8866434185188528E-3</v>
      </c>
    </row>
    <row r="28" spans="1:19">
      <c r="D28" s="38">
        <f>AVERAGE(D25:D27)</f>
        <v>-1.6205472166158919E-2</v>
      </c>
      <c r="E28" s="38">
        <f>AVERAGE(E25:E27)</f>
        <v>6.1353006164984215E-2</v>
      </c>
      <c r="N28" s="38">
        <f>AVERAGE(N25:N27)</f>
        <v>-1.8443540904047592E-2</v>
      </c>
      <c r="O28" s="38">
        <f>AVERAGE(O25:O27)</f>
        <v>-1.739171574650104E-2</v>
      </c>
    </row>
    <row r="29" spans="1:19" ht="17.25" thickBot="1"/>
    <row r="30" spans="1:19" ht="17.25" thickBot="1">
      <c r="A30" s="66">
        <v>23</v>
      </c>
      <c r="B30" s="67">
        <v>26</v>
      </c>
      <c r="C30" s="40">
        <f t="shared" ref="C30:C35" si="3">B30-A30</f>
        <v>3</v>
      </c>
    </row>
    <row r="31" spans="1:19" ht="17.25" thickBot="1">
      <c r="A31" s="68">
        <v>17.600000000000001</v>
      </c>
      <c r="B31" s="69">
        <v>21.8</v>
      </c>
      <c r="C31" s="40">
        <f t="shared" si="3"/>
        <v>4.1999999999999993</v>
      </c>
    </row>
    <row r="32" spans="1:19" ht="17.25" thickBot="1">
      <c r="A32" s="68">
        <v>22.7</v>
      </c>
      <c r="B32" s="69">
        <v>26.2</v>
      </c>
      <c r="C32" s="40">
        <f t="shared" si="3"/>
        <v>3.5</v>
      </c>
    </row>
    <row r="33" spans="1:3" ht="17.25" thickBot="1">
      <c r="A33" s="68">
        <v>4.3</v>
      </c>
      <c r="B33" s="69">
        <v>14.3</v>
      </c>
      <c r="C33" s="40">
        <f t="shared" si="3"/>
        <v>10</v>
      </c>
    </row>
    <row r="34" spans="1:3" ht="17.25" thickBot="1">
      <c r="A34" s="68">
        <v>3</v>
      </c>
      <c r="B34" s="69">
        <v>14.1</v>
      </c>
      <c r="C34" s="40">
        <f t="shared" si="3"/>
        <v>11.1</v>
      </c>
    </row>
    <row r="35" spans="1:3" ht="17.25" thickBot="1">
      <c r="A35" s="68">
        <v>22.8</v>
      </c>
      <c r="B35" s="69">
        <v>17.399999999999999</v>
      </c>
      <c r="C35" s="40">
        <f t="shared" si="3"/>
        <v>-5.4000000000000021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zoomScale="90" zoomScaleNormal="90" workbookViewId="0">
      <selection activeCell="N38" sqref="N38"/>
    </sheetView>
  </sheetViews>
  <sheetFormatPr defaultRowHeight="15.75"/>
  <cols>
    <col min="1" max="1" width="10.125" style="40" customWidth="1"/>
    <col min="2" max="4" width="10.75" style="40" customWidth="1"/>
    <col min="5" max="5" width="12.625" style="40" customWidth="1"/>
    <col min="6" max="6" width="12.75" style="40" customWidth="1"/>
    <col min="7" max="7" width="9" style="40"/>
    <col min="8" max="8" width="11.125" style="40" customWidth="1"/>
    <col min="9" max="9" width="10.75" style="40" customWidth="1"/>
    <col min="10" max="10" width="11.75" style="40" customWidth="1"/>
    <col min="11" max="11" width="10.75" style="40" customWidth="1"/>
    <col min="12" max="12" width="11.25" style="40" bestFit="1" customWidth="1"/>
    <col min="13" max="16384" width="9" style="40"/>
  </cols>
  <sheetData>
    <row r="1" spans="1:12">
      <c r="A1" s="39" t="s">
        <v>19</v>
      </c>
      <c r="B1" s="39"/>
      <c r="C1" s="40" t="s">
        <v>37</v>
      </c>
    </row>
    <row r="3" spans="1:12">
      <c r="A3" s="39" t="s">
        <v>28</v>
      </c>
      <c r="H3" s="39" t="s">
        <v>26</v>
      </c>
    </row>
    <row r="4" spans="1:12">
      <c r="A4" s="40" t="s">
        <v>14</v>
      </c>
      <c r="B4" s="41">
        <v>185</v>
      </c>
      <c r="C4" s="40" t="s">
        <v>15</v>
      </c>
      <c r="D4" s="41">
        <v>185</v>
      </c>
      <c r="H4" s="40" t="s">
        <v>14</v>
      </c>
      <c r="I4" s="41">
        <v>185</v>
      </c>
      <c r="J4" s="40" t="s">
        <v>15</v>
      </c>
      <c r="K4" s="41">
        <v>185</v>
      </c>
    </row>
    <row r="5" spans="1:12" ht="16.5" thickBot="1"/>
    <row r="6" spans="1:12">
      <c r="A6" s="42" t="s">
        <v>2</v>
      </c>
      <c r="B6" s="43" t="s">
        <v>3</v>
      </c>
      <c r="C6" s="43" t="s">
        <v>16</v>
      </c>
      <c r="D6" s="43" t="s">
        <v>17</v>
      </c>
      <c r="E6" s="44" t="s">
        <v>18</v>
      </c>
      <c r="F6" s="45"/>
      <c r="H6" s="42" t="s">
        <v>2</v>
      </c>
      <c r="I6" s="43" t="s">
        <v>3</v>
      </c>
      <c r="J6" s="43" t="s">
        <v>16</v>
      </c>
      <c r="K6" s="43" t="s">
        <v>17</v>
      </c>
      <c r="L6" s="44" t="s">
        <v>18</v>
      </c>
    </row>
    <row r="7" spans="1:12">
      <c r="A7" s="46">
        <v>102</v>
      </c>
      <c r="B7" s="47">
        <v>0</v>
      </c>
      <c r="C7" s="48">
        <v>51.5</v>
      </c>
      <c r="D7" s="49">
        <f>A7/2</f>
        <v>51</v>
      </c>
      <c r="E7" s="50">
        <f>((D7-C7)/D7)</f>
        <v>-9.8039215686274508E-3</v>
      </c>
      <c r="F7" s="45"/>
      <c r="H7" s="46">
        <v>108.6</v>
      </c>
      <c r="I7" s="48">
        <v>22.8</v>
      </c>
      <c r="J7" s="48">
        <v>65.7</v>
      </c>
      <c r="K7" s="51">
        <f>H12/($I$4+$K$4)</f>
        <v>65.7</v>
      </c>
      <c r="L7" s="50">
        <f>((K7-J7)/K7)</f>
        <v>0</v>
      </c>
    </row>
    <row r="8" spans="1:12">
      <c r="A8" s="46">
        <v>113.6</v>
      </c>
      <c r="B8" s="47">
        <v>0</v>
      </c>
      <c r="C8" s="48">
        <v>56.4</v>
      </c>
      <c r="D8" s="49">
        <f>A8/2</f>
        <v>56.8</v>
      </c>
      <c r="E8" s="50">
        <f>((D8-C8)/D8)</f>
        <v>7.0422535211267356E-3</v>
      </c>
      <c r="F8" s="45"/>
      <c r="H8" s="46">
        <v>108.6</v>
      </c>
      <c r="I8" s="48">
        <v>22.3</v>
      </c>
      <c r="J8" s="48">
        <v>65.3</v>
      </c>
      <c r="K8" s="51">
        <f>H13/($I$4+$K$4)</f>
        <v>65.45</v>
      </c>
      <c r="L8" s="50">
        <f>((K8-J8)/K8)</f>
        <v>2.2918258212376729E-3</v>
      </c>
    </row>
    <row r="9" spans="1:12" ht="16.5" thickBot="1">
      <c r="A9" s="52">
        <v>126.5</v>
      </c>
      <c r="B9" s="53">
        <v>0</v>
      </c>
      <c r="C9" s="54">
        <v>62.5</v>
      </c>
      <c r="D9" s="55">
        <f>A9/2</f>
        <v>63.25</v>
      </c>
      <c r="E9" s="56">
        <f>((D9-C9)/D9)</f>
        <v>1.1857707509881422E-2</v>
      </c>
      <c r="F9" s="45"/>
      <c r="H9" s="52">
        <v>151.5</v>
      </c>
      <c r="I9" s="54">
        <v>37.1</v>
      </c>
      <c r="J9" s="54">
        <v>91.7</v>
      </c>
      <c r="K9" s="57">
        <f>H14/($I$4+$K$4)</f>
        <v>94.3</v>
      </c>
      <c r="L9" s="56">
        <f>((K9-J9)/K9)</f>
        <v>2.7571580063626665E-2</v>
      </c>
    </row>
    <row r="10" spans="1:12" ht="16.5" thickBot="1">
      <c r="E10" s="58">
        <f>AVERAGE(E7:E9)</f>
        <v>3.0320131541269023E-3</v>
      </c>
      <c r="L10" s="58">
        <f>AVERAGE(L7:L9)</f>
        <v>9.9544686282881118E-3</v>
      </c>
    </row>
    <row r="11" spans="1:12">
      <c r="A11" s="42" t="s">
        <v>8</v>
      </c>
      <c r="B11" s="43" t="s">
        <v>9</v>
      </c>
      <c r="C11" s="43" t="s">
        <v>10</v>
      </c>
      <c r="D11" s="43" t="s">
        <v>11</v>
      </c>
      <c r="E11" s="44" t="s">
        <v>12</v>
      </c>
      <c r="F11" s="45"/>
      <c r="H11" s="42" t="s">
        <v>8</v>
      </c>
      <c r="I11" s="43" t="s">
        <v>9</v>
      </c>
      <c r="J11" s="43" t="s">
        <v>10</v>
      </c>
      <c r="K11" s="43" t="s">
        <v>11</v>
      </c>
      <c r="L11" s="44" t="s">
        <v>12</v>
      </c>
    </row>
    <row r="12" spans="1:12">
      <c r="A12" s="59">
        <f>$B$4*A7+$D$4*B7</f>
        <v>18870</v>
      </c>
      <c r="B12" s="51">
        <f>($B$4+$D$4)*C7</f>
        <v>19055</v>
      </c>
      <c r="C12" s="51">
        <f>A12-B12</f>
        <v>-185</v>
      </c>
      <c r="D12" s="60">
        <f>(C12/A12)</f>
        <v>-9.8039215686274508E-3</v>
      </c>
      <c r="E12" s="50">
        <f>1-(($D$4+$B$4)*(C7^2))/($B$4*(A7^2)+$D$4*(B7^2))</f>
        <v>0.49014801999231061</v>
      </c>
      <c r="F12" s="45"/>
      <c r="H12" s="59">
        <f>$I$4*H7+$K$4*I7</f>
        <v>24309</v>
      </c>
      <c r="I12" s="51">
        <f>($I$4+$K$4)*J7</f>
        <v>24309</v>
      </c>
      <c r="J12" s="51">
        <f>H12-I12</f>
        <v>0</v>
      </c>
      <c r="K12" s="60">
        <f>(J12/H12)</f>
        <v>0</v>
      </c>
      <c r="L12" s="50">
        <f>1-(($I$4+$K$4)*(J7^2))/($I$4*(H7^2)+$K$4*(I7^2))</f>
        <v>0.29891828680017518</v>
      </c>
    </row>
    <row r="13" spans="1:12">
      <c r="A13" s="59">
        <f>$B$4*A8+$D$4*B8</f>
        <v>21016</v>
      </c>
      <c r="B13" s="51">
        <f>($B$4+$D$4)*C8</f>
        <v>20868</v>
      </c>
      <c r="C13" s="51">
        <f>A13-B13</f>
        <v>148</v>
      </c>
      <c r="D13" s="60">
        <f>(C13/A13)</f>
        <v>7.0422535211267607E-3</v>
      </c>
      <c r="E13" s="50">
        <f>1-(($D$4+$B$4)*(C8^2))/($B$4*(A8^2)+$D$4*(B8^2))</f>
        <v>0.50701745685379884</v>
      </c>
      <c r="F13" s="45"/>
      <c r="H13" s="59">
        <f>$I$4*H8+$K$4*I8</f>
        <v>24216.5</v>
      </c>
      <c r="I13" s="51">
        <f>($I$4+$K$4)*J8</f>
        <v>24161</v>
      </c>
      <c r="J13" s="51">
        <f>H13-I13</f>
        <v>55.5</v>
      </c>
      <c r="K13" s="60">
        <f>(J13/H13)</f>
        <v>2.2918258212375861E-3</v>
      </c>
      <c r="L13" s="50">
        <f>1-(($I$4+$K$4)*(J8^2))/($I$4*(H8^2)+$K$4*(I8^2))</f>
        <v>0.30615844604901854</v>
      </c>
    </row>
    <row r="14" spans="1:12" ht="16.5" thickBot="1">
      <c r="A14" s="61">
        <f>$B$4*A9+$D$4*B9</f>
        <v>23402.5</v>
      </c>
      <c r="B14" s="57">
        <f>($B$4+$D$4)*C9</f>
        <v>23125</v>
      </c>
      <c r="C14" s="57">
        <f>A14-B14</f>
        <v>277.5</v>
      </c>
      <c r="D14" s="62">
        <f>(C14/A14)</f>
        <v>1.1857707509881422E-2</v>
      </c>
      <c r="E14" s="56">
        <f>1-(($D$4+$B$4)*(C9^2))/($B$4*(A9^2)+$D$4*(B9^2))</f>
        <v>0.51178740489618646</v>
      </c>
      <c r="F14" s="45"/>
      <c r="H14" s="61">
        <f>$I$4*H9+$K$4*I9</f>
        <v>34891</v>
      </c>
      <c r="I14" s="57">
        <f>($I$4+$K$4)*J9</f>
        <v>33929</v>
      </c>
      <c r="J14" s="57">
        <f>H14-I14</f>
        <v>962</v>
      </c>
      <c r="K14" s="62">
        <f>(J14/H14)</f>
        <v>2.7571580063626724E-2</v>
      </c>
      <c r="L14" s="56">
        <f>1-(($I$4+$K$4)*(J9^2))/($I$4*(H9^2)+$K$4*(I9^2))</f>
        <v>0.30872559360030505</v>
      </c>
    </row>
    <row r="15" spans="1:12">
      <c r="D15" s="58">
        <f>AVERAGE(D12:D14)</f>
        <v>3.0320131541269105E-3</v>
      </c>
      <c r="E15" s="58">
        <f>AVERAGE(E12:E14)</f>
        <v>0.5029842939140986</v>
      </c>
      <c r="K15" s="58">
        <f>AVERAGE(K12:K14)</f>
        <v>9.9544686282881031E-3</v>
      </c>
      <c r="L15" s="58">
        <f>AVERAGE(L12:L14)</f>
        <v>0.30460077548316628</v>
      </c>
    </row>
    <row r="16" spans="1:12">
      <c r="A16" s="39" t="s">
        <v>25</v>
      </c>
      <c r="H16" s="39" t="s">
        <v>27</v>
      </c>
    </row>
    <row r="17" spans="1:15">
      <c r="A17" s="40" t="s">
        <v>14</v>
      </c>
      <c r="B17" s="41">
        <v>185</v>
      </c>
      <c r="C17" s="40" t="s">
        <v>15</v>
      </c>
      <c r="D17" s="41">
        <f>185+98.5</f>
        <v>283.5</v>
      </c>
      <c r="H17" s="40" t="s">
        <v>14</v>
      </c>
      <c r="I17" s="41">
        <v>283.5</v>
      </c>
      <c r="J17" s="40" t="s">
        <v>15</v>
      </c>
      <c r="K17" s="41">
        <v>185</v>
      </c>
    </row>
    <row r="18" spans="1:15" ht="16.5" thickBot="1"/>
    <row r="19" spans="1:15">
      <c r="A19" s="42" t="s">
        <v>2</v>
      </c>
      <c r="B19" s="43" t="s">
        <v>3</v>
      </c>
      <c r="C19" s="43" t="s">
        <v>16</v>
      </c>
      <c r="D19" s="43" t="s">
        <v>17</v>
      </c>
      <c r="E19" s="44" t="s">
        <v>18</v>
      </c>
      <c r="H19" s="42" t="s">
        <v>2</v>
      </c>
      <c r="I19" s="43" t="s">
        <v>3</v>
      </c>
      <c r="J19" s="43" t="s">
        <v>16</v>
      </c>
      <c r="K19" s="43" t="s">
        <v>17</v>
      </c>
      <c r="L19" s="44" t="s">
        <v>18</v>
      </c>
      <c r="M19" s="40" t="s">
        <v>59</v>
      </c>
    </row>
    <row r="20" spans="1:15">
      <c r="A20" s="46">
        <v>131.5</v>
      </c>
      <c r="B20" s="47">
        <v>0</v>
      </c>
      <c r="C20" s="48">
        <v>52.6</v>
      </c>
      <c r="D20" s="49">
        <f>($B$17*A20+$D$17*B20)/($B$17+$D$17)</f>
        <v>51.926360725720386</v>
      </c>
      <c r="E20" s="50">
        <f>((D20-C20)/D20)</f>
        <v>-1.2972972972972969E-2</v>
      </c>
      <c r="H20" s="46">
        <v>163.9</v>
      </c>
      <c r="I20" s="48">
        <v>25.7</v>
      </c>
      <c r="J20" s="48">
        <v>103</v>
      </c>
      <c r="K20" s="51">
        <f>H25/($I$17+$K$17)</f>
        <v>109.32796157950908</v>
      </c>
      <c r="L20" s="50">
        <f>((K20-J20)/K20)</f>
        <v>5.7880541154213788E-2</v>
      </c>
      <c r="M20" s="40">
        <v>116.2</v>
      </c>
      <c r="N20" s="70">
        <f>M20-K20</f>
        <v>6.8720384204909237</v>
      </c>
    </row>
    <row r="21" spans="1:15">
      <c r="A21" s="46">
        <v>128.19999999999999</v>
      </c>
      <c r="B21" s="47">
        <v>0</v>
      </c>
      <c r="C21" s="48">
        <v>50</v>
      </c>
      <c r="D21" s="49">
        <f>($B$17*A21+$D$17*B21)/($B$17+$D$17)</f>
        <v>50.623265741728915</v>
      </c>
      <c r="E21" s="50">
        <f>((D21-C21)/D21)</f>
        <v>1.2311843825104212E-2</v>
      </c>
      <c r="H21" s="46">
        <v>136.9</v>
      </c>
      <c r="I21" s="48">
        <v>24.3</v>
      </c>
      <c r="J21" s="48">
        <v>87.7</v>
      </c>
      <c r="K21" s="51">
        <f>H26/($I$17+$K$17)</f>
        <v>92.436819637139806</v>
      </c>
      <c r="L21" s="50">
        <f>((K21-J21)/K21)</f>
        <v>5.1243862085845887E-2</v>
      </c>
      <c r="M21" s="40">
        <v>100</v>
      </c>
      <c r="N21" s="70">
        <f>M21-K21</f>
        <v>7.5631803628601944</v>
      </c>
      <c r="O21" s="40" t="s">
        <v>38</v>
      </c>
    </row>
    <row r="22" spans="1:15" ht="16.5" thickBot="1">
      <c r="A22" s="52">
        <v>158.69999999999999</v>
      </c>
      <c r="B22" s="53">
        <v>0</v>
      </c>
      <c r="C22" s="54">
        <v>61.7</v>
      </c>
      <c r="D22" s="55">
        <f>($B$17*A22+$D$17*B22)/($B$17+$D$17)</f>
        <v>62.667022411953035</v>
      </c>
      <c r="E22" s="56">
        <f>((D22-C22)/D22)</f>
        <v>1.543112110219845E-2</v>
      </c>
      <c r="H22" s="52">
        <v>153.80000000000001</v>
      </c>
      <c r="I22" s="54">
        <v>29.4</v>
      </c>
      <c r="J22" s="54">
        <v>98</v>
      </c>
      <c r="K22" s="57">
        <f>H27/($I$17+$K$17)</f>
        <v>104.67726787620064</v>
      </c>
      <c r="L22" s="56">
        <f>((K22-J22)/K22)</f>
        <v>6.3789092050985638E-2</v>
      </c>
      <c r="M22" s="40">
        <v>111.1</v>
      </c>
      <c r="N22" s="70">
        <f>M22-K22</f>
        <v>6.4227321237993493</v>
      </c>
      <c r="O22" s="40" t="s">
        <v>39</v>
      </c>
    </row>
    <row r="23" spans="1:15" ht="16.5" thickBot="1">
      <c r="E23" s="58">
        <f>AVERAGE(E20:E22)</f>
        <v>4.923330651443231E-3</v>
      </c>
      <c r="L23" s="58">
        <f>AVERAGE(L20:L22)</f>
        <v>5.7637831763681778E-2</v>
      </c>
      <c r="O23" s="40" t="s">
        <v>40</v>
      </c>
    </row>
    <row r="24" spans="1:15">
      <c r="A24" s="42" t="s">
        <v>8</v>
      </c>
      <c r="B24" s="43" t="s">
        <v>9</v>
      </c>
      <c r="C24" s="43" t="s">
        <v>10</v>
      </c>
      <c r="D24" s="43" t="s">
        <v>11</v>
      </c>
      <c r="E24" s="44" t="s">
        <v>12</v>
      </c>
      <c r="H24" s="42" t="s">
        <v>8</v>
      </c>
      <c r="I24" s="43" t="s">
        <v>9</v>
      </c>
      <c r="J24" s="43" t="s">
        <v>10</v>
      </c>
      <c r="K24" s="43" t="s">
        <v>11</v>
      </c>
      <c r="L24" s="44" t="s">
        <v>12</v>
      </c>
      <c r="O24" s="63" t="s">
        <v>41</v>
      </c>
    </row>
    <row r="25" spans="1:15">
      <c r="A25" s="59">
        <f>$B$17*A20+$D$17*B20</f>
        <v>24327.5</v>
      </c>
      <c r="B25" s="51">
        <f>($B$17+$D$17)*C20</f>
        <v>24643.100000000002</v>
      </c>
      <c r="C25" s="51">
        <f>A25-B25</f>
        <v>-315.60000000000218</v>
      </c>
      <c r="D25" s="60">
        <f>(C25/A25)</f>
        <v>-1.2972972972973063E-2</v>
      </c>
      <c r="E25" s="50">
        <f>1-(($B$17+$D$17)*(C20^2))/($B$17*(A20^2)+$D$17*(B20^2))</f>
        <v>0.59481081081081077</v>
      </c>
      <c r="H25" s="59">
        <f>$I$17*H20+$K$17*I20</f>
        <v>51220.15</v>
      </c>
      <c r="I25" s="51">
        <f>($I$17+$K$17)*J20</f>
        <v>48255.5</v>
      </c>
      <c r="J25" s="51">
        <f>H25-I25</f>
        <v>2964.6500000000015</v>
      </c>
      <c r="K25" s="60">
        <f>(J25/H25)</f>
        <v>5.7880541154213747E-2</v>
      </c>
      <c r="L25" s="50">
        <f>1-(($I$17+$K$17)*(J20^2))/($I$17*(H20^2)+$K$17*(I20^2))</f>
        <v>0.35766685577865398</v>
      </c>
    </row>
    <row r="26" spans="1:15">
      <c r="A26" s="59">
        <f>$B$17*A21+$D$17*B21</f>
        <v>23716.999999999996</v>
      </c>
      <c r="B26" s="51">
        <f>($B$17+$D$17)*C21</f>
        <v>23425</v>
      </c>
      <c r="C26" s="51">
        <f>A26-B26</f>
        <v>291.99999999999636</v>
      </c>
      <c r="D26" s="60">
        <f>(C26/A26)</f>
        <v>1.2311843825104205E-2</v>
      </c>
      <c r="E26" s="50">
        <f>1-(($B$17+$D$17)*(C21^2))/($B$17*(A21^2)+$D$17*(B21^2))</f>
        <v>0.61478621054021221</v>
      </c>
      <c r="H26" s="59">
        <f>$I$17*H21+$K$17*I21</f>
        <v>43306.65</v>
      </c>
      <c r="I26" s="51">
        <f>($I$17+$K$17)*J21</f>
        <v>41087.450000000004</v>
      </c>
      <c r="J26" s="51">
        <f>H26-I26</f>
        <v>2219.1999999999971</v>
      </c>
      <c r="K26" s="60">
        <f>(J26/H26)</f>
        <v>5.1243862085845866E-2</v>
      </c>
      <c r="L26" s="50">
        <f>1-(($I$17+$K$17)*(J21^2))/($I$17*(H21^2)+$K$17*(I21^2))</f>
        <v>0.33547663488810331</v>
      </c>
    </row>
    <row r="27" spans="1:15" ht="16.5" thickBot="1">
      <c r="A27" s="61">
        <f>$B$17*A22+$D$17*B22</f>
        <v>29359.499999999996</v>
      </c>
      <c r="B27" s="57">
        <f>($B$17+$D$17)*C22</f>
        <v>28906.45</v>
      </c>
      <c r="C27" s="57">
        <f>A27-B27</f>
        <v>453.04999999999563</v>
      </c>
      <c r="D27" s="62">
        <f>(C27/A27)</f>
        <v>1.5431121102198461E-2</v>
      </c>
      <c r="E27" s="56">
        <f>1-(($B$17+$D$17)*(C22^2))/($B$17*(A22^2)+$D$17*(B22^2))</f>
        <v>0.61721550202902109</v>
      </c>
      <c r="H27" s="61">
        <f>$I$17*H22+$K$17*I22</f>
        <v>49041.3</v>
      </c>
      <c r="I27" s="57">
        <f>($I$17+$K$17)*J22</f>
        <v>45913</v>
      </c>
      <c r="J27" s="57">
        <f>H27-I27</f>
        <v>3128.3000000000029</v>
      </c>
      <c r="K27" s="62">
        <f>(J27/H27)</f>
        <v>6.3789092050985652E-2</v>
      </c>
      <c r="L27" s="56">
        <f>1-(($I$17+$K$17)*(J22^2))/($I$17*(H22^2)+$K$17*(I22^2))</f>
        <v>0.34466747784178964</v>
      </c>
    </row>
    <row r="28" spans="1:15">
      <c r="D28" s="58">
        <f>AVERAGE(D25:D27)</f>
        <v>4.9233306514432007E-3</v>
      </c>
      <c r="E28" s="58">
        <f>AVERAGE(E25:E27)</f>
        <v>0.60893750779334799</v>
      </c>
      <c r="K28" s="58">
        <f>AVERAGE(K25:K27)</f>
        <v>5.7637831763681757E-2</v>
      </c>
      <c r="L28" s="58">
        <f>AVERAGE(L25:L27)</f>
        <v>0.34593698950284901</v>
      </c>
    </row>
    <row r="29" spans="1:15">
      <c r="H29" s="39" t="s">
        <v>27</v>
      </c>
    </row>
    <row r="30" spans="1:15">
      <c r="F30" s="45"/>
      <c r="H30" s="40" t="s">
        <v>14</v>
      </c>
      <c r="I30" s="41">
        <v>185</v>
      </c>
      <c r="J30" s="40" t="s">
        <v>15</v>
      </c>
      <c r="K30" s="41">
        <v>283.5</v>
      </c>
    </row>
    <row r="31" spans="1:15" ht="16.5" thickBot="1">
      <c r="F31" s="45"/>
    </row>
    <row r="32" spans="1:15">
      <c r="F32" s="45"/>
      <c r="H32" s="42" t="s">
        <v>2</v>
      </c>
      <c r="I32" s="43" t="s">
        <v>3</v>
      </c>
      <c r="J32" s="43" t="s">
        <v>16</v>
      </c>
      <c r="K32" s="43" t="s">
        <v>17</v>
      </c>
      <c r="L32" s="44" t="s">
        <v>18</v>
      </c>
    </row>
    <row r="33" spans="6:12">
      <c r="F33" s="45"/>
      <c r="H33" s="46">
        <v>181.8</v>
      </c>
      <c r="I33" s="48">
        <v>26.1</v>
      </c>
      <c r="J33" s="48">
        <v>86.2</v>
      </c>
      <c r="K33" s="51">
        <f>H38/($I$30+$K$30)</f>
        <v>87.582390608324431</v>
      </c>
      <c r="L33" s="50">
        <f>((K33-J33)/K33)</f>
        <v>1.5783887591132233E-2</v>
      </c>
    </row>
    <row r="34" spans="6:12">
      <c r="F34" s="45"/>
      <c r="H34" s="46">
        <v>136.9</v>
      </c>
      <c r="I34" s="48">
        <v>22.6</v>
      </c>
      <c r="J34" s="48">
        <v>67.099999999999994</v>
      </c>
      <c r="K34" s="51">
        <f>H39/($I$30+$K$30)</f>
        <v>67.734471718249736</v>
      </c>
      <c r="L34" s="50">
        <f>((K34-J34)/K34)</f>
        <v>9.3670431340914379E-3</v>
      </c>
    </row>
    <row r="35" spans="6:12" ht="16.5" thickBot="1">
      <c r="F35" s="45"/>
      <c r="H35" s="52">
        <v>104.1</v>
      </c>
      <c r="I35" s="54">
        <v>28.1</v>
      </c>
      <c r="J35" s="54">
        <v>59.1</v>
      </c>
      <c r="K35" s="57">
        <f>H40/($I$30+$K$30)</f>
        <v>58.110672358591245</v>
      </c>
      <c r="L35" s="56">
        <f>((K35-J35)/K35)</f>
        <v>-1.7024887189461192E-2</v>
      </c>
    </row>
    <row r="36" spans="6:12" ht="16.5" thickBot="1">
      <c r="F36" s="45"/>
      <c r="L36" s="58">
        <f>AVERAGE(L33:L35)</f>
        <v>2.708681178587493E-3</v>
      </c>
    </row>
    <row r="37" spans="6:12">
      <c r="F37" s="45"/>
      <c r="H37" s="42" t="s">
        <v>8</v>
      </c>
      <c r="I37" s="43" t="s">
        <v>9</v>
      </c>
      <c r="J37" s="43" t="s">
        <v>10</v>
      </c>
      <c r="K37" s="43" t="s">
        <v>11</v>
      </c>
      <c r="L37" s="44" t="s">
        <v>12</v>
      </c>
    </row>
    <row r="38" spans="6:12">
      <c r="H38" s="59">
        <f>$I$30*H33+$K$30*I33</f>
        <v>41032.35</v>
      </c>
      <c r="I38" s="51">
        <f>($I$30+$K$30)*J33</f>
        <v>40384.700000000004</v>
      </c>
      <c r="J38" s="51">
        <f>H38-I38</f>
        <v>647.64999999999418</v>
      </c>
      <c r="K38" s="60">
        <f>(J38/H38)</f>
        <v>1.5783887591132223E-2</v>
      </c>
      <c r="L38" s="50">
        <f>1-(($I$30+$K$30)*(J33^2))/($I$30*(H33^2)+$K$30*(I33^2))</f>
        <v>0.44810073623481328</v>
      </c>
    </row>
    <row r="39" spans="6:12">
      <c r="H39" s="59">
        <f>$I$30*H34+$K$30*I34</f>
        <v>31733.599999999999</v>
      </c>
      <c r="I39" s="51">
        <f>($I$30+$K$30)*J34</f>
        <v>31436.35</v>
      </c>
      <c r="J39" s="51">
        <f>H39-I39</f>
        <v>297.25</v>
      </c>
      <c r="K39" s="60">
        <f>(J39/H39)</f>
        <v>9.3670431340913112E-3</v>
      </c>
      <c r="L39" s="50">
        <f>1-(($I$30+$K$30)*(J34^2))/($I$30*(H34^2)+$K$30*(I34^2))</f>
        <v>0.41600773201912167</v>
      </c>
    </row>
    <row r="40" spans="6:12" ht="16.5" thickBot="1">
      <c r="H40" s="61">
        <f>$I$30*H35+$K$30*I35</f>
        <v>27224.85</v>
      </c>
      <c r="I40" s="57">
        <f>($I$30+$K$30)*J35</f>
        <v>27688.350000000002</v>
      </c>
      <c r="J40" s="57">
        <f>H40-I40</f>
        <v>-463.50000000000364</v>
      </c>
      <c r="K40" s="62">
        <f>(J40/H40)</f>
        <v>-1.7024887189461234E-2</v>
      </c>
      <c r="L40" s="56">
        <f>1-(($I$30+$K$17)*(J35^2))/($I$30*(H35^2)+$K$30*(I35^2))</f>
        <v>0.42012814191079473</v>
      </c>
    </row>
    <row r="41" spans="6:12">
      <c r="K41" s="58">
        <f>AVERAGE(K38:K40)</f>
        <v>2.708681178587434E-3</v>
      </c>
      <c r="L41" s="58">
        <f>AVERAGE(L38:L40)</f>
        <v>0.42807887005490991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8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topLeftCell="F1" workbookViewId="0">
      <selection activeCell="O45" sqref="O45"/>
    </sheetView>
  </sheetViews>
  <sheetFormatPr defaultRowHeight="16.5"/>
  <cols>
    <col min="1" max="1" width="5" customWidth="1"/>
    <col min="2" max="2" width="9.125" bestFit="1" customWidth="1"/>
    <col min="3" max="3" width="10.125" bestFit="1" customWidth="1"/>
    <col min="4" max="4" width="9.5" bestFit="1" customWidth="1"/>
    <col min="5" max="5" width="10.125" style="64" bestFit="1" customWidth="1"/>
    <col min="6" max="6" width="9.5" style="64" bestFit="1" customWidth="1"/>
    <col min="7" max="8" width="9.125" style="38" bestFit="1" customWidth="1"/>
  </cols>
  <sheetData>
    <row r="1" spans="1:14">
      <c r="A1" t="s">
        <v>51</v>
      </c>
      <c r="B1" t="s">
        <v>42</v>
      </c>
      <c r="C1" t="s">
        <v>43</v>
      </c>
      <c r="D1" t="s">
        <v>44</v>
      </c>
      <c r="E1" t="s">
        <v>45</v>
      </c>
      <c r="F1" s="64" t="s">
        <v>46</v>
      </c>
      <c r="G1" s="64" t="s">
        <v>47</v>
      </c>
      <c r="H1" s="38" t="s">
        <v>48</v>
      </c>
      <c r="I1" s="38" t="s">
        <v>49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</row>
    <row r="2" spans="1:14">
      <c r="A2" s="22">
        <v>1</v>
      </c>
      <c r="B2">
        <v>87.7</v>
      </c>
      <c r="C2">
        <v>0</v>
      </c>
      <c r="D2">
        <v>13</v>
      </c>
      <c r="E2">
        <v>85.4</v>
      </c>
      <c r="F2" s="64">
        <v>0</v>
      </c>
      <c r="G2" s="64">
        <v>87.7</v>
      </c>
      <c r="H2" s="38" t="s">
        <v>50</v>
      </c>
      <c r="I2" s="38">
        <v>2.6225769669327218E-2</v>
      </c>
      <c r="J2">
        <v>198</v>
      </c>
      <c r="K2">
        <v>198</v>
      </c>
      <c r="L2">
        <f>J2-K2</f>
        <v>0</v>
      </c>
      <c r="M2" s="18">
        <v>2.9790841328307671E-2</v>
      </c>
      <c r="N2">
        <f t="shared" ref="N2:N13" si="0">B2-C2</f>
        <v>87.7</v>
      </c>
    </row>
    <row r="3" spans="1:14">
      <c r="A3" s="22">
        <v>2</v>
      </c>
      <c r="B3">
        <v>69.900000000000006</v>
      </c>
      <c r="C3">
        <v>0</v>
      </c>
      <c r="D3">
        <v>12.9</v>
      </c>
      <c r="E3">
        <v>68.400000000000006</v>
      </c>
      <c r="F3" s="64">
        <v>0</v>
      </c>
      <c r="G3" s="64">
        <v>69.900000000000006</v>
      </c>
      <c r="H3" s="38" t="s">
        <v>50</v>
      </c>
      <c r="I3" s="38">
        <v>2.1459227467811159E-2</v>
      </c>
      <c r="J3">
        <v>198</v>
      </c>
      <c r="K3">
        <v>198</v>
      </c>
      <c r="L3">
        <f t="shared" ref="L3:L13" si="1">J3-K3</f>
        <v>0</v>
      </c>
      <c r="M3" s="18">
        <v>8.3994916097184236E-3</v>
      </c>
      <c r="N3">
        <f t="shared" si="0"/>
        <v>69.900000000000006</v>
      </c>
    </row>
    <row r="4" spans="1:14" ht="17.25" thickBot="1">
      <c r="A4" s="22">
        <v>3</v>
      </c>
      <c r="B4">
        <v>41.6</v>
      </c>
      <c r="C4">
        <v>0</v>
      </c>
      <c r="D4">
        <v>13.4</v>
      </c>
      <c r="E4">
        <v>40.299999999999997</v>
      </c>
      <c r="F4" s="64">
        <v>0</v>
      </c>
      <c r="G4" s="64">
        <v>41.6</v>
      </c>
      <c r="H4" s="38" t="s">
        <v>50</v>
      </c>
      <c r="I4" s="38">
        <v>3.1250000000000104E-2</v>
      </c>
      <c r="J4">
        <v>198</v>
      </c>
      <c r="K4">
        <v>198</v>
      </c>
      <c r="L4">
        <f t="shared" si="1"/>
        <v>0</v>
      </c>
      <c r="M4" s="21">
        <v>-4.2234883505916754E-2</v>
      </c>
      <c r="N4">
        <f t="shared" si="0"/>
        <v>41.6</v>
      </c>
    </row>
    <row r="5" spans="1:14">
      <c r="A5" s="22">
        <v>4</v>
      </c>
      <c r="B5">
        <v>64.5</v>
      </c>
      <c r="C5">
        <v>0</v>
      </c>
      <c r="D5">
        <v>-10.1</v>
      </c>
      <c r="E5">
        <v>50.2</v>
      </c>
      <c r="F5" s="65">
        <v>-12.847826086956522</v>
      </c>
      <c r="G5" s="64">
        <v>51.652173913043484</v>
      </c>
      <c r="H5" s="38">
        <v>0.21387478849407784</v>
      </c>
      <c r="I5" s="38">
        <v>2.8114478114478165E-2</v>
      </c>
      <c r="J5">
        <v>198</v>
      </c>
      <c r="K5">
        <v>296.5</v>
      </c>
      <c r="L5">
        <f t="shared" si="1"/>
        <v>-98.5</v>
      </c>
      <c r="M5" s="18">
        <v>6.839582654257248E-2</v>
      </c>
      <c r="N5">
        <f t="shared" si="0"/>
        <v>64.5</v>
      </c>
    </row>
    <row r="6" spans="1:14">
      <c r="A6" s="22">
        <v>5</v>
      </c>
      <c r="B6">
        <v>90</v>
      </c>
      <c r="C6">
        <v>0</v>
      </c>
      <c r="D6">
        <v>-14.5</v>
      </c>
      <c r="E6">
        <v>69.900000000000006</v>
      </c>
      <c r="F6" s="65">
        <v>-17.927199191102122</v>
      </c>
      <c r="G6" s="64">
        <v>72.072800808897881</v>
      </c>
      <c r="H6" s="38">
        <v>0.19117315284827971</v>
      </c>
      <c r="I6" s="38">
        <v>3.0147306397306377E-2</v>
      </c>
      <c r="J6">
        <v>198</v>
      </c>
      <c r="K6">
        <v>296.5</v>
      </c>
      <c r="L6">
        <f t="shared" si="1"/>
        <v>-98.5</v>
      </c>
      <c r="M6" s="18">
        <v>7.0749803591470095E-2</v>
      </c>
      <c r="N6">
        <f t="shared" si="0"/>
        <v>90</v>
      </c>
    </row>
    <row r="7" spans="1:14" ht="17.25" thickBot="1">
      <c r="A7" s="22">
        <v>6</v>
      </c>
      <c r="B7">
        <v>49</v>
      </c>
      <c r="C7">
        <v>0</v>
      </c>
      <c r="D7">
        <v>-7.1</v>
      </c>
      <c r="E7">
        <v>38.700000000000003</v>
      </c>
      <c r="F7" s="65">
        <v>-9.7603640040444901</v>
      </c>
      <c r="G7" s="64">
        <v>39.23963599595551</v>
      </c>
      <c r="H7" s="38">
        <v>0.27256811353983229</v>
      </c>
      <c r="I7" s="38">
        <v>1.3752319109461876E-2</v>
      </c>
      <c r="J7">
        <v>198</v>
      </c>
      <c r="K7">
        <v>296.5</v>
      </c>
      <c r="L7">
        <f t="shared" si="1"/>
        <v>-98.5</v>
      </c>
      <c r="M7" s="21">
        <v>4.4913388360910078E-2</v>
      </c>
      <c r="N7">
        <f t="shared" si="0"/>
        <v>49</v>
      </c>
    </row>
    <row r="8" spans="1:14">
      <c r="A8" s="22">
        <v>7</v>
      </c>
      <c r="B8">
        <v>73.5</v>
      </c>
      <c r="C8">
        <v>7.4</v>
      </c>
      <c r="D8">
        <v>13.6</v>
      </c>
      <c r="E8">
        <v>72.400000000000006</v>
      </c>
      <c r="F8" s="64">
        <v>7.4</v>
      </c>
      <c r="G8" s="64">
        <v>73.5</v>
      </c>
      <c r="H8" s="38">
        <v>-0.83783783783783772</v>
      </c>
      <c r="I8" s="38">
        <v>1.4965986394557746E-2</v>
      </c>
      <c r="J8">
        <v>198</v>
      </c>
      <c r="K8">
        <v>198</v>
      </c>
      <c r="L8">
        <f t="shared" si="1"/>
        <v>0</v>
      </c>
      <c r="M8" s="6">
        <v>5.5506586940464731E-3</v>
      </c>
      <c r="N8">
        <f t="shared" si="0"/>
        <v>66.099999999999994</v>
      </c>
    </row>
    <row r="9" spans="1:14">
      <c r="A9" s="22">
        <v>8</v>
      </c>
      <c r="B9">
        <v>103</v>
      </c>
      <c r="C9">
        <v>25.8</v>
      </c>
      <c r="D9">
        <v>28</v>
      </c>
      <c r="E9">
        <v>103</v>
      </c>
      <c r="F9" s="64">
        <v>25.8</v>
      </c>
      <c r="G9" s="64">
        <v>103</v>
      </c>
      <c r="H9" s="38">
        <v>-8.5271317829457335E-2</v>
      </c>
      <c r="I9" s="38">
        <v>0</v>
      </c>
      <c r="J9">
        <v>198</v>
      </c>
      <c r="K9">
        <v>198</v>
      </c>
      <c r="L9">
        <f t="shared" si="1"/>
        <v>0</v>
      </c>
      <c r="M9" s="6">
        <v>-1.0497896163425002E-2</v>
      </c>
      <c r="N9">
        <f t="shared" si="0"/>
        <v>77.2</v>
      </c>
    </row>
    <row r="10" spans="1:14" ht="17.25" thickBot="1">
      <c r="A10" s="22">
        <v>9</v>
      </c>
      <c r="B10">
        <v>60.2</v>
      </c>
      <c r="C10">
        <v>13.1</v>
      </c>
      <c r="D10">
        <v>17.600000000000001</v>
      </c>
      <c r="E10">
        <v>59.5</v>
      </c>
      <c r="F10" s="64">
        <v>13.1</v>
      </c>
      <c r="G10" s="64">
        <v>60.2</v>
      </c>
      <c r="H10" s="38">
        <v>-0.34351145038167952</v>
      </c>
      <c r="I10" s="38">
        <v>1.1627906976744233E-2</v>
      </c>
      <c r="J10">
        <v>198</v>
      </c>
      <c r="K10">
        <v>198</v>
      </c>
      <c r="L10">
        <f t="shared" si="1"/>
        <v>0</v>
      </c>
      <c r="M10" s="8">
        <v>-1.432165768708904E-2</v>
      </c>
      <c r="N10">
        <f t="shared" si="0"/>
        <v>47.1</v>
      </c>
    </row>
    <row r="11" spans="1:14">
      <c r="A11" s="22">
        <v>10</v>
      </c>
      <c r="B11">
        <v>58.1</v>
      </c>
      <c r="C11">
        <v>23.4</v>
      </c>
      <c r="D11">
        <v>31.5</v>
      </c>
      <c r="E11">
        <v>64.5</v>
      </c>
      <c r="F11" s="64">
        <v>30.311931243680483</v>
      </c>
      <c r="G11" s="64">
        <v>65.011931243680493</v>
      </c>
      <c r="H11" s="38">
        <v>-3.9194756241973487E-2</v>
      </c>
      <c r="I11" s="38">
        <v>7.8744198778167469E-3</v>
      </c>
      <c r="J11">
        <v>296.5</v>
      </c>
      <c r="K11">
        <v>198</v>
      </c>
      <c r="L11">
        <f t="shared" si="1"/>
        <v>98.5</v>
      </c>
      <c r="M11" s="18">
        <v>-7.7945506252543595E-3</v>
      </c>
      <c r="N11">
        <f t="shared" si="0"/>
        <v>34.700000000000003</v>
      </c>
    </row>
    <row r="12" spans="1:14">
      <c r="A12" s="22">
        <v>11</v>
      </c>
      <c r="B12">
        <v>43.8</v>
      </c>
      <c r="C12">
        <v>17.8</v>
      </c>
      <c r="D12">
        <v>24.8</v>
      </c>
      <c r="E12">
        <v>49</v>
      </c>
      <c r="F12" s="64">
        <v>22.978968655207282</v>
      </c>
      <c r="G12" s="64">
        <v>48.978968655207282</v>
      </c>
      <c r="H12" s="38">
        <v>-7.9247740493351218E-2</v>
      </c>
      <c r="I12" s="38">
        <v>-4.293954195068938E-4</v>
      </c>
      <c r="J12">
        <v>296.5</v>
      </c>
      <c r="K12">
        <v>198</v>
      </c>
      <c r="L12">
        <f t="shared" si="1"/>
        <v>98.5</v>
      </c>
      <c r="M12" s="18">
        <v>-4.1493953195729905E-2</v>
      </c>
      <c r="N12">
        <f t="shared" si="0"/>
        <v>25.999999999999996</v>
      </c>
    </row>
    <row r="13" spans="1:14" ht="17.25" thickBot="1">
      <c r="A13" s="22">
        <v>12</v>
      </c>
      <c r="B13">
        <v>62.8</v>
      </c>
      <c r="C13">
        <v>23.1</v>
      </c>
      <c r="D13">
        <v>32.4</v>
      </c>
      <c r="E13">
        <v>69.900000000000006</v>
      </c>
      <c r="F13" s="64">
        <v>31.007886754297271</v>
      </c>
      <c r="G13" s="64">
        <v>70.707886754297263</v>
      </c>
      <c r="H13" s="38">
        <v>-4.4895456976273937E-2</v>
      </c>
      <c r="I13" s="38">
        <v>1.1425695086950936E-2</v>
      </c>
      <c r="J13">
        <v>296.5</v>
      </c>
      <c r="K13">
        <v>198</v>
      </c>
      <c r="L13">
        <f t="shared" si="1"/>
        <v>98.5</v>
      </c>
      <c r="M13" s="21">
        <v>-2.8866434185188528E-3</v>
      </c>
      <c r="N13">
        <f t="shared" si="0"/>
        <v>39.699999999999996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6.5"/>
  <sheetData>
    <row r="1" spans="1:10">
      <c r="A1" s="42" t="s">
        <v>2</v>
      </c>
      <c r="B1" s="43" t="s">
        <v>3</v>
      </c>
      <c r="C1" s="43" t="s">
        <v>16</v>
      </c>
      <c r="D1" s="43" t="s">
        <v>17</v>
      </c>
      <c r="E1" s="44" t="s">
        <v>18</v>
      </c>
      <c r="F1" s="63" t="s">
        <v>57</v>
      </c>
      <c r="G1" s="63" t="s">
        <v>53</v>
      </c>
      <c r="H1" s="63" t="s">
        <v>54</v>
      </c>
      <c r="I1" s="63" t="s">
        <v>12</v>
      </c>
      <c r="J1" s="63" t="s">
        <v>58</v>
      </c>
    </row>
    <row r="2" spans="1:10">
      <c r="A2" s="46">
        <v>108.6</v>
      </c>
      <c r="B2" s="48">
        <v>22.8</v>
      </c>
      <c r="C2" s="48">
        <v>65.7</v>
      </c>
      <c r="D2" s="51">
        <v>65.7</v>
      </c>
      <c r="E2" s="50">
        <v>0</v>
      </c>
      <c r="F2">
        <v>185</v>
      </c>
      <c r="G2">
        <v>185</v>
      </c>
      <c r="H2">
        <f t="shared" ref="H2:H16" si="0">F2-G2</f>
        <v>0</v>
      </c>
      <c r="I2" s="50">
        <v>0.29891828680017518</v>
      </c>
      <c r="J2">
        <f t="shared" ref="J2:J16" si="1">A2-B2</f>
        <v>85.8</v>
      </c>
    </row>
    <row r="3" spans="1:10">
      <c r="A3" s="46">
        <v>108.6</v>
      </c>
      <c r="B3" s="48">
        <v>22.3</v>
      </c>
      <c r="C3" s="48">
        <v>65.3</v>
      </c>
      <c r="D3" s="51">
        <v>65.45</v>
      </c>
      <c r="E3" s="50">
        <v>2.2918258212376729E-3</v>
      </c>
      <c r="F3">
        <v>185</v>
      </c>
      <c r="G3">
        <v>185</v>
      </c>
      <c r="H3">
        <f t="shared" si="0"/>
        <v>0</v>
      </c>
      <c r="I3" s="50">
        <v>0.30615844604901854</v>
      </c>
      <c r="J3">
        <f t="shared" si="1"/>
        <v>86.3</v>
      </c>
    </row>
    <row r="4" spans="1:10" ht="17.25" thickBot="1">
      <c r="A4" s="52">
        <v>151.5</v>
      </c>
      <c r="B4" s="54">
        <v>37.1</v>
      </c>
      <c r="C4" s="54">
        <v>91.7</v>
      </c>
      <c r="D4" s="57">
        <v>94.3</v>
      </c>
      <c r="E4" s="56">
        <v>2.7571580063626665E-2</v>
      </c>
      <c r="F4">
        <v>185</v>
      </c>
      <c r="G4">
        <v>185</v>
      </c>
      <c r="H4">
        <f t="shared" si="0"/>
        <v>0</v>
      </c>
      <c r="I4" s="56">
        <v>0.30872559360030505</v>
      </c>
      <c r="J4">
        <f t="shared" si="1"/>
        <v>114.4</v>
      </c>
    </row>
    <row r="5" spans="1:10">
      <c r="A5" s="46">
        <v>136.9</v>
      </c>
      <c r="B5" s="48">
        <v>24.3</v>
      </c>
      <c r="C5" s="48">
        <v>87.7</v>
      </c>
      <c r="D5" s="51">
        <v>92.436819637139806</v>
      </c>
      <c r="E5" s="50">
        <v>5.1243862085845887E-2</v>
      </c>
      <c r="F5">
        <v>283.5</v>
      </c>
      <c r="G5">
        <v>185</v>
      </c>
      <c r="H5">
        <f t="shared" si="0"/>
        <v>98.5</v>
      </c>
      <c r="I5" s="50">
        <v>0.33547663488810331</v>
      </c>
      <c r="J5">
        <f t="shared" si="1"/>
        <v>112.60000000000001</v>
      </c>
    </row>
    <row r="6" spans="1:10">
      <c r="A6" s="46">
        <v>153.80000000000001</v>
      </c>
      <c r="B6" s="48">
        <v>29.4</v>
      </c>
      <c r="C6" s="48">
        <v>98</v>
      </c>
      <c r="D6" s="51">
        <v>104.67726787620064</v>
      </c>
      <c r="E6" s="50">
        <v>6.3789092050985638E-2</v>
      </c>
      <c r="F6">
        <v>283.5</v>
      </c>
      <c r="G6">
        <v>185</v>
      </c>
      <c r="H6">
        <f t="shared" si="0"/>
        <v>98.5</v>
      </c>
      <c r="I6" s="50">
        <v>0.34466747784178964</v>
      </c>
      <c r="J6">
        <f t="shared" si="1"/>
        <v>124.4</v>
      </c>
    </row>
    <row r="7" spans="1:10" ht="17.25" thickBot="1">
      <c r="A7" s="52">
        <v>163.9</v>
      </c>
      <c r="B7" s="54">
        <v>25.7</v>
      </c>
      <c r="C7" s="54">
        <v>103</v>
      </c>
      <c r="D7" s="57">
        <v>109.32796157950908</v>
      </c>
      <c r="E7" s="56">
        <v>5.7880541154213788E-2</v>
      </c>
      <c r="F7">
        <v>283.5</v>
      </c>
      <c r="G7">
        <v>185</v>
      </c>
      <c r="H7">
        <f t="shared" si="0"/>
        <v>98.5</v>
      </c>
      <c r="I7" s="56">
        <v>0.35766685577865398</v>
      </c>
      <c r="J7">
        <f t="shared" si="1"/>
        <v>138.20000000000002</v>
      </c>
    </row>
    <row r="8" spans="1:10">
      <c r="A8" s="46">
        <v>136.9</v>
      </c>
      <c r="B8" s="48">
        <v>22.6</v>
      </c>
      <c r="C8" s="48">
        <v>67.099999999999994</v>
      </c>
      <c r="D8" s="51">
        <v>67.734471718249736</v>
      </c>
      <c r="E8" s="50">
        <v>9.3670431340914379E-3</v>
      </c>
      <c r="F8">
        <v>185</v>
      </c>
      <c r="G8">
        <v>283.5</v>
      </c>
      <c r="H8">
        <f t="shared" si="0"/>
        <v>-98.5</v>
      </c>
      <c r="I8" s="50">
        <v>0.41600773201912167</v>
      </c>
      <c r="J8">
        <f t="shared" si="1"/>
        <v>114.30000000000001</v>
      </c>
    </row>
    <row r="9" spans="1:10">
      <c r="A9" s="46">
        <v>104.1</v>
      </c>
      <c r="B9" s="48">
        <v>28.1</v>
      </c>
      <c r="C9" s="48">
        <v>59.1</v>
      </c>
      <c r="D9" s="51">
        <v>58.110672358591245</v>
      </c>
      <c r="E9" s="50">
        <v>-1.7024887189461192E-2</v>
      </c>
      <c r="F9">
        <v>185</v>
      </c>
      <c r="G9">
        <v>283.5</v>
      </c>
      <c r="H9">
        <f t="shared" si="0"/>
        <v>-98.5</v>
      </c>
      <c r="I9" s="50">
        <v>0.42012814191079473</v>
      </c>
      <c r="J9">
        <f t="shared" si="1"/>
        <v>76</v>
      </c>
    </row>
    <row r="10" spans="1:10" ht="17.25" thickBot="1">
      <c r="A10" s="52">
        <v>181.8</v>
      </c>
      <c r="B10" s="54">
        <v>26.1</v>
      </c>
      <c r="C10" s="54">
        <v>86.2</v>
      </c>
      <c r="D10" s="57">
        <v>87.582390608324431</v>
      </c>
      <c r="E10" s="56">
        <v>1.5783887591132233E-2</v>
      </c>
      <c r="F10">
        <v>185</v>
      </c>
      <c r="G10">
        <v>283.5</v>
      </c>
      <c r="H10">
        <f t="shared" si="0"/>
        <v>-98.5</v>
      </c>
      <c r="I10" s="56">
        <v>0.44810073623481328</v>
      </c>
      <c r="J10">
        <f t="shared" si="1"/>
        <v>155.70000000000002</v>
      </c>
    </row>
    <row r="11" spans="1:10">
      <c r="A11" s="46">
        <v>102</v>
      </c>
      <c r="B11" s="47">
        <v>0</v>
      </c>
      <c r="C11" s="48">
        <v>51.5</v>
      </c>
      <c r="D11" s="49">
        <f>A11/2</f>
        <v>51</v>
      </c>
      <c r="E11" s="50">
        <f>((D11-C11)/D11)</f>
        <v>-9.8039215686274508E-3</v>
      </c>
      <c r="F11">
        <v>185</v>
      </c>
      <c r="G11">
        <v>185</v>
      </c>
      <c r="H11">
        <f t="shared" si="0"/>
        <v>0</v>
      </c>
      <c r="I11" s="50">
        <v>0.49014801999231061</v>
      </c>
      <c r="J11">
        <f t="shared" si="1"/>
        <v>102</v>
      </c>
    </row>
    <row r="12" spans="1:10">
      <c r="A12" s="46">
        <v>113.6</v>
      </c>
      <c r="B12" s="47">
        <v>0</v>
      </c>
      <c r="C12" s="48">
        <v>56.4</v>
      </c>
      <c r="D12" s="49">
        <f>A12/2</f>
        <v>56.8</v>
      </c>
      <c r="E12" s="50">
        <f>((D12-C12)/D12)</f>
        <v>7.0422535211267356E-3</v>
      </c>
      <c r="F12">
        <v>185</v>
      </c>
      <c r="G12">
        <v>185</v>
      </c>
      <c r="H12">
        <f t="shared" si="0"/>
        <v>0</v>
      </c>
      <c r="I12" s="50">
        <v>0.50701745685379884</v>
      </c>
      <c r="J12">
        <f t="shared" si="1"/>
        <v>113.6</v>
      </c>
    </row>
    <row r="13" spans="1:10" ht="17.25" thickBot="1">
      <c r="A13" s="52">
        <v>126.5</v>
      </c>
      <c r="B13" s="53">
        <v>0</v>
      </c>
      <c r="C13" s="54">
        <v>62.5</v>
      </c>
      <c r="D13" s="55">
        <f>A13/2</f>
        <v>63.25</v>
      </c>
      <c r="E13" s="56">
        <f>((D13-C13)/D13)</f>
        <v>1.1857707509881422E-2</v>
      </c>
      <c r="F13">
        <v>185</v>
      </c>
      <c r="G13">
        <v>185</v>
      </c>
      <c r="H13">
        <f t="shared" si="0"/>
        <v>0</v>
      </c>
      <c r="I13" s="56">
        <v>0.51178740489618646</v>
      </c>
      <c r="J13">
        <f t="shared" si="1"/>
        <v>126.5</v>
      </c>
    </row>
    <row r="14" spans="1:10">
      <c r="A14" s="46">
        <v>131.5</v>
      </c>
      <c r="B14" s="47">
        <v>0</v>
      </c>
      <c r="C14" s="48">
        <v>52.6</v>
      </c>
      <c r="D14" s="49">
        <v>51.926360725720386</v>
      </c>
      <c r="E14" s="50">
        <v>-1.2972972972972969E-2</v>
      </c>
      <c r="F14">
        <v>185</v>
      </c>
      <c r="G14">
        <v>283.5</v>
      </c>
      <c r="H14">
        <f t="shared" si="0"/>
        <v>-98.5</v>
      </c>
      <c r="I14" s="50">
        <v>0.59481081081081077</v>
      </c>
      <c r="J14">
        <f t="shared" si="1"/>
        <v>131.5</v>
      </c>
    </row>
    <row r="15" spans="1:10">
      <c r="A15" s="46">
        <v>128.19999999999999</v>
      </c>
      <c r="B15" s="47">
        <v>0</v>
      </c>
      <c r="C15" s="48">
        <v>50</v>
      </c>
      <c r="D15" s="49">
        <v>50.623265741728915</v>
      </c>
      <c r="E15" s="50">
        <v>1.2311843825104212E-2</v>
      </c>
      <c r="F15">
        <v>185</v>
      </c>
      <c r="G15">
        <v>283.5</v>
      </c>
      <c r="H15">
        <f t="shared" si="0"/>
        <v>-98.5</v>
      </c>
      <c r="I15" s="50">
        <v>0.61478621054021221</v>
      </c>
      <c r="J15">
        <f t="shared" si="1"/>
        <v>128.19999999999999</v>
      </c>
    </row>
    <row r="16" spans="1:10" ht="17.25" thickBot="1">
      <c r="A16" s="52">
        <v>158.69999999999999</v>
      </c>
      <c r="B16" s="53">
        <v>0</v>
      </c>
      <c r="C16" s="54">
        <v>61.7</v>
      </c>
      <c r="D16" s="55">
        <v>62.667022411953035</v>
      </c>
      <c r="E16" s="56">
        <v>1.543112110219845E-2</v>
      </c>
      <c r="F16">
        <v>185</v>
      </c>
      <c r="G16">
        <v>283.5</v>
      </c>
      <c r="H16">
        <f t="shared" si="0"/>
        <v>-98.5</v>
      </c>
      <c r="I16" s="56">
        <v>0.61721550202902109</v>
      </c>
      <c r="J16">
        <f t="shared" si="1"/>
        <v>158.69999999999999</v>
      </c>
    </row>
  </sheetData>
  <sortState ref="A2:J16">
    <sortCondition ref="I2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탄성</vt:lpstr>
      <vt:lpstr>Sheet2</vt:lpstr>
      <vt:lpstr>비탄성</vt:lpstr>
      <vt:lpstr>탄성 속도</vt:lpstr>
      <vt:lpstr>비탄성 속도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Nathan Cho</cp:lastModifiedBy>
  <cp:lastPrinted>2014-04-30T15:06:19Z</cp:lastPrinted>
  <dcterms:created xsi:type="dcterms:W3CDTF">2014-04-29T23:22:46Z</dcterms:created>
  <dcterms:modified xsi:type="dcterms:W3CDTF">2019-05-04T05:54:42Z</dcterms:modified>
</cp:coreProperties>
</file>