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sussex-my.sharepoint.com/personal/snn30_sussex_ac_uk/Documents/Documents/My projects/5-choice-serial-reaction-time/hardware/Schematics/new_board2/"/>
    </mc:Choice>
  </mc:AlternateContent>
  <xr:revisionPtr revIDLastSave="507" documentId="8_{3A193975-5250-47A9-9D88-3A125B1A7F39}" xr6:coauthVersionLast="47" xr6:coauthVersionMax="47" xr10:uidLastSave="{3886D756-24EF-4ED8-9099-D7426262F4F5}"/>
  <bookViews>
    <workbookView xWindow="-120" yWindow="-120" windowWidth="29040" windowHeight="15840" xr2:uid="{19867C64-027D-43C8-8D2A-7161EC0B37EE}"/>
  </bookViews>
  <sheets>
    <sheet name="Materials cost" sheetId="2" r:id="rId1"/>
    <sheet name="Production cost" sheetId="3" r:id="rId2"/>
  </sheets>
  <definedNames>
    <definedName name="ExternalData_1" localSheetId="0" hidden="1">'Materials cost'!$A$1:$H$59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2" l="1"/>
  <c r="E52" i="2"/>
  <c r="E51" i="2"/>
  <c r="E45" i="2"/>
  <c r="E44" i="2"/>
  <c r="D5" i="3"/>
  <c r="D6" i="3"/>
  <c r="D4" i="3"/>
  <c r="E49" i="2"/>
  <c r="E50" i="2"/>
  <c r="E43" i="2"/>
  <c r="E46" i="2"/>
  <c r="E47" i="2"/>
  <c r="E48" i="2"/>
  <c r="E38" i="2"/>
  <c r="E39" i="2"/>
  <c r="E40" i="2"/>
  <c r="E41" i="2"/>
  <c r="E42" i="2"/>
  <c r="E35" i="2"/>
  <c r="E36" i="2"/>
  <c r="E37" i="2"/>
  <c r="E26" i="2"/>
  <c r="E27" i="2"/>
  <c r="E28" i="2"/>
  <c r="E29" i="2"/>
  <c r="E30" i="2"/>
  <c r="E31" i="2"/>
  <c r="E32" i="2"/>
  <c r="E33" i="2"/>
  <c r="E34" i="2"/>
  <c r="E25" i="2"/>
  <c r="E12" i="2"/>
  <c r="E11" i="2"/>
  <c r="E9" i="2"/>
  <c r="E10" i="2"/>
  <c r="E13" i="2"/>
  <c r="E8" i="2"/>
  <c r="E7" i="2"/>
  <c r="E6" i="2"/>
  <c r="E5" i="2"/>
  <c r="D20" i="2"/>
  <c r="D8" i="3" l="1"/>
  <c r="E20" i="2"/>
  <c r="E5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B4F57E-2137-4AE5-8030-DC4D51EAEDAA}" keepAlive="1" name="Query - index_BOM" description="Connection to the 'index_BOM' query in the workbook." type="5" refreshedVersion="8" background="1" saveData="1">
    <dbPr connection="Provider=Microsoft.Mashup.OleDb.1;Data Source=$Workbook$;Location=index_BOM;Extended Properties=&quot;&quot;" command="SELECT * FROM [index_BOM]"/>
  </connection>
</connections>
</file>

<file path=xl/sharedStrings.xml><?xml version="1.0" encoding="utf-8"?>
<sst xmlns="http://schemas.openxmlformats.org/spreadsheetml/2006/main" count="266" uniqueCount="166">
  <si>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</si>
  <si>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</si>
  <si>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</si>
  <si>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</si>
  <si>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</si>
  <si>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</si>
  <si>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</si>
  <si>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</si>
  <si>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Name in documentation</t>
  </si>
  <si>
    <t>Category</t>
  </si>
  <si>
    <t>Qty</t>
  </si>
  <si>
    <t>Supplier 1</t>
  </si>
  <si>
    <t>Part No</t>
  </si>
  <si>
    <t>Link</t>
  </si>
  <si>
    <t>150mm mini hacksaw</t>
  </si>
  <si>
    <t>tool</t>
  </si>
  <si>
    <t>1</t>
  </si>
  <si>
    <t>RS</t>
  </si>
  <si>
    <t>281-9162</t>
  </si>
  <si>
    <t>https://uk.rs-online.com/web/p/hand-saws/2819162?gb=a</t>
  </si>
  <si>
    <t>2mm Hex key</t>
  </si>
  <si>
    <t>707-3282</t>
  </si>
  <si>
    <t>https://uk.rs-online.com/web/p/hex-keys/7073282?gb=s</t>
  </si>
  <si>
    <t>3d printer</t>
  </si>
  <si>
    <t>machine</t>
  </si>
  <si>
    <t>ENDER-3 S1 PRO</t>
  </si>
  <si>
    <t>https://uk.rs-online.com/web/p/3d-printers/2857472?gb=s</t>
  </si>
  <si>
    <t>clear plastic sheet</t>
  </si>
  <si>
    <t>material</t>
  </si>
  <si>
    <t>334-6472</t>
  </si>
  <si>
    <t>https://uk.rs-online.com/web/p/plastic-sheets/3346472?gb=s</t>
  </si>
  <si>
    <t>Flexible Tube</t>
  </si>
  <si>
    <t>260-4412</t>
  </si>
  <si>
    <t>https://uk.rs-online.com/web/p/hose-pipe-flexible-tubes/2604412?gb=s</t>
  </si>
  <si>
    <t>Laser cutter</t>
  </si>
  <si>
    <t>Liquid Adhesive</t>
  </si>
  <si>
    <t>part</t>
  </si>
  <si>
    <t>132-605</t>
  </si>
  <si>
    <t>https://uk.rs-online.com/web/p/adhesives/0132605?gb=a</t>
  </si>
  <si>
    <t>M3 hex Nut</t>
  </si>
  <si>
    <t>14</t>
  </si>
  <si>
    <t>441-9098</t>
  </si>
  <si>
    <t>https://uk.rs-online.com/web/p/hex-nuts/4419098?gb=s</t>
  </si>
  <si>
    <t>M3 tap set</t>
  </si>
  <si>
    <t>215-552</t>
  </si>
  <si>
    <t>https://uk.rs-online.com/web/p/threading-taps/0215552?gb=s</t>
  </si>
  <si>
    <t>M3x8 Pozi pan machine screw</t>
  </si>
  <si>
    <t>38</t>
  </si>
  <si>
    <t>560-603</t>
  </si>
  <si>
    <t>https://uk.rs-online.com/web/p/machine-screws/0560603?gb=s</t>
  </si>
  <si>
    <t>M3x8mm hex socket counter sunk screw</t>
  </si>
  <si>
    <t>8</t>
  </si>
  <si>
    <t>304-4918</t>
  </si>
  <si>
    <t>https://uk.rs-online.com/web/p/socket-screws/3044918?gb=s</t>
  </si>
  <si>
    <t>maker beam XL</t>
  </si>
  <si>
    <t>technobotsonline</t>
  </si>
  <si>
    <t>4447-087</t>
  </si>
  <si>
    <t>https://www.technobotsonline.com/makerbeamxl-1000mm-long-black-anodised-beam-threaded.html</t>
  </si>
  <si>
    <t>PLA filament</t>
  </si>
  <si>
    <t>600 g</t>
  </si>
  <si>
    <t>832-0214</t>
  </si>
  <si>
    <t>https://uk.rs-online.com/web/p/3d-printing-materials/8320214?gb=s</t>
  </si>
  <si>
    <t>Pozidriv PZ1 screw driver</t>
  </si>
  <si>
    <t>544-702</t>
  </si>
  <si>
    <t>https://uk.rs-online.com/web/p/screwdrivers/0544702?gb=a</t>
  </si>
  <si>
    <t>Servo motor</t>
  </si>
  <si>
    <t>781-3058</t>
  </si>
  <si>
    <t>https://uk.rs-online.com/web/p/servo-motors/7813058?gb=a</t>
  </si>
  <si>
    <t>tap wrench</t>
  </si>
  <si>
    <t>230-0112</t>
  </si>
  <si>
    <t>https://uk.rs-online.com/web/p/tap-die-wrenches/2300112?gb=a</t>
  </si>
  <si>
    <t>Total</t>
  </si>
  <si>
    <t>Grand Total</t>
  </si>
  <si>
    <t>Price by packaging</t>
  </si>
  <si>
    <t>Actual consumption</t>
  </si>
  <si>
    <t>Activity</t>
  </si>
  <si>
    <t xml:space="preserve">cost </t>
  </si>
  <si>
    <t>Prinitng</t>
  </si>
  <si>
    <t>Laser cutting</t>
  </si>
  <si>
    <t>ESP32-DEVKITC-32E</t>
  </si>
  <si>
    <t>Digikey</t>
  </si>
  <si>
    <t>1965-ESP32-DEVKITC-32E-ND</t>
  </si>
  <si>
    <t>https://www.digikey.co.uk/en/products/detail/espressif-systems/ESP32-DEVKITC-32E/12091810</t>
  </si>
  <si>
    <t>CP-002AH-ND</t>
  </si>
  <si>
    <t>https://www.digikey.co.uk/en/products/detail/same-sky-formerly-cui-devices/PJ-002AH/408446</t>
  </si>
  <si>
    <t>Barrel jack</t>
  </si>
  <si>
    <t>Header pins</t>
  </si>
  <si>
    <t>315-HDR200MET40F-G-V-TH-ND</t>
  </si>
  <si>
    <t>https://www.digikey.co.uk/en/products/detail/chip-quik-inc/HDR200MET40F-G-V-TH/18869954</t>
  </si>
  <si>
    <t>A101096-ND</t>
  </si>
  <si>
    <t>https://www.digikey.co.uk/en/products/detail/te-connectivity-amp-connectors/1-2132230-4/2288196</t>
  </si>
  <si>
    <t>14 pin connector header</t>
  </si>
  <si>
    <t>15 pin connector plug</t>
  </si>
  <si>
    <t>A117175-ND</t>
  </si>
  <si>
    <t>https://www.digikey.co.uk/en/products/detail/te-connectivity-amp-connectors/1-1969442-4/4731001</t>
  </si>
  <si>
    <t>crimp pins</t>
  </si>
  <si>
    <t>A101122CT-ND</t>
  </si>
  <si>
    <t>https://www.digikey.co.uk/en/products/detail/te-connectivity-amp-connectors/2110989-1/2288222</t>
  </si>
  <si>
    <t>Electronics</t>
  </si>
  <si>
    <t>Unit price</t>
  </si>
  <si>
    <t>Jst connector header</t>
  </si>
  <si>
    <t>455-B4B-XH-A-ND</t>
  </si>
  <si>
    <t>https://www.digikey.co.uk/en/products/detail/jst-sales-america-inc/B4B-XH-A/1651047</t>
  </si>
  <si>
    <t>455-2267-ND</t>
  </si>
  <si>
    <t>https://www.digikey.co.uk/en/products/detail/jst-sales-america-inc/XHP-4/683353</t>
  </si>
  <si>
    <t>Jst connector plug</t>
  </si>
  <si>
    <t>Crimp pins</t>
  </si>
  <si>
    <t>455-2261-2-ND</t>
  </si>
  <si>
    <t>https://www.digikey.co.uk/en/products/detail/jst-sales-america-inc/SXH-002T-P0-6/1651063</t>
  </si>
  <si>
    <t>RNF14FTD10K0TR-ND</t>
  </si>
  <si>
    <t>https://www.digikey.co.uk/en/products/detail/stackpole-electronics-inc/RNF14FTD10K0/1706596</t>
  </si>
  <si>
    <t>CF14JT1K00TR-ND</t>
  </si>
  <si>
    <t>https://www.digikey.co.uk/en/products/detail/stackpole-electronics-inc/CF14JT1K00/1741314</t>
  </si>
  <si>
    <t>10k ohms resistor</t>
  </si>
  <si>
    <t>560 ohms resistor</t>
  </si>
  <si>
    <t>1k ohms resistor</t>
  </si>
  <si>
    <t>MFR-25FBF52-560R-ND</t>
  </si>
  <si>
    <t>https://www.digikey.co.uk/en/products/detail/yageo/MFR-25FBF52-560R/9138191</t>
  </si>
  <si>
    <t>47 ohms resistor</t>
  </si>
  <si>
    <t>13-MFR-25FRF52-47RTR-ND</t>
  </si>
  <si>
    <t>https://www.digikey.co.uk/en/products/detail/yageo/MFR-25FRF52-47R/9139055</t>
  </si>
  <si>
    <t>RLH0912-331KL-ND</t>
  </si>
  <si>
    <t>https://www.digikey.co.uk/en/products/detail/bourns-inc/RLH0912-331KL/4700529?s=N4IgjCBcpgHAzFUBjKAzAhgGwM4FMAaEAeygG0QA2ATgBZZZaQBdIgBwBcoQBlDgJwCWAOwDmIAL5Ew1WNSQhUkTLkIlyIAAwspIAEybYAdgVKV%2BIqUgV48TQAIArQAkW7LpBABVYYI4B5NABZPAwcAFd%2BPEkiAFoAVlN0bAt1ayodXT0NEQATcOQOYn4dIA</t>
  </si>
  <si>
    <t>33Uh inductor</t>
  </si>
  <si>
    <t>Diode</t>
  </si>
  <si>
    <t>3757-SB520_R2_00001TR-ND</t>
  </si>
  <si>
    <t>https://www.digikey.co.uk/en/products/detail/panjit-international-inc/SB520-R2-00001/15796470</t>
  </si>
  <si>
    <t>1189-1150-ND</t>
  </si>
  <si>
    <t>https://www.digikey.co.uk/en/products/detail/rubycon/16ZLH680MEFC10X12-5/3134108</t>
  </si>
  <si>
    <t>680 uf capacitor</t>
  </si>
  <si>
    <t>220uf capacitor</t>
  </si>
  <si>
    <t>Voltage regulator</t>
  </si>
  <si>
    <t>LM2596T-5.0/NOPB-ND</t>
  </si>
  <si>
    <t>https://www.digikey.co.uk/en/products/detail/texas-instruments/LM2596T-5-0-NOPB/363708</t>
  </si>
  <si>
    <t>1189-1726-ND</t>
  </si>
  <si>
    <t>https://www.digikey.co.uk/en/products/detail/rubycon/16ZLH220MEFC6-3X11/3563156</t>
  </si>
  <si>
    <t>Line Total</t>
  </si>
  <si>
    <t>labour</t>
  </si>
  <si>
    <t>22 AWG wire</t>
  </si>
  <si>
    <t>CN190BR-500-ND</t>
  </si>
  <si>
    <t>https://www.digikey.co.uk/en/products/detail/cnc-tech/21458-22-2-0500-0104-1-TS/5210508</t>
  </si>
  <si>
    <t>Shrink tube</t>
  </si>
  <si>
    <t>SFTW2116K-1000-ND</t>
  </si>
  <si>
    <t>https://www.digikey.co.uk/en/products/detail/3m/SFTW203-1-16-BL-SPL/269589</t>
  </si>
  <si>
    <t>8mm Yellow led</t>
  </si>
  <si>
    <t>WP793YD-ND</t>
  </si>
  <si>
    <t>https://www.digikey.co.uk/en/products/detail/kingbright/WP793YD/3084261?s=N4IgjCBcoCwGxVAYygMwIYBsDOBTANCAPZQDaIATABwUUAMEAuoQA4AuUIAymwE4CWAOwDmIAL6E4ATkQgUkDDgLEyIGGDBUpAdhDMQ7TjwEjxEyqoCeuTJiIB3AASZcAE0d6xQA</t>
  </si>
  <si>
    <t>365-1058-ND</t>
  </si>
  <si>
    <t>https://www.digikey.co.uk/en/products/detail/tt-electronics-optek-technology/OP293A/498684</t>
  </si>
  <si>
    <t>5mm Infrared emiiter</t>
  </si>
  <si>
    <t>2mm Infrared emiiter</t>
  </si>
  <si>
    <t>5mm Phototransistor</t>
  </si>
  <si>
    <t>1080-1019-ND</t>
  </si>
  <si>
    <t>https://www.digikey.co.uk/en/products/detail/everlight-electronics-co-ltd/ALS-PT204-6C-L177/2675510</t>
  </si>
  <si>
    <t>2mm Phototransistor</t>
  </si>
  <si>
    <t>time (hour)</t>
  </si>
  <si>
    <t>https://uk.rs-online.com/web/p/phototransistors/7082731?searchId=eb0a8074-c099-4135-8f0a-0cff3d53b3ef&amp;gb=s</t>
  </si>
  <si>
    <t>https://uk.rs-online.com/web/p/ir-leds/6997629?searchId=8170d003-decd-4315-aeb6-cb27a1b2b1c8&amp;gb=s</t>
  </si>
  <si>
    <t>TSAL4400</t>
  </si>
  <si>
    <t>TEFT4300</t>
  </si>
  <si>
    <t>PCBs</t>
  </si>
  <si>
    <t>JLCPCB</t>
  </si>
  <si>
    <t>power supply</t>
  </si>
  <si>
    <t>https://www.digikey.co.uk/en/products/detail/tri-mag-llc/ICM36-120/10445567</t>
  </si>
  <si>
    <t>power supply plug</t>
  </si>
  <si>
    <t>https://www.digikey.co.uk/en/products/detail/tri-mag-llc/888991000/10445553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</si>
</sst>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.0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444444"/>
      <name val="Arial"/>
      <family val="2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42" applyNumberFormat="1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" fontId="16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8" fillId="0" borderId="0" xfId="42"/>
    <xf numFmtId="0" fontId="19" fillId="0" borderId="0" xfId="0" applyFon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0" fontId="21" fillId="0" borderId="0" xfId="0" applyFont="1"/>
    <xf numFmtId="165" fontId="22" fillId="0" borderId="0" xfId="0" applyNumberFormat="1" applyFont="1" applyAlignment="1">
      <alignment horizontal="center"/>
    </xf>
    <xf numFmtId="0" fontId="2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NumberFormat="1"/>
    <xf numFmtId="0" fontId="0" fillId="0" borderId="0" xfId="0" applyNumberFormat="1" applyAlignment="1">
      <alignment horizontal="left" vertical="center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8DD13F-D5E4-4088-8944-AF519C68E2E3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35057-5917-4743-A917-D0BB36FE63C5}" name="index_BOM" displayName="index_BOM" ref="A1:H59" tableType="queryTable" totalsRowShown="0">
  <autoFilter ref="A1:H59" xr:uid="{D8A35057-5917-4743-A917-D0BB36FE63C5}"/>
  <sortState xmlns:xlrd2="http://schemas.microsoft.com/office/spreadsheetml/2017/richdata2" ref="A2:H18">
    <sortCondition ref="B1:B18"/>
  </sortState>
  <tableColumns count="8">
    <tableColumn id="1" xr3:uid="{32EF4889-779F-4AD0-912A-F7F6B4D2474F}" uniqueName="1" name="Column1" queryTableFieldId="1" dataDxfId="7"/>
    <tableColumn id="2" xr3:uid="{2A9EFF18-434C-4358-9612-076DFF44D86D}" uniqueName="2" name="Column2" queryTableFieldId="2" dataDxfId="6"/>
    <tableColumn id="3" xr3:uid="{18C919BA-4226-4D92-8562-7B4C2CB0B1A3}" uniqueName="3" name="Column3" queryTableFieldId="3" dataDxfId="5"/>
    <tableColumn id="4" xr3:uid="{62CF08B0-27B4-4894-B1A1-9B0F51922A64}" uniqueName="4" name="Column4" queryTableFieldId="4" dataDxfId="4"/>
    <tableColumn id="5" xr3:uid="{BFCC96C0-D971-4230-A12F-496E4526B3D8}" uniqueName="5" name="Column5" queryTableFieldId="5" dataDxfId="3"/>
    <tableColumn id="6" xr3:uid="{D8FA270B-A181-435C-A811-A8FD5F3C24FA}" uniqueName="6" name="Column6" queryTableFieldId="6" dataDxfId="2"/>
    <tableColumn id="7" xr3:uid="{453BEE8F-637A-4594-AA83-6C43E4995510}" uniqueName="7" name="Column7" queryTableFieldId="7" dataDxfId="1"/>
    <tableColumn id="8" xr3:uid="{1184ADAD-D9A3-4B8F-B632-8B96DB8DDA7D}" uniqueName="8" name="Column8" queryTableFieldId="8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socket-screws/3044918?gb=s" TargetMode="External"/><Relationship Id="rId13" Type="http://schemas.openxmlformats.org/officeDocument/2006/relationships/hyperlink" Target="https://uk.rs-online.com/web/p/screwdrivers/0544702?gb=a" TargetMode="External"/><Relationship Id="rId18" Type="http://schemas.openxmlformats.org/officeDocument/2006/relationships/hyperlink" Target="https://www.digikey.co.uk/en/products/detail/cnc-tech/21458-22-2-0500-0104-1-TS/5210508" TargetMode="External"/><Relationship Id="rId3" Type="http://schemas.openxmlformats.org/officeDocument/2006/relationships/hyperlink" Target="https://www.technobotsonline.com/makerbeamxl-1000mm-long-black-anodised-beam-threaded.html" TargetMode="External"/><Relationship Id="rId7" Type="http://schemas.openxmlformats.org/officeDocument/2006/relationships/hyperlink" Target="https://uk.rs-online.com/web/p/machine-screws/0560603?gb=s" TargetMode="External"/><Relationship Id="rId12" Type="http://schemas.openxmlformats.org/officeDocument/2006/relationships/hyperlink" Target="https://uk.rs-online.com/web/p/threading-taps/0215552?gb=s" TargetMode="External"/><Relationship Id="rId17" Type="http://schemas.openxmlformats.org/officeDocument/2006/relationships/hyperlink" Target="https://www.digikey.co.uk/en/products/detail/tt-electronics-optek-technology/OP293A/498684" TargetMode="External"/><Relationship Id="rId2" Type="http://schemas.openxmlformats.org/officeDocument/2006/relationships/hyperlink" Target="https://uk.rs-online.com/web/p/hose-pipe-flexible-tubes/2604412?gb=s" TargetMode="External"/><Relationship Id="rId16" Type="http://schemas.openxmlformats.org/officeDocument/2006/relationships/hyperlink" Target="https://www.digikey.co.uk/en/products/detail/stackpole-electronics-inc/CF14JT1K00/1741314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uk.rs-online.com/web/p/plastic-sheets/3346472?gb=s" TargetMode="External"/><Relationship Id="rId6" Type="http://schemas.openxmlformats.org/officeDocument/2006/relationships/hyperlink" Target="https://uk.rs-online.com/web/p/hex-nuts/4419098?gb=s" TargetMode="External"/><Relationship Id="rId11" Type="http://schemas.openxmlformats.org/officeDocument/2006/relationships/hyperlink" Target="https://uk.rs-online.com/web/p/hex-keys/7073282?gb=s" TargetMode="External"/><Relationship Id="rId5" Type="http://schemas.openxmlformats.org/officeDocument/2006/relationships/hyperlink" Target="https://uk.rs-online.com/web/p/adhesives/0132605?gb=a" TargetMode="External"/><Relationship Id="rId15" Type="http://schemas.openxmlformats.org/officeDocument/2006/relationships/hyperlink" Target="https://www.digikey.co.uk/en/products/detail/espressif-systems/ESP32-DEVKITC-32E/12091810" TargetMode="External"/><Relationship Id="rId10" Type="http://schemas.openxmlformats.org/officeDocument/2006/relationships/hyperlink" Target="https://uk.rs-online.com/web/p/hand-saws/2819162?gb=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uk.rs-online.com/web/p/3d-printing-materials/8320214?gb=s" TargetMode="External"/><Relationship Id="rId9" Type="http://schemas.openxmlformats.org/officeDocument/2006/relationships/hyperlink" Target="https://uk.rs-online.com/web/p/servo-motors/7813058?gb=a" TargetMode="External"/><Relationship Id="rId14" Type="http://schemas.openxmlformats.org/officeDocument/2006/relationships/hyperlink" Target="https://uk.rs-online.com/web/p/tap-die-wrenches/2300112?gb=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B58E-B10C-441C-90C8-5125833A9D9B}">
  <dimension ref="A1:H57"/>
  <sheetViews>
    <sheetView showGridLines="0" tabSelected="1" topLeftCell="A22" workbookViewId="0">
      <selection activeCell="H43" sqref="H43"/>
    </sheetView>
  </sheetViews>
  <sheetFormatPr defaultRowHeight="15" x14ac:dyDescent="0.25"/>
  <cols>
    <col min="1" max="1" width="34.85546875" bestFit="1" customWidth="1"/>
    <col min="2" max="3" width="10.5703125" bestFit="1" customWidth="1"/>
    <col min="4" max="4" width="15" customWidth="1"/>
    <col min="5" max="5" width="16.42578125" customWidth="1"/>
    <col min="6" max="6" width="14.7109375" bestFit="1" customWidth="1"/>
    <col min="7" max="7" width="24.7109375" customWidth="1"/>
    <col min="8" max="8" width="8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6" customFormat="1" ht="30" x14ac:dyDescent="0.25">
      <c r="A2" s="6" t="s">
        <v>8</v>
      </c>
      <c r="B2" s="6" t="s">
        <v>9</v>
      </c>
      <c r="C2" s="6" t="s">
        <v>10</v>
      </c>
      <c r="D2" s="6" t="s">
        <v>73</v>
      </c>
      <c r="E2" s="6" t="s">
        <v>74</v>
      </c>
      <c r="F2" s="6" t="s">
        <v>11</v>
      </c>
      <c r="G2" s="6" t="s">
        <v>12</v>
      </c>
      <c r="H2" s="6" t="s">
        <v>13</v>
      </c>
    </row>
    <row r="3" spans="1:8" x14ac:dyDescent="0.25">
      <c r="A3" t="s">
        <v>23</v>
      </c>
      <c r="B3" t="s">
        <v>24</v>
      </c>
      <c r="C3" s="3">
        <v>1</v>
      </c>
      <c r="D3" s="10"/>
      <c r="E3" s="10">
        <v>0</v>
      </c>
      <c r="F3" t="s">
        <v>17</v>
      </c>
      <c r="G3" t="s">
        <v>25</v>
      </c>
      <c r="H3" t="s">
        <v>26</v>
      </c>
    </row>
    <row r="4" spans="1:8" x14ac:dyDescent="0.25">
      <c r="A4" t="s">
        <v>34</v>
      </c>
      <c r="B4" t="s">
        <v>24</v>
      </c>
      <c r="C4" s="3">
        <v>1</v>
      </c>
      <c r="D4" s="10"/>
      <c r="E4" s="10">
        <v>0</v>
      </c>
      <c r="F4" t="s">
        <v>17</v>
      </c>
      <c r="G4" t="s">
        <v>25</v>
      </c>
      <c r="H4" t="s">
        <v>26</v>
      </c>
    </row>
    <row r="5" spans="1:8" x14ac:dyDescent="0.25">
      <c r="A5" t="s">
        <v>27</v>
      </c>
      <c r="B5" t="s">
        <v>28</v>
      </c>
      <c r="C5" s="3">
        <v>1</v>
      </c>
      <c r="D5" s="10">
        <v>65</v>
      </c>
      <c r="E5" s="10">
        <f>index_BOM[[#This Row],[Column4]]</f>
        <v>65</v>
      </c>
      <c r="F5" t="s">
        <v>17</v>
      </c>
      <c r="G5" t="s">
        <v>29</v>
      </c>
      <c r="H5" s="1" t="s">
        <v>30</v>
      </c>
    </row>
    <row r="6" spans="1:8" x14ac:dyDescent="0.25">
      <c r="A6" t="s">
        <v>31</v>
      </c>
      <c r="B6" t="s">
        <v>28</v>
      </c>
      <c r="C6" s="3" t="s">
        <v>16</v>
      </c>
      <c r="D6" s="10">
        <v>97</v>
      </c>
      <c r="E6" s="10">
        <f>index_BOM[[#This Row],[Column4]]*(0.2/25)</f>
        <v>0.77600000000000002</v>
      </c>
      <c r="F6" t="s">
        <v>17</v>
      </c>
      <c r="G6" t="s">
        <v>32</v>
      </c>
      <c r="H6" s="1" t="s">
        <v>33</v>
      </c>
    </row>
    <row r="7" spans="1:8" x14ac:dyDescent="0.25">
      <c r="A7" t="s">
        <v>54</v>
      </c>
      <c r="B7" t="s">
        <v>28</v>
      </c>
      <c r="C7" s="3" t="s">
        <v>16</v>
      </c>
      <c r="D7" s="10">
        <v>11.27</v>
      </c>
      <c r="E7" s="10">
        <f>index_BOM[[#This Row],[Column4]]</f>
        <v>11.27</v>
      </c>
      <c r="F7" t="s">
        <v>55</v>
      </c>
      <c r="G7" t="s">
        <v>56</v>
      </c>
      <c r="H7" s="1" t="s">
        <v>57</v>
      </c>
    </row>
    <row r="8" spans="1:8" x14ac:dyDescent="0.25">
      <c r="A8" t="s">
        <v>58</v>
      </c>
      <c r="B8" t="s">
        <v>28</v>
      </c>
      <c r="C8" s="3" t="s">
        <v>59</v>
      </c>
      <c r="D8" s="10">
        <v>37.159999999999997</v>
      </c>
      <c r="E8" s="10">
        <f>index_BOM[[#This Row],[Column4]]</f>
        <v>37.159999999999997</v>
      </c>
      <c r="F8" t="s">
        <v>17</v>
      </c>
      <c r="G8" t="s">
        <v>60</v>
      </c>
      <c r="H8" s="1" t="s">
        <v>61</v>
      </c>
    </row>
    <row r="9" spans="1:8" x14ac:dyDescent="0.25">
      <c r="A9" t="s">
        <v>35</v>
      </c>
      <c r="B9" t="s">
        <v>36</v>
      </c>
      <c r="C9" s="3" t="s">
        <v>16</v>
      </c>
      <c r="D9" s="10">
        <v>8.5399999999999991</v>
      </c>
      <c r="E9" s="10">
        <f>index_BOM[[#This Row],[Column4]]</f>
        <v>8.5399999999999991</v>
      </c>
      <c r="F9" t="s">
        <v>17</v>
      </c>
      <c r="G9" t="s">
        <v>37</v>
      </c>
      <c r="H9" s="1" t="s">
        <v>38</v>
      </c>
    </row>
    <row r="10" spans="1:8" x14ac:dyDescent="0.25">
      <c r="A10" t="s">
        <v>39</v>
      </c>
      <c r="B10" t="s">
        <v>36</v>
      </c>
      <c r="C10" s="3" t="s">
        <v>40</v>
      </c>
      <c r="D10" s="10">
        <v>4.63</v>
      </c>
      <c r="E10" s="10">
        <f>index_BOM[[#This Row],[Column4]]</f>
        <v>4.63</v>
      </c>
      <c r="F10" t="s">
        <v>17</v>
      </c>
      <c r="G10" t="s">
        <v>41</v>
      </c>
      <c r="H10" s="1" t="s">
        <v>42</v>
      </c>
    </row>
    <row r="11" spans="1:8" x14ac:dyDescent="0.25">
      <c r="A11" t="s">
        <v>46</v>
      </c>
      <c r="B11" t="s">
        <v>36</v>
      </c>
      <c r="C11" s="3" t="s">
        <v>47</v>
      </c>
      <c r="D11" s="10">
        <v>3.82</v>
      </c>
      <c r="E11" s="10">
        <f>index_BOM[[#This Row],[Column4]]*0.45</f>
        <v>1.7189999999999999</v>
      </c>
      <c r="F11" t="s">
        <v>17</v>
      </c>
      <c r="G11" t="s">
        <v>48</v>
      </c>
      <c r="H11" s="1" t="s">
        <v>49</v>
      </c>
    </row>
    <row r="12" spans="1:8" x14ac:dyDescent="0.25">
      <c r="A12" t="s">
        <v>50</v>
      </c>
      <c r="B12" t="s">
        <v>36</v>
      </c>
      <c r="C12" s="3" t="s">
        <v>51</v>
      </c>
      <c r="D12" s="10">
        <v>7.43</v>
      </c>
      <c r="E12" s="10">
        <f>index_BOM[[#This Row],[Column4]]*(1/5)</f>
        <v>1.486</v>
      </c>
      <c r="F12" t="s">
        <v>17</v>
      </c>
      <c r="G12" t="s">
        <v>52</v>
      </c>
      <c r="H12" s="1" t="s">
        <v>53</v>
      </c>
    </row>
    <row r="13" spans="1:8" x14ac:dyDescent="0.25">
      <c r="A13" t="s">
        <v>65</v>
      </c>
      <c r="B13" t="s">
        <v>36</v>
      </c>
      <c r="C13" s="3" t="s">
        <v>16</v>
      </c>
      <c r="D13" s="10">
        <v>17.22</v>
      </c>
      <c r="E13" s="10">
        <f>index_BOM[[#This Row],[Column4]]</f>
        <v>17.22</v>
      </c>
      <c r="F13" t="s">
        <v>17</v>
      </c>
      <c r="G13" t="s">
        <v>66</v>
      </c>
      <c r="H13" s="1" t="s">
        <v>67</v>
      </c>
    </row>
    <row r="14" spans="1:8" x14ac:dyDescent="0.25">
      <c r="A14" t="s">
        <v>14</v>
      </c>
      <c r="B14" t="s">
        <v>15</v>
      </c>
      <c r="C14" s="3" t="s">
        <v>16</v>
      </c>
      <c r="D14" s="10">
        <v>13.99</v>
      </c>
      <c r="E14" s="10">
        <v>0</v>
      </c>
      <c r="F14" t="s">
        <v>17</v>
      </c>
      <c r="G14" t="s">
        <v>18</v>
      </c>
      <c r="H14" s="1" t="s">
        <v>19</v>
      </c>
    </row>
    <row r="15" spans="1:8" x14ac:dyDescent="0.25">
      <c r="A15" t="s">
        <v>20</v>
      </c>
      <c r="B15" t="s">
        <v>15</v>
      </c>
      <c r="C15" s="3" t="s">
        <v>16</v>
      </c>
      <c r="D15" s="10">
        <v>5.53</v>
      </c>
      <c r="E15" s="10">
        <v>0</v>
      </c>
      <c r="F15" t="s">
        <v>17</v>
      </c>
      <c r="G15" t="s">
        <v>21</v>
      </c>
      <c r="H15" s="1" t="s">
        <v>22</v>
      </c>
    </row>
    <row r="16" spans="1:8" x14ac:dyDescent="0.25">
      <c r="A16" t="s">
        <v>43</v>
      </c>
      <c r="B16" t="s">
        <v>15</v>
      </c>
      <c r="C16" s="3" t="s">
        <v>16</v>
      </c>
      <c r="D16" s="10">
        <v>20.22</v>
      </c>
      <c r="E16" s="10">
        <v>0</v>
      </c>
      <c r="F16" t="s">
        <v>17</v>
      </c>
      <c r="G16" t="s">
        <v>44</v>
      </c>
      <c r="H16" s="1" t="s">
        <v>45</v>
      </c>
    </row>
    <row r="17" spans="1:8" x14ac:dyDescent="0.25">
      <c r="A17" t="s">
        <v>62</v>
      </c>
      <c r="B17" t="s">
        <v>15</v>
      </c>
      <c r="C17" s="3" t="s">
        <v>16</v>
      </c>
      <c r="D17" s="10">
        <v>5.62</v>
      </c>
      <c r="E17" s="10">
        <v>0</v>
      </c>
      <c r="F17" t="s">
        <v>17</v>
      </c>
      <c r="G17" t="s">
        <v>63</v>
      </c>
      <c r="H17" s="1" t="s">
        <v>64</v>
      </c>
    </row>
    <row r="18" spans="1:8" x14ac:dyDescent="0.25">
      <c r="A18" t="s">
        <v>68</v>
      </c>
      <c r="B18" t="s">
        <v>15</v>
      </c>
      <c r="C18" t="s">
        <v>16</v>
      </c>
      <c r="D18" s="10">
        <v>11.66</v>
      </c>
      <c r="E18" s="10">
        <v>0</v>
      </c>
      <c r="F18" t="s">
        <v>17</v>
      </c>
      <c r="G18" t="s">
        <v>69</v>
      </c>
      <c r="H18" s="1" t="s">
        <v>70</v>
      </c>
    </row>
    <row r="19" spans="1:8" x14ac:dyDescent="0.25">
      <c r="D19" s="10"/>
      <c r="E19" s="10"/>
    </row>
    <row r="20" spans="1:8" x14ac:dyDescent="0.25">
      <c r="A20" s="2" t="s">
        <v>136</v>
      </c>
      <c r="D20" s="11">
        <f>SUM(D5:D18)</f>
        <v>309.08999999999997</v>
      </c>
      <c r="E20" s="11">
        <f>SUM(E5:E18)</f>
        <v>147.80099999999996</v>
      </c>
    </row>
    <row r="22" spans="1:8" ht="26.25" x14ac:dyDescent="0.4">
      <c r="A22" s="12" t="s">
        <v>98</v>
      </c>
    </row>
    <row r="23" spans="1:8" x14ac:dyDescent="0.25">
      <c r="A23" s="2"/>
    </row>
    <row r="24" spans="1:8" s="6" customFormat="1" x14ac:dyDescent="0.25">
      <c r="A24" s="6" t="s">
        <v>8</v>
      </c>
      <c r="B24" s="9" t="s">
        <v>9</v>
      </c>
      <c r="C24" s="6" t="s">
        <v>10</v>
      </c>
      <c r="D24" s="6" t="s">
        <v>99</v>
      </c>
      <c r="E24" s="6" t="s">
        <v>71</v>
      </c>
      <c r="F24" s="6" t="s">
        <v>11</v>
      </c>
      <c r="G24" s="6" t="s">
        <v>12</v>
      </c>
      <c r="H24" s="6" t="s">
        <v>13</v>
      </c>
    </row>
    <row r="25" spans="1:8" x14ac:dyDescent="0.25">
      <c r="A25" t="s">
        <v>79</v>
      </c>
      <c r="B25" s="3" t="s">
        <v>36</v>
      </c>
      <c r="C25" s="3">
        <v>1</v>
      </c>
      <c r="D25" s="10">
        <v>7.67</v>
      </c>
      <c r="E25" s="10">
        <f>index_BOM[[#This Row],[Column4]]*index_BOM[[#This Row],[Column3]]</f>
        <v>7.67</v>
      </c>
      <c r="F25" s="3" t="s">
        <v>80</v>
      </c>
      <c r="G25" t="s">
        <v>81</v>
      </c>
      <c r="H25" s="1" t="s">
        <v>82</v>
      </c>
    </row>
    <row r="26" spans="1:8" x14ac:dyDescent="0.25">
      <c r="A26" t="s">
        <v>85</v>
      </c>
      <c r="B26" s="3" t="s">
        <v>36</v>
      </c>
      <c r="C26" s="3">
        <v>1</v>
      </c>
      <c r="D26" s="10">
        <v>0.63600000000000001</v>
      </c>
      <c r="E26" s="10">
        <f>index_BOM[[#This Row],[Column4]]*index_BOM[[#This Row],[Column3]]</f>
        <v>0.63600000000000001</v>
      </c>
      <c r="F26" s="3" t="s">
        <v>80</v>
      </c>
      <c r="G26" t="s">
        <v>83</v>
      </c>
      <c r="H26" t="s">
        <v>84</v>
      </c>
    </row>
    <row r="27" spans="1:8" x14ac:dyDescent="0.25">
      <c r="A27" t="s">
        <v>86</v>
      </c>
      <c r="B27" s="3" t="s">
        <v>36</v>
      </c>
      <c r="C27" s="3">
        <v>1</v>
      </c>
      <c r="D27" s="10">
        <v>1.74</v>
      </c>
      <c r="E27" s="10">
        <f>index_BOM[[#This Row],[Column4]]*index_BOM[[#This Row],[Column3]]</f>
        <v>1.74</v>
      </c>
      <c r="F27" s="3" t="s">
        <v>80</v>
      </c>
      <c r="G27" t="s">
        <v>87</v>
      </c>
      <c r="H27" t="s">
        <v>88</v>
      </c>
    </row>
    <row r="28" spans="1:8" x14ac:dyDescent="0.25">
      <c r="A28" t="s">
        <v>91</v>
      </c>
      <c r="B28" s="3" t="s">
        <v>36</v>
      </c>
      <c r="C28" s="3">
        <v>2</v>
      </c>
      <c r="D28" s="10">
        <v>0.92400000000000004</v>
      </c>
      <c r="E28" s="10">
        <f>index_BOM[[#This Row],[Column4]]*index_BOM[[#This Row],[Column3]]</f>
        <v>1.8480000000000001</v>
      </c>
      <c r="F28" s="3" t="s">
        <v>80</v>
      </c>
      <c r="G28" s="8" t="s">
        <v>89</v>
      </c>
      <c r="H28" t="s">
        <v>90</v>
      </c>
    </row>
    <row r="29" spans="1:8" x14ac:dyDescent="0.25">
      <c r="A29" t="s">
        <v>92</v>
      </c>
      <c r="B29" s="3" t="s">
        <v>36</v>
      </c>
      <c r="C29" s="3">
        <v>2</v>
      </c>
      <c r="D29" s="10">
        <v>0.28799999999999998</v>
      </c>
      <c r="E29" s="10">
        <f>index_BOM[[#This Row],[Column4]]*index_BOM[[#This Row],[Column3]]</f>
        <v>0.57599999999999996</v>
      </c>
      <c r="F29" s="3" t="s">
        <v>80</v>
      </c>
      <c r="G29" t="s">
        <v>93</v>
      </c>
      <c r="H29" t="s">
        <v>94</v>
      </c>
    </row>
    <row r="30" spans="1:8" x14ac:dyDescent="0.25">
      <c r="A30" t="s">
        <v>95</v>
      </c>
      <c r="B30" s="3" t="s">
        <v>36</v>
      </c>
      <c r="C30" s="3">
        <v>28</v>
      </c>
      <c r="D30" s="10">
        <v>9.6000000000000002E-2</v>
      </c>
      <c r="E30" s="10">
        <f>index_BOM[[#This Row],[Column4]]*index_BOM[[#This Row],[Column3]]</f>
        <v>2.6880000000000002</v>
      </c>
      <c r="F30" s="3" t="s">
        <v>80</v>
      </c>
      <c r="G30" t="s">
        <v>96</v>
      </c>
      <c r="H30" t="s">
        <v>97</v>
      </c>
    </row>
    <row r="31" spans="1:8" x14ac:dyDescent="0.25">
      <c r="A31" t="s">
        <v>100</v>
      </c>
      <c r="B31" s="3" t="s">
        <v>36</v>
      </c>
      <c r="C31" s="3">
        <v>6</v>
      </c>
      <c r="D31" s="10">
        <v>0.216</v>
      </c>
      <c r="E31" s="10">
        <f>index_BOM[[#This Row],[Column4]]*index_BOM[[#This Row],[Column3]]</f>
        <v>1.296</v>
      </c>
      <c r="F31" s="3" t="s">
        <v>80</v>
      </c>
      <c r="G31" t="s">
        <v>101</v>
      </c>
      <c r="H31" t="s">
        <v>102</v>
      </c>
    </row>
    <row r="32" spans="1:8" x14ac:dyDescent="0.25">
      <c r="A32" t="s">
        <v>105</v>
      </c>
      <c r="B32" s="3" t="s">
        <v>36</v>
      </c>
      <c r="C32" s="3">
        <v>6</v>
      </c>
      <c r="D32" s="10">
        <v>9.6000000000000002E-2</v>
      </c>
      <c r="E32" s="10">
        <f>index_BOM[[#This Row],[Column4]]*index_BOM[[#This Row],[Column3]]</f>
        <v>0.57600000000000007</v>
      </c>
      <c r="F32" s="3" t="s">
        <v>80</v>
      </c>
      <c r="G32" t="s">
        <v>103</v>
      </c>
      <c r="H32" t="s">
        <v>104</v>
      </c>
    </row>
    <row r="33" spans="1:8" x14ac:dyDescent="0.25">
      <c r="A33" t="s">
        <v>106</v>
      </c>
      <c r="B33" s="3" t="s">
        <v>36</v>
      </c>
      <c r="C33" s="3">
        <v>24</v>
      </c>
      <c r="D33" s="10">
        <v>9.6000000000000002E-2</v>
      </c>
      <c r="E33" s="10">
        <f>index_BOM[[#This Row],[Column4]]*index_BOM[[#This Row],[Column3]]</f>
        <v>2.3040000000000003</v>
      </c>
      <c r="F33" s="3" t="s">
        <v>80</v>
      </c>
      <c r="G33" t="s">
        <v>107</v>
      </c>
      <c r="H33" t="s">
        <v>108</v>
      </c>
    </row>
    <row r="34" spans="1:8" x14ac:dyDescent="0.25">
      <c r="A34" t="s">
        <v>113</v>
      </c>
      <c r="B34" s="3" t="s">
        <v>36</v>
      </c>
      <c r="C34" s="3">
        <v>7</v>
      </c>
      <c r="D34" s="10">
        <v>9.6000000000000002E-2</v>
      </c>
      <c r="E34" s="10">
        <f>index_BOM[[#This Row],[Column4]]*index_BOM[[#This Row],[Column3]]</f>
        <v>0.67200000000000004</v>
      </c>
      <c r="F34" s="3" t="s">
        <v>80</v>
      </c>
      <c r="G34" t="s">
        <v>109</v>
      </c>
      <c r="H34" t="s">
        <v>110</v>
      </c>
    </row>
    <row r="35" spans="1:8" x14ac:dyDescent="0.25">
      <c r="A35" t="s">
        <v>114</v>
      </c>
      <c r="B35" s="3" t="s">
        <v>36</v>
      </c>
      <c r="C35" s="3">
        <v>1</v>
      </c>
      <c r="D35" s="10">
        <v>9.6000000000000002E-2</v>
      </c>
      <c r="E35" s="10">
        <f>index_BOM[[#This Row],[Column4]]*index_BOM[[#This Row],[Column3]]</f>
        <v>9.6000000000000002E-2</v>
      </c>
      <c r="F35" s="3" t="s">
        <v>80</v>
      </c>
      <c r="G35" t="s">
        <v>116</v>
      </c>
      <c r="H35" t="s">
        <v>117</v>
      </c>
    </row>
    <row r="36" spans="1:8" x14ac:dyDescent="0.25">
      <c r="A36" t="s">
        <v>115</v>
      </c>
      <c r="B36" s="3" t="s">
        <v>36</v>
      </c>
      <c r="C36" s="3">
        <v>1</v>
      </c>
      <c r="D36" s="10">
        <v>9.6000000000000002E-2</v>
      </c>
      <c r="E36" s="10">
        <f>index_BOM[[#This Row],[Column4]]*index_BOM[[#This Row],[Column3]]</f>
        <v>9.6000000000000002E-2</v>
      </c>
      <c r="F36" s="3" t="s">
        <v>80</v>
      </c>
      <c r="G36" t="s">
        <v>111</v>
      </c>
      <c r="H36" s="1" t="s">
        <v>112</v>
      </c>
    </row>
    <row r="37" spans="1:8" x14ac:dyDescent="0.25">
      <c r="A37" t="s">
        <v>118</v>
      </c>
      <c r="B37" s="3" t="s">
        <v>36</v>
      </c>
      <c r="C37" s="3">
        <v>7</v>
      </c>
      <c r="D37" s="10">
        <v>9.6000000000000002E-2</v>
      </c>
      <c r="E37" s="10">
        <f>index_BOM[[#This Row],[Column4]]*index_BOM[[#This Row],[Column3]]</f>
        <v>0.67200000000000004</v>
      </c>
      <c r="F37" s="3" t="s">
        <v>80</v>
      </c>
      <c r="G37" t="s">
        <v>119</v>
      </c>
      <c r="H37" t="s">
        <v>120</v>
      </c>
    </row>
    <row r="38" spans="1:8" x14ac:dyDescent="0.25">
      <c r="A38" t="s">
        <v>123</v>
      </c>
      <c r="B38" s="3" t="s">
        <v>36</v>
      </c>
      <c r="C38" s="3">
        <v>1</v>
      </c>
      <c r="D38" s="10">
        <v>0.26</v>
      </c>
      <c r="E38" s="10">
        <f>index_BOM[[#This Row],[Column4]]*index_BOM[[#This Row],[Column3]]</f>
        <v>0.26</v>
      </c>
      <c r="F38" s="3" t="s">
        <v>80</v>
      </c>
      <c r="G38" t="s">
        <v>121</v>
      </c>
      <c r="H38" t="s">
        <v>122</v>
      </c>
    </row>
    <row r="39" spans="1:8" x14ac:dyDescent="0.25">
      <c r="A39" t="s">
        <v>124</v>
      </c>
      <c r="B39" s="3" t="s">
        <v>36</v>
      </c>
      <c r="C39" s="3">
        <v>1</v>
      </c>
      <c r="D39" s="10">
        <v>0.52800000000000002</v>
      </c>
      <c r="E39" s="10">
        <f>index_BOM[[#This Row],[Column4]]*index_BOM[[#This Row],[Column3]]</f>
        <v>0.52800000000000002</v>
      </c>
      <c r="F39" s="3" t="s">
        <v>80</v>
      </c>
      <c r="G39" t="s">
        <v>125</v>
      </c>
      <c r="H39" t="s">
        <v>126</v>
      </c>
    </row>
    <row r="40" spans="1:8" x14ac:dyDescent="0.25">
      <c r="A40" t="s">
        <v>129</v>
      </c>
      <c r="B40" s="3" t="s">
        <v>36</v>
      </c>
      <c r="C40" s="3">
        <v>1</v>
      </c>
      <c r="D40" s="10">
        <v>0.49199999999999999</v>
      </c>
      <c r="E40" s="10">
        <f>index_BOM[[#This Row],[Column4]]*index_BOM[[#This Row],[Column3]]</f>
        <v>0.49199999999999999</v>
      </c>
      <c r="F40" s="3" t="s">
        <v>80</v>
      </c>
      <c r="G40" t="s">
        <v>127</v>
      </c>
      <c r="H40" t="s">
        <v>128</v>
      </c>
    </row>
    <row r="41" spans="1:8" x14ac:dyDescent="0.25">
      <c r="A41" t="s">
        <v>130</v>
      </c>
      <c r="B41" s="3" t="s">
        <v>36</v>
      </c>
      <c r="C41" s="3">
        <v>1</v>
      </c>
      <c r="D41" s="10">
        <v>0.16800000000000001</v>
      </c>
      <c r="E41" s="10">
        <f>index_BOM[[#This Row],[Column4]]*index_BOM[[#This Row],[Column3]]</f>
        <v>0.16800000000000001</v>
      </c>
      <c r="F41" s="3" t="s">
        <v>80</v>
      </c>
      <c r="G41" t="s">
        <v>134</v>
      </c>
      <c r="H41" t="s">
        <v>135</v>
      </c>
    </row>
    <row r="42" spans="1:8" x14ac:dyDescent="0.25">
      <c r="A42" t="s">
        <v>131</v>
      </c>
      <c r="B42" s="3" t="s">
        <v>36</v>
      </c>
      <c r="C42" s="3">
        <v>1</v>
      </c>
      <c r="D42" s="10">
        <v>5.4240000000000004</v>
      </c>
      <c r="E42" s="10">
        <f>index_BOM[[#This Row],[Column4]]*index_BOM[[#This Row],[Column3]]</f>
        <v>5.4240000000000004</v>
      </c>
      <c r="F42" s="3" t="s">
        <v>80</v>
      </c>
      <c r="G42" t="s">
        <v>132</v>
      </c>
      <c r="H42" t="s">
        <v>133</v>
      </c>
    </row>
    <row r="43" spans="1:8" x14ac:dyDescent="0.25">
      <c r="A43" t="s">
        <v>138</v>
      </c>
      <c r="B43" s="3" t="s">
        <v>36</v>
      </c>
      <c r="C43" s="3">
        <v>1</v>
      </c>
      <c r="D43" s="3">
        <v>0.27</v>
      </c>
      <c r="E43" s="10">
        <f>index_BOM[[#This Row],[Column4]]*index_BOM[[#This Row],[Column3]]</f>
        <v>0.27</v>
      </c>
      <c r="F43" s="3" t="s">
        <v>80</v>
      </c>
      <c r="G43" t="s">
        <v>139</v>
      </c>
      <c r="H43" s="7" t="s">
        <v>140</v>
      </c>
    </row>
    <row r="44" spans="1:8" x14ac:dyDescent="0.25">
      <c r="A44" s="15" t="s">
        <v>160</v>
      </c>
      <c r="B44" s="3" t="s">
        <v>36</v>
      </c>
      <c r="C44" s="3">
        <v>1</v>
      </c>
      <c r="D44" s="4">
        <v>15</v>
      </c>
      <c r="E44" s="4">
        <f t="shared" ref="E44" si="0">C44*D44</f>
        <v>15</v>
      </c>
      <c r="F44" s="3" t="s">
        <v>161</v>
      </c>
      <c r="H44" t="s">
        <v>161</v>
      </c>
    </row>
    <row r="45" spans="1:8" x14ac:dyDescent="0.25">
      <c r="A45" t="s">
        <v>141</v>
      </c>
      <c r="B45" s="3" t="s">
        <v>36</v>
      </c>
      <c r="C45" s="3">
        <v>100</v>
      </c>
      <c r="D45" s="3">
        <v>4.4900000000000002E-2</v>
      </c>
      <c r="E45" s="10">
        <f>index_BOM[[#This Row],[Column4]]*index_BOM[[#This Row],[Column3]]</f>
        <v>4.49</v>
      </c>
      <c r="F45" s="3" t="s">
        <v>80</v>
      </c>
      <c r="G45" t="s">
        <v>142</v>
      </c>
      <c r="H45" t="s">
        <v>143</v>
      </c>
    </row>
    <row r="46" spans="1:8" x14ac:dyDescent="0.25">
      <c r="A46" t="s">
        <v>144</v>
      </c>
      <c r="B46" s="3" t="s">
        <v>36</v>
      </c>
      <c r="C46" s="3">
        <v>7</v>
      </c>
      <c r="D46" s="3">
        <v>0.40799999999999997</v>
      </c>
      <c r="E46" s="10">
        <f>index_BOM[[#This Row],[Column4]]*index_BOM[[#This Row],[Column3]]</f>
        <v>2.8559999999999999</v>
      </c>
      <c r="F46" s="3" t="s">
        <v>80</v>
      </c>
      <c r="G46" t="s">
        <v>145</v>
      </c>
      <c r="H46" t="s">
        <v>146</v>
      </c>
    </row>
    <row r="47" spans="1:8" x14ac:dyDescent="0.25">
      <c r="A47" t="s">
        <v>149</v>
      </c>
      <c r="B47" s="3" t="s">
        <v>36</v>
      </c>
      <c r="C47" s="3">
        <v>7</v>
      </c>
      <c r="D47" s="3">
        <v>0.70799999999999996</v>
      </c>
      <c r="E47" s="10">
        <f>index_BOM[[#This Row],[Column4]]*index_BOM[[#This Row],[Column3]]</f>
        <v>4.9559999999999995</v>
      </c>
      <c r="F47" s="3" t="s">
        <v>80</v>
      </c>
      <c r="G47" t="s">
        <v>147</v>
      </c>
      <c r="H47" s="7" t="s">
        <v>148</v>
      </c>
    </row>
    <row r="48" spans="1:8" x14ac:dyDescent="0.25">
      <c r="A48" t="s">
        <v>150</v>
      </c>
      <c r="B48" s="3" t="s">
        <v>36</v>
      </c>
      <c r="C48" s="3">
        <v>1</v>
      </c>
      <c r="D48" s="3">
        <v>0.76800000000000002</v>
      </c>
      <c r="E48" s="10">
        <f>index_BOM[[#This Row],[Column4]]*index_BOM[[#This Row],[Column3]]</f>
        <v>0.76800000000000002</v>
      </c>
      <c r="F48" s="3" t="s">
        <v>17</v>
      </c>
      <c r="G48" t="s">
        <v>158</v>
      </c>
      <c r="H48" t="s">
        <v>157</v>
      </c>
    </row>
    <row r="49" spans="1:8" x14ac:dyDescent="0.25">
      <c r="A49" t="s">
        <v>151</v>
      </c>
      <c r="B49" s="3" t="s">
        <v>36</v>
      </c>
      <c r="C49" s="3">
        <v>7</v>
      </c>
      <c r="D49" s="3">
        <v>0.57599999999999996</v>
      </c>
      <c r="E49" s="10">
        <f>index_BOM[[#This Row],[Column4]]*index_BOM[[#This Row],[Column3]]</f>
        <v>4.032</v>
      </c>
      <c r="F49" s="3" t="s">
        <v>80</v>
      </c>
      <c r="G49" t="s">
        <v>152</v>
      </c>
      <c r="H49" t="s">
        <v>153</v>
      </c>
    </row>
    <row r="50" spans="1:8" x14ac:dyDescent="0.25">
      <c r="A50" t="s">
        <v>154</v>
      </c>
      <c r="B50" s="3" t="s">
        <v>36</v>
      </c>
      <c r="C50" s="3">
        <v>1</v>
      </c>
      <c r="D50" s="3">
        <v>0.33800000000000002</v>
      </c>
      <c r="E50" s="10">
        <f>index_BOM[[#This Row],[Column4]]*index_BOM[[#This Row],[Column3]]</f>
        <v>0.33800000000000002</v>
      </c>
      <c r="F50" s="3" t="s">
        <v>17</v>
      </c>
      <c r="G50" t="s">
        <v>159</v>
      </c>
      <c r="H50" t="s">
        <v>156</v>
      </c>
    </row>
    <row r="51" spans="1:8" x14ac:dyDescent="0.25">
      <c r="A51" s="15" t="s">
        <v>162</v>
      </c>
      <c r="B51" s="3" t="s">
        <v>36</v>
      </c>
      <c r="C51" s="10">
        <v>1</v>
      </c>
      <c r="D51" s="10">
        <v>12</v>
      </c>
      <c r="E51" s="10">
        <f t="shared" ref="E51:E52" si="1">C51*D51</f>
        <v>12</v>
      </c>
      <c r="F51" s="3" t="s">
        <v>80</v>
      </c>
      <c r="H51" t="s">
        <v>163</v>
      </c>
    </row>
    <row r="52" spans="1:8" x14ac:dyDescent="0.25">
      <c r="A52" s="15" t="s">
        <v>164</v>
      </c>
      <c r="B52" s="3" t="s">
        <v>36</v>
      </c>
      <c r="C52" s="10">
        <v>1</v>
      </c>
      <c r="D52" s="10">
        <v>1.4</v>
      </c>
      <c r="E52" s="10">
        <f t="shared" si="1"/>
        <v>1.4</v>
      </c>
      <c r="F52" s="3" t="s">
        <v>80</v>
      </c>
      <c r="H52" t="s">
        <v>165</v>
      </c>
    </row>
    <row r="53" spans="1:8" x14ac:dyDescent="0.25">
      <c r="A53" s="17"/>
      <c r="B53" s="16"/>
      <c r="C53" s="16"/>
      <c r="D53" s="16"/>
      <c r="E53" s="16"/>
      <c r="G53" s="16"/>
      <c r="H53" s="16"/>
    </row>
    <row r="54" spans="1:8" x14ac:dyDescent="0.25">
      <c r="A54" s="2" t="s">
        <v>136</v>
      </c>
      <c r="D54" s="5"/>
      <c r="E54" s="11">
        <f>SUM(E25:E52)</f>
        <v>73.852000000000004</v>
      </c>
    </row>
    <row r="55" spans="1:8" x14ac:dyDescent="0.25">
      <c r="C55" s="3"/>
      <c r="D55" s="3"/>
      <c r="E55" s="3"/>
      <c r="F55" s="3"/>
    </row>
    <row r="56" spans="1:8" x14ac:dyDescent="0.25">
      <c r="D56" s="3"/>
      <c r="E56" s="3"/>
      <c r="F56" s="3"/>
    </row>
    <row r="57" spans="1:8" ht="21" x14ac:dyDescent="0.35">
      <c r="A57" s="14" t="s">
        <v>72</v>
      </c>
      <c r="E57" s="13">
        <f>E20+E54</f>
        <v>221.65299999999996</v>
      </c>
    </row>
  </sheetData>
  <phoneticPr fontId="20" type="noConversion"/>
  <hyperlinks>
    <hyperlink ref="H5" r:id="rId1" xr:uid="{81C80C1F-4746-41EB-BE3D-A33B140D7AE5}"/>
    <hyperlink ref="H6" r:id="rId2" xr:uid="{183FE970-4474-4EFF-870C-209CF4F53D20}"/>
    <hyperlink ref="H7" r:id="rId3" xr:uid="{32B6C7A6-818D-4D20-956A-1E4E73558269}"/>
    <hyperlink ref="H8" r:id="rId4" xr:uid="{BA998C75-E136-414B-A62D-98607E67ADA6}"/>
    <hyperlink ref="H9" r:id="rId5" xr:uid="{4F3C7B79-AA0C-40D3-BD1D-DD31E4536E7B}"/>
    <hyperlink ref="H10" r:id="rId6" xr:uid="{990E2099-3262-4ED1-8B8B-DF03241DB363}"/>
    <hyperlink ref="H11" r:id="rId7" xr:uid="{76945F44-C2FA-4881-8756-8280B18C0821}"/>
    <hyperlink ref="H12" r:id="rId8" xr:uid="{339D460D-DFF5-4A0E-BD06-2AA3A23D0109}"/>
    <hyperlink ref="H13" r:id="rId9" xr:uid="{DC0A2C6F-22C5-441E-9201-A5D631A1F040}"/>
    <hyperlink ref="H14" r:id="rId10" xr:uid="{0334BD1A-A9F4-46C4-9413-A3B8AC18244A}"/>
    <hyperlink ref="H15" r:id="rId11" xr:uid="{44D8EC48-2782-42D8-A6BC-3DF1D5D6ECD8}"/>
    <hyperlink ref="H16" r:id="rId12" xr:uid="{26DB4209-D2F1-4393-AFDE-982F710A080B}"/>
    <hyperlink ref="H17" r:id="rId13" xr:uid="{0E80FAFC-2C9F-4F0F-A723-EFB448EE3641}"/>
    <hyperlink ref="H18" r:id="rId14" xr:uid="{3A072CC4-61B4-4C03-A3C4-B40779682FC3}"/>
    <hyperlink ref="H25" r:id="rId15" xr:uid="{0DE3C889-C52D-4817-8FCA-F2CB563205E7}"/>
    <hyperlink ref="H36" r:id="rId16" xr:uid="{0BB6FA68-4FF0-449C-BF12-9D0BC7C81E47}"/>
    <hyperlink ref="H47" r:id="rId17" xr:uid="{80836CDF-3EDE-4737-931A-953DD5D13DC5}"/>
    <hyperlink ref="H43" r:id="rId18" xr:uid="{58A6A5F6-CBCF-40D8-8970-6C8F1F89A8CA}"/>
  </hyperlinks>
  <pageMargins left="0.7" right="0.7" top="0.75" bottom="0.75" header="0.3" footer="0.3"/>
  <pageSetup paperSize="9" orientation="portrait" horizontalDpi="1200" verticalDpi="1200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5C7B-0F9D-4183-AB09-FEF85EDEAEF3}">
  <dimension ref="A2:D8"/>
  <sheetViews>
    <sheetView workbookViewId="0">
      <selection activeCell="C5" sqref="C5"/>
    </sheetView>
  </sheetViews>
  <sheetFormatPr defaultRowHeight="15" x14ac:dyDescent="0.25"/>
  <cols>
    <col min="1" max="1" width="16" customWidth="1"/>
    <col min="2" max="2" width="9.85546875" customWidth="1"/>
  </cols>
  <sheetData>
    <row r="2" spans="1:4" x14ac:dyDescent="0.25">
      <c r="A2" t="s">
        <v>75</v>
      </c>
      <c r="B2" t="s">
        <v>155</v>
      </c>
      <c r="C2" s="3" t="s">
        <v>76</v>
      </c>
      <c r="D2" s="3" t="s">
        <v>71</v>
      </c>
    </row>
    <row r="4" spans="1:4" x14ac:dyDescent="0.25">
      <c r="A4" t="s">
        <v>77</v>
      </c>
      <c r="B4">
        <v>6</v>
      </c>
      <c r="C4" s="4">
        <v>15</v>
      </c>
      <c r="D4" s="4">
        <f>C4*B4</f>
        <v>90</v>
      </c>
    </row>
    <row r="5" spans="1:4" x14ac:dyDescent="0.25">
      <c r="A5" t="s">
        <v>78</v>
      </c>
      <c r="B5">
        <v>2.5</v>
      </c>
      <c r="C5" s="4">
        <v>20</v>
      </c>
      <c r="D5" s="4">
        <f t="shared" ref="D5:D6" si="0">C5*B5</f>
        <v>50</v>
      </c>
    </row>
    <row r="6" spans="1:4" x14ac:dyDescent="0.25">
      <c r="A6" t="s">
        <v>137</v>
      </c>
      <c r="B6">
        <v>5</v>
      </c>
      <c r="C6" s="4">
        <v>30</v>
      </c>
      <c r="D6" s="4">
        <f t="shared" si="0"/>
        <v>150</v>
      </c>
    </row>
    <row r="7" spans="1:4" x14ac:dyDescent="0.25">
      <c r="D7" s="4"/>
    </row>
    <row r="8" spans="1:4" x14ac:dyDescent="0.25">
      <c r="A8" t="s">
        <v>71</v>
      </c>
      <c r="D8" s="4">
        <f>SUM(D4:D6)</f>
        <v>290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G 1 Y 5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B t W O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V j l Z C h s J u v k A A A D b A Q A A E w A c A E Z v c m 1 1 b G F z L 1 N l Y 3 R p b 2 4 x L m 0 g o h g A K K A U A A A A A A A A A A A A A A A A A A A A A A A A A A A A d c 9 R S 8 M w E A f w Z w v 9 D i G + t B C K 7 Z w O R 1 9 s 9 U 1 F W p + s S G 3 P L Z B e J J f O j b H v b k Z R E U x e k v w u X P 5 H 0 F m p k V X T n i 7 D I A x o 3 R r o m c Q e t q / X D 3 c s Z w p s G D C 3 K j 2 a D p w U t E l K 3 Y 0 D o I 1 u p Y K k 0 G j d h S J e X D V P B I Y a Q p y d N a X + R K X b n p q f l k l H G x 6 L 5 x K U H K Q F k / M T L l i h 1 T g g 5 Q v B b r D T v c R V n m b z T L D H U V u o 7 E 5 B / n t M 7 j X C S y y m a K e 8 W L e 4 c s n r 3 Q d w l 7 F u 3 9 y j 2 r R I 7 9 o M U / d j k a J p D r H f 8 0 l T 9 7 t 1 F W Z h a w + C f X v m 8 Z n H z z 0 + 9 / i F x y 8 9 v v j j h z g M J P 4 7 / v I L U E s B A i 0 A F A A C A A g A G 1 Y 5 W Z 7 M S E W l A A A A 9 g A A A B I A A A A A A A A A A A A A A A A A A A A A A E N v b m Z p Z y 9 Q Y W N r Y W d l L n h t b F B L A Q I t A B Q A A g A I A B t W O V k P y u m r p A A A A O k A A A A T A A A A A A A A A A A A A A A A A P E A A A B b Q 2 9 u d G V u d F 9 U e X B l c 1 0 u e G 1 s U E s B A i 0 A F A A C A A g A G 1 Y 5 W Q o b C b r 5 A A A A 2 w E A A B M A A A A A A A A A A A A A A A A A 4 g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w A A A A A A A A i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X 0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O D Y 1 N 2 Z m L T A x N D Q t N D R h O S 0 4 Y z I 0 L T M 1 M G Z l M m I z M m N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k Z X h f Q k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1 V D A 5 O j Q 4 O j U 1 L j Q w M z I 1 N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X 0 J P T S 9 B d X R v U m V t b 3 Z l Z E N v b H V t b n M x L n t D b 2 x 1 b W 4 x L D B 9 J n F 1 b 3 Q 7 L C Z x d W 9 0 O 1 N l Y 3 R p b 2 4 x L 2 l u Z G V 4 X 0 J P T S 9 B d X R v U m V t b 3 Z l Z E N v b H V t b n M x L n t D b 2 x 1 b W 4 y L D F 9 J n F 1 b 3 Q 7 L C Z x d W 9 0 O 1 N l Y 3 R p b 2 4 x L 2 l u Z G V 4 X 0 J P T S 9 B d X R v U m V t b 3 Z l Z E N v b H V t b n M x L n t D b 2 x 1 b W 4 z L D J 9 J n F 1 b 3 Q 7 L C Z x d W 9 0 O 1 N l Y 3 R p b 2 4 x L 2 l u Z G V 4 X 0 J P T S 9 B d X R v U m V t b 3 Z l Z E N v b H V t b n M x L n t D b 2 x 1 b W 4 0 L D N 9 J n F 1 b 3 Q 7 L C Z x d W 9 0 O 1 N l Y 3 R p b 2 4 x L 2 l u Z G V 4 X 0 J P T S 9 B d X R v U m V t b 3 Z l Z E N v b H V t b n M x L n t D b 2 x 1 b W 4 1 L D R 9 J n F 1 b 3 Q 7 L C Z x d W 9 0 O 1 N l Y 3 R p b 2 4 x L 2 l u Z G V 4 X 0 J P T S 9 B d X R v U m V t b 3 Z l Z E N v b H V t b n M x L n t D b 2 x 1 b W 4 2 L D V 9 J n F 1 b 3 Q 7 L C Z x d W 9 0 O 1 N l Y 3 R p b 2 4 x L 2 l u Z G V 4 X 0 J P T S 9 B d X R v U m V t b 3 Z l Z E N v b H V t b n M x L n t D b 2 x 1 b W 4 3 L D Z 9 J n F 1 b 3 Q 7 L C Z x d W 9 0 O 1 N l Y 3 R p b 2 4 x L 2 l u Z G V 4 X 0 J P T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u Z G V 4 X 0 J P T S 9 B d X R v U m V t b 3 Z l Z E N v b H V t b n M x L n t D b 2 x 1 b W 4 x L D B 9 J n F 1 b 3 Q 7 L C Z x d W 9 0 O 1 N l Y 3 R p b 2 4 x L 2 l u Z G V 4 X 0 J P T S 9 B d X R v U m V t b 3 Z l Z E N v b H V t b n M x L n t D b 2 x 1 b W 4 y L D F 9 J n F 1 b 3 Q 7 L C Z x d W 9 0 O 1 N l Y 3 R p b 2 4 x L 2 l u Z G V 4 X 0 J P T S 9 B d X R v U m V t b 3 Z l Z E N v b H V t b n M x L n t D b 2 x 1 b W 4 z L D J 9 J n F 1 b 3 Q 7 L C Z x d W 9 0 O 1 N l Y 3 R p b 2 4 x L 2 l u Z G V 4 X 0 J P T S 9 B d X R v U m V t b 3 Z l Z E N v b H V t b n M x L n t D b 2 x 1 b W 4 0 L D N 9 J n F 1 b 3 Q 7 L C Z x d W 9 0 O 1 N l Y 3 R p b 2 4 x L 2 l u Z G V 4 X 0 J P T S 9 B d X R v U m V t b 3 Z l Z E N v b H V t b n M x L n t D b 2 x 1 b W 4 1 L D R 9 J n F 1 b 3 Q 7 L C Z x d W 9 0 O 1 N l Y 3 R p b 2 4 x L 2 l u Z G V 4 X 0 J P T S 9 B d X R v U m V t b 3 Z l Z E N v b H V t b n M x L n t D b 2 x 1 b W 4 2 L D V 9 J n F 1 b 3 Q 7 L C Z x d W 9 0 O 1 N l Y 3 R p b 2 4 x L 2 l u Z G V 4 X 0 J P T S 9 B d X R v U m V t b 3 Z l Z E N v b H V t b n M x L n t D b 2 x 1 b W 4 3 L D Z 9 J n F 1 b 3 Q 7 L C Z x d W 9 0 O 1 N l Y 3 R p b 2 4 x L 2 l u Z G V 4 X 0 J P T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F 9 C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f Q k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Q M i 1 4 L C R R B p Z q G 2 E 3 5 u U g A A A A A A g A A A A A A A 2 Y A A M A A A A A Q A A A A i t k U J H E Y B U T D l P 5 2 g U N B O A A A A A A E g A A A o A A A A B A A A A C U 1 8 J P f a E f T + G H o z T 7 T s P v U A A A A N r g i g c Y r T 2 G a r X C L W X G Z j i j f k p 2 g u x t q f P s q W w j N u V 6 l C Q x l r R X U H C 6 U D N 0 M e o + t U v 3 X m o y H n x P B g l 4 N N S d 0 0 T t o P R + 3 d j I R E J 4 g 3 k + d M x K F A A A A D + A P i s V 8 2 W w e t U d n G 6 m O S p y g G F / < / D a t a M a s h u p > 
</file>

<file path=customXml/itemProps1.xml><?xml version="1.0" encoding="utf-8"?>
<ds:datastoreItem xmlns:ds="http://schemas.openxmlformats.org/officeDocument/2006/customXml" ds:itemID="{5DB0B7F8-2F71-4336-9869-409309F68E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 cost</vt:lpstr>
      <vt:lpstr>Production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Ngotho</dc:creator>
  <cp:lastModifiedBy>Solomon Ngotho</cp:lastModifiedBy>
  <dcterms:created xsi:type="dcterms:W3CDTF">2024-09-26T12:08:51Z</dcterms:created>
  <dcterms:modified xsi:type="dcterms:W3CDTF">2024-09-30T11:33:44Z</dcterms:modified>
</cp:coreProperties>
</file>