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G:\My Drive\Beel Group\Students\Victor Brunel, Intern Summer\Victor Brunel, TCD Summer Internship 2019\"/>
    </mc:Choice>
  </mc:AlternateContent>
  <xr:revisionPtr revIDLastSave="0" documentId="13_ncr:1_{70A8F229-D38D-4AA4-BB56-F51A6EA99E41}" xr6:coauthVersionLast="41" xr6:coauthVersionMax="43" xr10:uidLastSave="{00000000-0000-0000-0000-000000000000}"/>
  <bookViews>
    <workbookView xWindow="-103" yWindow="-103" windowWidth="27634" windowHeight="15034" xr2:uid="{0D86C001-5B52-4EBE-9AD0-E0858F57DF04}"/>
  </bookViews>
  <sheets>
    <sheet name="RecSyst all" sheetId="3" r:id="rId1"/>
    <sheet name="MovieLens Popularit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5" l="1"/>
  <c r="B11" i="5"/>
  <c r="A11" i="5"/>
  <c r="C10" i="5"/>
  <c r="B10" i="5"/>
  <c r="A10" i="5"/>
  <c r="C9" i="5"/>
  <c r="B9" i="5"/>
  <c r="A9" i="5"/>
  <c r="C8" i="5"/>
  <c r="B8" i="5"/>
  <c r="A8" i="5"/>
  <c r="C7" i="5"/>
  <c r="B7" i="5"/>
  <c r="A7" i="5"/>
  <c r="C6" i="5"/>
  <c r="B6" i="5"/>
  <c r="A6" i="5"/>
  <c r="C5" i="5"/>
  <c r="B5" i="5"/>
  <c r="A5" i="5"/>
  <c r="C4" i="5"/>
  <c r="B4" i="5"/>
  <c r="A4" i="5"/>
  <c r="C3" i="5"/>
  <c r="B3" i="5"/>
  <c r="A3" i="5"/>
  <c r="B173" i="3"/>
  <c r="B172" i="3"/>
  <c r="B171" i="3"/>
  <c r="B170" i="3"/>
  <c r="B169" i="3"/>
  <c r="B168" i="3"/>
  <c r="B167" i="3"/>
  <c r="B166" i="3"/>
  <c r="B165" i="3"/>
  <c r="C173" i="3"/>
  <c r="C172" i="3"/>
  <c r="C170" i="3"/>
  <c r="C169" i="3"/>
  <c r="C168" i="3"/>
  <c r="C167" i="3"/>
  <c r="C166" i="3"/>
  <c r="C165" i="3"/>
  <c r="C175" i="3"/>
  <c r="B132" i="3" l="1"/>
  <c r="CG113" i="3" l="1"/>
  <c r="CG112" i="3"/>
  <c r="CG111" i="3"/>
  <c r="CG110" i="3"/>
  <c r="CG109" i="3"/>
  <c r="CG108" i="3"/>
  <c r="CG107" i="3"/>
  <c r="CG106" i="3"/>
  <c r="CG105" i="3"/>
  <c r="CG104" i="3"/>
  <c r="CG103" i="3"/>
  <c r="CG102" i="3"/>
  <c r="CG101" i="3"/>
  <c r="CG100" i="3"/>
  <c r="CG99" i="3"/>
  <c r="CG98" i="3"/>
  <c r="CG97" i="3"/>
  <c r="CG96" i="3"/>
  <c r="CG95" i="3"/>
  <c r="CG94" i="3"/>
  <c r="CG93" i="3"/>
  <c r="CG92" i="3"/>
  <c r="CG91" i="3"/>
  <c r="CG90" i="3"/>
  <c r="CG89" i="3"/>
  <c r="CG88" i="3"/>
  <c r="CG87" i="3"/>
  <c r="CG86" i="3"/>
  <c r="CG85" i="3"/>
  <c r="CG84" i="3"/>
  <c r="CG83" i="3"/>
  <c r="CG82" i="3"/>
  <c r="CG81" i="3"/>
  <c r="CG80" i="3"/>
  <c r="CG79" i="3"/>
  <c r="CG78" i="3"/>
  <c r="CG77" i="3"/>
  <c r="CG76" i="3"/>
  <c r="CG75" i="3"/>
  <c r="CG74" i="3"/>
  <c r="CG73" i="3"/>
  <c r="CG72" i="3"/>
  <c r="CG71" i="3"/>
  <c r="CG70" i="3"/>
  <c r="CG69" i="3"/>
  <c r="CG68" i="3"/>
  <c r="CG67" i="3"/>
  <c r="CG66" i="3"/>
  <c r="CG65" i="3"/>
  <c r="CG64" i="3"/>
  <c r="CG63" i="3"/>
  <c r="CG62" i="3"/>
  <c r="CG61" i="3"/>
  <c r="CG60" i="3"/>
  <c r="CG59" i="3"/>
  <c r="CG58" i="3"/>
  <c r="CG57" i="3"/>
  <c r="CG56" i="3"/>
  <c r="CG55" i="3"/>
  <c r="CG54" i="3"/>
  <c r="CG53" i="3"/>
  <c r="CG52" i="3"/>
  <c r="CG51" i="3"/>
  <c r="CG50" i="3"/>
  <c r="CG49" i="3"/>
  <c r="CG48" i="3"/>
  <c r="CG47" i="3"/>
  <c r="CG46" i="3"/>
  <c r="CG45" i="3"/>
  <c r="CG44" i="3"/>
  <c r="CG43" i="3"/>
  <c r="CG42" i="3"/>
  <c r="CG41" i="3"/>
  <c r="CG40" i="3"/>
  <c r="CG39" i="3"/>
  <c r="CG38" i="3"/>
  <c r="CG37" i="3"/>
  <c r="CG36" i="3"/>
  <c r="CG35" i="3"/>
  <c r="CG34" i="3"/>
  <c r="CG33" i="3"/>
  <c r="CG32" i="3"/>
  <c r="CG31" i="3"/>
  <c r="CG30" i="3"/>
  <c r="CG29" i="3"/>
  <c r="CG28" i="3"/>
  <c r="CG27" i="3"/>
  <c r="CG26" i="3"/>
  <c r="CG25" i="3"/>
  <c r="CG24" i="3"/>
  <c r="CG23" i="3"/>
  <c r="CG22" i="3"/>
  <c r="CG21" i="3"/>
  <c r="CG20" i="3"/>
  <c r="CG19" i="3"/>
  <c r="CG18" i="3"/>
  <c r="CG17" i="3"/>
  <c r="CG16" i="3"/>
  <c r="CG15" i="3"/>
  <c r="CG14" i="3"/>
  <c r="CG13" i="3"/>
  <c r="CG12" i="3"/>
  <c r="CG11" i="3"/>
  <c r="CG10" i="3"/>
  <c r="CG9" i="3"/>
  <c r="CG8" i="3"/>
  <c r="CG7" i="3"/>
  <c r="CG6" i="3"/>
  <c r="CG5" i="3"/>
  <c r="CG4" i="3"/>
  <c r="CG3" i="3"/>
  <c r="CG2" i="3"/>
  <c r="CF113" i="3"/>
  <c r="CH113" i="3" s="1"/>
  <c r="CF112" i="3"/>
  <c r="CH112" i="3" s="1"/>
  <c r="CF111" i="3"/>
  <c r="CH111" i="3" s="1"/>
  <c r="CF110" i="3"/>
  <c r="CH110" i="3" s="1"/>
  <c r="CF109" i="3"/>
  <c r="CH109" i="3" s="1"/>
  <c r="CF108" i="3"/>
  <c r="CH108" i="3" s="1"/>
  <c r="CF107" i="3"/>
  <c r="CH107" i="3" s="1"/>
  <c r="CF106" i="3"/>
  <c r="CF105" i="3"/>
  <c r="CH105" i="3" s="1"/>
  <c r="CF104" i="3"/>
  <c r="CH104" i="3" s="1"/>
  <c r="CF103" i="3"/>
  <c r="CH103" i="3" s="1"/>
  <c r="CF102" i="3"/>
  <c r="CH102" i="3" s="1"/>
  <c r="CF101" i="3"/>
  <c r="CH101" i="3" s="1"/>
  <c r="CF100" i="3"/>
  <c r="CH100" i="3" s="1"/>
  <c r="CF99" i="3"/>
  <c r="CH99" i="3" s="1"/>
  <c r="CF98" i="3"/>
  <c r="CH98" i="3" s="1"/>
  <c r="CF97" i="3"/>
  <c r="CH97" i="3" s="1"/>
  <c r="CF96" i="3"/>
  <c r="CH96" i="3" s="1"/>
  <c r="CF95" i="3"/>
  <c r="CH95" i="3" s="1"/>
  <c r="CF94" i="3"/>
  <c r="CH94" i="3" s="1"/>
  <c r="CF93" i="3"/>
  <c r="CH93" i="3" s="1"/>
  <c r="CF92" i="3"/>
  <c r="CH92" i="3" s="1"/>
  <c r="CF91" i="3"/>
  <c r="CH91" i="3" s="1"/>
  <c r="CF90" i="3"/>
  <c r="CH90" i="3" s="1"/>
  <c r="CF89" i="3"/>
  <c r="CH89" i="3" s="1"/>
  <c r="CF88" i="3"/>
  <c r="CH88" i="3" s="1"/>
  <c r="CF87" i="3"/>
  <c r="CH87" i="3" s="1"/>
  <c r="CF86" i="3"/>
  <c r="CH86" i="3" s="1"/>
  <c r="CF85" i="3"/>
  <c r="CH85" i="3" s="1"/>
  <c r="CF84" i="3"/>
  <c r="CH84" i="3" s="1"/>
  <c r="CF83" i="3"/>
  <c r="CH83" i="3" s="1"/>
  <c r="CF82" i="3"/>
  <c r="CH82" i="3" s="1"/>
  <c r="CF81" i="3"/>
  <c r="CH81" i="3" s="1"/>
  <c r="CF80" i="3"/>
  <c r="CH80" i="3" s="1"/>
  <c r="CF79" i="3"/>
  <c r="CH79" i="3" s="1"/>
  <c r="CF78" i="3"/>
  <c r="CH78" i="3" s="1"/>
  <c r="CF77" i="3"/>
  <c r="CH77" i="3" s="1"/>
  <c r="CF76" i="3"/>
  <c r="CH76" i="3" s="1"/>
  <c r="CF75" i="3"/>
  <c r="CH75" i="3" s="1"/>
  <c r="CF74" i="3"/>
  <c r="CH74" i="3" s="1"/>
  <c r="CF73" i="3"/>
  <c r="CH73" i="3" s="1"/>
  <c r="CF72" i="3"/>
  <c r="CH72" i="3" s="1"/>
  <c r="CF71" i="3"/>
  <c r="CH71" i="3" s="1"/>
  <c r="CF70" i="3"/>
  <c r="CH70" i="3" s="1"/>
  <c r="CF69" i="3"/>
  <c r="CH69" i="3" s="1"/>
  <c r="CF68" i="3"/>
  <c r="CH68" i="3" s="1"/>
  <c r="CF67" i="3"/>
  <c r="CH67" i="3" s="1"/>
  <c r="CF66" i="3"/>
  <c r="CH66" i="3" s="1"/>
  <c r="CF65" i="3"/>
  <c r="CH65" i="3" s="1"/>
  <c r="CF64" i="3"/>
  <c r="CH64" i="3" s="1"/>
  <c r="CF63" i="3"/>
  <c r="CH63" i="3" s="1"/>
  <c r="CF62" i="3"/>
  <c r="CH62" i="3" s="1"/>
  <c r="CF61" i="3"/>
  <c r="CH61" i="3" s="1"/>
  <c r="CF60" i="3"/>
  <c r="CH60" i="3" s="1"/>
  <c r="CF59" i="3"/>
  <c r="CH59" i="3" s="1"/>
  <c r="CF58" i="3"/>
  <c r="CH58" i="3" s="1"/>
  <c r="CF57" i="3"/>
  <c r="CH57" i="3" s="1"/>
  <c r="CF56" i="3"/>
  <c r="CH56" i="3" s="1"/>
  <c r="CF55" i="3"/>
  <c r="CH55" i="3" s="1"/>
  <c r="CF54" i="3"/>
  <c r="CH54" i="3" s="1"/>
  <c r="CF53" i="3"/>
  <c r="CH53" i="3" s="1"/>
  <c r="CF52" i="3"/>
  <c r="CH52" i="3" s="1"/>
  <c r="CF51" i="3"/>
  <c r="CH51" i="3" s="1"/>
  <c r="CF50" i="3"/>
  <c r="CH50" i="3" s="1"/>
  <c r="CF49" i="3"/>
  <c r="CH49" i="3" s="1"/>
  <c r="CF48" i="3"/>
  <c r="CH48" i="3" s="1"/>
  <c r="CF47" i="3"/>
  <c r="CH47" i="3" s="1"/>
  <c r="CF46" i="3"/>
  <c r="CH46" i="3" s="1"/>
  <c r="CF45" i="3"/>
  <c r="CH45" i="3" s="1"/>
  <c r="CF44" i="3"/>
  <c r="CH44" i="3" s="1"/>
  <c r="CF43" i="3"/>
  <c r="CF42" i="3"/>
  <c r="CH42" i="3" s="1"/>
  <c r="CF41" i="3"/>
  <c r="CH41" i="3" s="1"/>
  <c r="CF40" i="3"/>
  <c r="CH40" i="3" s="1"/>
  <c r="CF39" i="3"/>
  <c r="CH39" i="3" s="1"/>
  <c r="CF38" i="3"/>
  <c r="CH38" i="3" s="1"/>
  <c r="CF37" i="3"/>
  <c r="CH37" i="3" s="1"/>
  <c r="CF36" i="3"/>
  <c r="CH36" i="3" s="1"/>
  <c r="CF35" i="3"/>
  <c r="CH35" i="3" s="1"/>
  <c r="CF34" i="3"/>
  <c r="CH34" i="3" s="1"/>
  <c r="CF33" i="3"/>
  <c r="CH33" i="3" s="1"/>
  <c r="CF32" i="3"/>
  <c r="CH32" i="3" s="1"/>
  <c r="CF31" i="3"/>
  <c r="CH31" i="3" s="1"/>
  <c r="CF30" i="3"/>
  <c r="CF29" i="3"/>
  <c r="CH29" i="3" s="1"/>
  <c r="CF28" i="3"/>
  <c r="CH28" i="3" s="1"/>
  <c r="CF27" i="3"/>
  <c r="CH27" i="3" s="1"/>
  <c r="CF26" i="3"/>
  <c r="CH26" i="3" s="1"/>
  <c r="CF25" i="3"/>
  <c r="CH25" i="3" s="1"/>
  <c r="CF24" i="3"/>
  <c r="CH24" i="3" s="1"/>
  <c r="CF23" i="3"/>
  <c r="CH23" i="3" s="1"/>
  <c r="CF22" i="3"/>
  <c r="CH22" i="3" s="1"/>
  <c r="CF21" i="3"/>
  <c r="CH21" i="3" s="1"/>
  <c r="CF20" i="3"/>
  <c r="CH20" i="3" s="1"/>
  <c r="CF19" i="3"/>
  <c r="CH19" i="3" s="1"/>
  <c r="CF18" i="3"/>
  <c r="CH18" i="3" s="1"/>
  <c r="CF17" i="3"/>
  <c r="CH17" i="3" s="1"/>
  <c r="CF16" i="3"/>
  <c r="CH16" i="3" s="1"/>
  <c r="CF15" i="3"/>
  <c r="CH15" i="3" s="1"/>
  <c r="CF14" i="3"/>
  <c r="CH14" i="3" s="1"/>
  <c r="CF13" i="3"/>
  <c r="CH13" i="3" s="1"/>
  <c r="CF12" i="3"/>
  <c r="CH12" i="3" s="1"/>
  <c r="CF11" i="3"/>
  <c r="CH11" i="3" s="1"/>
  <c r="CF10" i="3"/>
  <c r="CH10" i="3" s="1"/>
  <c r="CF9" i="3"/>
  <c r="CH9" i="3" s="1"/>
  <c r="CF8" i="3"/>
  <c r="CH8" i="3" s="1"/>
  <c r="CF7" i="3"/>
  <c r="CH7" i="3" s="1"/>
  <c r="CF6" i="3"/>
  <c r="CH6" i="3" s="1"/>
  <c r="CF5" i="3"/>
  <c r="CH5" i="3" s="1"/>
  <c r="CF4" i="3"/>
  <c r="CH4" i="3" s="1"/>
  <c r="CF3" i="3"/>
  <c r="CF2" i="3"/>
  <c r="CH2" i="3" s="1"/>
  <c r="B138" i="3"/>
  <c r="B137" i="3"/>
  <c r="B136" i="3"/>
  <c r="B135"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H119" i="3"/>
  <c r="H120" i="3" s="1"/>
  <c r="CB118" i="3"/>
  <c r="CB120" i="3" s="1"/>
  <c r="CA118" i="3"/>
  <c r="CA120" i="3" s="1"/>
  <c r="BZ118" i="3"/>
  <c r="BY118" i="3"/>
  <c r="BX118" i="3"/>
  <c r="BX120" i="3" s="1"/>
  <c r="BW118" i="3"/>
  <c r="BW120" i="3" s="1"/>
  <c r="BV118" i="3"/>
  <c r="BU118" i="3"/>
  <c r="BT118" i="3"/>
  <c r="BT120" i="3" s="1"/>
  <c r="BS118" i="3"/>
  <c r="BS120" i="3" s="1"/>
  <c r="BR118" i="3"/>
  <c r="BQ118" i="3"/>
  <c r="BP118" i="3"/>
  <c r="BP120" i="3" s="1"/>
  <c r="BO118" i="3"/>
  <c r="BO120" i="3" s="1"/>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G113" i="3"/>
  <c r="F113" i="3"/>
  <c r="E113" i="3"/>
  <c r="D113" i="3"/>
  <c r="G112" i="3"/>
  <c r="F112" i="3"/>
  <c r="E112" i="3"/>
  <c r="D112" i="3"/>
  <c r="G111" i="3"/>
  <c r="F111" i="3"/>
  <c r="E111" i="3"/>
  <c r="D111" i="3"/>
  <c r="G110" i="3"/>
  <c r="F110" i="3"/>
  <c r="E110" i="3"/>
  <c r="D110" i="3"/>
  <c r="G109" i="3"/>
  <c r="F109" i="3"/>
  <c r="E109" i="3"/>
  <c r="D109" i="3"/>
  <c r="G108" i="3"/>
  <c r="F108" i="3"/>
  <c r="E108" i="3"/>
  <c r="D108" i="3"/>
  <c r="G107" i="3"/>
  <c r="F107" i="3"/>
  <c r="E107" i="3"/>
  <c r="D107" i="3"/>
  <c r="G106" i="3"/>
  <c r="F106" i="3"/>
  <c r="E106" i="3"/>
  <c r="D106" i="3"/>
  <c r="G105" i="3"/>
  <c r="F105" i="3"/>
  <c r="E105" i="3"/>
  <c r="D105" i="3"/>
  <c r="G104" i="3"/>
  <c r="F104" i="3"/>
  <c r="E104" i="3"/>
  <c r="D104" i="3"/>
  <c r="G103" i="3"/>
  <c r="F103" i="3"/>
  <c r="E103" i="3"/>
  <c r="D103" i="3"/>
  <c r="G102" i="3"/>
  <c r="F102" i="3"/>
  <c r="E102" i="3"/>
  <c r="D102" i="3"/>
  <c r="G101" i="3"/>
  <c r="F101" i="3"/>
  <c r="E101" i="3"/>
  <c r="D101" i="3"/>
  <c r="G100" i="3"/>
  <c r="F100" i="3"/>
  <c r="E100" i="3"/>
  <c r="D100" i="3"/>
  <c r="G99" i="3"/>
  <c r="F99" i="3"/>
  <c r="E99" i="3"/>
  <c r="D99" i="3"/>
  <c r="G98" i="3"/>
  <c r="F98" i="3"/>
  <c r="E98" i="3"/>
  <c r="D98" i="3"/>
  <c r="G97" i="3"/>
  <c r="F97" i="3"/>
  <c r="E97" i="3"/>
  <c r="D97" i="3"/>
  <c r="G96" i="3"/>
  <c r="F96" i="3"/>
  <c r="E96" i="3"/>
  <c r="D96" i="3"/>
  <c r="G95" i="3"/>
  <c r="F95" i="3"/>
  <c r="E95" i="3"/>
  <c r="D95" i="3"/>
  <c r="G94" i="3"/>
  <c r="F94" i="3"/>
  <c r="E94" i="3"/>
  <c r="D94" i="3"/>
  <c r="G93" i="3"/>
  <c r="F93" i="3"/>
  <c r="E93" i="3"/>
  <c r="D93" i="3"/>
  <c r="G92" i="3"/>
  <c r="F92" i="3"/>
  <c r="E92" i="3"/>
  <c r="D92" i="3"/>
  <c r="G91" i="3"/>
  <c r="F91" i="3"/>
  <c r="E91" i="3"/>
  <c r="D91" i="3"/>
  <c r="G90" i="3"/>
  <c r="F90" i="3"/>
  <c r="E90" i="3"/>
  <c r="D90" i="3"/>
  <c r="G89" i="3"/>
  <c r="F89" i="3"/>
  <c r="E89" i="3"/>
  <c r="D89" i="3"/>
  <c r="G88" i="3"/>
  <c r="F88" i="3"/>
  <c r="E88" i="3"/>
  <c r="D88" i="3"/>
  <c r="G87" i="3"/>
  <c r="F87" i="3"/>
  <c r="E87" i="3"/>
  <c r="D87" i="3"/>
  <c r="G86" i="3"/>
  <c r="F86" i="3"/>
  <c r="E86" i="3"/>
  <c r="D86" i="3"/>
  <c r="G85" i="3"/>
  <c r="F85" i="3"/>
  <c r="E85" i="3"/>
  <c r="D85" i="3"/>
  <c r="G84" i="3"/>
  <c r="F84" i="3"/>
  <c r="E84" i="3"/>
  <c r="D84" i="3"/>
  <c r="G83" i="3"/>
  <c r="F83" i="3"/>
  <c r="E83" i="3"/>
  <c r="D83" i="3"/>
  <c r="G82" i="3"/>
  <c r="F82" i="3"/>
  <c r="E82" i="3"/>
  <c r="D82" i="3"/>
  <c r="G81" i="3"/>
  <c r="F81" i="3"/>
  <c r="E81" i="3"/>
  <c r="D81" i="3"/>
  <c r="G80" i="3"/>
  <c r="F80" i="3"/>
  <c r="E80" i="3"/>
  <c r="D80" i="3"/>
  <c r="G79" i="3"/>
  <c r="F79" i="3"/>
  <c r="E79" i="3"/>
  <c r="D79" i="3"/>
  <c r="G78" i="3"/>
  <c r="F78" i="3"/>
  <c r="E78" i="3"/>
  <c r="D78" i="3"/>
  <c r="G77" i="3"/>
  <c r="F77" i="3"/>
  <c r="E77" i="3"/>
  <c r="D77" i="3"/>
  <c r="G76" i="3"/>
  <c r="F76" i="3"/>
  <c r="E76" i="3"/>
  <c r="D76" i="3"/>
  <c r="G75" i="3"/>
  <c r="F75" i="3"/>
  <c r="E75" i="3"/>
  <c r="D75" i="3"/>
  <c r="G74" i="3"/>
  <c r="F74" i="3"/>
  <c r="E74" i="3"/>
  <c r="D74" i="3"/>
  <c r="G73" i="3"/>
  <c r="F73" i="3"/>
  <c r="E73" i="3"/>
  <c r="D73" i="3"/>
  <c r="G72" i="3"/>
  <c r="F72" i="3"/>
  <c r="E72" i="3"/>
  <c r="D72" i="3"/>
  <c r="G71" i="3"/>
  <c r="F71" i="3"/>
  <c r="E71" i="3"/>
  <c r="D71" i="3"/>
  <c r="G70" i="3"/>
  <c r="F70" i="3"/>
  <c r="E70" i="3"/>
  <c r="D70" i="3"/>
  <c r="G69" i="3"/>
  <c r="F69" i="3"/>
  <c r="E69" i="3"/>
  <c r="D69" i="3"/>
  <c r="G68" i="3"/>
  <c r="F68" i="3"/>
  <c r="E68" i="3"/>
  <c r="D68" i="3"/>
  <c r="G67" i="3"/>
  <c r="F67" i="3"/>
  <c r="E67" i="3"/>
  <c r="D67" i="3"/>
  <c r="G66" i="3"/>
  <c r="F66" i="3"/>
  <c r="E66" i="3"/>
  <c r="D66" i="3"/>
  <c r="G65" i="3"/>
  <c r="F65" i="3"/>
  <c r="E65" i="3"/>
  <c r="D65" i="3"/>
  <c r="G64" i="3"/>
  <c r="F64" i="3"/>
  <c r="E64" i="3"/>
  <c r="D64" i="3"/>
  <c r="G63" i="3"/>
  <c r="F63" i="3"/>
  <c r="E63" i="3"/>
  <c r="D63" i="3"/>
  <c r="G62" i="3"/>
  <c r="F62" i="3"/>
  <c r="E62" i="3"/>
  <c r="D62" i="3"/>
  <c r="G61" i="3"/>
  <c r="F61" i="3"/>
  <c r="E61" i="3"/>
  <c r="D61" i="3"/>
  <c r="G60" i="3"/>
  <c r="F60" i="3"/>
  <c r="E60" i="3"/>
  <c r="D60" i="3"/>
  <c r="G59" i="3"/>
  <c r="F59" i="3"/>
  <c r="E59" i="3"/>
  <c r="D59" i="3"/>
  <c r="G58" i="3"/>
  <c r="F58" i="3"/>
  <c r="E58" i="3"/>
  <c r="D58" i="3"/>
  <c r="G57" i="3"/>
  <c r="F57" i="3"/>
  <c r="E57" i="3"/>
  <c r="D57" i="3"/>
  <c r="G56" i="3"/>
  <c r="F56" i="3"/>
  <c r="E56" i="3"/>
  <c r="D56" i="3"/>
  <c r="G55" i="3"/>
  <c r="F55" i="3"/>
  <c r="E55" i="3"/>
  <c r="D55" i="3"/>
  <c r="G54" i="3"/>
  <c r="F54" i="3"/>
  <c r="E54" i="3"/>
  <c r="D54" i="3"/>
  <c r="G53" i="3"/>
  <c r="F53" i="3"/>
  <c r="E53" i="3"/>
  <c r="D53" i="3"/>
  <c r="G52" i="3"/>
  <c r="F52" i="3"/>
  <c r="E52" i="3"/>
  <c r="D52" i="3"/>
  <c r="G51" i="3"/>
  <c r="F51" i="3"/>
  <c r="E51" i="3"/>
  <c r="D51" i="3"/>
  <c r="G50" i="3"/>
  <c r="F50" i="3"/>
  <c r="E50" i="3"/>
  <c r="D50" i="3"/>
  <c r="G49" i="3"/>
  <c r="F49" i="3"/>
  <c r="E49" i="3"/>
  <c r="D49" i="3"/>
  <c r="G48" i="3"/>
  <c r="F48" i="3"/>
  <c r="E48" i="3"/>
  <c r="D48" i="3"/>
  <c r="G47" i="3"/>
  <c r="F47" i="3"/>
  <c r="E47" i="3"/>
  <c r="D47" i="3"/>
  <c r="G46" i="3"/>
  <c r="F46" i="3"/>
  <c r="E46" i="3"/>
  <c r="D46" i="3"/>
  <c r="G45" i="3"/>
  <c r="F45" i="3"/>
  <c r="E45" i="3"/>
  <c r="D45" i="3"/>
  <c r="G44" i="3"/>
  <c r="F44" i="3"/>
  <c r="E44" i="3"/>
  <c r="D44" i="3"/>
  <c r="G43" i="3"/>
  <c r="F43" i="3"/>
  <c r="E43" i="3"/>
  <c r="D43" i="3"/>
  <c r="G42" i="3"/>
  <c r="F42" i="3"/>
  <c r="E42" i="3"/>
  <c r="D42" i="3"/>
  <c r="G41" i="3"/>
  <c r="F41" i="3"/>
  <c r="E41" i="3"/>
  <c r="D41" i="3"/>
  <c r="G40" i="3"/>
  <c r="F40" i="3"/>
  <c r="E40" i="3"/>
  <c r="D40" i="3"/>
  <c r="G39" i="3"/>
  <c r="F39" i="3"/>
  <c r="E39" i="3"/>
  <c r="D39" i="3"/>
  <c r="G38" i="3"/>
  <c r="F38" i="3"/>
  <c r="E38" i="3"/>
  <c r="D38" i="3"/>
  <c r="G37" i="3"/>
  <c r="F37" i="3"/>
  <c r="E37" i="3"/>
  <c r="D37" i="3"/>
  <c r="G36" i="3"/>
  <c r="F36" i="3"/>
  <c r="E36" i="3"/>
  <c r="D36" i="3"/>
  <c r="G35" i="3"/>
  <c r="F35" i="3"/>
  <c r="E35" i="3"/>
  <c r="D35" i="3"/>
  <c r="G34" i="3"/>
  <c r="F34" i="3"/>
  <c r="E34" i="3"/>
  <c r="D34" i="3"/>
  <c r="G33" i="3"/>
  <c r="F33" i="3"/>
  <c r="F118" i="3" s="1"/>
  <c r="E33" i="3"/>
  <c r="E118" i="3" s="1"/>
  <c r="D33" i="3"/>
  <c r="G32" i="3"/>
  <c r="F32" i="3"/>
  <c r="E32" i="3"/>
  <c r="D32" i="3"/>
  <c r="G31" i="3"/>
  <c r="F31" i="3"/>
  <c r="E31" i="3"/>
  <c r="D31" i="3"/>
  <c r="G30" i="3"/>
  <c r="F30" i="3"/>
  <c r="E30" i="3"/>
  <c r="D30" i="3"/>
  <c r="G29" i="3"/>
  <c r="F29" i="3"/>
  <c r="E29" i="3"/>
  <c r="D29" i="3"/>
  <c r="G28" i="3"/>
  <c r="F28" i="3"/>
  <c r="E28" i="3"/>
  <c r="D28" i="3"/>
  <c r="G27" i="3"/>
  <c r="F27" i="3"/>
  <c r="E27" i="3"/>
  <c r="D27" i="3"/>
  <c r="G26" i="3"/>
  <c r="F26" i="3"/>
  <c r="E26" i="3"/>
  <c r="D26" i="3"/>
  <c r="G25" i="3"/>
  <c r="F25" i="3"/>
  <c r="E25" i="3"/>
  <c r="D25" i="3"/>
  <c r="G24" i="3"/>
  <c r="F24" i="3"/>
  <c r="E24" i="3"/>
  <c r="D24" i="3"/>
  <c r="G23" i="3"/>
  <c r="F23" i="3"/>
  <c r="E23" i="3"/>
  <c r="D23" i="3"/>
  <c r="G22" i="3"/>
  <c r="F22" i="3"/>
  <c r="E22" i="3"/>
  <c r="D22" i="3"/>
  <c r="G21" i="3"/>
  <c r="F21" i="3"/>
  <c r="E21" i="3"/>
  <c r="D21" i="3"/>
  <c r="G20" i="3"/>
  <c r="F20" i="3"/>
  <c r="E20" i="3"/>
  <c r="D20" i="3"/>
  <c r="G19" i="3"/>
  <c r="F19" i="3"/>
  <c r="E19" i="3"/>
  <c r="D19" i="3"/>
  <c r="G18" i="3"/>
  <c r="F18" i="3"/>
  <c r="E18" i="3"/>
  <c r="D18" i="3"/>
  <c r="G17" i="3"/>
  <c r="F17" i="3"/>
  <c r="E17" i="3"/>
  <c r="D17" i="3"/>
  <c r="G16" i="3"/>
  <c r="F16" i="3"/>
  <c r="E16" i="3"/>
  <c r="D16" i="3"/>
  <c r="G15" i="3"/>
  <c r="F15" i="3"/>
  <c r="E15" i="3"/>
  <c r="D15" i="3"/>
  <c r="G14" i="3"/>
  <c r="F14" i="3"/>
  <c r="E14" i="3"/>
  <c r="D14" i="3"/>
  <c r="G13" i="3"/>
  <c r="F13" i="3"/>
  <c r="E13" i="3"/>
  <c r="D13" i="3"/>
  <c r="G12" i="3"/>
  <c r="F12" i="3"/>
  <c r="E12" i="3"/>
  <c r="D12" i="3"/>
  <c r="G11" i="3"/>
  <c r="F11" i="3"/>
  <c r="E11" i="3"/>
  <c r="D11" i="3"/>
  <c r="G10" i="3"/>
  <c r="F10" i="3"/>
  <c r="E10" i="3"/>
  <c r="D10" i="3"/>
  <c r="G9" i="3"/>
  <c r="F9" i="3"/>
  <c r="E9" i="3"/>
  <c r="D9" i="3"/>
  <c r="G8" i="3"/>
  <c r="F8" i="3"/>
  <c r="E8" i="3"/>
  <c r="D8" i="3"/>
  <c r="G7" i="3"/>
  <c r="F7" i="3"/>
  <c r="E7" i="3"/>
  <c r="D7" i="3"/>
  <c r="G6" i="3"/>
  <c r="F6" i="3"/>
  <c r="E6" i="3"/>
  <c r="D6" i="3"/>
  <c r="G5" i="3"/>
  <c r="F5" i="3"/>
  <c r="E5" i="3"/>
  <c r="D5" i="3"/>
  <c r="G4" i="3"/>
  <c r="F4" i="3"/>
  <c r="E4" i="3"/>
  <c r="D4" i="3"/>
  <c r="G3" i="3"/>
  <c r="F3" i="3"/>
  <c r="E3" i="3"/>
  <c r="D3" i="3"/>
  <c r="G2" i="3"/>
  <c r="G119" i="3" s="1"/>
  <c r="E2" i="3"/>
  <c r="D2" i="3"/>
  <c r="CH106" i="3" l="1"/>
  <c r="AF120" i="3"/>
  <c r="AJ120" i="3"/>
  <c r="AN120" i="3"/>
  <c r="AR120" i="3"/>
  <c r="AV120" i="3"/>
  <c r="AZ120" i="3"/>
  <c r="BI120" i="3"/>
  <c r="BF120" i="3"/>
  <c r="BJ120" i="3"/>
  <c r="CH30" i="3"/>
  <c r="N120" i="3"/>
  <c r="R120" i="3"/>
  <c r="V120" i="3"/>
  <c r="Z120" i="3"/>
  <c r="AD120" i="3"/>
  <c r="K120" i="3"/>
  <c r="CE4" i="3"/>
  <c r="CE5" i="3"/>
  <c r="CE6" i="3"/>
  <c r="CE7" i="3"/>
  <c r="CE8" i="3"/>
  <c r="CE9" i="3"/>
  <c r="CE10" i="3"/>
  <c r="CE11" i="3"/>
  <c r="CE15" i="3"/>
  <c r="CE16" i="3"/>
  <c r="CE59" i="3"/>
  <c r="CE12" i="3"/>
  <c r="CE13" i="3"/>
  <c r="CE14" i="3"/>
  <c r="CE17" i="3"/>
  <c r="CE18" i="3"/>
  <c r="CE19" i="3"/>
  <c r="CE20" i="3"/>
  <c r="CE21" i="3"/>
  <c r="CE22" i="3"/>
  <c r="CE23" i="3"/>
  <c r="CE24" i="3"/>
  <c r="CE25" i="3"/>
  <c r="CE26" i="3"/>
  <c r="CE27" i="3"/>
  <c r="CE28" i="3"/>
  <c r="CE29" i="3"/>
  <c r="CE30" i="3"/>
  <c r="CE31" i="3"/>
  <c r="CE32" i="3"/>
  <c r="D118" i="3"/>
  <c r="CE33" i="3"/>
  <c r="CE34" i="3"/>
  <c r="CE35" i="3"/>
  <c r="CE36" i="3"/>
  <c r="CE37" i="3"/>
  <c r="CE38" i="3"/>
  <c r="CE39" i="3"/>
  <c r="CE40" i="3"/>
  <c r="CE41" i="3"/>
  <c r="CE42" i="3"/>
  <c r="CE43" i="3"/>
  <c r="CE44" i="3"/>
  <c r="CE45" i="3"/>
  <c r="CE46" i="3"/>
  <c r="CE47" i="3"/>
  <c r="CE48" i="3"/>
  <c r="CE49" i="3"/>
  <c r="CE50" i="3"/>
  <c r="CE51" i="3"/>
  <c r="CE52" i="3"/>
  <c r="CE53" i="3"/>
  <c r="CE54" i="3"/>
  <c r="CE55" i="3"/>
  <c r="CE56" i="3"/>
  <c r="CE57" i="3"/>
  <c r="CE58" i="3"/>
  <c r="CE61" i="3"/>
  <c r="CE63" i="3"/>
  <c r="CE65" i="3"/>
  <c r="CE67" i="3"/>
  <c r="CE69" i="3"/>
  <c r="CE71" i="3"/>
  <c r="CE73" i="3"/>
  <c r="CE75" i="3"/>
  <c r="CE77" i="3"/>
  <c r="CE79" i="3"/>
  <c r="CE81" i="3"/>
  <c r="CE83" i="3"/>
  <c r="CE85" i="3"/>
  <c r="CE87" i="3"/>
  <c r="CE89" i="3"/>
  <c r="CE90" i="3"/>
  <c r="CE92" i="3"/>
  <c r="CE93" i="3"/>
  <c r="CE94" i="3"/>
  <c r="CE95" i="3"/>
  <c r="CE96" i="3"/>
  <c r="CE97" i="3"/>
  <c r="CE98" i="3"/>
  <c r="CE99" i="3"/>
  <c r="CE100" i="3"/>
  <c r="CE101" i="3"/>
  <c r="CE102" i="3"/>
  <c r="CE103" i="3"/>
  <c r="CE104" i="3"/>
  <c r="CE105" i="3"/>
  <c r="CE106" i="3"/>
  <c r="CE107" i="3"/>
  <c r="CE108" i="3"/>
  <c r="CE109" i="3"/>
  <c r="CE110" i="3"/>
  <c r="CE111" i="3"/>
  <c r="CE112" i="3"/>
  <c r="CE113" i="3"/>
  <c r="CE60" i="3"/>
  <c r="CE62" i="3"/>
  <c r="CE64" i="3"/>
  <c r="CE66" i="3"/>
  <c r="CE68" i="3"/>
  <c r="CE70" i="3"/>
  <c r="CE72" i="3"/>
  <c r="CE74" i="3"/>
  <c r="CE76" i="3"/>
  <c r="CE78" i="3"/>
  <c r="CE80" i="3"/>
  <c r="CE82" i="3"/>
  <c r="CE84" i="3"/>
  <c r="CE86" i="3"/>
  <c r="CE88" i="3"/>
  <c r="CE91" i="3"/>
  <c r="L120" i="3"/>
  <c r="O120" i="3"/>
  <c r="S120" i="3"/>
  <c r="W120" i="3"/>
  <c r="AA120" i="3"/>
  <c r="AG120" i="3"/>
  <c r="AK120" i="3"/>
  <c r="AO120" i="3"/>
  <c r="AS120" i="3"/>
  <c r="B129" i="3" s="1"/>
  <c r="AW120" i="3"/>
  <c r="BA120" i="3"/>
  <c r="CH43" i="3"/>
  <c r="CF115" i="3"/>
  <c r="CH3" i="3"/>
  <c r="CG115" i="3"/>
  <c r="G118" i="3"/>
  <c r="G120" i="3" s="1"/>
  <c r="D119" i="3"/>
  <c r="J120" i="3"/>
  <c r="Q120" i="3"/>
  <c r="U120" i="3"/>
  <c r="Y120" i="3"/>
  <c r="AC120" i="3"/>
  <c r="AE120" i="3"/>
  <c r="AI120" i="3"/>
  <c r="AM120" i="3"/>
  <c r="AQ120" i="3"/>
  <c r="AU120" i="3"/>
  <c r="AY120" i="3"/>
  <c r="BC120" i="3"/>
  <c r="BE120" i="3"/>
  <c r="BH120" i="3"/>
  <c r="BL120" i="3"/>
  <c r="BN120" i="3"/>
  <c r="BR120" i="3"/>
  <c r="BV120" i="3"/>
  <c r="BZ120" i="3"/>
  <c r="E119" i="3"/>
  <c r="E120" i="3" s="1"/>
  <c r="I120" i="3"/>
  <c r="M120" i="3"/>
  <c r="P120" i="3"/>
  <c r="T120" i="3"/>
  <c r="X120" i="3"/>
  <c r="AB120" i="3"/>
  <c r="AH120" i="3"/>
  <c r="AL120" i="3"/>
  <c r="AP120" i="3"/>
  <c r="AT120" i="3"/>
  <c r="AX120" i="3"/>
  <c r="BB120" i="3"/>
  <c r="BD120" i="3"/>
  <c r="BG120" i="3"/>
  <c r="BK120" i="3"/>
  <c r="BM120" i="3"/>
  <c r="BQ120" i="3"/>
  <c r="BU120" i="3"/>
  <c r="BY120" i="3"/>
  <c r="F2" i="3"/>
  <c r="F119" i="3" s="1"/>
  <c r="F120" i="3" s="1"/>
  <c r="CE3" i="3" l="1"/>
  <c r="CE2" i="3"/>
  <c r="CH115" i="3"/>
  <c r="B130" i="3"/>
  <c r="B128" i="3" s="1"/>
  <c r="I128" i="3" l="1"/>
  <c r="N127" i="3"/>
  <c r="CE115" i="3"/>
  <c r="B133" i="3" s="1"/>
  <c r="AW122" i="3" s="1"/>
  <c r="H128" i="3"/>
  <c r="G128" i="3"/>
  <c r="K128" i="3"/>
  <c r="M127" i="3"/>
  <c r="L127" i="3"/>
  <c r="J128" i="3"/>
  <c r="F128" i="3"/>
  <c r="B131" i="3"/>
  <c r="D120" i="3"/>
  <c r="J127" i="3" l="1"/>
  <c r="AP122" i="3"/>
  <c r="V122" i="3"/>
  <c r="AE122" i="3"/>
  <c r="B148" i="3" s="1"/>
  <c r="AS122" i="3"/>
  <c r="AM122" i="3"/>
  <c r="AX122" i="3"/>
  <c r="BN122" i="3"/>
  <c r="U122" i="3"/>
  <c r="B125" i="3"/>
  <c r="BC122" i="3"/>
  <c r="BT122" i="3"/>
  <c r="BZ122" i="3"/>
  <c r="AQ122" i="3"/>
  <c r="BY122" i="3"/>
  <c r="BH122" i="3"/>
  <c r="BL122" i="3"/>
  <c r="B151" i="3" s="1"/>
  <c r="AT122" i="3"/>
  <c r="M122" i="3"/>
  <c r="I122" i="3"/>
  <c r="W122" i="3"/>
  <c r="K127" i="3"/>
  <c r="BF122" i="3"/>
  <c r="AV122" i="3"/>
  <c r="BR122" i="3"/>
  <c r="AG122" i="3"/>
  <c r="AK122" i="3"/>
  <c r="F127" i="3"/>
  <c r="BP122" i="3"/>
  <c r="BG122" i="3"/>
  <c r="J122" i="3"/>
  <c r="BO122" i="3"/>
  <c r="BA122" i="3"/>
  <c r="BB122" i="3"/>
  <c r="BM122" i="3"/>
  <c r="AF122" i="3"/>
  <c r="Q122" i="3"/>
  <c r="B146" i="3" s="1"/>
  <c r="AJ122" i="3"/>
  <c r="BS122" i="3"/>
  <c r="AI122" i="3"/>
  <c r="BW122" i="3"/>
  <c r="X122" i="3"/>
  <c r="B152" i="3" s="1"/>
  <c r="AY122" i="3"/>
  <c r="G127" i="3"/>
  <c r="H127" i="3"/>
  <c r="AD122" i="3"/>
  <c r="BK122" i="3"/>
  <c r="CA122" i="3"/>
  <c r="F122" i="3"/>
  <c r="B149" i="3" s="1"/>
  <c r="T122" i="3"/>
  <c r="C133" i="3"/>
  <c r="E122" i="3"/>
  <c r="B145" i="3" s="1"/>
  <c r="L122" i="3"/>
  <c r="G122" i="3"/>
  <c r="B147" i="3" s="1"/>
  <c r="H122" i="3"/>
  <c r="AZ122" i="3"/>
  <c r="BI122" i="3"/>
  <c r="I127" i="3"/>
  <c r="O122" i="3"/>
  <c r="AH122" i="3"/>
  <c r="AN122" i="3"/>
  <c r="AA122" i="3"/>
  <c r="AO122" i="3"/>
  <c r="CB122" i="3"/>
  <c r="AB122" i="3"/>
  <c r="B150" i="3" s="1"/>
  <c r="BJ122" i="3"/>
  <c r="BV122" i="3"/>
  <c r="Y122" i="3"/>
  <c r="AU122" i="3"/>
  <c r="B126" i="3"/>
  <c r="N122" i="3"/>
  <c r="P122" i="3"/>
  <c r="BD122" i="3"/>
  <c r="BU122" i="3"/>
  <c r="B124" i="3"/>
  <c r="AL122" i="3"/>
  <c r="BE122" i="3"/>
  <c r="K122" i="3"/>
  <c r="R122" i="3"/>
  <c r="BQ122" i="3"/>
  <c r="AR122" i="3"/>
  <c r="AC122" i="3"/>
  <c r="BX122" i="3"/>
  <c r="Z122" i="3"/>
  <c r="S122" i="3"/>
  <c r="D122" i="3"/>
  <c r="B14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Brunel Victor</author>
  </authors>
  <commentList>
    <comment ref="H1" authorId="0" shapeId="0" xr:uid="{9F07C706-B5BE-4148-9972-44C4500BDC90}">
      <text>
        <r>
          <rPr>
            <b/>
            <sz val="9"/>
            <color indexed="81"/>
            <rFont val="Tahoma"/>
            <family val="2"/>
          </rPr>
          <t>Brunel Victor:</t>
        </r>
        <r>
          <rPr>
            <sz val="9"/>
            <color indexed="81"/>
            <rFont val="Tahoma"/>
            <family val="2"/>
          </rPr>
          <t xml:space="preserve">
https://grouplens.org/datasets/hetrec-2011/</t>
        </r>
      </text>
    </comment>
    <comment ref="R1" authorId="0" shapeId="0" xr:uid="{D680CB66-7505-43D8-8A15-1F0A61A17130}">
      <text>
        <r>
          <rPr>
            <b/>
            <sz val="9"/>
            <color indexed="81"/>
            <rFont val="Tahoma"/>
            <charset val="1"/>
          </rPr>
          <t>Brunel Victor:</t>
        </r>
        <r>
          <rPr>
            <sz val="9"/>
            <color indexed="81"/>
            <rFont val="Tahoma"/>
            <charset val="1"/>
          </rPr>
          <t xml:space="preserve">
https://dl.acm.org/citation.cfm?id=3077136.3080724</t>
        </r>
      </text>
    </comment>
    <comment ref="Y1" authorId="0" shapeId="0" xr:uid="{736E7F05-1645-4D0A-9464-EC8850F001B3}">
      <text>
        <r>
          <rPr>
            <b/>
            <sz val="9"/>
            <color indexed="81"/>
            <rFont val="Tahoma"/>
            <family val="2"/>
          </rPr>
          <t>Brunel Victor:</t>
        </r>
        <r>
          <rPr>
            <sz val="9"/>
            <color indexed="81"/>
            <rFont val="Tahoma"/>
            <family val="2"/>
          </rPr>
          <t xml:space="preserve">
https://recsys.yoochoose.net/</t>
        </r>
      </text>
    </comment>
    <comment ref="AV1" authorId="0" shapeId="0" xr:uid="{6E453F02-CBD1-40F5-97DE-E91187224012}">
      <text>
        <r>
          <rPr>
            <b/>
            <sz val="9"/>
            <color indexed="81"/>
            <rFont val="Tahoma"/>
            <family val="2"/>
          </rPr>
          <t>Brunel Victor:</t>
        </r>
        <r>
          <rPr>
            <sz val="9"/>
            <color indexed="81"/>
            <rFont val="Tahoma"/>
            <family val="2"/>
          </rPr>
          <t xml:space="preserve">
https://www.xing.com/
https://www.xing.com/en</t>
        </r>
      </text>
    </comment>
    <comment ref="AY1" authorId="0" shapeId="0" xr:uid="{2550B18D-AB02-4475-9B42-0E55AF9D9B9F}">
      <text>
        <r>
          <rPr>
            <b/>
            <sz val="9"/>
            <color indexed="81"/>
            <rFont val="Tahoma"/>
            <family val="2"/>
          </rPr>
          <t>Brunel Victor:</t>
        </r>
        <r>
          <rPr>
            <sz val="9"/>
            <color indexed="81"/>
            <rFont val="Tahoma"/>
            <family val="2"/>
          </rPr>
          <t xml:space="preserve">
http://www.wanghao.in/data/ctrsr_datasets.rar
dwonload link</t>
        </r>
      </text>
    </comment>
    <comment ref="BB1" authorId="0" shapeId="0" xr:uid="{82BCCAA8-29C9-40A6-8638-2C36E9325EBF}">
      <text>
        <r>
          <rPr>
            <b/>
            <sz val="9"/>
            <color indexed="81"/>
            <rFont val="Tahoma"/>
            <family val="2"/>
          </rPr>
          <t>Brunel Victor:</t>
        </r>
        <r>
          <rPr>
            <sz val="9"/>
            <color indexed="81"/>
            <rFont val="Tahoma"/>
            <family val="2"/>
          </rPr>
          <t xml:space="preserve">
Simon Dooms, Toon De Pessemier, and Luc Martens. 2013. MovieTweetings: a
Movie Rating Dataset Collected From Twier. In Workshop on Crowdsourcing
and Human Computation for Recommender Systems, CrowdRec at RecSys 2013.</t>
        </r>
      </text>
    </comment>
    <comment ref="BC1" authorId="0" shapeId="0" xr:uid="{F5D31362-F0F9-4DA2-AC74-3CC5D0B07CBD}">
      <text>
        <r>
          <rPr>
            <b/>
            <sz val="9"/>
            <color indexed="81"/>
            <rFont val="Tahoma"/>
          </rPr>
          <t>Brunel Victor:</t>
        </r>
        <r>
          <rPr>
            <sz val="9"/>
            <color indexed="81"/>
            <rFont val="Tahoma"/>
          </rPr>
          <t xml:space="preserve">
http://www.yongliu.org/datasets/</t>
        </r>
      </text>
    </comment>
    <comment ref="BD1" authorId="0" shapeId="0" xr:uid="{32C6C816-9215-4C72-93BB-C4BF8DF765C2}">
      <text>
        <r>
          <rPr>
            <b/>
            <sz val="9"/>
            <color indexed="81"/>
            <rFont val="Tahoma"/>
          </rPr>
          <t>Brunel Victor:</t>
        </r>
        <r>
          <rPr>
            <sz val="9"/>
            <color indexed="81"/>
            <rFont val="Tahoma"/>
          </rPr>
          <t xml:space="preserve">
https://www.renttherunway.com/</t>
        </r>
      </text>
    </comment>
    <comment ref="BE1" authorId="0" shapeId="0" xr:uid="{6F5A45E9-74D8-4AFF-AE53-43FE652EA7D2}">
      <text>
        <r>
          <rPr>
            <b/>
            <sz val="9"/>
            <color indexed="81"/>
            <rFont val="Tahoma"/>
            <charset val="1"/>
          </rPr>
          <t>Brunel Victor:</t>
        </r>
        <r>
          <rPr>
            <sz val="9"/>
            <color indexed="81"/>
            <rFont val="Tahoma"/>
            <charset val="1"/>
          </rPr>
          <t xml:space="preserve">
https://www.kaggle.com/c/avazu-ctr-prediction</t>
        </r>
      </text>
    </comment>
    <comment ref="BF1" authorId="0" shapeId="0" xr:uid="{E2B30681-F5E7-4D85-965B-E7DF55644FC9}">
      <text>
        <r>
          <rPr>
            <b/>
            <sz val="9"/>
            <color indexed="81"/>
            <rFont val="Tahoma"/>
            <charset val="1"/>
          </rPr>
          <t>Brunel Victor:</t>
        </r>
        <r>
          <rPr>
            <sz val="9"/>
            <color indexed="81"/>
            <rFont val="Tahoma"/>
            <charset val="1"/>
          </rPr>
          <t xml:space="preserve">
http://labs.criteo.com/2013/12/download-terabyte-click-logs/</t>
        </r>
      </text>
    </comment>
    <comment ref="BG1" authorId="0" shapeId="0" xr:uid="{35F4963A-0F9A-464B-B22E-64566BD9DBDA}">
      <text>
        <r>
          <rPr>
            <b/>
            <sz val="9"/>
            <color indexed="81"/>
            <rFont val="Tahoma"/>
            <family val="2"/>
          </rPr>
          <t>Brunel Victor:</t>
        </r>
        <r>
          <rPr>
            <sz val="9"/>
            <color indexed="81"/>
            <rFont val="Tahoma"/>
            <family val="2"/>
          </rPr>
          <t xml:space="preserve">
https://www.librec.net/datasets.html</t>
        </r>
      </text>
    </comment>
    <comment ref="BH1" authorId="0" shapeId="0" xr:uid="{2408AB7A-6106-473B-8D6B-C403FAACA6A7}">
      <text>
        <r>
          <rPr>
            <b/>
            <sz val="9"/>
            <color indexed="81"/>
            <rFont val="Tahoma"/>
            <family val="2"/>
          </rPr>
          <t>Brunel Victor:</t>
        </r>
        <r>
          <rPr>
            <sz val="9"/>
            <color indexed="81"/>
            <rFont val="Tahoma"/>
            <family val="2"/>
          </rPr>
          <t xml:space="preserve">
 Changtao Zhong, Sunil Shah, Karthik Sundaravadivelan, and Nishanth Sastry.
2013. Sharing the Loves: Understanding the How and Why of Online Content
https://nms.kcl.ac.uk/netsys/datasets/social-curation/dataset.html
https://nms.kcl.ac.uk/netsys/datasets/social-curation/dataset.html</t>
        </r>
      </text>
    </comment>
    <comment ref="BI1" authorId="0" shapeId="0" xr:uid="{BCDD3D99-E88B-4451-8CA9-83C38948D5C2}">
      <text>
        <r>
          <rPr>
            <b/>
            <sz val="9"/>
            <color indexed="81"/>
            <rFont val="Tahoma"/>
            <family val="2"/>
          </rPr>
          <t>Brunel Victor:</t>
        </r>
        <r>
          <rPr>
            <sz val="9"/>
            <color indexed="81"/>
            <rFont val="Tahoma"/>
            <family val="2"/>
          </rPr>
          <t xml:space="preserve">
Pruned : e a dataset which includes
all submissions and comments on Reddit in March 2017
https://www.reddit.com/comments/6607j2</t>
        </r>
      </text>
    </comment>
    <comment ref="BJ1" authorId="0" shapeId="0" xr:uid="{0991B70F-EE58-4D08-A8AA-044125D2835A}">
      <text>
        <r>
          <rPr>
            <b/>
            <sz val="9"/>
            <color indexed="81"/>
            <rFont val="Tahoma"/>
            <family val="2"/>
          </rPr>
          <t>Brunel Victor:</t>
        </r>
        <r>
          <rPr>
            <sz val="9"/>
            <color indexed="81"/>
            <rFont val="Tahoma"/>
            <family val="2"/>
          </rPr>
          <t xml:space="preserve">
This Section presents in detail, a novel and publicly available dataset
for online recommendation provided by Purch. The dataset, referred
to as Pandor, records the behavior of users of a high-tech website
during one month</t>
        </r>
      </text>
    </comment>
    <comment ref="BK1" authorId="0" shapeId="0" xr:uid="{0D975C71-7C48-41EB-A3F8-5EC4ADCD875F}">
      <text>
        <r>
          <rPr>
            <b/>
            <sz val="9"/>
            <color indexed="81"/>
            <rFont val="Tahoma"/>
            <family val="2"/>
          </rPr>
          <t>Brunel Victor:</t>
        </r>
        <r>
          <rPr>
            <sz val="9"/>
            <color indexed="81"/>
            <rFont val="Tahoma"/>
            <family val="2"/>
          </rPr>
          <t xml:space="preserve">
https://www.cse.msu.edu/
https://www.jiliang.xyz/trust.html</t>
        </r>
      </text>
    </comment>
    <comment ref="BL1" authorId="0" shapeId="0" xr:uid="{8188A235-5099-41BE-9507-9D1537F10894}">
      <text>
        <r>
          <rPr>
            <b/>
            <sz val="9"/>
            <color indexed="81"/>
            <rFont val="Tahoma"/>
            <family val="2"/>
          </rPr>
          <t>Brunel Victor:</t>
        </r>
        <r>
          <rPr>
            <sz val="9"/>
            <color indexed="81"/>
            <rFont val="Tahoma"/>
            <family val="2"/>
          </rPr>
          <t xml:space="preserve">
https://www.trustlet.org/downloaded_epinions.html
carefull, blocked by bitdefender
http://www.trustlet.org/epinions.html
 Ramanathan V. Guha, Ravi Kumar, Prabhakar Raghavan, and Andrew Tomkins.
2004. Propagation of trust and distrust. In WWW. 403–412.</t>
        </r>
      </text>
    </comment>
    <comment ref="BO1" authorId="0" shapeId="0" xr:uid="{2D506772-1FE0-46C8-A9AE-BC257BB5CD17}">
      <text>
        <r>
          <rPr>
            <b/>
            <sz val="9"/>
            <color indexed="81"/>
            <rFont val="Tahoma"/>
            <family val="2"/>
          </rPr>
          <t>Brunel Victor:</t>
        </r>
        <r>
          <rPr>
            <sz val="9"/>
            <color indexed="81"/>
            <rFont val="Tahoma"/>
            <family val="2"/>
          </rPr>
          <t xml:space="preserve">
hps://www.cse.cuhk.edu.hk/irwin.king.new/pub/data/douban
</t>
        </r>
      </text>
    </comment>
    <comment ref="BQ1" authorId="0" shapeId="0" xr:uid="{55E37D88-26A2-4DF1-868D-97903F85D8C9}">
      <text>
        <r>
          <rPr>
            <b/>
            <sz val="9"/>
            <color indexed="81"/>
            <rFont val="Tahoma"/>
            <family val="2"/>
          </rPr>
          <t>Brunel Victor:</t>
        </r>
        <r>
          <rPr>
            <sz val="9"/>
            <color indexed="81"/>
            <rFont val="Tahoma"/>
            <family val="2"/>
          </rPr>
          <t xml:space="preserve">
Cli AC Lampe, Erik Johnston, and Paul Resnick. 2007. Follow the reader:
ltering comments on slashdot. In Proceedings of the SIGCHI conference on Human
factors in computing systems. ACM, 1253–1262</t>
        </r>
      </text>
    </comment>
    <comment ref="BR1" authorId="0" shapeId="0" xr:uid="{795D66FB-A607-47BA-AEF3-F21101491E20}">
      <text>
        <r>
          <rPr>
            <b/>
            <sz val="9"/>
            <color indexed="81"/>
            <rFont val="Tahoma"/>
            <family val="2"/>
          </rPr>
          <t>Brunel Victor:</t>
        </r>
        <r>
          <rPr>
            <sz val="9"/>
            <color indexed="81"/>
            <rFont val="Tahoma"/>
            <family val="2"/>
          </rPr>
          <t xml:space="preserve">
 Moira Burke and Robert Kraut. 2008. Mopping up: modeling wikipedia promotion
decisions. In Proceedings of the 2008 ACM conference on Computer supported
cooperative work. ACM, 27–36</t>
        </r>
      </text>
    </comment>
    <comment ref="BS1" authorId="0" shapeId="0" xr:uid="{757A6BEC-B592-47AE-8D8C-068D0DAACD99}">
      <text>
        <r>
          <rPr>
            <b/>
            <sz val="9"/>
            <color indexed="81"/>
            <rFont val="Tahoma"/>
            <family val="2"/>
          </rPr>
          <t>Brunel Victor:</t>
        </r>
        <r>
          <rPr>
            <sz val="9"/>
            <color indexed="81"/>
            <rFont val="Tahoma"/>
            <family val="2"/>
          </rPr>
          <t xml:space="preserve">
hp://labrosa.ee.columbia.edu/millionsong/tasteprole</t>
        </r>
      </text>
    </comment>
    <comment ref="BT1" authorId="0" shapeId="0" xr:uid="{42037189-7D5F-4AA4-B104-018BC061C711}">
      <text>
        <r>
          <rPr>
            <b/>
            <sz val="9"/>
            <color indexed="81"/>
            <rFont val="Tahoma"/>
            <family val="2"/>
          </rPr>
          <t>Brunel Victor:</t>
        </r>
        <r>
          <rPr>
            <sz val="9"/>
            <color indexed="81"/>
            <rFont val="Tahoma"/>
            <family val="2"/>
          </rPr>
          <t xml:space="preserve">
T. Mikolov. 2012. Statistical language models based on neural networks. Ph.D.
Dissertation. Brno University of Technology</t>
        </r>
      </text>
    </comment>
    <comment ref="BU1" authorId="0" shapeId="0" xr:uid="{6BFECEA9-8000-42B8-AAD1-7632C820BE15}">
      <text>
        <r>
          <rPr>
            <b/>
            <sz val="9"/>
            <color indexed="81"/>
            <rFont val="Tahoma"/>
            <family val="2"/>
          </rPr>
          <t>Brunel Victor:</t>
        </r>
        <r>
          <rPr>
            <sz val="9"/>
            <color indexed="81"/>
            <rFont val="Tahoma"/>
            <family val="2"/>
          </rPr>
          <t xml:space="preserve">
http://ana.cachopo.org/datasets-for-single-label-text-categorization</t>
        </r>
      </text>
    </comment>
    <comment ref="BV1" authorId="0" shapeId="0" xr:uid="{621A83B7-FD0A-476C-9F59-136CBFB25C46}">
      <text>
        <r>
          <rPr>
            <b/>
            <sz val="9"/>
            <color indexed="81"/>
            <rFont val="Tahoma"/>
            <family val="2"/>
          </rPr>
          <t>Brunel Victor:</t>
        </r>
        <r>
          <rPr>
            <sz val="9"/>
            <color indexed="81"/>
            <rFont val="Tahoma"/>
            <family val="2"/>
          </rPr>
          <t xml:space="preserve">
Panagiotis Adamopoulos and Alexander Tuzhilin. 2014. Estimating the Value of
Multi-Dimensional Data Sets in Context-based Recommender Systems. In 8th
ACM Conference on Recommender Systems (RecSys 2014).
</t>
        </r>
      </text>
    </comment>
    <comment ref="BY1" authorId="0" shapeId="0" xr:uid="{AF7CAED5-2E00-46F9-AA1A-819BD200F44C}">
      <text>
        <r>
          <rPr>
            <b/>
            <sz val="9"/>
            <color indexed="81"/>
            <rFont val="Tahoma"/>
            <family val="2"/>
          </rPr>
          <t>Brunel Victor:</t>
        </r>
        <r>
          <rPr>
            <sz val="9"/>
            <color indexed="81"/>
            <rFont val="Tahoma"/>
            <family val="2"/>
          </rPr>
          <t xml:space="preserve">
Stephen Robertson and David A. Hull. 2000. e TREC-9 ltering track nal
report. In Proceedings of Ninth Text REtrieval Conference (TREC-9). National
Institute of Standards and Technology, Special Publication, 25–40.</t>
        </r>
      </text>
    </comment>
    <comment ref="BZ1" authorId="0" shapeId="0" xr:uid="{6450FF64-E1C1-4422-895E-1F1D303194D4}">
      <text>
        <r>
          <rPr>
            <b/>
            <sz val="9"/>
            <color indexed="81"/>
            <rFont val="Tahoma"/>
            <family val="2"/>
          </rPr>
          <t>Brunel Victor:</t>
        </r>
        <r>
          <rPr>
            <sz val="9"/>
            <color indexed="81"/>
            <rFont val="Tahoma"/>
            <family val="2"/>
          </rPr>
          <t xml:space="preserve">
Romaric Besanc¸on, St´ephane Chaudiron, Djamel Mostefa, Isma¨ıl Timimi, and
Khalid Choukri. 2008. e INFILE Project: a Crosslingual Filtering Systems
Evaluation Campaign. In Proceedings of the Sixth International Conference on
Language Resources and Evaluation (LREC ’08). ELRA, Marrakech, Morocco.
Romaric Besanc¸on, St´ephane Chaudiron, Djamel Mostefa, Isma¨ıl Timimi, Khalid
Choukri, and Meriama La¨ıb. 2009. Information Filtering Evaluation: Overview
of CLEF 2009 INFILE Track. In Proceedings of the 10th Cross-language Evaluation
Forum Conference on Multilingual Information Access Evaluation: Text Retrieval
Experiments (CLEF ’09). Springer-Verlag, Berlin, Heidelberg, 342–353.</t>
        </r>
      </text>
    </comment>
    <comment ref="CB1" authorId="0" shapeId="0" xr:uid="{637E267B-2F45-4301-BDFD-1959C834C362}">
      <text>
        <r>
          <rPr>
            <b/>
            <sz val="9"/>
            <color indexed="81"/>
            <rFont val="Tahoma"/>
            <family val="2"/>
          </rPr>
          <t>Brunel Victor:</t>
        </r>
        <r>
          <rPr>
            <sz val="9"/>
            <color indexed="81"/>
            <rFont val="Tahoma"/>
            <family val="2"/>
          </rPr>
          <t xml:space="preserve">
Using larger training splits for the TMall dataset, due to its large number of items,
led to prohibitively high computational costs by the GRU4REC method, which is why
we report the results when using one month as training data for this dataset.
In all experiments we tuned the parameters for the different algorithms using grid
search. We optimized the hit rate on validation sets (subsets of the training sets). Due
to the run time GRU4REC was only optimized with 100 layers as also done in [14].
14]   Bal´azs Hidasi, Alexandros Karatzoglou, Linas Baltrunas, and Domonkos Tikk.
2016. Session-based Recommendations with Recurrent Neural Networks. In
Proceedings of the International Conference on Learning Representations (ICLR ’16).
ACM. http://arxiv.org/abs/1511.06939</t>
        </r>
      </text>
    </comment>
  </commentList>
</comments>
</file>

<file path=xl/sharedStrings.xml><?xml version="1.0" encoding="utf-8"?>
<sst xmlns="http://schemas.openxmlformats.org/spreadsheetml/2006/main" count="359" uniqueCount="239">
  <si>
    <t>Paper Name (Title)</t>
  </si>
  <si>
    <t>Paper Type</t>
  </si>
  <si>
    <t>Full</t>
  </si>
  <si>
    <t>Short</t>
  </si>
  <si>
    <t>MovieLens</t>
  </si>
  <si>
    <t>Yelp</t>
  </si>
  <si>
    <t>BookCrossing</t>
  </si>
  <si>
    <t>Proprietary</t>
  </si>
  <si>
    <t>Tripadvisor</t>
  </si>
  <si>
    <t>ML-100k</t>
  </si>
  <si>
    <t>Plista</t>
  </si>
  <si>
    <t>Adaptive Collaborative Topic Modeling for Online Recommendation</t>
  </si>
  <si>
    <t>Calibrated Recommendations</t>
  </si>
  <si>
    <t>Categorical-attributes-based item classification for recommender systems</t>
  </si>
  <si>
    <t>Causal Embeddings for Recommendation</t>
  </si>
  <si>
    <t>Netflix</t>
  </si>
  <si>
    <t>ML-20M</t>
  </si>
  <si>
    <t>ML-10M</t>
  </si>
  <si>
    <t>ComfRide: A Smartphone based System for Comfortable Public Transport Recommendation</t>
  </si>
  <si>
    <t>Deep Reinforcement Learning for Page-wise Recommendations</t>
  </si>
  <si>
    <t>Effects of Personal Characteristics on Music Recommender Systems with Different Levels of Controllability</t>
  </si>
  <si>
    <t>Eliciting Pairwise Preferences in Recommender Systems</t>
  </si>
  <si>
    <t>Own dataset p</t>
  </si>
  <si>
    <t>Own dataset up</t>
  </si>
  <si>
    <t>Enhancing Structural Diversity in Social Networks by Recommending Weak Ties</t>
  </si>
  <si>
    <t>Explore, Exploit, and Explain: Personalizing Explainable Recommendations with Bandits</t>
  </si>
  <si>
    <t>Amazon Book Reviews</t>
  </si>
  <si>
    <t>Exploring Author Gender in Book Rating and Recommendation</t>
  </si>
  <si>
    <t>Generation Meets Recommendation: Proposing Novel Items for Groups of Users</t>
  </si>
  <si>
    <t>MART</t>
  </si>
  <si>
    <t xml:space="preserve">MovieLens  Tag Genome </t>
  </si>
  <si>
    <t>ML-1M</t>
  </si>
  <si>
    <t>Get Me The Best: Predicting Best Answerers in Community Question Answering Sites</t>
  </si>
  <si>
    <t>stack exchange</t>
  </si>
  <si>
    <t>How Algorithmic Confounding in Recommendation Systems Increases Homogeneity and Decreases Utility</t>
  </si>
  <si>
    <t>Item Recommendation on Monotonic Behavior Chains</t>
  </si>
  <si>
    <t>Steam</t>
  </si>
  <si>
    <t>YooChoose</t>
  </si>
  <si>
    <t>GoogleLocal</t>
  </si>
  <si>
    <t>Goodreads</t>
  </si>
  <si>
    <t>Interactive Recommendation via Deep Neural Memory Augmented Contextual Bandits</t>
  </si>
  <si>
    <t>Synthetic</t>
  </si>
  <si>
    <t>Yahoo today module</t>
  </si>
  <si>
    <t>last FM</t>
  </si>
  <si>
    <t>Delicious</t>
  </si>
  <si>
    <t>Interpreting User Inaction in Recommender Systems</t>
  </si>
  <si>
    <t>Judging Similarity: A User-Centric Study of Related Item Recommendations</t>
  </si>
  <si>
    <t>Multistakeholder Recommendation with Provider Constraints</t>
  </si>
  <si>
    <t>Neural Gaussian Mixture Model for Review-based Rating Prediction</t>
  </si>
  <si>
    <t>Amazon</t>
  </si>
  <si>
    <t>No More Ready-made Deals: Constructive Recommendation for Telco Service Bundling</t>
  </si>
  <si>
    <t>On the Robustness and Discriminative Power of Information Retrieval Metrics for Top-N Recommendation</t>
  </si>
  <si>
    <t>LibraryThing</t>
  </si>
  <si>
    <t>BeerAdvocate</t>
  </si>
  <si>
    <t>Optimally Balancing Receiver and Recommended Users’ Importance in Reciprocal Recommender Systems</t>
  </si>
  <si>
    <t>Xing</t>
  </si>
  <si>
    <t>Preference Elicitation as an Optimization Problem</t>
  </si>
  <si>
    <t>Providing Explanations for Recommendations in Reciprocal Environments</t>
  </si>
  <si>
    <t>Recurrent Knowledge Graph Embedding for Effective Recommendation</t>
  </si>
  <si>
    <t>Spectral Collaborative Filtering</t>
  </si>
  <si>
    <t>Amazon Instant Video</t>
  </si>
  <si>
    <t>HetRec</t>
  </si>
  <si>
    <t>The Art of Drafting: A Team-Oriented Hero Recommendation System for Multiplayer Online Battle Arena Games</t>
  </si>
  <si>
    <t>DOTA2 match</t>
  </si>
  <si>
    <t>Translation-based Factorization Machines for Sequential Recommendation</t>
  </si>
  <si>
    <t>Unbiased Offline Recommender Evaluation for Missing-Not-At-Random Implicit Feedback</t>
  </si>
  <si>
    <t>Tradesy</t>
  </si>
  <si>
    <t>citeulike</t>
  </si>
  <si>
    <t>Yahoo music</t>
  </si>
  <si>
    <t>Why I like it: Multi-task Learning for Recommendation and Explanation</t>
  </si>
  <si>
    <t>A Crowdsourcing Triage Algorithm for Geopolitical Event Forecasting</t>
  </si>
  <si>
    <t>A Field Study of Related Video Recommendations: Newest, Most Similar, or Most Relevant?</t>
  </si>
  <si>
    <t>A Hierarchical Bayesian Model for Size Recommendation in Fashion</t>
  </si>
  <si>
    <t>A Probabilistic Model for Intrusive Recommendation Assessment</t>
  </si>
  <si>
    <t>Attentive Neural Architecture Incorporating Song Features For Music Recommendation</t>
  </si>
  <si>
    <t>Audio-visual Encoding of Multimedia Content for Enhancing Movie Recommendations</t>
  </si>
  <si>
    <t>CF4CF: Recommending Collaborative Filtering algorithms using Collaborative Filtering</t>
  </si>
  <si>
    <t>Flixter</t>
  </si>
  <si>
    <t>Jester</t>
  </si>
  <si>
    <t>Yahoo</t>
  </si>
  <si>
    <t>Yahoo movies</t>
  </si>
  <si>
    <t>Movie Tweeting</t>
  </si>
  <si>
    <t>CLoSe: Contextualized Location Sequence Recommender</t>
  </si>
  <si>
    <t>Weeplaces</t>
  </si>
  <si>
    <t>RentTheRunWay</t>
  </si>
  <si>
    <t>Decomposing Fit Semantics for Product Size Recommendation in Metric Spaces</t>
  </si>
  <si>
    <t>Deep Inventory Time Translation to Improve Recommendations for Real-World Retail</t>
  </si>
  <si>
    <t>Deep neural network marketplace recommenders in online experiments</t>
  </si>
  <si>
    <t>Efficient Online Recommendation via Low-Rank Ensemble Sampling</t>
  </si>
  <si>
    <t>Exploring Recommendations Under User-Controlled Data Filtering</t>
  </si>
  <si>
    <t>Avazu</t>
  </si>
  <si>
    <t>Criteo</t>
  </si>
  <si>
    <t>Field-aware Probabilistic Embedding Neural Network for CTR Prediction</t>
  </si>
  <si>
    <t>Harnessing a Generalised User Behaviour Model for Next-POI Recommendation</t>
  </si>
  <si>
    <t>HOP-rec: high-order proximity for implicit recommendation</t>
  </si>
  <si>
    <t>Impact of Item Consumption on Assessment of Recommendations in User Studies</t>
  </si>
  <si>
    <t>CiaoDVD</t>
  </si>
  <si>
    <t>Large-scale Recommendation for Portfolio Optimization</t>
  </si>
  <si>
    <t>Learning Consumer and Producer Embeddings for User-Generated Content Recommendation</t>
  </si>
  <si>
    <t>Pinterest</t>
  </si>
  <si>
    <t>Reddit</t>
  </si>
  <si>
    <t>Learning to Recommend Diverse Items over Implicit Feedback on PANDOR</t>
  </si>
  <si>
    <t>pandor</t>
  </si>
  <si>
    <t>Learning Within-Session Budgets from Browsing Trajectories</t>
  </si>
  <si>
    <t>Measuring Anti-Relevance: a Study on When Recommendation Algorithms Produce Bad Suggestions</t>
  </si>
  <si>
    <t>PsRec: Social Recommendation with Pseudo Ratings</t>
  </si>
  <si>
    <t>Ciao</t>
  </si>
  <si>
    <t>Epinions</t>
  </si>
  <si>
    <t>RecGAN: Recurrent Generative Adversarial Networks for Recommendation Systems</t>
  </si>
  <si>
    <t>ML-Latest, Full</t>
  </si>
  <si>
    <t>Sum, Short</t>
  </si>
  <si>
    <t>Sum, Full</t>
  </si>
  <si>
    <t>Sum, Total</t>
  </si>
  <si>
    <t>MovieLens, Total</t>
  </si>
  <si>
    <t>Amazon, Total</t>
  </si>
  <si>
    <t>Yahoo!, Total</t>
  </si>
  <si>
    <t>Total Number of Unique Datasets</t>
  </si>
  <si>
    <t>Recommendations for Chemists: A Case Study</t>
  </si>
  <si>
    <t>Recommending Social-Interactive Games for Adults with Autism Spectrum Disorders (ASD)</t>
  </si>
  <si>
    <t>Rank and Rate: Multi-task Learning for Recommender Systems</t>
  </si>
  <si>
    <t>Semantic-based Tag Recommendation in Scientific Bookmarking Systems</t>
  </si>
  <si>
    <t>StreamingRec: A Framework for Benchmarking Stream-based News Recommenders</t>
  </si>
  <si>
    <t>Sustainability at Scale: Towards Bridging the Intention-Behavior Gap with Sustainable Recommendations</t>
  </si>
  <si>
    <t>Trust-Based Collaborative Filtering: Tackling the Cold Start Problem Using Regular Equivalence</t>
  </si>
  <si>
    <t>Understanding user interactions with podcast recommendations delivered via voice</t>
  </si>
  <si>
    <t>User Preference Learning in Multi-criteria Recommendations using Stacked Auto Encoders</t>
  </si>
  <si>
    <t>User Preferences in Recommendation Algorithms</t>
  </si>
  <si>
    <t>Using Citation-Context to Reduce Topic Drifting on Pure Citation-Based Recommendation</t>
  </si>
  <si>
    <t>What’s going on in my city? Recommender systems and electronic participatory budgeting</t>
  </si>
  <si>
    <t>Word2vec applied to Recommendation: Hyperparameters Matter</t>
  </si>
  <si>
    <t>3D Convolutional Networks for Session-based Recommendation with Content Features</t>
  </si>
  <si>
    <t>JEWELRY</t>
  </si>
  <si>
    <t>ELECTRONICS</t>
  </si>
  <si>
    <t>A Gradient-based Adaptive Learning Framework for Eicient Personal Recommendation</t>
  </si>
  <si>
    <t>Douban</t>
  </si>
  <si>
    <t>Educational estion Routing in Online Student Communities</t>
  </si>
  <si>
    <t>ML-2k</t>
  </si>
  <si>
    <t>Expediting Exploration by Aribute-to-Feature Mapping for Cold-Start Recommendations</t>
  </si>
  <si>
    <t>Fairness-Aware Group Recommendation with Pareto-Efficiency</t>
  </si>
  <si>
    <t>Exploiting Socio-Economic Models for Lodging Recommendation in the Sharing Economy</t>
  </si>
  <si>
    <t>MoviePilot</t>
  </si>
  <si>
    <t>Slashdot</t>
  </si>
  <si>
    <t>WikiVote</t>
  </si>
  <si>
    <t>Fewer Flops at the Top: Accuracy, Diversity, and Regularization in Two-Class Collaborative Filtering</t>
  </si>
  <si>
    <t>Folding: Why Good Models Sometimes Make Spurious Recommendations</t>
  </si>
  <si>
    <t>Getting Deep Recommenders Fit: Bloom Embeddings for Sparse Binary Input/Output Networks</t>
  </si>
  <si>
    <t>Million song data set</t>
  </si>
  <si>
    <t>Penn treebank</t>
  </si>
  <si>
    <t>CADE web directory</t>
  </si>
  <si>
    <t>Interpretable Convolutional Neural Networks with Dual Local and Global Attention for Review Rating Prediction</t>
  </si>
  <si>
    <t>Learning to Rank with Trust and Distrust in Recommender Systems</t>
  </si>
  <si>
    <t>Metalearning for Context-aware Filtering: Selection of Tensor Factorization Algorithms</t>
  </si>
  <si>
    <t>ConcertTweets</t>
  </si>
  <si>
    <t>Modeling the Assimilation-Contrast Effects in Online Product Rating Systems: Debiasing and Recommendations</t>
  </si>
  <si>
    <t>Amazon movies</t>
  </si>
  <si>
    <t>Amazon electronics</t>
  </si>
  <si>
    <t>Amazon clothes</t>
  </si>
  <si>
    <t>MPR: Multi-Objective Pairwise Ranking</t>
  </si>
  <si>
    <t>Eachmovie</t>
  </si>
  <si>
    <t>Personalizing Session-based Recommendations with Hierarchical Recurrent Neural Networks</t>
  </si>
  <si>
    <t>Practical Lessons from Developing a Large-Scale Recommender System at Zalando</t>
  </si>
  <si>
    <t>Recommending Personalised News in Short User Sessions</t>
  </si>
  <si>
    <t>Recommending Product Sizes to Customers</t>
  </si>
  <si>
    <t>FilmTrust2</t>
  </si>
  <si>
    <t>Secure Multi-Party Protocols for Item-Based Collaborative Filtering</t>
  </si>
  <si>
    <t>Sequential User-based Recurrent Neural Network Recommendations</t>
  </si>
  <si>
    <t>The Magic Barrier Revisited: Accessing Natural Limitations of Recommender Assessment</t>
  </si>
  <si>
    <t>Translation-based Recommendation</t>
  </si>
  <si>
    <t>TransNets: Learning to Transform for Recommendation</t>
  </si>
  <si>
    <t>Understanding How People Use Natural Language to Ask for Recommendations</t>
  </si>
  <si>
    <t>A Multi-criteria Recommender System Exploiting Aspect-based Sentiment Analysis of Users’ Reviews</t>
  </si>
  <si>
    <t>A Novel Recommender System for Helping Marathoners to Achieve a New Personal-Best</t>
  </si>
  <si>
    <t>Chicago Marathon</t>
  </si>
  <si>
    <t>A Semantic-Aware Profile Updating Model for Text Recommendation</t>
  </si>
  <si>
    <t>An Elementary View on Factorization Machines</t>
  </si>
  <si>
    <t>INFILE</t>
  </si>
  <si>
    <t>TREC-9</t>
  </si>
  <si>
    <t>An Insurance Recommendation System Using Bayesian Networks</t>
  </si>
  <si>
    <t>Chemical Reactant Recommendation using a Network of Organic Chemistry</t>
  </si>
  <si>
    <t>Controlling Popularity Bias in Learning-to-Rank Recommendation</t>
  </si>
  <si>
    <t>Defining and Supporting Narrative-driven Recommendation</t>
  </si>
  <si>
    <t>Dynamic Scholarly Collaborator Recommendation via Competitive Multi-Agent Reinforcement Learning</t>
  </si>
  <si>
    <t>entity2rec: Learning User-Item Relatedness from Knowledge Graphs for Top-N Item Recommendation</t>
  </si>
  <si>
    <t>Evaluating Decision-Aware Recommender Systems</t>
  </si>
  <si>
    <t>Exploring the Semantic Gap for Movie Recommendations</t>
  </si>
  <si>
    <t>Geographical Diversification in POI Recommendation: Toward Improved Coverage on Interested Areas</t>
  </si>
  <si>
    <t>Modeling User Session and Intent with an Attention-based Encoder-Decoder Architecture</t>
  </si>
  <si>
    <t>On Parallelizing SGD for Pairwise Learning to Rank in Collaborative Filtering Recommender Systems</t>
  </si>
  <si>
    <t>Recommendation of High Quality Representative Reviews in e-commerce</t>
  </si>
  <si>
    <t>Amazon Musical Instruments</t>
  </si>
  <si>
    <t>Amazon Gourmet Food</t>
  </si>
  <si>
    <t>Surveying User Reactions to Recommendations Based on Inferences Made by Face Detection Technology</t>
  </si>
  <si>
    <t>User Preferences for Hybrid Explanations</t>
  </si>
  <si>
    <t>Using Explainability for Constrained Matrix Factorization</t>
  </si>
  <si>
    <t>When Recurrent Neural Networks meet the Neighborhood for Session-Based Recommendation</t>
  </si>
  <si>
    <t>ACM RecSys 2015</t>
  </si>
  <si>
    <t>Years</t>
  </si>
  <si>
    <t>Some Propeietary</t>
  </si>
  <si>
    <t>Total Number of MovieLens Variations</t>
  </si>
  <si>
    <t>Total Number of Yahoo Variations</t>
  </si>
  <si>
    <t>Total Number of Amazon Variations</t>
  </si>
  <si>
    <t>Total Number of Propr. Variations</t>
  </si>
  <si>
    <t>Total Number of Datasets</t>
  </si>
  <si>
    <t>Proprietary Datasets</t>
  </si>
  <si>
    <t>Synthetic Datasets</t>
  </si>
  <si>
    <t>Top Datasets</t>
  </si>
  <si>
    <t>Yahoo!</t>
  </si>
  <si>
    <t>LastFM</t>
  </si>
  <si>
    <t>Number of datasets being used</t>
  </si>
  <si>
    <t>Papers without any datasets</t>
  </si>
  <si>
    <t>Authors pruned at least one dataset</t>
  </si>
  <si>
    <t>Authors pruning datasets themselves</t>
  </si>
  <si>
    <t>Authors using pruned datasets</t>
  </si>
  <si>
    <t>Dataset is pruned</t>
  </si>
  <si>
    <t>Authors used a pruned dataset</t>
  </si>
  <si>
    <t>Papers using pruned data (either pruned dataset or self-pruned)</t>
  </si>
  <si>
    <t>Either pruned dataset or self-pruned</t>
  </si>
  <si>
    <t>Total Number of Papers (that used datasets)</t>
  </si>
  <si>
    <t>Popularity of dataset (based on # of papers)</t>
  </si>
  <si>
    <t>max</t>
  </si>
  <si>
    <t>mean</t>
  </si>
  <si>
    <t>median</t>
  </si>
  <si>
    <t># of datasets being used</t>
  </si>
  <si>
    <t>6+</t>
  </si>
  <si>
    <t>Total number of papers (incl. those not using offline datasets)</t>
  </si>
  <si>
    <t>MovieLens Popularity</t>
  </si>
  <si>
    <t>MovieLens 100k</t>
  </si>
  <si>
    <t>MovieLens 1m</t>
  </si>
  <si>
    <t>MovieLens Unkown</t>
  </si>
  <si>
    <t>Total Manuscripts using MovieLens</t>
  </si>
  <si>
    <t>MovieLens 2k</t>
  </si>
  <si>
    <t>MovieLens 1M</t>
  </si>
  <si>
    <t>MovieLens 10M</t>
  </si>
  <si>
    <t>MovieLens 20M</t>
  </si>
  <si>
    <t>MovieLens Latest, Full</t>
  </si>
  <si>
    <t>MovieLens Latest, Small</t>
  </si>
  <si>
    <t>MovieLens Variation</t>
  </si>
  <si>
    <t>Relative Count</t>
  </si>
  <si>
    <t>Absolute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</si>
</sst>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9"/>
      <color indexed="81"/>
      <name val="Tahoma"/>
    </font>
    <font>
      <sz val="9"/>
      <color indexed="81"/>
      <name val="Tahoma"/>
      <charset val="1"/>
    </font>
    <font>
      <b/>
      <sz val="9"/>
      <color indexed="81"/>
      <name val="Tahoma"/>
      <charset val="1"/>
    </font>
    <font>
      <b/>
      <sz val="9"/>
      <color indexed="81"/>
      <name val="Tahoma"/>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alibri"/>
      <family val="2"/>
      <scheme val="minor"/>
    </font>
    <font>
      <sz val="16"/>
      <color theme="1"/>
      <name val="Courier New"/>
      <family val="3"/>
    </font>
  </fonts>
  <fills count="4">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s>
  <borders count="3">
    <border>
      <left/>
      <right/>
      <top/>
      <bottom/>
      <diagonal/>
    </border>
    <border>
      <left/>
      <right/>
      <top style="thin">
        <color theme="8"/>
      </top>
      <bottom style="thin">
        <color theme="8"/>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37">
    <xf numFmtId="0" fontId="0" fillId="0" borderId="0" xfId="0"/>
    <xf numFmtId="0" fontId="0" fillId="0" borderId="0" xfId="0" applyAlignment="1">
      <alignment horizontal="center" vertical="center" textRotation="90"/>
    </xf>
    <xf numFmtId="0" fontId="0" fillId="0" borderId="0" xfId="0" applyAlignment="1">
      <alignment horizontal="center" vertical="center"/>
    </xf>
    <xf numFmtId="0" fontId="0" fillId="0" borderId="0" xfId="0" applyAlignment="1">
      <alignment vertical="top"/>
    </xf>
    <xf numFmtId="0" fontId="0" fillId="0" borderId="0" xfId="0" applyAlignment="1"/>
    <xf numFmtId="0" fontId="0" fillId="0" borderId="0" xfId="0" applyAlignment="1">
      <alignment horizontal="left"/>
    </xf>
    <xf numFmtId="0" fontId="0" fillId="0" borderId="0" xfId="0" applyAlignment="1">
      <alignment horizontal="left" vertical="center"/>
    </xf>
    <xf numFmtId="0" fontId="0" fillId="0" borderId="0" xfId="0" applyBorder="1"/>
    <xf numFmtId="0" fontId="0" fillId="0" borderId="0" xfId="0" applyFill="1" applyBorder="1"/>
    <xf numFmtId="0" fontId="0" fillId="0" borderId="0" xfId="0" applyAlignment="1">
      <alignment horizontal="center" vertical="center" wrapText="1"/>
    </xf>
    <xf numFmtId="0" fontId="12" fillId="0" borderId="1" xfId="0" applyFont="1" applyBorder="1" applyAlignment="1">
      <alignment horizontal="center" vertical="center" wrapText="1"/>
    </xf>
    <xf numFmtId="1" fontId="0" fillId="0" borderId="0" xfId="0" applyNumberFormat="1" applyBorder="1"/>
    <xf numFmtId="1" fontId="0" fillId="0" borderId="0" xfId="0" applyNumberFormat="1" applyFill="1" applyBorder="1" applyAlignment="1">
      <alignment vertical="top"/>
    </xf>
    <xf numFmtId="1" fontId="0" fillId="0" borderId="0" xfId="0" applyNumberFormat="1" applyFill="1" applyBorder="1" applyAlignment="1"/>
    <xf numFmtId="1" fontId="0" fillId="0" borderId="0" xfId="0" applyNumberFormat="1" applyFill="1" applyBorder="1"/>
    <xf numFmtId="1" fontId="0" fillId="0" borderId="0" xfId="0" applyNumberFormat="1" applyAlignment="1">
      <alignment horizontal="center" vertical="top"/>
    </xf>
    <xf numFmtId="1" fontId="0" fillId="0" borderId="0" xfId="0" applyNumberFormat="1" applyAlignment="1">
      <alignment horizontal="center" vertical="center"/>
    </xf>
    <xf numFmtId="0" fontId="10" fillId="0" borderId="0" xfId="0" applyFont="1"/>
    <xf numFmtId="9" fontId="0" fillId="0" borderId="0" xfId="1" applyFont="1"/>
    <xf numFmtId="0" fontId="0" fillId="0" borderId="0" xfId="0" applyFill="1" applyAlignment="1">
      <alignment horizontal="center" vertical="center" wrapText="1"/>
    </xf>
    <xf numFmtId="0" fontId="9" fillId="2" borderId="0" xfId="0" applyFont="1" applyFill="1"/>
    <xf numFmtId="0" fontId="11" fillId="2" borderId="0" xfId="0" applyFont="1" applyFill="1" applyBorder="1"/>
    <xf numFmtId="9" fontId="0" fillId="0" borderId="0" xfId="1" applyFont="1" applyAlignment="1">
      <alignment vertical="top"/>
    </xf>
    <xf numFmtId="2" fontId="0" fillId="0" borderId="0" xfId="0" applyNumberFormat="1" applyAlignment="1">
      <alignment vertical="top"/>
    </xf>
    <xf numFmtId="0" fontId="10" fillId="0" borderId="0" xfId="0" applyFont="1" applyAlignment="1">
      <alignment vertical="top"/>
    </xf>
    <xf numFmtId="2" fontId="10" fillId="0" borderId="2" xfId="0" applyNumberFormat="1" applyFont="1" applyBorder="1" applyAlignment="1">
      <alignment vertical="top"/>
    </xf>
    <xf numFmtId="1" fontId="10" fillId="0" borderId="2" xfId="0" applyNumberFormat="1" applyFont="1" applyBorder="1" applyAlignment="1">
      <alignment vertical="top"/>
    </xf>
    <xf numFmtId="9" fontId="0" fillId="0" borderId="2" xfId="1" applyFont="1" applyBorder="1"/>
    <xf numFmtId="0" fontId="0" fillId="3" borderId="0" xfId="0" applyFill="1" applyAlignment="1">
      <alignment horizontal="center" vertical="center" wrapText="1"/>
    </xf>
    <xf numFmtId="1" fontId="0" fillId="0" borderId="0" xfId="0" applyNumberFormat="1" applyFill="1" applyAlignment="1">
      <alignment horizontal="center" vertical="top"/>
    </xf>
    <xf numFmtId="1" fontId="0" fillId="0" borderId="0" xfId="0" applyNumberFormat="1" applyFill="1" applyAlignment="1">
      <alignment horizontal="center" vertical="top" wrapText="1"/>
    </xf>
    <xf numFmtId="1" fontId="0" fillId="0" borderId="0" xfId="0" applyNumberFormat="1" applyFill="1" applyAlignment="1">
      <alignment horizontal="center" vertical="center"/>
    </xf>
    <xf numFmtId="0" fontId="0" fillId="0" borderId="2" xfId="0" applyBorder="1"/>
    <xf numFmtId="9" fontId="0" fillId="0" borderId="2" xfId="0" applyNumberFormat="1" applyBorder="1"/>
    <xf numFmtId="0" fontId="0" fillId="0" borderId="0" xfId="0" applyAlignment="1">
      <alignment horizontal="center" vertical="top"/>
    </xf>
    <xf numFmtId="0" fontId="13" fillId="0" borderId="0" xfId="0" applyFont="1"/>
    <xf numFmtId="9" fontId="13" fillId="0" borderId="0" xfId="1" applyFont="1"/>
  </cellXfs>
  <cellStyles count="2">
    <cellStyle name="Normal" xfId="0" builtinId="0"/>
    <cellStyle name="Percent" xfId="1" builtinId="5"/>
  </cellStyles>
  <dxfs count="85">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top" textRotation="0" wrapText="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horizontal="center" vertical="center" textRotation="0" wrapText="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alignment textRotation="0" justifyLastLine="0" shrinkToFit="0" readingOrder="0"/>
    </dxf>
    <dxf>
      <alignment horizontal="left" vertical="center" textRotation="0" wrapText="0" indent="0" justifyLastLine="0" shrinkToFit="0" readingOrder="0"/>
    </dxf>
    <dxf>
      <alignment horizontal="left" textRotation="0" wrapText="0" indent="0" justifyLastLine="0" shrinkToFit="0" readingOrder="0"/>
    </dxf>
    <dxf>
      <alignment textRotation="0" justifyLastLine="0" shrinkToFit="0" readingOrder="0"/>
    </dxf>
    <dxf>
      <alignment horizontal="center" vertical="center" textRotation="9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r>
              <a:rPr lang="en-US" sz="2000" b="1" i="0" baseline="0">
                <a:effectLst/>
              </a:rPr>
              <a:t>Number of Datasets being used for Recommender-Systems Research </a:t>
            </a:r>
            <a:endParaRPr lang="en-US" sz="2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92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r>
              <a:rPr lang="en-US" sz="1600" b="1" i="0" baseline="0">
                <a:effectLst/>
              </a:rPr>
              <a:t>ACM RecSys 2017 &amp; 2018; Full- and Short Papers</a:t>
            </a:r>
            <a:endParaRPr lang="en-US" sz="16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92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col"/>
        <c:grouping val="clustered"/>
        <c:varyColors val="0"/>
        <c:ser>
          <c:idx val="0"/>
          <c:order val="0"/>
          <c:spPr>
            <a:pattFill prst="pct80">
              <a:fgClr>
                <a:schemeClr val="accent1"/>
              </a:fgClr>
              <a:bgClr>
                <a:schemeClr val="bg1"/>
              </a:bgClr>
            </a:pattFill>
            <a:ln>
              <a:solidFill>
                <a:schemeClr val="bg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'RecSyst all'!$F$126:$K$126</c:f>
              <c:strCache>
                <c:ptCount val="6"/>
                <c:pt idx="0">
                  <c:v>1</c:v>
                </c:pt>
                <c:pt idx="1">
                  <c:v>2</c:v>
                </c:pt>
                <c:pt idx="2">
                  <c:v>3</c:v>
                </c:pt>
                <c:pt idx="3">
                  <c:v>4</c:v>
                </c:pt>
                <c:pt idx="4">
                  <c:v>5</c:v>
                </c:pt>
                <c:pt idx="5">
                  <c:v>6+</c:v>
                </c:pt>
              </c:strCache>
            </c:strRef>
          </c:cat>
          <c:val>
            <c:numRef>
              <c:f>'RecSyst all'!$F$127:$K$127</c:f>
              <c:numCache>
                <c:formatCode>0%</c:formatCode>
                <c:ptCount val="6"/>
                <c:pt idx="0">
                  <c:v>0.43181818181818182</c:v>
                </c:pt>
                <c:pt idx="1">
                  <c:v>0.35227272727272729</c:v>
                </c:pt>
                <c:pt idx="2">
                  <c:v>0.13636363636363635</c:v>
                </c:pt>
                <c:pt idx="3">
                  <c:v>1.1363636363636364E-2</c:v>
                </c:pt>
                <c:pt idx="4">
                  <c:v>4.5454545454545456E-2</c:v>
                </c:pt>
                <c:pt idx="5">
                  <c:v>2.2727272727272728E-2</c:v>
                </c:pt>
              </c:numCache>
            </c:numRef>
          </c:val>
          <c:extLst>
            <c:ext xmlns:c16="http://schemas.microsoft.com/office/drawing/2014/chart" uri="{C3380CC4-5D6E-409C-BE32-E72D297353CC}">
              <c16:uniqueId val="{00000000-1375-40A5-8E14-C719D481C3EF}"/>
            </c:ext>
          </c:extLst>
        </c:ser>
        <c:dLbls>
          <c:dLblPos val="outEnd"/>
          <c:showLegendKey val="0"/>
          <c:showVal val="1"/>
          <c:showCatName val="0"/>
          <c:showSerName val="0"/>
          <c:showPercent val="0"/>
          <c:showBubbleSize val="0"/>
        </c:dLbls>
        <c:gapWidth val="267"/>
        <c:overlap val="-43"/>
        <c:axId val="1761964047"/>
        <c:axId val="1751397055"/>
      </c:barChart>
      <c:catAx>
        <c:axId val="176196404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Number of datasets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1751397055"/>
        <c:crosses val="autoZero"/>
        <c:auto val="1"/>
        <c:lblAlgn val="ctr"/>
        <c:lblOffset val="100"/>
        <c:noMultiLvlLbl val="0"/>
      </c:catAx>
      <c:valAx>
        <c:axId val="1751397055"/>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Percentage of Manuscripts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76196404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6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Popularity of the different MovieLens Variations</a:t>
            </a:r>
            <a:r>
              <a:rPr lang="en-US"/>
              <a:t> </a:t>
            </a:r>
            <a:br>
              <a:rPr lang="en-US"/>
            </a:br>
            <a:r>
              <a:rPr lang="en-US" sz="1600"/>
              <a:t>ACM RecSys Conference 2017 &amp; 2018; Full- and Short Papers</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col"/>
        <c:grouping val="clustered"/>
        <c:varyColors val="0"/>
        <c:ser>
          <c:idx val="0"/>
          <c:order val="0"/>
          <c:spPr>
            <a:pattFill prst="pct80">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'RecSyst all'!$A$165:$A$173</c:f>
              <c:strCache>
                <c:ptCount val="9"/>
                <c:pt idx="0">
                  <c:v>MovieLens 2k</c:v>
                </c:pt>
                <c:pt idx="1">
                  <c:v>MovieLens 100k</c:v>
                </c:pt>
                <c:pt idx="2">
                  <c:v>MovieLens 1M</c:v>
                </c:pt>
                <c:pt idx="3">
                  <c:v>MovieLens 10M</c:v>
                </c:pt>
                <c:pt idx="4">
                  <c:v>MovieLens 20M</c:v>
                </c:pt>
                <c:pt idx="5">
                  <c:v>MovieLens Latest, Full</c:v>
                </c:pt>
                <c:pt idx="6">
                  <c:v>MovieLens Latest, Small</c:v>
                </c:pt>
                <c:pt idx="7">
                  <c:v>MovieLens  Tag Genome </c:v>
                </c:pt>
                <c:pt idx="8">
                  <c:v>MovieLens Unkown</c:v>
                </c:pt>
              </c:strCache>
            </c:strRef>
          </c:cat>
          <c:val>
            <c:numRef>
              <c:f>'RecSyst all'!$B$165:$B$173</c:f>
              <c:numCache>
                <c:formatCode>0%</c:formatCode>
                <c:ptCount val="9"/>
                <c:pt idx="0">
                  <c:v>2.8571428571428571E-2</c:v>
                </c:pt>
                <c:pt idx="1">
                  <c:v>0.22857142857142856</c:v>
                </c:pt>
                <c:pt idx="2">
                  <c:v>0.42857142857142855</c:v>
                </c:pt>
                <c:pt idx="3">
                  <c:v>0.11428571428571428</c:v>
                </c:pt>
                <c:pt idx="4">
                  <c:v>0.2857142857142857</c:v>
                </c:pt>
                <c:pt idx="5">
                  <c:v>2.8571428571428571E-2</c:v>
                </c:pt>
                <c:pt idx="6">
                  <c:v>0</c:v>
                </c:pt>
                <c:pt idx="7">
                  <c:v>8.5714285714285715E-2</c:v>
                </c:pt>
                <c:pt idx="8">
                  <c:v>0.11428571428571428</c:v>
                </c:pt>
              </c:numCache>
            </c:numRef>
          </c:val>
          <c:extLst>
            <c:ext xmlns:c16="http://schemas.microsoft.com/office/drawing/2014/chart" uri="{C3380CC4-5D6E-409C-BE32-E72D297353CC}">
              <c16:uniqueId val="{00000000-6D49-459F-AABE-53977BC97EDF}"/>
            </c:ext>
          </c:extLst>
        </c:ser>
        <c:dLbls>
          <c:showLegendKey val="0"/>
          <c:showVal val="0"/>
          <c:showCatName val="0"/>
          <c:showSerName val="0"/>
          <c:showPercent val="0"/>
          <c:showBubbleSize val="0"/>
        </c:dLbls>
        <c:gapWidth val="267"/>
        <c:overlap val="-43"/>
        <c:axId val="1999386479"/>
        <c:axId val="78910223"/>
      </c:barChart>
      <c:catAx>
        <c:axId val="19993864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MovieLens Variation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192000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Distribution</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Popularity of Recommender-Systems</a:t>
            </a:r>
            <a:r>
              <a:rPr lang="en-US" sz="2000" baseline="0"/>
              <a:t> Datasets </a:t>
            </a:r>
            <a:br>
              <a:rPr lang="en-US" sz="2000" baseline="0"/>
            </a:br>
            <a:r>
              <a:rPr lang="en-US" sz="1600" baseline="0"/>
              <a:t>ACM RecSys 2017 &amp; 2018; Full- and Short Papers</a:t>
            </a:r>
            <a:endParaRPr lang="en-US" sz="1600"/>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col"/>
        <c:grouping val="clustered"/>
        <c:varyColors val="0"/>
        <c:ser>
          <c:idx val="0"/>
          <c:order val="0"/>
          <c:spPr>
            <a:pattFill prst="pct80">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'RecSyst all'!$A$144:$A$152</c:f>
              <c:strCache>
                <c:ptCount val="9"/>
                <c:pt idx="0">
                  <c:v>MovieLens</c:v>
                </c:pt>
                <c:pt idx="1">
                  <c:v>Amazon</c:v>
                </c:pt>
                <c:pt idx="2">
                  <c:v>Yelp</c:v>
                </c:pt>
                <c:pt idx="3">
                  <c:v>Proprietary</c:v>
                </c:pt>
                <c:pt idx="4">
                  <c:v>Tripadvisor</c:v>
                </c:pt>
                <c:pt idx="5">
                  <c:v>Yahoo!</c:v>
                </c:pt>
                <c:pt idx="6">
                  <c:v>BookCrossing</c:v>
                </c:pt>
                <c:pt idx="7">
                  <c:v>Epinions</c:v>
                </c:pt>
                <c:pt idx="8">
                  <c:v>LastFM</c:v>
                </c:pt>
              </c:strCache>
            </c:strRef>
          </c:cat>
          <c:val>
            <c:numRef>
              <c:f>'RecSyst all'!$B$144:$B$152</c:f>
              <c:numCache>
                <c:formatCode>0%</c:formatCode>
                <c:ptCount val="9"/>
                <c:pt idx="0">
                  <c:v>0.39772727272727271</c:v>
                </c:pt>
                <c:pt idx="1">
                  <c:v>0.35227272727272729</c:v>
                </c:pt>
                <c:pt idx="2">
                  <c:v>0.125</c:v>
                </c:pt>
                <c:pt idx="3">
                  <c:v>0.11363636363636363</c:v>
                </c:pt>
                <c:pt idx="4">
                  <c:v>7.9545454545454544E-2</c:v>
                </c:pt>
                <c:pt idx="5">
                  <c:v>5.6818181818181816E-2</c:v>
                </c:pt>
                <c:pt idx="6">
                  <c:v>4.5454545454545456E-2</c:v>
                </c:pt>
                <c:pt idx="7">
                  <c:v>4.5454545454545456E-2</c:v>
                </c:pt>
                <c:pt idx="8">
                  <c:v>4.5454545454545456E-2</c:v>
                </c:pt>
              </c:numCache>
            </c:numRef>
          </c:val>
          <c:extLst>
            <c:ext xmlns:c16="http://schemas.microsoft.com/office/drawing/2014/chart" uri="{C3380CC4-5D6E-409C-BE32-E72D297353CC}">
              <c16:uniqueId val="{00000002-6CBA-41EF-A5BF-7341335C7998}"/>
            </c:ext>
          </c:extLst>
        </c:ser>
        <c:dLbls>
          <c:showLegendKey val="0"/>
          <c:showVal val="0"/>
          <c:showCatName val="0"/>
          <c:showSerName val="0"/>
          <c:showPercent val="0"/>
          <c:showBubbleSize val="0"/>
        </c:dLbls>
        <c:gapWidth val="267"/>
        <c:overlap val="-43"/>
        <c:axId val="1999386479"/>
        <c:axId val="78910223"/>
      </c:barChart>
      <c:catAx>
        <c:axId val="19993864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Dataset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192000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Distribution</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306870</xdr:colOff>
      <xdr:row>160</xdr:row>
      <xdr:rowOff>1</xdr:rowOff>
    </xdr:from>
    <xdr:to>
      <xdr:col>44</xdr:col>
      <xdr:colOff>101082</xdr:colOff>
      <xdr:row>194</xdr:row>
      <xdr:rowOff>90717</xdr:rowOff>
    </xdr:to>
    <xdr:graphicFrame macro="">
      <xdr:nvGraphicFramePr>
        <xdr:cNvPr id="2" name="Chart 1">
          <a:extLst>
            <a:ext uri="{FF2B5EF4-FFF2-40B4-BE49-F238E27FC236}">
              <a16:creationId xmlns:a16="http://schemas.microsoft.com/office/drawing/2014/main" id="{60DE8379-5181-424A-A928-00C6E2E02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563253</xdr:colOff>
      <xdr:row>4</xdr:row>
      <xdr:rowOff>133597</xdr:rowOff>
    </xdr:from>
    <xdr:to>
      <xdr:col>11</xdr:col>
      <xdr:colOff>94013</xdr:colOff>
      <xdr:row>15</xdr:row>
      <xdr:rowOff>118753</xdr:rowOff>
    </xdr:to>
    <xdr:sp macro="" textlink="">
      <xdr:nvSpPr>
        <xdr:cNvPr id="3" name="TextBox 2">
          <a:extLst>
            <a:ext uri="{FF2B5EF4-FFF2-40B4-BE49-F238E27FC236}">
              <a16:creationId xmlns:a16="http://schemas.microsoft.com/office/drawing/2014/main" id="{8B837BC4-B801-4B50-8BE2-5CF007D62507}"/>
            </a:ext>
          </a:extLst>
        </xdr:cNvPr>
        <xdr:cNvSpPr txBox="1"/>
      </xdr:nvSpPr>
      <xdr:spPr>
        <a:xfrm>
          <a:off x="5694383" y="1425039"/>
          <a:ext cx="5052785" cy="1999013"/>
        </a:xfrm>
        <a:prstGeom prst="rect">
          <a:avLst/>
        </a:prstGeom>
        <a:solidFill>
          <a:schemeClr val="accent2">
            <a:lumMod val="20000"/>
            <a:lumOff val="80000"/>
          </a:schemeClr>
        </a:solidFill>
        <a:ln w="38100" cmpd="sng">
          <a:solidFill>
            <a:schemeClr val="accent2">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Excel sheet summarizes the use of recommender-systems datasets in 112</a:t>
          </a:r>
          <a:r>
            <a:rPr lang="en-US" sz="1100" baseline="0"/>
            <a:t> full- and short papers published at the ACM Conference of Recommender Systems (2017 &amp; 2018), of which 88 used some datasets. Feel free to use this data for your own research, or add new information to this sheet, and push your changes on GitHub </a:t>
          </a:r>
          <a:r>
            <a:rPr lang="en-US">
              <a:hlinkClick xmlns:r="http://schemas.openxmlformats.org/officeDocument/2006/relationships" r:id=""/>
            </a:rPr>
            <a:t>https://github.com/BeelGroup/recsys-dataset-pruning/</a:t>
          </a:r>
          <a:r>
            <a:rPr lang="en-US"/>
            <a:t>. </a:t>
          </a:r>
        </a:p>
        <a:p>
          <a:endParaRPr lang="en-US" sz="1100"/>
        </a:p>
        <a:p>
          <a:r>
            <a:rPr lang="en-US" sz="1100"/>
            <a:t>If you use this data, please cite</a:t>
          </a:r>
        </a:p>
        <a:p>
          <a:endParaRPr lang="en-US" sz="1100"/>
        </a:p>
        <a:p>
          <a:r>
            <a:rPr lang="en-US" sz="1100"/>
            <a:t>Joeran Beel and Victor Brunel. "Data Pruning in RecommenderSystems Research: Best-Practice or Malpractice?". </a:t>
          </a:r>
          <a:r>
            <a:rPr lang="en-US" sz="1100" i="1"/>
            <a:t>Proceedings</a:t>
          </a:r>
          <a:r>
            <a:rPr lang="en-US" sz="1100" i="1" baseline="0"/>
            <a:t> of the 13th ACM Conference on Recommender Systems</a:t>
          </a:r>
          <a:r>
            <a:rPr lang="en-US" sz="1100" baseline="0"/>
            <a:t>. </a:t>
          </a:r>
          <a:r>
            <a:rPr lang="en-US" sz="1100">
              <a:solidFill>
                <a:schemeClr val="dk1"/>
              </a:solidFill>
              <a:effectLst/>
              <a:latin typeface="+mn-lt"/>
              <a:ea typeface="+mn-ea"/>
              <a:cs typeface="+mn-cs"/>
            </a:rPr>
            <a:t>2019. </a:t>
          </a:r>
          <a:endParaRPr lang="en-US" sz="1100"/>
        </a:p>
      </xdr:txBody>
    </xdr:sp>
    <xdr:clientData/>
  </xdr:twoCellAnchor>
  <xdr:twoCellAnchor>
    <xdr:from>
      <xdr:col>7</xdr:col>
      <xdr:colOff>333995</xdr:colOff>
      <xdr:row>160</xdr:row>
      <xdr:rowOff>15552</xdr:rowOff>
    </xdr:from>
    <xdr:to>
      <xdr:col>25</xdr:col>
      <xdr:colOff>241041</xdr:colOff>
      <xdr:row>195</xdr:row>
      <xdr:rowOff>163285</xdr:rowOff>
    </xdr:to>
    <xdr:graphicFrame macro="">
      <xdr:nvGraphicFramePr>
        <xdr:cNvPr id="5" name="Chart 4">
          <a:extLst>
            <a:ext uri="{FF2B5EF4-FFF2-40B4-BE49-F238E27FC236}">
              <a16:creationId xmlns:a16="http://schemas.microsoft.com/office/drawing/2014/main" id="{41968368-11DD-4705-8717-750A0C7A6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414695</xdr:colOff>
      <xdr:row>124</xdr:row>
      <xdr:rowOff>90715</xdr:rowOff>
    </xdr:from>
    <xdr:to>
      <xdr:col>42</xdr:col>
      <xdr:colOff>-1</xdr:colOff>
      <xdr:row>157</xdr:row>
      <xdr:rowOff>20734</xdr:rowOff>
    </xdr:to>
    <xdr:graphicFrame macro="">
      <xdr:nvGraphicFramePr>
        <xdr:cNvPr id="6" name="Chart 5">
          <a:extLst>
            <a:ext uri="{FF2B5EF4-FFF2-40B4-BE49-F238E27FC236}">
              <a16:creationId xmlns:a16="http://schemas.microsoft.com/office/drawing/2014/main" id="{40D106BA-BA1C-4FB9-AEAB-9D4985342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unel Victor" id="{8C729BA1-4A5F-490A-A89E-DCB27B4FA1B5}" userId="54707ecf9617849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4E396-BD6C-4120-9E4F-BAF605270EC2}" name="Tableau32" displayName="Tableau32" ref="A1:CB113" totalsRowShown="0" headerRowDxfId="84" dataDxfId="83">
  <autoFilter ref="A1:CB113" xr:uid="{5E04DF44-EEC0-4064-8AEB-C510D94C66F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autoFilter>
  <tableColumns count="80">
    <tableColumn id="1" xr3:uid="{8AA7940C-3813-4B98-8FAE-3FF5176BFAD6}" name="Paper Name (Title)" dataDxfId="82"/>
    <tableColumn id="39" xr3:uid="{6B7473EB-1C0B-49B6-8A81-F465F03D34B0}" name="Years" dataDxfId="81"/>
    <tableColumn id="2" xr3:uid="{929BC5CF-5092-4DF6-887D-7CBE1A1D08AC}" name="Paper Type" dataDxfId="80"/>
    <tableColumn id="3" xr3:uid="{23CCB212-6F2D-4FBA-8673-C84CE107E5F5}" name="MovieLens, Total" dataDxfId="79">
      <calculatedColumnFormula>IF(SUM(H2:O2)&gt;=1,1,)</calculatedColumnFormula>
    </tableColumn>
    <tableColumn id="4" xr3:uid="{20584618-3334-4470-8619-82CE80372E17}" name="Amazon, Total" dataDxfId="78">
      <calculatedColumnFormula>IF(SUM(AF2:AM2)&gt;=1,1,)</calculatedColumnFormula>
    </tableColumn>
    <tableColumn id="5" xr3:uid="{2AA55CFC-7EC4-424E-A57D-77FCC4CF8BA3}" name="Yahoo!, Total" dataDxfId="77">
      <calculatedColumnFormula>IF(SUM(T2:W2)&gt;=1,1,)</calculatedColumnFormula>
    </tableColumn>
    <tableColumn id="43" xr3:uid="{6BEE2346-A5F9-49AB-9010-1EF63DA547A4}" name="Some Propeietary" dataDxfId="76">
      <calculatedColumnFormula>IF(SUM(AP2:AR2)&gt;=1,1,)</calculatedColumnFormula>
    </tableColumn>
    <tableColumn id="6" xr3:uid="{22B751F4-F5FA-402D-8DA0-D843910859C6}" name="ML-2k" dataDxfId="75"/>
    <tableColumn id="7" xr3:uid="{CA4C2B02-01F2-4ECB-9C31-261166292160}" name="ML-100k" dataDxfId="74"/>
    <tableColumn id="8" xr3:uid="{8FEFC80C-B367-4082-8C02-90DE980C3B1E}" name="ML-20M" dataDxfId="73"/>
    <tableColumn id="9" xr3:uid="{F80CED3D-940D-434C-9A47-F08FA54786CB}" name="ML-10M" dataDxfId="72"/>
    <tableColumn id="10" xr3:uid="{EE4D57A1-013F-49B6-B520-DB771B80B95F}" name="ML-1M" dataDxfId="71"/>
    <tableColumn id="11" xr3:uid="{4258A83C-2061-4BCE-980D-037E24326445}" name="ML-Latest, Full" dataDxfId="70"/>
    <tableColumn id="13" xr3:uid="{A2206AAF-ACDF-4B33-BEE0-2B879B25DD08}" name="MovieLens  Tag Genome " dataDxfId="69"/>
    <tableColumn id="14" xr3:uid="{98E1BF3A-05BD-4E3D-AAA6-F7E6944937B0}" name="MovieLens" dataDxfId="68"/>
    <tableColumn id="15" xr3:uid="{CE22E4ED-1E9B-43FF-88C0-BBED8B334527}" name="MART" dataDxfId="67"/>
    <tableColumn id="16" xr3:uid="{E458F78B-66EE-45F4-95FD-2AFE05C5EAD3}" name="Yelp" dataDxfId="66"/>
    <tableColumn id="17" xr3:uid="{E218C4EB-B14F-4E02-8DEC-ECDDF27D4818}" name="Steam" dataDxfId="65"/>
    <tableColumn id="18" xr3:uid="{8E020241-8EB4-4A7F-9BED-26C16AC32B2C}" name="Delicious" dataDxfId="64"/>
    <tableColumn id="19" xr3:uid="{AF0F10BF-7BF5-4DCD-9984-62C9127532F8}" name="Yahoo today module" dataDxfId="63"/>
    <tableColumn id="20" xr3:uid="{1BE4893A-6107-4D94-9380-1974D42CFD7A}" name="Yahoo music" dataDxfId="62"/>
    <tableColumn id="21" xr3:uid="{ABA3F124-6077-4849-89C7-D7833D99F065}" name="Yahoo movies" dataDxfId="61"/>
    <tableColumn id="22" xr3:uid="{AAC9F2B9-A529-41A5-A1D0-BB80166D9E8C}" name="Yahoo" dataDxfId="60"/>
    <tableColumn id="23" xr3:uid="{5CD88783-B503-42CD-9BFE-3345D7DE9724}" name="last FM" dataDxfId="59"/>
    <tableColumn id="24" xr3:uid="{E4DEF038-3C86-4E3B-AD88-A600ECC05867}" name="YooChoose" dataDxfId="58"/>
    <tableColumn id="25" xr3:uid="{744042BC-F81F-4EBC-8F51-ECAE67EBFC7F}" name="GoogleLocal" dataDxfId="57"/>
    <tableColumn id="26" xr3:uid="{2A993B2B-AD43-4E3E-8208-1A82683E7D20}" name="Goodreads" dataDxfId="56"/>
    <tableColumn id="27" xr3:uid="{AE345B8B-C6ED-443E-8F3B-C063A3E1FD2B}" name="BookCrossing" dataDxfId="55"/>
    <tableColumn id="28" xr3:uid="{4B147F0D-A838-43FD-99CC-94E5CF908026}" name="stack exchange" dataDxfId="54"/>
    <tableColumn id="30" xr3:uid="{3D192593-0C4C-47AD-8CDB-58ECD54A6DA7}" name="Plista" dataDxfId="53"/>
    <tableColumn id="33" xr3:uid="{5AC6058B-7E8C-47F0-A979-4685E483BE80}" name="Tripadvisor" dataDxfId="52"/>
    <tableColumn id="34" xr3:uid="{5BD8CD3D-D889-4789-AFA7-B70FD31D7A98}" name="Amazon Book Reviews" dataDxfId="51"/>
    <tableColumn id="35" xr3:uid="{A84339BC-EECD-447C-8E83-EB4F99962353}" name="Amazon Instant Video" dataDxfId="50"/>
    <tableColumn id="81" xr3:uid="{38CA117C-1EC8-4795-9043-9A4769489728}" name="Amazon movies" dataDxfId="49"/>
    <tableColumn id="85" xr3:uid="{A0805044-A11B-4075-9D78-99F358395674}" name="Amazon electronics" dataDxfId="48"/>
    <tableColumn id="86" xr3:uid="{23673482-F96F-42FF-8479-EB70F3B3FE9D}" name="Amazon clothes" dataDxfId="47"/>
    <tableColumn id="92" xr3:uid="{2D4DA26A-4727-4E17-9641-AFB8DBD8E7AD}" name="Amazon Musical Instruments" dataDxfId="46"/>
    <tableColumn id="93" xr3:uid="{8A6AA5CD-F6C7-41A3-9685-55FEE451754C}" name="Amazon Gourmet Food" dataDxfId="45"/>
    <tableColumn id="36" xr3:uid="{CA69F04B-9CDA-4A94-9EF8-430C4954F19D}" name="Amazon" dataDxfId="44"/>
    <tableColumn id="37" xr3:uid="{27C6D029-5697-4057-9D57-878AB19EFE48}" name="HetRec" dataDxfId="43"/>
    <tableColumn id="38" xr3:uid="{EB3DD589-DAC6-4FA1-B5C1-4CCC2C579F53}" name="Netflix" dataDxfId="42"/>
    <tableColumn id="40" xr3:uid="{9E6BFC81-6954-472E-893F-88B36A972503}" name="Own dataset p" dataDxfId="41"/>
    <tableColumn id="41" xr3:uid="{449939F6-8E86-45B5-83BE-713C8CFAA647}" name="Own dataset up" dataDxfId="40"/>
    <tableColumn id="67" xr3:uid="{4BC0BB9E-CBF9-4CA7-8FF4-D200146FF185}" name="Proprietary" dataDxfId="39"/>
    <tableColumn id="42" xr3:uid="{1A0AFAC3-262D-49AE-8514-7F091FABF6DB}" name="Synthetic" dataDxfId="38"/>
    <tableColumn id="44" xr3:uid="{20D49E44-8DDD-44ED-A9FF-76AF5AE7AB34}" name="LibraryThing" dataDxfId="37"/>
    <tableColumn id="45" xr3:uid="{9349FC89-EE33-4D75-A55D-55C03F105627}" name="BeerAdvocate" dataDxfId="36"/>
    <tableColumn id="46" xr3:uid="{495B9EB0-0ECC-4A79-AA83-05339DBED4A6}" name="Xing" dataDxfId="35"/>
    <tableColumn id="47" xr3:uid="{74FC3E62-CE16-4D4C-B720-637DAB4814F5}" name="DOTA2 match" dataDxfId="34"/>
    <tableColumn id="48" xr3:uid="{7C448A58-045C-4A08-9C70-908820D98EB9}" name="Tradesy" dataDxfId="33"/>
    <tableColumn id="49" xr3:uid="{3D0A9257-905F-4B4D-A934-1CDA8C69F871}" name="citeulike" dataDxfId="32"/>
    <tableColumn id="50" xr3:uid="{98AF41FA-6190-496D-A3FE-114B008506F5}" name="Flixter" dataDxfId="31"/>
    <tableColumn id="51" xr3:uid="{709D6F2C-8CD5-4B88-AC95-E04F8815970F}" name="Jester" dataDxfId="30"/>
    <tableColumn id="52" xr3:uid="{E7A52EDA-BAC8-4134-AB06-F1D30BCCE0BF}" name="Movie Tweeting" dataDxfId="29"/>
    <tableColumn id="53" xr3:uid="{55B83945-74DA-486B-9061-A284ACE27BEB}" name="Weeplaces" dataDxfId="28"/>
    <tableColumn id="56" xr3:uid="{955127A6-4CF2-47D3-A9E5-95959437959B}" name="RentTheRunWay" dataDxfId="27"/>
    <tableColumn id="57" xr3:uid="{7740D889-3897-408B-800B-DD45C06DACC2}" name="Avazu" dataDxfId="26"/>
    <tableColumn id="58" xr3:uid="{7603A18C-64B5-485E-8600-413A193069D0}" name="Criteo" dataDxfId="25"/>
    <tableColumn id="60" xr3:uid="{41E00D29-D423-4259-AAC2-8F18685B1A7D}" name="CiaoDVD" dataDxfId="24"/>
    <tableColumn id="61" xr3:uid="{A676A3BD-1E78-4CDD-BB93-BC8E8EFB7F73}" name="Pinterest" dataDxfId="23"/>
    <tableColumn id="62" xr3:uid="{E6E69D69-5C9E-43C2-9F37-67911B3F9ECE}" name="Reddit" dataDxfId="22"/>
    <tableColumn id="63" xr3:uid="{4F40CA97-731B-48BA-8421-C856803C6253}" name="pandor" dataDxfId="21"/>
    <tableColumn id="64" xr3:uid="{632EEA0A-C525-43A1-A1AA-F70D79453F7A}" name="Ciao" dataDxfId="20"/>
    <tableColumn id="65" xr3:uid="{83BE6170-E8B5-4C98-B346-554110F9E2EF}" name="Epinions" dataDxfId="19"/>
    <tableColumn id="74" xr3:uid="{857F3C81-A6D8-43F6-AF89-3DF550D2CA20}" name="JEWELRY" dataDxfId="18"/>
    <tableColumn id="75" xr3:uid="{0447C8E8-4308-472F-B07C-5602CB9D2D32}" name="ELECTRONICS" dataDxfId="17"/>
    <tableColumn id="76" xr3:uid="{DA64BB65-C985-4C87-B045-0F46332EB37B}" name="Douban" dataDxfId="16"/>
    <tableColumn id="77" xr3:uid="{D37975C7-8C9C-447C-8022-2D6FE300D2FD}" name="MoviePilot" dataDxfId="15"/>
    <tableColumn id="78" xr3:uid="{476A03BF-5E71-4912-AA4B-F10169AB887B}" name="Slashdot" dataDxfId="14"/>
    <tableColumn id="79" xr3:uid="{F6804AB0-0D61-4DDD-AACB-6F8598B14C7C}" name="WikiVote" dataDxfId="13"/>
    <tableColumn id="80" xr3:uid="{BD84A6E8-CC8A-43E8-AFAA-84FF438AEA6F}" name="Million song data set" dataDxfId="12"/>
    <tableColumn id="82" xr3:uid="{D74459B6-A10F-42AC-9538-63F6D65F582F}" name="Penn treebank" dataDxfId="11"/>
    <tableColumn id="83" xr3:uid="{3CD04AD8-103F-494B-8A14-B39DC3A2C89B}" name="CADE web directory" dataDxfId="10"/>
    <tableColumn id="84" xr3:uid="{CB2F51F3-901D-4121-B014-6CDC3866E319}" name="ConcertTweets" dataDxfId="9"/>
    <tableColumn id="87" xr3:uid="{A2B086C4-22AC-413E-824E-B15C3F486D76}" name="Eachmovie" dataDxfId="8"/>
    <tableColumn id="88" xr3:uid="{EBC90846-544D-4AB5-9FAA-5140F488C196}" name="FilmTrust2" dataDxfId="7"/>
    <tableColumn id="90" xr3:uid="{016E7453-C48A-4B27-B598-6E2ADC349206}" name="TREC-9" dataDxfId="6"/>
    <tableColumn id="91" xr3:uid="{789B88F6-8D3C-41AF-BED2-D36DFD40C0A2}" name="INFILE" dataDxfId="5"/>
    <tableColumn id="89" xr3:uid="{0B657690-BDA0-4A03-B8E3-C486921E2852}" name="Chicago Marathon" dataDxfId="4"/>
    <tableColumn id="94" xr3:uid="{0FF6E60B-D0E0-439D-9786-C15E513DA350}" name="ACM RecSys 2015" dataDxfId="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076A-3133-4A48-B225-9E4B426863E3}">
  <dimension ref="A1:CH175"/>
  <sheetViews>
    <sheetView tabSelected="1" topLeftCell="A91" zoomScale="40" zoomScaleNormal="40" workbookViewId="0">
      <pane xSplit="1" topLeftCell="B1" activePane="topRight" state="frozen"/>
      <selection pane="topRight" activeCell="AT145" sqref="AT145"/>
    </sheetView>
  </sheetViews>
  <sheetFormatPr defaultColWidth="10.84375" defaultRowHeight="14.6" x14ac:dyDescent="0.4"/>
  <cols>
    <col min="1" max="1" width="67.15234375" customWidth="1"/>
    <col min="2" max="2" width="5.3828125" bestFit="1" customWidth="1"/>
    <col min="3" max="7" width="8.69140625" customWidth="1"/>
    <col min="8" max="32" width="8.69140625" style="3" customWidth="1"/>
    <col min="33" max="33" width="24" style="3" customWidth="1"/>
    <col min="34" max="35" width="8.69140625" style="3" customWidth="1"/>
    <col min="36" max="36" width="13.921875" style="3" customWidth="1"/>
    <col min="37" max="64" width="8.69140625" style="3" customWidth="1"/>
    <col min="65" max="80" width="8.69140625" customWidth="1"/>
    <col min="81" max="81" width="5.53515625" customWidth="1"/>
    <col min="82" max="82" width="24.69140625" bestFit="1" customWidth="1"/>
    <col min="83" max="83" width="27" customWidth="1"/>
    <col min="84" max="84" width="21.15234375" customWidth="1"/>
    <col min="85" max="86" width="16.3828125" customWidth="1"/>
    <col min="87" max="87" width="5.53515625" customWidth="1"/>
    <col min="88" max="906" width="12.3828125" customWidth="1"/>
    <col min="907" max="9906" width="13.23046875" customWidth="1"/>
    <col min="9907" max="16384" width="14.15234375" customWidth="1"/>
  </cols>
  <sheetData>
    <row r="1" spans="1:86" s="1" customFormat="1" ht="58.3" x14ac:dyDescent="0.4">
      <c r="A1" s="2" t="s">
        <v>0</v>
      </c>
      <c r="B1" s="2" t="s">
        <v>196</v>
      </c>
      <c r="C1" s="9" t="s">
        <v>1</v>
      </c>
      <c r="D1" s="9" t="s">
        <v>113</v>
      </c>
      <c r="E1" s="9" t="s">
        <v>114</v>
      </c>
      <c r="F1" s="9" t="s">
        <v>115</v>
      </c>
      <c r="G1" s="9" t="s">
        <v>197</v>
      </c>
      <c r="H1" s="28" t="s">
        <v>136</v>
      </c>
      <c r="I1" s="28" t="s">
        <v>9</v>
      </c>
      <c r="J1" s="28" t="s">
        <v>16</v>
      </c>
      <c r="K1" s="28" t="s">
        <v>17</v>
      </c>
      <c r="L1" s="28" t="s">
        <v>31</v>
      </c>
      <c r="M1" s="28" t="s">
        <v>109</v>
      </c>
      <c r="N1" s="28" t="s">
        <v>30</v>
      </c>
      <c r="O1" s="28" t="s">
        <v>4</v>
      </c>
      <c r="P1" s="9" t="s">
        <v>29</v>
      </c>
      <c r="Q1" s="9" t="s">
        <v>5</v>
      </c>
      <c r="R1" s="9" t="s">
        <v>36</v>
      </c>
      <c r="S1" s="9" t="s">
        <v>44</v>
      </c>
      <c r="T1" s="28" t="s">
        <v>42</v>
      </c>
      <c r="U1" s="28" t="s">
        <v>68</v>
      </c>
      <c r="V1" s="28" t="s">
        <v>80</v>
      </c>
      <c r="W1" s="28" t="s">
        <v>79</v>
      </c>
      <c r="X1" s="9" t="s">
        <v>43</v>
      </c>
      <c r="Y1" s="9" t="s">
        <v>37</v>
      </c>
      <c r="Z1" s="9" t="s">
        <v>38</v>
      </c>
      <c r="AA1" s="9" t="s">
        <v>39</v>
      </c>
      <c r="AB1" s="9" t="s">
        <v>6</v>
      </c>
      <c r="AC1" s="9" t="s">
        <v>33</v>
      </c>
      <c r="AD1" s="9" t="s">
        <v>10</v>
      </c>
      <c r="AE1" s="9" t="s">
        <v>8</v>
      </c>
      <c r="AF1" s="28" t="s">
        <v>26</v>
      </c>
      <c r="AG1" s="28" t="s">
        <v>60</v>
      </c>
      <c r="AH1" s="28" t="s">
        <v>154</v>
      </c>
      <c r="AI1" s="28" t="s">
        <v>155</v>
      </c>
      <c r="AJ1" s="28" t="s">
        <v>156</v>
      </c>
      <c r="AK1" s="28" t="s">
        <v>189</v>
      </c>
      <c r="AL1" s="28" t="s">
        <v>190</v>
      </c>
      <c r="AM1" s="28" t="s">
        <v>49</v>
      </c>
      <c r="AN1" s="9" t="s">
        <v>61</v>
      </c>
      <c r="AO1" s="9" t="s">
        <v>15</v>
      </c>
      <c r="AP1" s="19" t="s">
        <v>22</v>
      </c>
      <c r="AQ1" s="19" t="s">
        <v>23</v>
      </c>
      <c r="AR1" s="19" t="s">
        <v>7</v>
      </c>
      <c r="AS1" s="9" t="s">
        <v>41</v>
      </c>
      <c r="AT1" s="9" t="s">
        <v>52</v>
      </c>
      <c r="AU1" s="9" t="s">
        <v>53</v>
      </c>
      <c r="AV1" s="9" t="s">
        <v>55</v>
      </c>
      <c r="AW1" s="9" t="s">
        <v>63</v>
      </c>
      <c r="AX1" s="9" t="s">
        <v>66</v>
      </c>
      <c r="AY1" s="9" t="s">
        <v>67</v>
      </c>
      <c r="AZ1" s="9" t="s">
        <v>77</v>
      </c>
      <c r="BA1" s="9" t="s">
        <v>78</v>
      </c>
      <c r="BB1" s="9" t="s">
        <v>81</v>
      </c>
      <c r="BC1" s="9" t="s">
        <v>83</v>
      </c>
      <c r="BD1" s="9" t="s">
        <v>84</v>
      </c>
      <c r="BE1" s="9" t="s">
        <v>90</v>
      </c>
      <c r="BF1" s="9" t="s">
        <v>91</v>
      </c>
      <c r="BG1" s="9" t="s">
        <v>96</v>
      </c>
      <c r="BH1" s="9" t="s">
        <v>99</v>
      </c>
      <c r="BI1" s="9" t="s">
        <v>100</v>
      </c>
      <c r="BJ1" s="9" t="s">
        <v>102</v>
      </c>
      <c r="BK1" s="9" t="s">
        <v>106</v>
      </c>
      <c r="BL1" s="9" t="s">
        <v>107</v>
      </c>
      <c r="BM1" s="9" t="s">
        <v>131</v>
      </c>
      <c r="BN1" s="9" t="s">
        <v>132</v>
      </c>
      <c r="BO1" s="9" t="s">
        <v>134</v>
      </c>
      <c r="BP1" s="9" t="s">
        <v>140</v>
      </c>
      <c r="BQ1" s="9" t="s">
        <v>141</v>
      </c>
      <c r="BR1" s="9" t="s">
        <v>142</v>
      </c>
      <c r="BS1" s="9" t="s">
        <v>146</v>
      </c>
      <c r="BT1" s="9" t="s">
        <v>147</v>
      </c>
      <c r="BU1" s="9" t="s">
        <v>148</v>
      </c>
      <c r="BV1" s="9" t="s">
        <v>152</v>
      </c>
      <c r="BW1" s="9" t="s">
        <v>158</v>
      </c>
      <c r="BX1" s="9" t="s">
        <v>163</v>
      </c>
      <c r="BY1" s="9" t="s">
        <v>176</v>
      </c>
      <c r="BZ1" s="9" t="s">
        <v>175</v>
      </c>
      <c r="CA1" s="9" t="s">
        <v>172</v>
      </c>
      <c r="CB1" s="9" t="s">
        <v>195</v>
      </c>
      <c r="CE1" s="10" t="s">
        <v>208</v>
      </c>
      <c r="CF1" s="10" t="s">
        <v>210</v>
      </c>
      <c r="CG1" s="10" t="s">
        <v>214</v>
      </c>
      <c r="CH1" s="10" t="s">
        <v>216</v>
      </c>
    </row>
    <row r="2" spans="1:86" s="7" customFormat="1" x14ac:dyDescent="0.4">
      <c r="A2" s="7" t="s">
        <v>11</v>
      </c>
      <c r="B2" s="7">
        <v>2018</v>
      </c>
      <c r="C2" s="7" t="s">
        <v>2</v>
      </c>
      <c r="D2" s="11">
        <f t="shared" ref="D2:D33" si="0">IF(SUM(H2:O2)&gt;=1,1,)</f>
        <v>1</v>
      </c>
      <c r="E2" s="11">
        <f t="shared" ref="E2" si="1">IF(SUM(AF2:AM2)&gt;=1,1,)</f>
        <v>0</v>
      </c>
      <c r="F2" s="11">
        <f>IF(SUM(T2:W2)&gt;=1,1,)</f>
        <v>0</v>
      </c>
      <c r="G2" s="11">
        <f t="shared" ref="G2" si="2">IF(SUM(AP2:AR2)&gt;=1,1,)</f>
        <v>1</v>
      </c>
      <c r="H2" s="12"/>
      <c r="I2" s="12">
        <v>1</v>
      </c>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v>1</v>
      </c>
      <c r="AS2" s="12"/>
      <c r="AT2" s="12"/>
      <c r="AU2" s="12"/>
      <c r="AV2" s="12"/>
      <c r="AW2" s="12"/>
      <c r="AX2" s="12"/>
      <c r="AY2" s="12"/>
      <c r="AZ2" s="12"/>
      <c r="BA2" s="12"/>
      <c r="BB2" s="12"/>
      <c r="BC2" s="12"/>
      <c r="BD2" s="12"/>
      <c r="BE2" s="12"/>
      <c r="BF2" s="12"/>
      <c r="BG2" s="12"/>
      <c r="BH2" s="13"/>
      <c r="BI2" s="13"/>
      <c r="BJ2" s="13"/>
      <c r="BK2" s="13"/>
      <c r="BL2" s="13"/>
      <c r="BM2" s="14"/>
      <c r="BN2" s="14"/>
      <c r="BO2" s="14"/>
      <c r="BP2" s="14"/>
      <c r="BQ2" s="14"/>
      <c r="BR2" s="14"/>
      <c r="BS2" s="14"/>
      <c r="BT2" s="14"/>
      <c r="BU2" s="14"/>
      <c r="BV2" s="14"/>
      <c r="BW2" s="14"/>
      <c r="BX2" s="14"/>
      <c r="BY2" s="14"/>
      <c r="BZ2" s="14"/>
      <c r="CA2" s="14"/>
      <c r="CB2" s="14"/>
      <c r="CE2" s="7">
        <f>COUNTIF(Tableau32[[#This Row],[HetRec]:[ACM RecSys 2015]],"&gt;=1")+COUNTIF(Tableau32[[#This Row],[last FM]:[Tripadvisor]],"&gt;=1")+COUNTIF(Tableau32[[#This Row],[MART]:[Delicious]],"&gt;=1")+COUNTIF(Tableau32[[#This Row],[MovieLens, Total]:[Some Propeietary]],"&gt;=1")</f>
        <v>3</v>
      </c>
      <c r="CF2" s="7">
        <f t="shared" ref="CF2:CF33" si="3">COUNTIF(H2:CC2,2)</f>
        <v>0</v>
      </c>
      <c r="CG2" s="7">
        <f t="shared" ref="CG2:CG33" si="4">COUNTIFS(H2:CC2,"&gt;=1",$H$116:$CC$116,1)</f>
        <v>1</v>
      </c>
      <c r="CH2" s="7">
        <f>IF(SUM(CF2:CG2)&gt;=1,1,0)</f>
        <v>1</v>
      </c>
    </row>
    <row r="3" spans="1:86" s="7" customFormat="1" x14ac:dyDescent="0.4">
      <c r="A3" s="7" t="s">
        <v>12</v>
      </c>
      <c r="B3" s="7">
        <v>2018</v>
      </c>
      <c r="C3" s="7" t="s">
        <v>2</v>
      </c>
      <c r="D3" s="11">
        <f t="shared" si="0"/>
        <v>1</v>
      </c>
      <c r="E3" s="11">
        <f t="shared" ref="E3:E66" si="5">IF(SUM(AF3:AM3)&gt;=1,1,)</f>
        <v>0</v>
      </c>
      <c r="F3" s="11">
        <f t="shared" ref="F3:F66" si="6">IF(SUM(T3:W3)&gt;=1,1,)</f>
        <v>0</v>
      </c>
      <c r="G3" s="11">
        <f t="shared" ref="G3:G66" si="7">IF(SUM(AP3:AR3)&gt;=1,1,)</f>
        <v>0</v>
      </c>
      <c r="H3" s="12"/>
      <c r="I3" s="12"/>
      <c r="J3" s="12">
        <v>2</v>
      </c>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3"/>
      <c r="BI3" s="13"/>
      <c r="BJ3" s="13"/>
      <c r="BK3" s="13"/>
      <c r="BL3" s="13"/>
      <c r="BM3" s="14"/>
      <c r="BN3" s="14"/>
      <c r="BO3" s="14"/>
      <c r="BP3" s="14"/>
      <c r="BQ3" s="14"/>
      <c r="BR3" s="14"/>
      <c r="BS3" s="14"/>
      <c r="BT3" s="14"/>
      <c r="BU3" s="14"/>
      <c r="BV3" s="14"/>
      <c r="BW3" s="14"/>
      <c r="BX3" s="14"/>
      <c r="BY3" s="14"/>
      <c r="BZ3" s="14"/>
      <c r="CA3" s="14"/>
      <c r="CB3" s="14"/>
      <c r="CE3" s="7">
        <f>COUNTIF(Tableau32[[#This Row],[HetRec]:[ACM RecSys 2015]],"&gt;=1")+COUNTIF(Tableau32[[#This Row],[last FM]:[Tripadvisor]],"&gt;=1")+COUNTIF(Tableau32[[#This Row],[MART]:[Delicious]],"&gt;=1")+COUNTIF(Tableau32[[#This Row],[MovieLens, Total]:[Some Propeietary]],"&gt;=1")</f>
        <v>1</v>
      </c>
      <c r="CF3" s="7">
        <f t="shared" si="3"/>
        <v>1</v>
      </c>
      <c r="CG3" s="7">
        <f t="shared" si="4"/>
        <v>1</v>
      </c>
      <c r="CH3" s="7">
        <f>IF(SUM(CF3:CG3)&gt;=1,1,0)</f>
        <v>1</v>
      </c>
    </row>
    <row r="4" spans="1:86" s="7" customFormat="1" x14ac:dyDescent="0.4">
      <c r="A4" s="7" t="s">
        <v>13</v>
      </c>
      <c r="B4" s="7">
        <v>2018</v>
      </c>
      <c r="C4" s="7" t="s">
        <v>2</v>
      </c>
      <c r="D4" s="11">
        <f t="shared" si="0"/>
        <v>0</v>
      </c>
      <c r="E4" s="11">
        <f t="shared" si="5"/>
        <v>0</v>
      </c>
      <c r="F4" s="11">
        <f t="shared" si="6"/>
        <v>0</v>
      </c>
      <c r="G4" s="11">
        <f t="shared" si="7"/>
        <v>0</v>
      </c>
      <c r="H4" s="12"/>
      <c r="I4" s="12"/>
      <c r="J4" s="12"/>
      <c r="K4" s="12"/>
      <c r="L4" s="12"/>
      <c r="M4" s="12"/>
      <c r="N4" s="12"/>
      <c r="O4" s="12"/>
      <c r="P4" s="12"/>
      <c r="Q4" s="12"/>
      <c r="R4" s="12"/>
      <c r="S4" s="12"/>
      <c r="T4" s="12"/>
      <c r="U4" s="12"/>
      <c r="V4" s="12"/>
      <c r="W4" s="12"/>
      <c r="X4" s="12"/>
      <c r="Y4" s="12"/>
      <c r="Z4" s="12"/>
      <c r="AA4" s="12"/>
      <c r="AB4" s="12"/>
      <c r="AC4" s="12"/>
      <c r="AD4" s="12">
        <v>1</v>
      </c>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3"/>
      <c r="BI4" s="13"/>
      <c r="BJ4" s="13"/>
      <c r="BK4" s="13"/>
      <c r="BL4" s="13"/>
      <c r="BM4" s="14"/>
      <c r="BN4" s="14"/>
      <c r="BO4" s="14"/>
      <c r="BP4" s="14"/>
      <c r="BQ4" s="14"/>
      <c r="BR4" s="14"/>
      <c r="BS4" s="14"/>
      <c r="BT4" s="14"/>
      <c r="BU4" s="14"/>
      <c r="BV4" s="14"/>
      <c r="BW4" s="14"/>
      <c r="BX4" s="14"/>
      <c r="BY4" s="14"/>
      <c r="BZ4" s="14"/>
      <c r="CA4" s="14"/>
      <c r="CB4" s="14"/>
      <c r="CE4" s="7">
        <f>COUNTIF(Tableau32[[#This Row],[HetRec]:[ACM RecSys 2015]],"&gt;=1")+COUNTIF(Tableau32[[#This Row],[last FM]:[Tripadvisor]],"&gt;=1")+COUNTIF(Tableau32[[#This Row],[MART]:[Delicious]],"&gt;=1")+COUNTIF(Tableau32[[#This Row],[MovieLens, Total]:[Some Propeietary]],"&gt;=1")</f>
        <v>1</v>
      </c>
      <c r="CF4" s="7">
        <f t="shared" si="3"/>
        <v>0</v>
      </c>
      <c r="CG4" s="7">
        <f t="shared" si="4"/>
        <v>0</v>
      </c>
      <c r="CH4" s="7">
        <f t="shared" ref="CH4:CH67" si="8">IF(SUM(CF4:CG4)&gt;=1,1,0)</f>
        <v>0</v>
      </c>
    </row>
    <row r="5" spans="1:86" s="7" customFormat="1" x14ac:dyDescent="0.4">
      <c r="A5" s="7" t="s">
        <v>14</v>
      </c>
      <c r="B5" s="7">
        <v>2018</v>
      </c>
      <c r="C5" s="7" t="s">
        <v>2</v>
      </c>
      <c r="D5" s="11">
        <f t="shared" si="0"/>
        <v>1</v>
      </c>
      <c r="E5" s="11">
        <f t="shared" si="5"/>
        <v>1</v>
      </c>
      <c r="F5" s="11">
        <f t="shared" si="6"/>
        <v>0</v>
      </c>
      <c r="G5" s="11">
        <f t="shared" si="7"/>
        <v>0</v>
      </c>
      <c r="H5" s="12"/>
      <c r="I5" s="12"/>
      <c r="J5" s="12"/>
      <c r="K5" s="12">
        <v>1</v>
      </c>
      <c r="L5" s="12"/>
      <c r="M5" s="12"/>
      <c r="N5" s="12"/>
      <c r="O5" s="12"/>
      <c r="P5" s="12"/>
      <c r="Q5" s="12"/>
      <c r="R5" s="12"/>
      <c r="S5" s="12"/>
      <c r="T5" s="12"/>
      <c r="U5" s="12"/>
      <c r="V5" s="12"/>
      <c r="W5" s="12"/>
      <c r="X5" s="12"/>
      <c r="Y5" s="12"/>
      <c r="Z5" s="12"/>
      <c r="AA5" s="12"/>
      <c r="AB5" s="12"/>
      <c r="AC5" s="12"/>
      <c r="AD5" s="12"/>
      <c r="AE5" s="12"/>
      <c r="AF5" s="12"/>
      <c r="AG5" s="12"/>
      <c r="AH5" s="12"/>
      <c r="AI5" s="12">
        <v>1</v>
      </c>
      <c r="AJ5" s="12"/>
      <c r="AK5" s="12"/>
      <c r="AL5" s="12"/>
      <c r="AM5" s="12"/>
      <c r="AN5" s="12"/>
      <c r="AO5" s="12"/>
      <c r="AP5" s="12"/>
      <c r="AQ5" s="12"/>
      <c r="AR5" s="12"/>
      <c r="AS5" s="12"/>
      <c r="AT5" s="12"/>
      <c r="AU5" s="12"/>
      <c r="AV5" s="12"/>
      <c r="AW5" s="12"/>
      <c r="AX5" s="12"/>
      <c r="AY5" s="12"/>
      <c r="AZ5" s="12"/>
      <c r="BA5" s="12"/>
      <c r="BB5" s="12"/>
      <c r="BC5" s="12"/>
      <c r="BD5" s="12"/>
      <c r="BE5" s="12"/>
      <c r="BF5" s="12"/>
      <c r="BG5" s="12"/>
      <c r="BH5" s="13"/>
      <c r="BI5" s="13"/>
      <c r="BJ5" s="13"/>
      <c r="BK5" s="13"/>
      <c r="BL5" s="13"/>
      <c r="BM5" s="14"/>
      <c r="BN5" s="14"/>
      <c r="BO5" s="14"/>
      <c r="BP5" s="14"/>
      <c r="BQ5" s="14"/>
      <c r="BR5" s="14"/>
      <c r="BS5" s="14"/>
      <c r="BT5" s="14"/>
      <c r="BU5" s="14"/>
      <c r="BV5" s="14"/>
      <c r="BW5" s="14"/>
      <c r="BX5" s="14"/>
      <c r="BY5" s="14"/>
      <c r="BZ5" s="14"/>
      <c r="CA5" s="14"/>
      <c r="CB5" s="14"/>
      <c r="CE5" s="7">
        <f>COUNTIF(Tableau32[[#This Row],[HetRec]:[ACM RecSys 2015]],"&gt;=1")+COUNTIF(Tableau32[[#This Row],[last FM]:[Tripadvisor]],"&gt;=1")+COUNTIF(Tableau32[[#This Row],[MART]:[Delicious]],"&gt;=1")+COUNTIF(Tableau32[[#This Row],[MovieLens, Total]:[Some Propeietary]],"&gt;=1")</f>
        <v>2</v>
      </c>
      <c r="CF5" s="7">
        <f t="shared" si="3"/>
        <v>0</v>
      </c>
      <c r="CG5" s="7">
        <f t="shared" si="4"/>
        <v>1</v>
      </c>
      <c r="CH5" s="7">
        <f t="shared" si="8"/>
        <v>1</v>
      </c>
    </row>
    <row r="6" spans="1:86" s="7" customFormat="1" x14ac:dyDescent="0.4">
      <c r="A6" s="7" t="s">
        <v>18</v>
      </c>
      <c r="B6" s="7">
        <v>2018</v>
      </c>
      <c r="C6" s="7" t="s">
        <v>2</v>
      </c>
      <c r="D6" s="11">
        <f t="shared" si="0"/>
        <v>0</v>
      </c>
      <c r="E6" s="11">
        <f t="shared" si="5"/>
        <v>1</v>
      </c>
      <c r="F6" s="11">
        <f t="shared" si="6"/>
        <v>0</v>
      </c>
      <c r="G6" s="11">
        <f t="shared" si="7"/>
        <v>0</v>
      </c>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v>1</v>
      </c>
      <c r="AL6" s="12"/>
      <c r="AM6" s="12"/>
      <c r="AN6" s="12"/>
      <c r="AO6" s="12"/>
      <c r="AP6" s="12"/>
      <c r="AQ6" s="12"/>
      <c r="AR6" s="12"/>
      <c r="AS6" s="12"/>
      <c r="AT6" s="12"/>
      <c r="AU6" s="12"/>
      <c r="AV6" s="12"/>
      <c r="AW6" s="12"/>
      <c r="AX6" s="12"/>
      <c r="AY6" s="12"/>
      <c r="AZ6" s="12"/>
      <c r="BA6" s="12"/>
      <c r="BB6" s="12"/>
      <c r="BC6" s="12"/>
      <c r="BD6" s="12"/>
      <c r="BE6" s="12"/>
      <c r="BF6" s="12"/>
      <c r="BG6" s="12"/>
      <c r="BH6" s="13"/>
      <c r="BI6" s="13"/>
      <c r="BJ6" s="13"/>
      <c r="BK6" s="13"/>
      <c r="BL6" s="13"/>
      <c r="BM6" s="14"/>
      <c r="BN6" s="14"/>
      <c r="BO6" s="14"/>
      <c r="BP6" s="14"/>
      <c r="BQ6" s="14"/>
      <c r="BR6" s="14"/>
      <c r="BS6" s="14"/>
      <c r="BT6" s="14"/>
      <c r="BU6" s="14"/>
      <c r="BV6" s="14"/>
      <c r="BW6" s="14"/>
      <c r="BX6" s="14"/>
      <c r="BY6" s="14"/>
      <c r="BZ6" s="14"/>
      <c r="CA6" s="14"/>
      <c r="CB6" s="14"/>
      <c r="CE6" s="7">
        <f>COUNTIF(Tableau32[[#This Row],[HetRec]:[ACM RecSys 2015]],"&gt;=1")+COUNTIF(Tableau32[[#This Row],[last FM]:[Tripadvisor]],"&gt;=1")+COUNTIF(Tableau32[[#This Row],[MART]:[Delicious]],"&gt;=1")+COUNTIF(Tableau32[[#This Row],[MovieLens, Total]:[Some Propeietary]],"&gt;=1")</f>
        <v>1</v>
      </c>
      <c r="CF6" s="7">
        <f t="shared" si="3"/>
        <v>0</v>
      </c>
      <c r="CG6" s="7">
        <f t="shared" si="4"/>
        <v>0</v>
      </c>
      <c r="CH6" s="7">
        <f t="shared" si="8"/>
        <v>0</v>
      </c>
    </row>
    <row r="7" spans="1:86" s="7" customFormat="1" x14ac:dyDescent="0.4">
      <c r="A7" s="7" t="s">
        <v>19</v>
      </c>
      <c r="B7" s="7">
        <v>2018</v>
      </c>
      <c r="C7" s="7" t="s">
        <v>2</v>
      </c>
      <c r="D7" s="11">
        <f t="shared" si="0"/>
        <v>0</v>
      </c>
      <c r="E7" s="11">
        <f t="shared" si="5"/>
        <v>1</v>
      </c>
      <c r="F7" s="11">
        <f t="shared" si="6"/>
        <v>0</v>
      </c>
      <c r="G7" s="11">
        <f t="shared" si="7"/>
        <v>0</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v>1</v>
      </c>
      <c r="AL7" s="12"/>
      <c r="AM7" s="12"/>
      <c r="AN7" s="12"/>
      <c r="AO7" s="12"/>
      <c r="AP7" s="12"/>
      <c r="AQ7" s="12"/>
      <c r="AR7" s="12"/>
      <c r="AS7" s="12"/>
      <c r="AT7" s="12"/>
      <c r="AU7" s="12"/>
      <c r="AV7" s="12"/>
      <c r="AW7" s="12"/>
      <c r="AX7" s="12"/>
      <c r="AY7" s="12"/>
      <c r="AZ7" s="12"/>
      <c r="BA7" s="12"/>
      <c r="BB7" s="12"/>
      <c r="BC7" s="12"/>
      <c r="BD7" s="12"/>
      <c r="BE7" s="12"/>
      <c r="BF7" s="12"/>
      <c r="BG7" s="12"/>
      <c r="BH7" s="13"/>
      <c r="BI7" s="13"/>
      <c r="BJ7" s="13"/>
      <c r="BK7" s="13"/>
      <c r="BL7" s="13"/>
      <c r="BM7" s="14"/>
      <c r="BN7" s="14"/>
      <c r="BO7" s="14"/>
      <c r="BP7" s="14"/>
      <c r="BQ7" s="14"/>
      <c r="BR7" s="14"/>
      <c r="BS7" s="14"/>
      <c r="BT7" s="14"/>
      <c r="BU7" s="14"/>
      <c r="BV7" s="14"/>
      <c r="BW7" s="14"/>
      <c r="BX7" s="14"/>
      <c r="BY7" s="14"/>
      <c r="BZ7" s="14"/>
      <c r="CA7" s="14"/>
      <c r="CB7" s="14"/>
      <c r="CE7" s="7">
        <f>COUNTIF(Tableau32[[#This Row],[HetRec]:[ACM RecSys 2015]],"&gt;=1")+COUNTIF(Tableau32[[#This Row],[last FM]:[Tripadvisor]],"&gt;=1")+COUNTIF(Tableau32[[#This Row],[MART]:[Delicious]],"&gt;=1")+COUNTIF(Tableau32[[#This Row],[MovieLens, Total]:[Some Propeietary]],"&gt;=1")</f>
        <v>1</v>
      </c>
      <c r="CF7" s="7">
        <f t="shared" si="3"/>
        <v>0</v>
      </c>
      <c r="CG7" s="7">
        <f t="shared" si="4"/>
        <v>0</v>
      </c>
      <c r="CH7" s="7">
        <f t="shared" si="8"/>
        <v>0</v>
      </c>
    </row>
    <row r="8" spans="1:86" s="7" customFormat="1" x14ac:dyDescent="0.4">
      <c r="A8" s="7" t="s">
        <v>20</v>
      </c>
      <c r="B8" s="7">
        <v>2018</v>
      </c>
      <c r="C8" s="7" t="s">
        <v>2</v>
      </c>
      <c r="D8" s="11">
        <f t="shared" si="0"/>
        <v>0</v>
      </c>
      <c r="E8" s="11">
        <f t="shared" si="5"/>
        <v>1</v>
      </c>
      <c r="F8" s="11">
        <f t="shared" si="6"/>
        <v>0</v>
      </c>
      <c r="G8" s="11">
        <f t="shared" si="7"/>
        <v>0</v>
      </c>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v>1</v>
      </c>
      <c r="AL8" s="12"/>
      <c r="AM8" s="12"/>
      <c r="AN8" s="12"/>
      <c r="AO8" s="12"/>
      <c r="AP8" s="12"/>
      <c r="AQ8" s="12"/>
      <c r="AR8" s="12"/>
      <c r="AS8" s="12"/>
      <c r="AT8" s="12"/>
      <c r="AU8" s="12"/>
      <c r="AV8" s="12"/>
      <c r="AW8" s="12"/>
      <c r="AX8" s="12"/>
      <c r="AY8" s="12"/>
      <c r="AZ8" s="12"/>
      <c r="BA8" s="12"/>
      <c r="BB8" s="12"/>
      <c r="BC8" s="12"/>
      <c r="BD8" s="12"/>
      <c r="BE8" s="12"/>
      <c r="BF8" s="12"/>
      <c r="BG8" s="12"/>
      <c r="BH8" s="13"/>
      <c r="BI8" s="13"/>
      <c r="BJ8" s="13"/>
      <c r="BK8" s="13"/>
      <c r="BL8" s="13"/>
      <c r="BM8" s="14"/>
      <c r="BN8" s="14"/>
      <c r="BO8" s="14"/>
      <c r="BP8" s="14"/>
      <c r="BQ8" s="14"/>
      <c r="BR8" s="14"/>
      <c r="BS8" s="14"/>
      <c r="BT8" s="14"/>
      <c r="BU8" s="14"/>
      <c r="BV8" s="14"/>
      <c r="BW8" s="14"/>
      <c r="BX8" s="14"/>
      <c r="BY8" s="14"/>
      <c r="BZ8" s="14"/>
      <c r="CA8" s="14"/>
      <c r="CB8" s="14"/>
      <c r="CE8" s="7">
        <f>COUNTIF(Tableau32[[#This Row],[HetRec]:[ACM RecSys 2015]],"&gt;=1")+COUNTIF(Tableau32[[#This Row],[last FM]:[Tripadvisor]],"&gt;=1")+COUNTIF(Tableau32[[#This Row],[MART]:[Delicious]],"&gt;=1")+COUNTIF(Tableau32[[#This Row],[MovieLens, Total]:[Some Propeietary]],"&gt;=1")</f>
        <v>1</v>
      </c>
      <c r="CF8" s="7">
        <f t="shared" si="3"/>
        <v>0</v>
      </c>
      <c r="CG8" s="7">
        <f t="shared" si="4"/>
        <v>0</v>
      </c>
      <c r="CH8" s="7">
        <f t="shared" si="8"/>
        <v>0</v>
      </c>
    </row>
    <row r="9" spans="1:86" s="7" customFormat="1" x14ac:dyDescent="0.4">
      <c r="A9" s="7" t="s">
        <v>21</v>
      </c>
      <c r="B9" s="7">
        <v>2018</v>
      </c>
      <c r="C9" s="7" t="s">
        <v>2</v>
      </c>
      <c r="D9" s="11">
        <f t="shared" si="0"/>
        <v>0</v>
      </c>
      <c r="E9" s="11">
        <f t="shared" si="5"/>
        <v>1</v>
      </c>
      <c r="F9" s="11">
        <f t="shared" si="6"/>
        <v>0</v>
      </c>
      <c r="G9" s="11">
        <f t="shared" si="7"/>
        <v>0</v>
      </c>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v>1</v>
      </c>
      <c r="AL9" s="12"/>
      <c r="AM9" s="12"/>
      <c r="AN9" s="12"/>
      <c r="AO9" s="12"/>
      <c r="AP9" s="12"/>
      <c r="AQ9" s="12"/>
      <c r="AR9" s="12"/>
      <c r="AS9" s="12"/>
      <c r="AT9" s="12"/>
      <c r="AU9" s="12"/>
      <c r="AV9" s="12"/>
      <c r="AW9" s="12"/>
      <c r="AX9" s="12"/>
      <c r="AY9" s="12"/>
      <c r="AZ9" s="12"/>
      <c r="BA9" s="12"/>
      <c r="BB9" s="12"/>
      <c r="BC9" s="12"/>
      <c r="BD9" s="12"/>
      <c r="BE9" s="12"/>
      <c r="BF9" s="12"/>
      <c r="BG9" s="12"/>
      <c r="BH9" s="13"/>
      <c r="BI9" s="13"/>
      <c r="BJ9" s="13"/>
      <c r="BK9" s="13"/>
      <c r="BL9" s="13"/>
      <c r="BM9" s="14"/>
      <c r="BN9" s="14"/>
      <c r="BO9" s="14"/>
      <c r="BP9" s="14"/>
      <c r="BQ9" s="14"/>
      <c r="BR9" s="14"/>
      <c r="BS9" s="14"/>
      <c r="BT9" s="14"/>
      <c r="BU9" s="14"/>
      <c r="BV9" s="14"/>
      <c r="BW9" s="14"/>
      <c r="BX9" s="14"/>
      <c r="BY9" s="14"/>
      <c r="BZ9" s="14"/>
      <c r="CA9" s="14"/>
      <c r="CB9" s="14"/>
      <c r="CE9" s="7">
        <f>COUNTIF(Tableau32[[#This Row],[HetRec]:[ACM RecSys 2015]],"&gt;=1")+COUNTIF(Tableau32[[#This Row],[last FM]:[Tripadvisor]],"&gt;=1")+COUNTIF(Tableau32[[#This Row],[MART]:[Delicious]],"&gt;=1")+COUNTIF(Tableau32[[#This Row],[MovieLens, Total]:[Some Propeietary]],"&gt;=1")</f>
        <v>1</v>
      </c>
      <c r="CF9" s="7">
        <f t="shared" si="3"/>
        <v>0</v>
      </c>
      <c r="CG9" s="7">
        <f t="shared" si="4"/>
        <v>0</v>
      </c>
      <c r="CH9" s="7">
        <f t="shared" si="8"/>
        <v>0</v>
      </c>
    </row>
    <row r="10" spans="1:86" s="7" customFormat="1" x14ac:dyDescent="0.4">
      <c r="A10" s="7" t="s">
        <v>24</v>
      </c>
      <c r="B10" s="7">
        <v>2018</v>
      </c>
      <c r="C10" s="7" t="s">
        <v>2</v>
      </c>
      <c r="D10" s="11">
        <f t="shared" si="0"/>
        <v>0</v>
      </c>
      <c r="E10" s="11">
        <f t="shared" si="5"/>
        <v>0</v>
      </c>
      <c r="F10" s="11">
        <f t="shared" si="6"/>
        <v>0</v>
      </c>
      <c r="G10" s="11">
        <f t="shared" si="7"/>
        <v>0</v>
      </c>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3"/>
      <c r="BI10" s="13"/>
      <c r="BJ10" s="13"/>
      <c r="BK10" s="13"/>
      <c r="BL10" s="13"/>
      <c r="BM10" s="14"/>
      <c r="BN10" s="14"/>
      <c r="BO10" s="14"/>
      <c r="BP10" s="14"/>
      <c r="BQ10" s="14"/>
      <c r="BR10" s="14"/>
      <c r="BS10" s="14"/>
      <c r="BT10" s="14"/>
      <c r="BU10" s="14"/>
      <c r="BV10" s="14"/>
      <c r="BW10" s="14"/>
      <c r="BX10" s="14"/>
      <c r="BY10" s="14"/>
      <c r="BZ10" s="14"/>
      <c r="CA10" s="14"/>
      <c r="CB10" s="14"/>
      <c r="CE10" s="7">
        <f>COUNTIF(Tableau32[[#This Row],[HetRec]:[ACM RecSys 2015]],"&gt;=1")+COUNTIF(Tableau32[[#This Row],[last FM]:[Tripadvisor]],"&gt;=1")+COUNTIF(Tableau32[[#This Row],[MART]:[Delicious]],"&gt;=1")+COUNTIF(Tableau32[[#This Row],[MovieLens, Total]:[Some Propeietary]],"&gt;=1")</f>
        <v>0</v>
      </c>
      <c r="CF10" s="7">
        <f t="shared" si="3"/>
        <v>0</v>
      </c>
      <c r="CG10" s="7">
        <f t="shared" si="4"/>
        <v>0</v>
      </c>
      <c r="CH10" s="7">
        <f t="shared" si="8"/>
        <v>0</v>
      </c>
    </row>
    <row r="11" spans="1:86" s="7" customFormat="1" x14ac:dyDescent="0.4">
      <c r="A11" s="7" t="s">
        <v>25</v>
      </c>
      <c r="B11" s="7">
        <v>2018</v>
      </c>
      <c r="C11" s="7" t="s">
        <v>2</v>
      </c>
      <c r="D11" s="11">
        <f t="shared" si="0"/>
        <v>0</v>
      </c>
      <c r="E11" s="11">
        <f t="shared" si="5"/>
        <v>0</v>
      </c>
      <c r="F11" s="11">
        <f t="shared" si="6"/>
        <v>0</v>
      </c>
      <c r="G11" s="11">
        <f t="shared" si="7"/>
        <v>0</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3"/>
      <c r="BI11" s="13"/>
      <c r="BJ11" s="13"/>
      <c r="BK11" s="13"/>
      <c r="BL11" s="13"/>
      <c r="BM11" s="14"/>
      <c r="BN11" s="14"/>
      <c r="BO11" s="14"/>
      <c r="BP11" s="14"/>
      <c r="BQ11" s="14"/>
      <c r="BR11" s="14"/>
      <c r="BS11" s="14"/>
      <c r="BT11" s="14"/>
      <c r="BU11" s="14"/>
      <c r="BV11" s="14"/>
      <c r="BW11" s="14"/>
      <c r="BX11" s="14"/>
      <c r="BY11" s="14"/>
      <c r="BZ11" s="14"/>
      <c r="CA11" s="14"/>
      <c r="CB11" s="14"/>
      <c r="CE11" s="7">
        <f>COUNTIF(Tableau32[[#This Row],[HetRec]:[ACM RecSys 2015]],"&gt;=1")+COUNTIF(Tableau32[[#This Row],[last FM]:[Tripadvisor]],"&gt;=1")+COUNTIF(Tableau32[[#This Row],[MART]:[Delicious]],"&gt;=1")+COUNTIF(Tableau32[[#This Row],[MovieLens, Total]:[Some Propeietary]],"&gt;=1")</f>
        <v>0</v>
      </c>
      <c r="CF11" s="7">
        <f t="shared" si="3"/>
        <v>0</v>
      </c>
      <c r="CG11" s="7">
        <f t="shared" si="4"/>
        <v>0</v>
      </c>
      <c r="CH11" s="7">
        <f t="shared" si="8"/>
        <v>0</v>
      </c>
    </row>
    <row r="12" spans="1:86" s="7" customFormat="1" x14ac:dyDescent="0.4">
      <c r="A12" s="7" t="s">
        <v>27</v>
      </c>
      <c r="B12" s="7">
        <v>2018</v>
      </c>
      <c r="C12" s="7" t="s">
        <v>2</v>
      </c>
      <c r="D12" s="11">
        <f t="shared" si="0"/>
        <v>0</v>
      </c>
      <c r="E12" s="11">
        <f t="shared" si="5"/>
        <v>0</v>
      </c>
      <c r="F12" s="11">
        <f t="shared" si="6"/>
        <v>0</v>
      </c>
      <c r="G12" s="11">
        <f t="shared" si="7"/>
        <v>0</v>
      </c>
      <c r="H12" s="12"/>
      <c r="I12" s="12"/>
      <c r="J12" s="12"/>
      <c r="K12" s="12"/>
      <c r="L12" s="12"/>
      <c r="M12" s="12"/>
      <c r="N12" s="12"/>
      <c r="O12" s="12"/>
      <c r="P12" s="12"/>
      <c r="Q12" s="12"/>
      <c r="R12" s="12"/>
      <c r="S12" s="12"/>
      <c r="T12" s="12"/>
      <c r="U12" s="12"/>
      <c r="V12" s="12"/>
      <c r="W12" s="12"/>
      <c r="X12" s="12"/>
      <c r="Y12" s="12"/>
      <c r="Z12" s="12"/>
      <c r="AA12" s="12"/>
      <c r="AB12" s="12">
        <v>1</v>
      </c>
      <c r="AC12" s="12"/>
      <c r="AD12" s="12"/>
      <c r="AE12" s="12">
        <v>1</v>
      </c>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3"/>
      <c r="BI12" s="13"/>
      <c r="BJ12" s="13"/>
      <c r="BK12" s="13"/>
      <c r="BL12" s="13"/>
      <c r="BM12" s="14"/>
      <c r="BN12" s="14"/>
      <c r="BO12" s="14"/>
      <c r="BP12" s="14"/>
      <c r="BQ12" s="14"/>
      <c r="BR12" s="14"/>
      <c r="BS12" s="14"/>
      <c r="BT12" s="14"/>
      <c r="BU12" s="14"/>
      <c r="BV12" s="14"/>
      <c r="BW12" s="14"/>
      <c r="BX12" s="14"/>
      <c r="BY12" s="14"/>
      <c r="BZ12" s="14"/>
      <c r="CA12" s="14"/>
      <c r="CB12" s="14"/>
      <c r="CE12" s="7">
        <f>COUNTIF(Tableau32[[#This Row],[HetRec]:[ACM RecSys 2015]],"&gt;=1")+COUNTIF(Tableau32[[#This Row],[last FM]:[Tripadvisor]],"&gt;=1")+COUNTIF(Tableau32[[#This Row],[MART]:[Delicious]],"&gt;=1")+COUNTIF(Tableau32[[#This Row],[MovieLens, Total]:[Some Propeietary]],"&gt;=1")</f>
        <v>2</v>
      </c>
      <c r="CF12" s="7">
        <f t="shared" si="3"/>
        <v>0</v>
      </c>
      <c r="CG12" s="7">
        <f t="shared" si="4"/>
        <v>0</v>
      </c>
      <c r="CH12" s="7">
        <f t="shared" si="8"/>
        <v>0</v>
      </c>
    </row>
    <row r="13" spans="1:86" s="7" customFormat="1" x14ac:dyDescent="0.4">
      <c r="A13" s="7" t="s">
        <v>28</v>
      </c>
      <c r="B13" s="7">
        <v>2018</v>
      </c>
      <c r="C13" s="7" t="s">
        <v>2</v>
      </c>
      <c r="D13" s="11">
        <f t="shared" si="0"/>
        <v>1</v>
      </c>
      <c r="E13" s="11">
        <f t="shared" si="5"/>
        <v>1</v>
      </c>
      <c r="F13" s="11">
        <f t="shared" si="6"/>
        <v>0</v>
      </c>
      <c r="G13" s="11">
        <f t="shared" si="7"/>
        <v>0</v>
      </c>
      <c r="H13" s="12"/>
      <c r="I13" s="12"/>
      <c r="J13" s="12"/>
      <c r="K13" s="12"/>
      <c r="L13" s="12">
        <v>1</v>
      </c>
      <c r="M13" s="12"/>
      <c r="N13" s="12">
        <v>1</v>
      </c>
      <c r="O13" s="12"/>
      <c r="P13" s="12">
        <v>1</v>
      </c>
      <c r="Q13" s="12"/>
      <c r="R13" s="12"/>
      <c r="S13" s="12"/>
      <c r="T13" s="12"/>
      <c r="U13" s="12"/>
      <c r="V13" s="12"/>
      <c r="W13" s="12"/>
      <c r="X13" s="12"/>
      <c r="Y13" s="12"/>
      <c r="Z13" s="12"/>
      <c r="AA13" s="12"/>
      <c r="AB13" s="12"/>
      <c r="AC13" s="12"/>
      <c r="AD13" s="12"/>
      <c r="AE13" s="12"/>
      <c r="AF13" s="12"/>
      <c r="AG13" s="12"/>
      <c r="AH13" s="12"/>
      <c r="AI13" s="12"/>
      <c r="AJ13" s="12">
        <v>1</v>
      </c>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3"/>
      <c r="BI13" s="13"/>
      <c r="BJ13" s="13"/>
      <c r="BK13" s="13"/>
      <c r="BL13" s="13"/>
      <c r="BM13" s="14"/>
      <c r="BN13" s="14"/>
      <c r="BO13" s="14"/>
      <c r="BP13" s="14"/>
      <c r="BQ13" s="14"/>
      <c r="BR13" s="14"/>
      <c r="BS13" s="14"/>
      <c r="BT13" s="14"/>
      <c r="BU13" s="14"/>
      <c r="BV13" s="14"/>
      <c r="BW13" s="14"/>
      <c r="BX13" s="14"/>
      <c r="BY13" s="14"/>
      <c r="BZ13" s="14"/>
      <c r="CA13" s="14"/>
      <c r="CB13" s="14"/>
      <c r="CE13" s="7">
        <f>COUNTIF(Tableau32[[#This Row],[HetRec]:[ACM RecSys 2015]],"&gt;=1")+COUNTIF(Tableau32[[#This Row],[last FM]:[Tripadvisor]],"&gt;=1")+COUNTIF(Tableau32[[#This Row],[MART]:[Delicious]],"&gt;=1")+COUNTIF(Tableau32[[#This Row],[MovieLens, Total]:[Some Propeietary]],"&gt;=1")</f>
        <v>3</v>
      </c>
      <c r="CF13" s="7">
        <f t="shared" si="3"/>
        <v>0</v>
      </c>
      <c r="CG13" s="7">
        <f t="shared" si="4"/>
        <v>1</v>
      </c>
      <c r="CH13" s="7">
        <f t="shared" si="8"/>
        <v>1</v>
      </c>
    </row>
    <row r="14" spans="1:86" s="7" customFormat="1" x14ac:dyDescent="0.4">
      <c r="A14" s="7" t="s">
        <v>32</v>
      </c>
      <c r="B14" s="7">
        <v>2018</v>
      </c>
      <c r="C14" s="7" t="s">
        <v>2</v>
      </c>
      <c r="D14" s="11">
        <f t="shared" si="0"/>
        <v>0</v>
      </c>
      <c r="E14" s="11">
        <f t="shared" si="5"/>
        <v>0</v>
      </c>
      <c r="F14" s="11">
        <f t="shared" si="6"/>
        <v>0</v>
      </c>
      <c r="G14" s="11">
        <f t="shared" si="7"/>
        <v>0</v>
      </c>
      <c r="H14" s="12"/>
      <c r="I14" s="12"/>
      <c r="J14" s="12"/>
      <c r="K14" s="12"/>
      <c r="L14" s="12"/>
      <c r="M14" s="12"/>
      <c r="N14" s="12"/>
      <c r="O14" s="12"/>
      <c r="P14" s="12"/>
      <c r="Q14" s="12"/>
      <c r="R14" s="12"/>
      <c r="S14" s="12"/>
      <c r="T14" s="12"/>
      <c r="U14" s="12"/>
      <c r="V14" s="12"/>
      <c r="W14" s="12"/>
      <c r="X14" s="12"/>
      <c r="Y14" s="12"/>
      <c r="Z14" s="12"/>
      <c r="AA14" s="12"/>
      <c r="AB14" s="12"/>
      <c r="AC14" s="12">
        <v>1</v>
      </c>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3"/>
      <c r="BI14" s="13"/>
      <c r="BJ14" s="13"/>
      <c r="BK14" s="13"/>
      <c r="BL14" s="13"/>
      <c r="BM14" s="14"/>
      <c r="BN14" s="14"/>
      <c r="BO14" s="14"/>
      <c r="BP14" s="14"/>
      <c r="BQ14" s="14"/>
      <c r="BR14" s="14"/>
      <c r="BS14" s="14"/>
      <c r="BT14" s="14"/>
      <c r="BU14" s="14"/>
      <c r="BV14" s="14"/>
      <c r="BW14" s="14"/>
      <c r="BX14" s="14"/>
      <c r="BY14" s="14"/>
      <c r="BZ14" s="14"/>
      <c r="CA14" s="14"/>
      <c r="CB14" s="14"/>
      <c r="CE14" s="7">
        <f>COUNTIF(Tableau32[[#This Row],[HetRec]:[ACM RecSys 2015]],"&gt;=1")+COUNTIF(Tableau32[[#This Row],[last FM]:[Tripadvisor]],"&gt;=1")+COUNTIF(Tableau32[[#This Row],[MART]:[Delicious]],"&gt;=1")+COUNTIF(Tableau32[[#This Row],[MovieLens, Total]:[Some Propeietary]],"&gt;=1")</f>
        <v>1</v>
      </c>
      <c r="CF14" s="7">
        <f t="shared" si="3"/>
        <v>0</v>
      </c>
      <c r="CG14" s="7">
        <f t="shared" si="4"/>
        <v>0</v>
      </c>
      <c r="CH14" s="7">
        <f t="shared" si="8"/>
        <v>0</v>
      </c>
    </row>
    <row r="15" spans="1:86" s="7" customFormat="1" x14ac:dyDescent="0.4">
      <c r="A15" s="7" t="s">
        <v>34</v>
      </c>
      <c r="B15" s="7">
        <v>2018</v>
      </c>
      <c r="C15" s="7" t="s">
        <v>2</v>
      </c>
      <c r="D15" s="11">
        <f t="shared" si="0"/>
        <v>0</v>
      </c>
      <c r="E15" s="11">
        <f t="shared" si="5"/>
        <v>0</v>
      </c>
      <c r="F15" s="11">
        <f t="shared" si="6"/>
        <v>0</v>
      </c>
      <c r="G15" s="11">
        <f t="shared" si="7"/>
        <v>0</v>
      </c>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3"/>
      <c r="BI15" s="13"/>
      <c r="BJ15" s="13"/>
      <c r="BK15" s="13"/>
      <c r="BL15" s="13"/>
      <c r="BM15" s="14"/>
      <c r="BN15" s="14"/>
      <c r="BO15" s="14"/>
      <c r="BP15" s="14"/>
      <c r="BQ15" s="14"/>
      <c r="BR15" s="14"/>
      <c r="BS15" s="14"/>
      <c r="BT15" s="14"/>
      <c r="BU15" s="14"/>
      <c r="BV15" s="14"/>
      <c r="BW15" s="14"/>
      <c r="BX15" s="14"/>
      <c r="BY15" s="14"/>
      <c r="BZ15" s="14"/>
      <c r="CA15" s="14"/>
      <c r="CB15" s="14"/>
      <c r="CE15" s="7">
        <f>COUNTIF(Tableau32[[#This Row],[HetRec]:[ACM RecSys 2015]],"&gt;=1")+COUNTIF(Tableau32[[#This Row],[last FM]:[Tripadvisor]],"&gt;=1")+COUNTIF(Tableau32[[#This Row],[MART]:[Delicious]],"&gt;=1")+COUNTIF(Tableau32[[#This Row],[MovieLens, Total]:[Some Propeietary]],"&gt;=1")</f>
        <v>0</v>
      </c>
      <c r="CF15" s="7">
        <f t="shared" si="3"/>
        <v>0</v>
      </c>
      <c r="CG15" s="7">
        <f t="shared" si="4"/>
        <v>0</v>
      </c>
      <c r="CH15" s="7">
        <f t="shared" si="8"/>
        <v>0</v>
      </c>
    </row>
    <row r="16" spans="1:86" s="7" customFormat="1" x14ac:dyDescent="0.4">
      <c r="A16" s="7" t="s">
        <v>35</v>
      </c>
      <c r="B16" s="7">
        <v>2018</v>
      </c>
      <c r="C16" s="7" t="s">
        <v>2</v>
      </c>
      <c r="D16" s="11">
        <f t="shared" si="0"/>
        <v>0</v>
      </c>
      <c r="E16" s="11">
        <f t="shared" si="5"/>
        <v>0</v>
      </c>
      <c r="F16" s="11">
        <f t="shared" si="6"/>
        <v>0</v>
      </c>
      <c r="G16" s="11">
        <f t="shared" si="7"/>
        <v>0</v>
      </c>
      <c r="H16" s="12"/>
      <c r="I16" s="12"/>
      <c r="J16" s="12"/>
      <c r="K16" s="12"/>
      <c r="L16" s="12"/>
      <c r="M16" s="12"/>
      <c r="N16" s="12"/>
      <c r="O16" s="12"/>
      <c r="P16" s="12"/>
      <c r="Q16" s="12">
        <v>1</v>
      </c>
      <c r="R16" s="12">
        <v>1</v>
      </c>
      <c r="S16" s="12"/>
      <c r="T16" s="12"/>
      <c r="U16" s="12"/>
      <c r="V16" s="12"/>
      <c r="W16" s="12"/>
      <c r="X16" s="12"/>
      <c r="Y16" s="12">
        <v>1</v>
      </c>
      <c r="Z16" s="12">
        <v>1</v>
      </c>
      <c r="AA16" s="12">
        <v>1</v>
      </c>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3"/>
      <c r="BI16" s="13"/>
      <c r="BJ16" s="13"/>
      <c r="BK16" s="13"/>
      <c r="BL16" s="13"/>
      <c r="BM16" s="14"/>
      <c r="BN16" s="14"/>
      <c r="BO16" s="14"/>
      <c r="BP16" s="14"/>
      <c r="BQ16" s="14"/>
      <c r="BR16" s="14"/>
      <c r="BS16" s="14"/>
      <c r="BT16" s="14"/>
      <c r="BU16" s="14"/>
      <c r="BV16" s="14"/>
      <c r="BW16" s="14"/>
      <c r="BX16" s="14"/>
      <c r="BY16" s="14"/>
      <c r="BZ16" s="14"/>
      <c r="CA16" s="14"/>
      <c r="CB16" s="14"/>
      <c r="CE16" s="7">
        <f>COUNTIF(Tableau32[[#This Row],[HetRec]:[ACM RecSys 2015]],"&gt;=1")+COUNTIF(Tableau32[[#This Row],[last FM]:[Tripadvisor]],"&gt;=1")+COUNTIF(Tableau32[[#This Row],[MART]:[Delicious]],"&gt;=1")+COUNTIF(Tableau32[[#This Row],[MovieLens, Total]:[Some Propeietary]],"&gt;=1")</f>
        <v>5</v>
      </c>
      <c r="CF16" s="7">
        <f t="shared" si="3"/>
        <v>0</v>
      </c>
      <c r="CG16" s="7">
        <f t="shared" si="4"/>
        <v>0</v>
      </c>
      <c r="CH16" s="7">
        <f t="shared" si="8"/>
        <v>0</v>
      </c>
    </row>
    <row r="17" spans="1:86" s="7" customFormat="1" x14ac:dyDescent="0.4">
      <c r="A17" s="7" t="s">
        <v>40</v>
      </c>
      <c r="B17" s="7">
        <v>2018</v>
      </c>
      <c r="C17" s="7" t="s">
        <v>2</v>
      </c>
      <c r="D17" s="11">
        <f t="shared" si="0"/>
        <v>0</v>
      </c>
      <c r="E17" s="11">
        <f t="shared" si="5"/>
        <v>1</v>
      </c>
      <c r="F17" s="11">
        <f t="shared" si="6"/>
        <v>1</v>
      </c>
      <c r="G17" s="11">
        <f t="shared" si="7"/>
        <v>0</v>
      </c>
      <c r="H17" s="12"/>
      <c r="I17" s="12"/>
      <c r="J17" s="12"/>
      <c r="K17" s="12"/>
      <c r="L17" s="12"/>
      <c r="M17" s="12"/>
      <c r="N17" s="12"/>
      <c r="O17" s="12"/>
      <c r="P17" s="12"/>
      <c r="Q17" s="12"/>
      <c r="R17" s="12"/>
      <c r="S17" s="12">
        <v>1</v>
      </c>
      <c r="T17" s="12">
        <v>1</v>
      </c>
      <c r="U17" s="12"/>
      <c r="V17" s="12"/>
      <c r="W17" s="12"/>
      <c r="X17" s="12"/>
      <c r="Y17" s="12"/>
      <c r="Z17" s="12"/>
      <c r="AA17" s="12"/>
      <c r="AB17" s="12"/>
      <c r="AC17" s="12"/>
      <c r="AD17" s="12"/>
      <c r="AE17" s="12"/>
      <c r="AF17" s="12"/>
      <c r="AG17" s="12"/>
      <c r="AH17" s="12"/>
      <c r="AI17" s="12"/>
      <c r="AJ17" s="12"/>
      <c r="AK17" s="12">
        <v>1</v>
      </c>
      <c r="AL17" s="12">
        <v>1</v>
      </c>
      <c r="AM17" s="12"/>
      <c r="AN17" s="12"/>
      <c r="AO17" s="12"/>
      <c r="AP17" s="12"/>
      <c r="AQ17" s="12"/>
      <c r="AR17" s="12"/>
      <c r="AS17" s="12"/>
      <c r="AT17" s="12"/>
      <c r="AU17" s="12"/>
      <c r="AV17" s="12"/>
      <c r="AW17" s="12"/>
      <c r="AX17" s="12"/>
      <c r="AY17" s="12"/>
      <c r="AZ17" s="12"/>
      <c r="BA17" s="12"/>
      <c r="BB17" s="12"/>
      <c r="BC17" s="12"/>
      <c r="BD17" s="12"/>
      <c r="BE17" s="12"/>
      <c r="BF17" s="12"/>
      <c r="BG17" s="12"/>
      <c r="BH17" s="13"/>
      <c r="BI17" s="13"/>
      <c r="BJ17" s="13"/>
      <c r="BK17" s="13"/>
      <c r="BL17" s="13"/>
      <c r="BM17" s="14"/>
      <c r="BN17" s="14"/>
      <c r="BO17" s="14"/>
      <c r="BP17" s="14"/>
      <c r="BQ17" s="14"/>
      <c r="BR17" s="14"/>
      <c r="BS17" s="14"/>
      <c r="BT17" s="14"/>
      <c r="BU17" s="14"/>
      <c r="BV17" s="14"/>
      <c r="BW17" s="14"/>
      <c r="BX17" s="14"/>
      <c r="BY17" s="14"/>
      <c r="BZ17" s="14"/>
      <c r="CA17" s="14"/>
      <c r="CB17" s="14"/>
      <c r="CE17" s="7">
        <f>COUNTIF(Tableau32[[#This Row],[HetRec]:[ACM RecSys 2015]],"&gt;=1")+COUNTIF(Tableau32[[#This Row],[last FM]:[Tripadvisor]],"&gt;=1")+COUNTIF(Tableau32[[#This Row],[MART]:[Delicious]],"&gt;=1")+COUNTIF(Tableau32[[#This Row],[MovieLens, Total]:[Some Propeietary]],"&gt;=1")</f>
        <v>3</v>
      </c>
      <c r="CF17" s="7">
        <f t="shared" si="3"/>
        <v>0</v>
      </c>
      <c r="CG17" s="7">
        <f t="shared" si="4"/>
        <v>0</v>
      </c>
      <c r="CH17" s="7">
        <f t="shared" si="8"/>
        <v>0</v>
      </c>
    </row>
    <row r="18" spans="1:86" s="7" customFormat="1" x14ac:dyDescent="0.4">
      <c r="A18" s="7" t="s">
        <v>45</v>
      </c>
      <c r="B18" s="7">
        <v>2018</v>
      </c>
      <c r="C18" s="7" t="s">
        <v>2</v>
      </c>
      <c r="D18" s="11">
        <f t="shared" si="0"/>
        <v>0</v>
      </c>
      <c r="E18" s="11">
        <f t="shared" si="5"/>
        <v>0</v>
      </c>
      <c r="F18" s="11">
        <f t="shared" si="6"/>
        <v>0</v>
      </c>
      <c r="G18" s="11">
        <f t="shared" si="7"/>
        <v>0</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3"/>
      <c r="BI18" s="13"/>
      <c r="BJ18" s="13"/>
      <c r="BK18" s="13"/>
      <c r="BL18" s="13"/>
      <c r="BM18" s="14"/>
      <c r="BN18" s="14"/>
      <c r="BO18" s="14"/>
      <c r="BP18" s="14"/>
      <c r="BQ18" s="14"/>
      <c r="BR18" s="14"/>
      <c r="BS18" s="14"/>
      <c r="BT18" s="14"/>
      <c r="BU18" s="14"/>
      <c r="BV18" s="14"/>
      <c r="BW18" s="14"/>
      <c r="BX18" s="14"/>
      <c r="BY18" s="14"/>
      <c r="BZ18" s="14"/>
      <c r="CA18" s="14"/>
      <c r="CB18" s="14"/>
      <c r="CE18" s="7">
        <f>COUNTIF(Tableau32[[#This Row],[HetRec]:[ACM RecSys 2015]],"&gt;=1")+COUNTIF(Tableau32[[#This Row],[last FM]:[Tripadvisor]],"&gt;=1")+COUNTIF(Tableau32[[#This Row],[MART]:[Delicious]],"&gt;=1")+COUNTIF(Tableau32[[#This Row],[MovieLens, Total]:[Some Propeietary]],"&gt;=1")</f>
        <v>0</v>
      </c>
      <c r="CF18" s="7">
        <f t="shared" si="3"/>
        <v>0</v>
      </c>
      <c r="CG18" s="7">
        <f t="shared" si="4"/>
        <v>0</v>
      </c>
      <c r="CH18" s="7">
        <f t="shared" si="8"/>
        <v>0</v>
      </c>
    </row>
    <row r="19" spans="1:86" s="7" customFormat="1" x14ac:dyDescent="0.4">
      <c r="A19" s="7" t="s">
        <v>46</v>
      </c>
      <c r="B19" s="7">
        <v>2018</v>
      </c>
      <c r="C19" s="7" t="s">
        <v>2</v>
      </c>
      <c r="D19" s="11">
        <f t="shared" si="0"/>
        <v>0</v>
      </c>
      <c r="E19" s="11">
        <f t="shared" si="5"/>
        <v>1</v>
      </c>
      <c r="F19" s="11">
        <f t="shared" si="6"/>
        <v>0</v>
      </c>
      <c r="G19" s="11">
        <f t="shared" si="7"/>
        <v>0</v>
      </c>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v>1</v>
      </c>
      <c r="AL19" s="12"/>
      <c r="AM19" s="12"/>
      <c r="AN19" s="12"/>
      <c r="AO19" s="12"/>
      <c r="AP19" s="12"/>
      <c r="AQ19" s="12"/>
      <c r="AR19" s="12"/>
      <c r="AS19" s="12"/>
      <c r="AT19" s="12"/>
      <c r="AU19" s="12"/>
      <c r="AV19" s="12"/>
      <c r="AW19" s="12"/>
      <c r="AX19" s="12"/>
      <c r="AY19" s="12"/>
      <c r="AZ19" s="12"/>
      <c r="BA19" s="12"/>
      <c r="BB19" s="12"/>
      <c r="BC19" s="12"/>
      <c r="BD19" s="12"/>
      <c r="BE19" s="12"/>
      <c r="BF19" s="12"/>
      <c r="BG19" s="12"/>
      <c r="BH19" s="13"/>
      <c r="BI19" s="13"/>
      <c r="BJ19" s="13"/>
      <c r="BK19" s="13"/>
      <c r="BL19" s="13"/>
      <c r="BM19" s="14"/>
      <c r="BN19" s="14"/>
      <c r="BO19" s="14"/>
      <c r="BP19" s="14"/>
      <c r="BQ19" s="14"/>
      <c r="BR19" s="14"/>
      <c r="BS19" s="14"/>
      <c r="BT19" s="14"/>
      <c r="BU19" s="14"/>
      <c r="BV19" s="14"/>
      <c r="BW19" s="14"/>
      <c r="BX19" s="14"/>
      <c r="BY19" s="14"/>
      <c r="BZ19" s="14"/>
      <c r="CA19" s="14"/>
      <c r="CB19" s="14"/>
      <c r="CE19" s="7">
        <f>COUNTIF(Tableau32[[#This Row],[HetRec]:[ACM RecSys 2015]],"&gt;=1")+COUNTIF(Tableau32[[#This Row],[last FM]:[Tripadvisor]],"&gt;=1")+COUNTIF(Tableau32[[#This Row],[MART]:[Delicious]],"&gt;=1")+COUNTIF(Tableau32[[#This Row],[MovieLens, Total]:[Some Propeietary]],"&gt;=1")</f>
        <v>1</v>
      </c>
      <c r="CF19" s="7">
        <f t="shared" si="3"/>
        <v>0</v>
      </c>
      <c r="CG19" s="7">
        <f t="shared" si="4"/>
        <v>0</v>
      </c>
      <c r="CH19" s="7">
        <f t="shared" si="8"/>
        <v>0</v>
      </c>
    </row>
    <row r="20" spans="1:86" s="7" customFormat="1" x14ac:dyDescent="0.4">
      <c r="A20" s="7" t="s">
        <v>47</v>
      </c>
      <c r="B20" s="7">
        <v>2018</v>
      </c>
      <c r="C20" s="7" t="s">
        <v>2</v>
      </c>
      <c r="D20" s="11">
        <f t="shared" si="0"/>
        <v>1</v>
      </c>
      <c r="E20" s="11">
        <f t="shared" si="5"/>
        <v>0</v>
      </c>
      <c r="F20" s="11">
        <f t="shared" si="6"/>
        <v>0</v>
      </c>
      <c r="G20" s="11">
        <f t="shared" si="7"/>
        <v>0</v>
      </c>
      <c r="H20" s="12"/>
      <c r="I20" s="12">
        <v>1</v>
      </c>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3"/>
      <c r="BI20" s="13"/>
      <c r="BJ20" s="13"/>
      <c r="BK20" s="13"/>
      <c r="BL20" s="13"/>
      <c r="BM20" s="14"/>
      <c r="BN20" s="14"/>
      <c r="BO20" s="14"/>
      <c r="BP20" s="14"/>
      <c r="BQ20" s="14"/>
      <c r="BR20" s="14"/>
      <c r="BS20" s="14"/>
      <c r="BT20" s="14"/>
      <c r="BU20" s="14"/>
      <c r="BV20" s="14"/>
      <c r="BW20" s="14"/>
      <c r="BX20" s="14"/>
      <c r="BY20" s="14"/>
      <c r="BZ20" s="14"/>
      <c r="CA20" s="14"/>
      <c r="CB20" s="14"/>
      <c r="CE20" s="7">
        <f>COUNTIF(Tableau32[[#This Row],[HetRec]:[ACM RecSys 2015]],"&gt;=1")+COUNTIF(Tableau32[[#This Row],[last FM]:[Tripadvisor]],"&gt;=1")+COUNTIF(Tableau32[[#This Row],[MART]:[Delicious]],"&gt;=1")+COUNTIF(Tableau32[[#This Row],[MovieLens, Total]:[Some Propeietary]],"&gt;=1")</f>
        <v>1</v>
      </c>
      <c r="CF20" s="7">
        <f t="shared" si="3"/>
        <v>0</v>
      </c>
      <c r="CG20" s="7">
        <f t="shared" si="4"/>
        <v>1</v>
      </c>
      <c r="CH20" s="7">
        <f t="shared" si="8"/>
        <v>1</v>
      </c>
    </row>
    <row r="21" spans="1:86" s="7" customFormat="1" x14ac:dyDescent="0.4">
      <c r="A21" s="7" t="s">
        <v>48</v>
      </c>
      <c r="B21" s="7">
        <v>2018</v>
      </c>
      <c r="C21" s="7" t="s">
        <v>2</v>
      </c>
      <c r="D21" s="11">
        <f t="shared" si="0"/>
        <v>0</v>
      </c>
      <c r="E21" s="11">
        <f t="shared" si="5"/>
        <v>1</v>
      </c>
      <c r="F21" s="11">
        <f t="shared" si="6"/>
        <v>0</v>
      </c>
      <c r="G21" s="11">
        <f t="shared" si="7"/>
        <v>0</v>
      </c>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v>1</v>
      </c>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3"/>
      <c r="BI21" s="13"/>
      <c r="BJ21" s="13"/>
      <c r="BK21" s="13"/>
      <c r="BL21" s="13"/>
      <c r="BM21" s="14"/>
      <c r="BN21" s="14"/>
      <c r="BO21" s="14"/>
      <c r="BP21" s="14"/>
      <c r="BQ21" s="14"/>
      <c r="BR21" s="14"/>
      <c r="BS21" s="14"/>
      <c r="BT21" s="14"/>
      <c r="BU21" s="14"/>
      <c r="BV21" s="14"/>
      <c r="BW21" s="14"/>
      <c r="BX21" s="14"/>
      <c r="BY21" s="14"/>
      <c r="BZ21" s="14"/>
      <c r="CA21" s="14"/>
      <c r="CB21" s="14"/>
      <c r="CE21" s="7">
        <f>COUNTIF(Tableau32[[#This Row],[HetRec]:[ACM RecSys 2015]],"&gt;=1")+COUNTIF(Tableau32[[#This Row],[last FM]:[Tripadvisor]],"&gt;=1")+COUNTIF(Tableau32[[#This Row],[MART]:[Delicious]],"&gt;=1")+COUNTIF(Tableau32[[#This Row],[MovieLens, Total]:[Some Propeietary]],"&gt;=1")</f>
        <v>1</v>
      </c>
      <c r="CF21" s="7">
        <f t="shared" si="3"/>
        <v>0</v>
      </c>
      <c r="CG21" s="7">
        <f t="shared" si="4"/>
        <v>0</v>
      </c>
      <c r="CH21" s="7">
        <f t="shared" si="8"/>
        <v>0</v>
      </c>
    </row>
    <row r="22" spans="1:86" s="7" customFormat="1" x14ac:dyDescent="0.4">
      <c r="A22" s="7" t="s">
        <v>50</v>
      </c>
      <c r="B22" s="7">
        <v>2018</v>
      </c>
      <c r="C22" s="7" t="s">
        <v>2</v>
      </c>
      <c r="D22" s="11">
        <f t="shared" si="0"/>
        <v>0</v>
      </c>
      <c r="E22" s="11">
        <f t="shared" si="5"/>
        <v>0</v>
      </c>
      <c r="F22" s="11">
        <f t="shared" si="6"/>
        <v>0</v>
      </c>
      <c r="G22" s="11">
        <f t="shared" si="7"/>
        <v>0</v>
      </c>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3"/>
      <c r="BI22" s="13"/>
      <c r="BJ22" s="13"/>
      <c r="BK22" s="13"/>
      <c r="BL22" s="13"/>
      <c r="BM22" s="14"/>
      <c r="BN22" s="14"/>
      <c r="BO22" s="14"/>
      <c r="BP22" s="14"/>
      <c r="BQ22" s="14"/>
      <c r="BR22" s="14"/>
      <c r="BS22" s="14"/>
      <c r="BT22" s="14"/>
      <c r="BU22" s="14"/>
      <c r="BV22" s="14"/>
      <c r="BW22" s="14"/>
      <c r="BX22" s="14"/>
      <c r="BY22" s="14"/>
      <c r="BZ22" s="14"/>
      <c r="CA22" s="14"/>
      <c r="CB22" s="14"/>
      <c r="CE22" s="7">
        <f>COUNTIF(Tableau32[[#This Row],[HetRec]:[ACM RecSys 2015]],"&gt;=1")+COUNTIF(Tableau32[[#This Row],[last FM]:[Tripadvisor]],"&gt;=1")+COUNTIF(Tableau32[[#This Row],[MART]:[Delicious]],"&gt;=1")+COUNTIF(Tableau32[[#This Row],[MovieLens, Total]:[Some Propeietary]],"&gt;=1")</f>
        <v>0</v>
      </c>
      <c r="CF22" s="7">
        <f t="shared" si="3"/>
        <v>0</v>
      </c>
      <c r="CG22" s="7">
        <f t="shared" si="4"/>
        <v>0</v>
      </c>
      <c r="CH22" s="7">
        <f t="shared" si="8"/>
        <v>0</v>
      </c>
    </row>
    <row r="23" spans="1:86" s="7" customFormat="1" x14ac:dyDescent="0.4">
      <c r="A23" s="7" t="s">
        <v>51</v>
      </c>
      <c r="B23" s="7">
        <v>2018</v>
      </c>
      <c r="C23" s="7" t="s">
        <v>2</v>
      </c>
      <c r="D23" s="11">
        <f t="shared" si="0"/>
        <v>1</v>
      </c>
      <c r="E23" s="11">
        <f t="shared" si="5"/>
        <v>1</v>
      </c>
      <c r="F23" s="11">
        <f t="shared" si="6"/>
        <v>0</v>
      </c>
      <c r="G23" s="11">
        <f t="shared" si="7"/>
        <v>0</v>
      </c>
      <c r="H23" s="12"/>
      <c r="I23" s="12"/>
      <c r="J23" s="12"/>
      <c r="K23" s="12"/>
      <c r="L23" s="12">
        <v>1</v>
      </c>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v>1</v>
      </c>
      <c r="AN23" s="12">
        <v>1</v>
      </c>
      <c r="AO23" s="12"/>
      <c r="AP23" s="12"/>
      <c r="AQ23" s="12"/>
      <c r="AR23" s="12"/>
      <c r="AS23" s="12"/>
      <c r="AT23" s="12"/>
      <c r="AU23" s="12"/>
      <c r="AV23" s="12"/>
      <c r="AW23" s="12"/>
      <c r="AX23" s="12"/>
      <c r="AY23" s="12"/>
      <c r="AZ23" s="12"/>
      <c r="BA23" s="12"/>
      <c r="BB23" s="12"/>
      <c r="BC23" s="12"/>
      <c r="BD23" s="12"/>
      <c r="BE23" s="12"/>
      <c r="BF23" s="12"/>
      <c r="BG23" s="12"/>
      <c r="BH23" s="13"/>
      <c r="BI23" s="13"/>
      <c r="BJ23" s="13"/>
      <c r="BK23" s="13"/>
      <c r="BL23" s="13"/>
      <c r="BM23" s="14"/>
      <c r="BN23" s="14"/>
      <c r="BO23" s="14"/>
      <c r="BP23" s="14"/>
      <c r="BQ23" s="14"/>
      <c r="BR23" s="14"/>
      <c r="BS23" s="14"/>
      <c r="BT23" s="14"/>
      <c r="BU23" s="14"/>
      <c r="BV23" s="14"/>
      <c r="BW23" s="14"/>
      <c r="BX23" s="14"/>
      <c r="BY23" s="14"/>
      <c r="BZ23" s="14"/>
      <c r="CA23" s="14"/>
      <c r="CB23" s="14"/>
      <c r="CE23" s="7">
        <f>COUNTIF(Tableau32[[#This Row],[HetRec]:[ACM RecSys 2015]],"&gt;=1")+COUNTIF(Tableau32[[#This Row],[last FM]:[Tripadvisor]],"&gt;=1")+COUNTIF(Tableau32[[#This Row],[MART]:[Delicious]],"&gt;=1")+COUNTIF(Tableau32[[#This Row],[MovieLens, Total]:[Some Propeietary]],"&gt;=1")</f>
        <v>3</v>
      </c>
      <c r="CF23" s="7">
        <f t="shared" si="3"/>
        <v>0</v>
      </c>
      <c r="CG23" s="7">
        <f t="shared" si="4"/>
        <v>1</v>
      </c>
      <c r="CH23" s="7">
        <f t="shared" si="8"/>
        <v>1</v>
      </c>
    </row>
    <row r="24" spans="1:86" s="7" customFormat="1" x14ac:dyDescent="0.4">
      <c r="A24" s="7" t="s">
        <v>54</v>
      </c>
      <c r="B24" s="7">
        <v>2018</v>
      </c>
      <c r="C24" s="7" t="s">
        <v>2</v>
      </c>
      <c r="D24" s="11">
        <f t="shared" si="0"/>
        <v>0</v>
      </c>
      <c r="E24" s="11">
        <f t="shared" si="5"/>
        <v>1</v>
      </c>
      <c r="F24" s="11">
        <f t="shared" si="6"/>
        <v>0</v>
      </c>
      <c r="G24" s="11">
        <f t="shared" si="7"/>
        <v>0</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v>1</v>
      </c>
      <c r="AL24" s="12"/>
      <c r="AM24" s="12"/>
      <c r="AN24" s="12"/>
      <c r="AO24" s="12">
        <v>1</v>
      </c>
      <c r="AP24" s="12"/>
      <c r="AQ24" s="12"/>
      <c r="AR24" s="12"/>
      <c r="AS24" s="12"/>
      <c r="AT24" s="12"/>
      <c r="AU24" s="12"/>
      <c r="AV24" s="12"/>
      <c r="AW24" s="12"/>
      <c r="AX24" s="12"/>
      <c r="AY24" s="12"/>
      <c r="AZ24" s="12"/>
      <c r="BA24" s="12"/>
      <c r="BB24" s="12"/>
      <c r="BC24" s="12"/>
      <c r="BD24" s="12"/>
      <c r="BE24" s="12"/>
      <c r="BF24" s="12"/>
      <c r="BG24" s="12"/>
      <c r="BH24" s="13"/>
      <c r="BI24" s="13"/>
      <c r="BJ24" s="13"/>
      <c r="BK24" s="13"/>
      <c r="BL24" s="13"/>
      <c r="BM24" s="14"/>
      <c r="BN24" s="14"/>
      <c r="BO24" s="14"/>
      <c r="BP24" s="14"/>
      <c r="BQ24" s="14"/>
      <c r="BR24" s="14"/>
      <c r="BS24" s="14"/>
      <c r="BT24" s="14"/>
      <c r="BU24" s="14"/>
      <c r="BV24" s="14"/>
      <c r="BW24" s="14"/>
      <c r="BX24" s="14"/>
      <c r="BY24" s="14"/>
      <c r="BZ24" s="14"/>
      <c r="CA24" s="14"/>
      <c r="CB24" s="14"/>
      <c r="CE24" s="7">
        <f>COUNTIF(Tableau32[[#This Row],[HetRec]:[ACM RecSys 2015]],"&gt;=1")+COUNTIF(Tableau32[[#This Row],[last FM]:[Tripadvisor]],"&gt;=1")+COUNTIF(Tableau32[[#This Row],[MART]:[Delicious]],"&gt;=1")+COUNTIF(Tableau32[[#This Row],[MovieLens, Total]:[Some Propeietary]],"&gt;=1")</f>
        <v>2</v>
      </c>
      <c r="CF24" s="7">
        <f t="shared" si="3"/>
        <v>0</v>
      </c>
      <c r="CG24" s="7">
        <f t="shared" si="4"/>
        <v>0</v>
      </c>
      <c r="CH24" s="7">
        <f t="shared" si="8"/>
        <v>0</v>
      </c>
    </row>
    <row r="25" spans="1:86" s="7" customFormat="1" x14ac:dyDescent="0.4">
      <c r="A25" s="7" t="s">
        <v>56</v>
      </c>
      <c r="B25" s="7">
        <v>2018</v>
      </c>
      <c r="C25" s="7" t="s">
        <v>2</v>
      </c>
      <c r="D25" s="11">
        <f t="shared" si="0"/>
        <v>1</v>
      </c>
      <c r="E25" s="11">
        <f t="shared" si="5"/>
        <v>0</v>
      </c>
      <c r="F25" s="11">
        <f t="shared" si="6"/>
        <v>0</v>
      </c>
      <c r="G25" s="11">
        <f t="shared" si="7"/>
        <v>0</v>
      </c>
      <c r="H25" s="12"/>
      <c r="I25" s="12"/>
      <c r="J25" s="12">
        <v>1</v>
      </c>
      <c r="K25" s="12"/>
      <c r="L25" s="12"/>
      <c r="M25" s="12"/>
      <c r="N25" s="12">
        <v>1</v>
      </c>
      <c r="O25" s="12"/>
      <c r="P25" s="12"/>
      <c r="Q25" s="12"/>
      <c r="R25" s="12"/>
      <c r="S25" s="12"/>
      <c r="T25" s="12"/>
      <c r="U25" s="12"/>
      <c r="V25" s="12"/>
      <c r="W25" s="12"/>
      <c r="X25" s="12"/>
      <c r="Y25" s="12"/>
      <c r="Z25" s="12"/>
      <c r="AA25" s="12"/>
      <c r="AB25" s="12"/>
      <c r="AC25" s="12"/>
      <c r="AD25" s="12"/>
      <c r="AE25" s="12">
        <v>1</v>
      </c>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3"/>
      <c r="BI25" s="13"/>
      <c r="BJ25" s="13"/>
      <c r="BK25" s="13"/>
      <c r="BL25" s="13"/>
      <c r="BM25" s="14"/>
      <c r="BN25" s="14"/>
      <c r="BO25" s="14"/>
      <c r="BP25" s="14"/>
      <c r="BQ25" s="14"/>
      <c r="BR25" s="14"/>
      <c r="BS25" s="14"/>
      <c r="BT25" s="14"/>
      <c r="BU25" s="14"/>
      <c r="BV25" s="14"/>
      <c r="BW25" s="14"/>
      <c r="BX25" s="14"/>
      <c r="BY25" s="14"/>
      <c r="BZ25" s="14"/>
      <c r="CA25" s="14"/>
      <c r="CB25" s="14"/>
      <c r="CE25" s="7">
        <f>COUNTIF(Tableau32[[#This Row],[HetRec]:[ACM RecSys 2015]],"&gt;=1")+COUNTIF(Tableau32[[#This Row],[last FM]:[Tripadvisor]],"&gt;=1")+COUNTIF(Tableau32[[#This Row],[MART]:[Delicious]],"&gt;=1")+COUNTIF(Tableau32[[#This Row],[MovieLens, Total]:[Some Propeietary]],"&gt;=1")</f>
        <v>2</v>
      </c>
      <c r="CF25" s="7">
        <f t="shared" si="3"/>
        <v>0</v>
      </c>
      <c r="CG25" s="7">
        <f t="shared" si="4"/>
        <v>1</v>
      </c>
      <c r="CH25" s="7">
        <f t="shared" si="8"/>
        <v>1</v>
      </c>
    </row>
    <row r="26" spans="1:86" s="7" customFormat="1" x14ac:dyDescent="0.4">
      <c r="A26" s="7" t="s">
        <v>57</v>
      </c>
      <c r="B26" s="7">
        <v>2018</v>
      </c>
      <c r="C26" s="7" t="s">
        <v>2</v>
      </c>
      <c r="D26" s="11">
        <f t="shared" si="0"/>
        <v>0</v>
      </c>
      <c r="E26" s="11">
        <f t="shared" si="5"/>
        <v>1</v>
      </c>
      <c r="F26" s="11">
        <f t="shared" si="6"/>
        <v>0</v>
      </c>
      <c r="G26" s="11">
        <f t="shared" si="7"/>
        <v>0</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v>1</v>
      </c>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3"/>
      <c r="BI26" s="13"/>
      <c r="BJ26" s="13"/>
      <c r="BK26" s="13"/>
      <c r="BL26" s="13"/>
      <c r="BM26" s="14"/>
      <c r="BN26" s="14"/>
      <c r="BO26" s="14"/>
      <c r="BP26" s="14"/>
      <c r="BQ26" s="14"/>
      <c r="BR26" s="14"/>
      <c r="BS26" s="14"/>
      <c r="BT26" s="14"/>
      <c r="BU26" s="14"/>
      <c r="BV26" s="14"/>
      <c r="BW26" s="14"/>
      <c r="BX26" s="14"/>
      <c r="BY26" s="14"/>
      <c r="BZ26" s="14"/>
      <c r="CA26" s="14"/>
      <c r="CB26" s="14"/>
      <c r="CE26" s="7">
        <f>COUNTIF(Tableau32[[#This Row],[HetRec]:[ACM RecSys 2015]],"&gt;=1")+COUNTIF(Tableau32[[#This Row],[last FM]:[Tripadvisor]],"&gt;=1")+COUNTIF(Tableau32[[#This Row],[MART]:[Delicious]],"&gt;=1")+COUNTIF(Tableau32[[#This Row],[MovieLens, Total]:[Some Propeietary]],"&gt;=1")</f>
        <v>1</v>
      </c>
      <c r="CF26" s="7">
        <f t="shared" si="3"/>
        <v>0</v>
      </c>
      <c r="CG26" s="7">
        <f t="shared" si="4"/>
        <v>0</v>
      </c>
      <c r="CH26" s="7">
        <f t="shared" si="8"/>
        <v>0</v>
      </c>
    </row>
    <row r="27" spans="1:86" s="7" customFormat="1" x14ac:dyDescent="0.4">
      <c r="A27" s="7" t="s">
        <v>58</v>
      </c>
      <c r="B27" s="7">
        <v>2018</v>
      </c>
      <c r="C27" s="7" t="s">
        <v>2</v>
      </c>
      <c r="D27" s="11">
        <f t="shared" si="0"/>
        <v>1</v>
      </c>
      <c r="E27" s="11">
        <f t="shared" si="5"/>
        <v>0</v>
      </c>
      <c r="F27" s="11">
        <f t="shared" si="6"/>
        <v>0</v>
      </c>
      <c r="G27" s="11">
        <f t="shared" si="7"/>
        <v>0</v>
      </c>
      <c r="H27" s="12"/>
      <c r="I27" s="12"/>
      <c r="J27" s="12"/>
      <c r="K27" s="12"/>
      <c r="L27" s="12">
        <v>1</v>
      </c>
      <c r="M27" s="12"/>
      <c r="N27" s="12"/>
      <c r="O27" s="12"/>
      <c r="P27" s="12"/>
      <c r="Q27" s="12">
        <v>1</v>
      </c>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3"/>
      <c r="BI27" s="13"/>
      <c r="BJ27" s="13"/>
      <c r="BK27" s="13"/>
      <c r="BL27" s="13"/>
      <c r="BM27" s="14"/>
      <c r="BN27" s="14"/>
      <c r="BO27" s="14"/>
      <c r="BP27" s="14"/>
      <c r="BQ27" s="14"/>
      <c r="BR27" s="14"/>
      <c r="BS27" s="14"/>
      <c r="BT27" s="14"/>
      <c r="BU27" s="14"/>
      <c r="BV27" s="14"/>
      <c r="BW27" s="14"/>
      <c r="BX27" s="14"/>
      <c r="BY27" s="14"/>
      <c r="BZ27" s="14"/>
      <c r="CA27" s="14"/>
      <c r="CB27" s="14"/>
      <c r="CE27" s="7">
        <f>COUNTIF(Tableau32[[#This Row],[HetRec]:[ACM RecSys 2015]],"&gt;=1")+COUNTIF(Tableau32[[#This Row],[last FM]:[Tripadvisor]],"&gt;=1")+COUNTIF(Tableau32[[#This Row],[MART]:[Delicious]],"&gt;=1")+COUNTIF(Tableau32[[#This Row],[MovieLens, Total]:[Some Propeietary]],"&gt;=1")</f>
        <v>2</v>
      </c>
      <c r="CF27" s="7">
        <f t="shared" si="3"/>
        <v>0</v>
      </c>
      <c r="CG27" s="7">
        <f t="shared" si="4"/>
        <v>1</v>
      </c>
      <c r="CH27" s="7">
        <f t="shared" si="8"/>
        <v>1</v>
      </c>
    </row>
    <row r="28" spans="1:86" s="7" customFormat="1" x14ac:dyDescent="0.4">
      <c r="A28" s="7" t="s">
        <v>59</v>
      </c>
      <c r="B28" s="7">
        <v>2018</v>
      </c>
      <c r="C28" s="7" t="s">
        <v>2</v>
      </c>
      <c r="D28" s="11">
        <f t="shared" si="0"/>
        <v>1</v>
      </c>
      <c r="E28" s="11">
        <f t="shared" si="5"/>
        <v>1</v>
      </c>
      <c r="F28" s="11">
        <f t="shared" si="6"/>
        <v>0</v>
      </c>
      <c r="G28" s="11">
        <f t="shared" si="7"/>
        <v>0</v>
      </c>
      <c r="H28" s="12"/>
      <c r="I28" s="12"/>
      <c r="J28" s="12"/>
      <c r="K28" s="12"/>
      <c r="L28" s="12">
        <v>1</v>
      </c>
      <c r="M28" s="12"/>
      <c r="N28" s="12"/>
      <c r="O28" s="12"/>
      <c r="P28" s="12"/>
      <c r="Q28" s="12"/>
      <c r="R28" s="12"/>
      <c r="S28" s="12"/>
      <c r="T28" s="12"/>
      <c r="U28" s="12"/>
      <c r="V28" s="12"/>
      <c r="W28" s="12"/>
      <c r="X28" s="12"/>
      <c r="Y28" s="12"/>
      <c r="Z28" s="12"/>
      <c r="AA28" s="12"/>
      <c r="AB28" s="12"/>
      <c r="AC28" s="12"/>
      <c r="AD28" s="12"/>
      <c r="AE28" s="12"/>
      <c r="AF28" s="12">
        <v>1</v>
      </c>
      <c r="AG28" s="12">
        <v>1</v>
      </c>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3"/>
      <c r="BI28" s="13"/>
      <c r="BJ28" s="13"/>
      <c r="BK28" s="13"/>
      <c r="BL28" s="13"/>
      <c r="BM28" s="14"/>
      <c r="BN28" s="14"/>
      <c r="BO28" s="14"/>
      <c r="BP28" s="14"/>
      <c r="BQ28" s="14"/>
      <c r="BR28" s="14"/>
      <c r="BS28" s="14"/>
      <c r="BT28" s="14"/>
      <c r="BU28" s="14"/>
      <c r="BV28" s="14"/>
      <c r="BW28" s="14"/>
      <c r="BX28" s="14"/>
      <c r="BY28" s="14"/>
      <c r="BZ28" s="14"/>
      <c r="CA28" s="14"/>
      <c r="CB28" s="14"/>
      <c r="CE28" s="7">
        <f>COUNTIF(Tableau32[[#This Row],[HetRec]:[ACM RecSys 2015]],"&gt;=1")+COUNTIF(Tableau32[[#This Row],[last FM]:[Tripadvisor]],"&gt;=1")+COUNTIF(Tableau32[[#This Row],[MART]:[Delicious]],"&gt;=1")+COUNTIF(Tableau32[[#This Row],[MovieLens, Total]:[Some Propeietary]],"&gt;=1")</f>
        <v>2</v>
      </c>
      <c r="CF28" s="7">
        <f t="shared" si="3"/>
        <v>0</v>
      </c>
      <c r="CG28" s="7">
        <f t="shared" si="4"/>
        <v>1</v>
      </c>
      <c r="CH28" s="7">
        <f t="shared" si="8"/>
        <v>1</v>
      </c>
    </row>
    <row r="29" spans="1:86" s="7" customFormat="1" x14ac:dyDescent="0.4">
      <c r="A29" s="7" t="s">
        <v>62</v>
      </c>
      <c r="B29" s="7">
        <v>2018</v>
      </c>
      <c r="C29" s="7" t="s">
        <v>2</v>
      </c>
      <c r="D29" s="11">
        <f t="shared" si="0"/>
        <v>0</v>
      </c>
      <c r="E29" s="11">
        <f t="shared" si="5"/>
        <v>0</v>
      </c>
      <c r="F29" s="11">
        <f t="shared" si="6"/>
        <v>0</v>
      </c>
      <c r="G29" s="11">
        <f t="shared" si="7"/>
        <v>1</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v>1</v>
      </c>
      <c r="AQ29" s="12"/>
      <c r="AR29" s="12"/>
      <c r="AS29" s="12"/>
      <c r="AT29" s="12"/>
      <c r="AU29" s="12"/>
      <c r="AV29" s="12"/>
      <c r="AW29" s="12"/>
      <c r="AX29" s="12"/>
      <c r="AY29" s="12"/>
      <c r="AZ29" s="12"/>
      <c r="BA29" s="12"/>
      <c r="BB29" s="12"/>
      <c r="BC29" s="12"/>
      <c r="BD29" s="12"/>
      <c r="BE29" s="12"/>
      <c r="BF29" s="12"/>
      <c r="BG29" s="12"/>
      <c r="BH29" s="13"/>
      <c r="BI29" s="13"/>
      <c r="BJ29" s="13"/>
      <c r="BK29" s="13"/>
      <c r="BL29" s="13"/>
      <c r="BM29" s="14"/>
      <c r="BN29" s="14"/>
      <c r="BO29" s="14"/>
      <c r="BP29" s="14"/>
      <c r="BQ29" s="14"/>
      <c r="BR29" s="14"/>
      <c r="BS29" s="14"/>
      <c r="BT29" s="14"/>
      <c r="BU29" s="14"/>
      <c r="BV29" s="14"/>
      <c r="BW29" s="14"/>
      <c r="BX29" s="14"/>
      <c r="BY29" s="14"/>
      <c r="BZ29" s="14"/>
      <c r="CA29" s="14"/>
      <c r="CB29" s="14"/>
      <c r="CE29" s="7">
        <f>COUNTIF(Tableau32[[#This Row],[HetRec]:[ACM RecSys 2015]],"&gt;=1")+COUNTIF(Tableau32[[#This Row],[last FM]:[Tripadvisor]],"&gt;=1")+COUNTIF(Tableau32[[#This Row],[MART]:[Delicious]],"&gt;=1")+COUNTIF(Tableau32[[#This Row],[MovieLens, Total]:[Some Propeietary]],"&gt;=1")</f>
        <v>2</v>
      </c>
      <c r="CF29" s="7">
        <f t="shared" si="3"/>
        <v>0</v>
      </c>
      <c r="CG29" s="7">
        <f t="shared" si="4"/>
        <v>1</v>
      </c>
      <c r="CH29" s="7">
        <f t="shared" si="8"/>
        <v>1</v>
      </c>
    </row>
    <row r="30" spans="1:86" s="7" customFormat="1" x14ac:dyDescent="0.4">
      <c r="A30" s="7" t="s">
        <v>64</v>
      </c>
      <c r="B30" s="7">
        <v>2018</v>
      </c>
      <c r="C30" s="7" t="s">
        <v>2</v>
      </c>
      <c r="D30" s="11">
        <f t="shared" si="0"/>
        <v>1</v>
      </c>
      <c r="E30" s="11">
        <f t="shared" si="5"/>
        <v>1</v>
      </c>
      <c r="F30" s="11">
        <f t="shared" si="6"/>
        <v>0</v>
      </c>
      <c r="G30" s="11">
        <f t="shared" si="7"/>
        <v>0</v>
      </c>
      <c r="H30" s="12"/>
      <c r="I30" s="12"/>
      <c r="J30" s="12"/>
      <c r="K30" s="12"/>
      <c r="L30" s="12"/>
      <c r="M30" s="12"/>
      <c r="N30" s="12">
        <v>1</v>
      </c>
      <c r="O30" s="12"/>
      <c r="P30" s="12"/>
      <c r="Q30" s="12"/>
      <c r="R30" s="12"/>
      <c r="S30" s="12"/>
      <c r="T30" s="12"/>
      <c r="U30" s="12"/>
      <c r="V30" s="12"/>
      <c r="W30" s="12"/>
      <c r="X30" s="12"/>
      <c r="Y30" s="12"/>
      <c r="Z30" s="12">
        <v>1</v>
      </c>
      <c r="AA30" s="12"/>
      <c r="AB30" s="12"/>
      <c r="AC30" s="12"/>
      <c r="AD30" s="12"/>
      <c r="AE30" s="12"/>
      <c r="AF30" s="12"/>
      <c r="AG30" s="12">
        <v>1</v>
      </c>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3"/>
      <c r="BI30" s="13"/>
      <c r="BJ30" s="13"/>
      <c r="BK30" s="13"/>
      <c r="BL30" s="13"/>
      <c r="BM30" s="14"/>
      <c r="BN30" s="14"/>
      <c r="BO30" s="14"/>
      <c r="BP30" s="14"/>
      <c r="BQ30" s="14"/>
      <c r="BR30" s="14"/>
      <c r="BS30" s="14"/>
      <c r="BT30" s="14"/>
      <c r="BU30" s="14"/>
      <c r="BV30" s="14"/>
      <c r="BW30" s="14"/>
      <c r="BX30" s="14"/>
      <c r="BY30" s="14"/>
      <c r="BZ30" s="14"/>
      <c r="CA30" s="14"/>
      <c r="CB30" s="14"/>
      <c r="CE30" s="7">
        <f>COUNTIF(Tableau32[[#This Row],[HetRec]:[ACM RecSys 2015]],"&gt;=1")+COUNTIF(Tableau32[[#This Row],[last FM]:[Tripadvisor]],"&gt;=1")+COUNTIF(Tableau32[[#This Row],[MART]:[Delicious]],"&gt;=1")+COUNTIF(Tableau32[[#This Row],[MovieLens, Total]:[Some Propeietary]],"&gt;=1")</f>
        <v>3</v>
      </c>
      <c r="CF30" s="7">
        <f t="shared" si="3"/>
        <v>0</v>
      </c>
      <c r="CG30" s="7">
        <f t="shared" si="4"/>
        <v>0</v>
      </c>
      <c r="CH30" s="7">
        <f t="shared" si="8"/>
        <v>0</v>
      </c>
    </row>
    <row r="31" spans="1:86" s="7" customFormat="1" x14ac:dyDescent="0.4">
      <c r="A31" s="7" t="s">
        <v>65</v>
      </c>
      <c r="B31" s="7">
        <v>2018</v>
      </c>
      <c r="C31" s="7" t="s">
        <v>2</v>
      </c>
      <c r="D31" s="11">
        <f t="shared" si="0"/>
        <v>0</v>
      </c>
      <c r="E31" s="11">
        <f t="shared" si="5"/>
        <v>0</v>
      </c>
      <c r="F31" s="11">
        <f t="shared" si="6"/>
        <v>1</v>
      </c>
      <c r="G31" s="11">
        <f t="shared" si="7"/>
        <v>1</v>
      </c>
      <c r="H31" s="12"/>
      <c r="I31" s="12"/>
      <c r="J31" s="12"/>
      <c r="K31" s="12"/>
      <c r="L31" s="12"/>
      <c r="M31" s="12"/>
      <c r="N31" s="12"/>
      <c r="O31" s="12"/>
      <c r="P31" s="12"/>
      <c r="Q31" s="12"/>
      <c r="R31" s="12"/>
      <c r="S31" s="12"/>
      <c r="T31" s="12"/>
      <c r="U31" s="12">
        <v>1</v>
      </c>
      <c r="V31" s="12"/>
      <c r="W31" s="12"/>
      <c r="X31" s="12"/>
      <c r="Y31" s="12"/>
      <c r="Z31" s="12"/>
      <c r="AA31" s="12"/>
      <c r="AB31" s="12"/>
      <c r="AC31" s="12"/>
      <c r="AD31" s="12"/>
      <c r="AE31" s="12">
        <v>1</v>
      </c>
      <c r="AF31" s="12"/>
      <c r="AG31" s="12"/>
      <c r="AH31" s="12"/>
      <c r="AI31" s="12"/>
      <c r="AJ31" s="12"/>
      <c r="AK31" s="12"/>
      <c r="AL31" s="12"/>
      <c r="AM31" s="12"/>
      <c r="AN31" s="12"/>
      <c r="AO31" s="12"/>
      <c r="AP31" s="12"/>
      <c r="AQ31" s="12">
        <v>1</v>
      </c>
      <c r="AR31" s="12"/>
      <c r="AS31" s="12">
        <v>1</v>
      </c>
      <c r="AT31" s="12"/>
      <c r="AU31" s="12"/>
      <c r="AV31" s="12"/>
      <c r="AW31" s="12"/>
      <c r="AX31" s="12"/>
      <c r="AY31" s="12"/>
      <c r="AZ31" s="12"/>
      <c r="BA31" s="12"/>
      <c r="BB31" s="12"/>
      <c r="BC31" s="12"/>
      <c r="BD31" s="12"/>
      <c r="BE31" s="12"/>
      <c r="BF31" s="12"/>
      <c r="BG31" s="12"/>
      <c r="BH31" s="13"/>
      <c r="BI31" s="13"/>
      <c r="BJ31" s="13"/>
      <c r="BK31" s="13"/>
      <c r="BL31" s="13"/>
      <c r="BM31" s="14"/>
      <c r="BN31" s="14"/>
      <c r="BO31" s="14"/>
      <c r="BP31" s="14"/>
      <c r="BQ31" s="14"/>
      <c r="BR31" s="14"/>
      <c r="BS31" s="14"/>
      <c r="BT31" s="14"/>
      <c r="BU31" s="14"/>
      <c r="BV31" s="14"/>
      <c r="BW31" s="14"/>
      <c r="BX31" s="14"/>
      <c r="BY31" s="14"/>
      <c r="BZ31" s="14"/>
      <c r="CA31" s="14"/>
      <c r="CB31" s="14"/>
      <c r="CE31" s="7">
        <f>COUNTIF(Tableau32[[#This Row],[HetRec]:[ACM RecSys 2015]],"&gt;=1")+COUNTIF(Tableau32[[#This Row],[last FM]:[Tripadvisor]],"&gt;=1")+COUNTIF(Tableau32[[#This Row],[MART]:[Delicious]],"&gt;=1")+COUNTIF(Tableau32[[#This Row],[MovieLens, Total]:[Some Propeietary]],"&gt;=1")</f>
        <v>5</v>
      </c>
      <c r="CF31" s="7">
        <f t="shared" si="3"/>
        <v>0</v>
      </c>
      <c r="CG31" s="7">
        <f t="shared" si="4"/>
        <v>0</v>
      </c>
      <c r="CH31" s="7">
        <f t="shared" si="8"/>
        <v>0</v>
      </c>
    </row>
    <row r="32" spans="1:86" s="7" customFormat="1" x14ac:dyDescent="0.4">
      <c r="A32" s="7" t="s">
        <v>69</v>
      </c>
      <c r="B32" s="7">
        <v>2018</v>
      </c>
      <c r="C32" s="7" t="s">
        <v>2</v>
      </c>
      <c r="D32" s="11">
        <f t="shared" si="0"/>
        <v>0</v>
      </c>
      <c r="E32" s="11">
        <f t="shared" si="5"/>
        <v>1</v>
      </c>
      <c r="F32" s="11">
        <f t="shared" si="6"/>
        <v>0</v>
      </c>
      <c r="G32" s="11">
        <f t="shared" si="7"/>
        <v>0</v>
      </c>
      <c r="H32" s="12"/>
      <c r="I32" s="12"/>
      <c r="J32" s="12"/>
      <c r="K32" s="12"/>
      <c r="L32" s="12"/>
      <c r="M32" s="12"/>
      <c r="N32" s="12"/>
      <c r="O32" s="12"/>
      <c r="P32" s="12"/>
      <c r="Q32" s="12">
        <v>1</v>
      </c>
      <c r="R32" s="12"/>
      <c r="S32" s="12"/>
      <c r="T32" s="12"/>
      <c r="U32" s="12"/>
      <c r="V32" s="12"/>
      <c r="W32" s="12"/>
      <c r="X32" s="12"/>
      <c r="Y32" s="12"/>
      <c r="Z32" s="12"/>
      <c r="AA32" s="12"/>
      <c r="AB32" s="12"/>
      <c r="AC32" s="12"/>
      <c r="AD32" s="12"/>
      <c r="AE32" s="12"/>
      <c r="AF32" s="12"/>
      <c r="AG32" s="12">
        <v>1</v>
      </c>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3"/>
      <c r="BI32" s="13"/>
      <c r="BJ32" s="13"/>
      <c r="BK32" s="13"/>
      <c r="BL32" s="13"/>
      <c r="BM32" s="14"/>
      <c r="BN32" s="14"/>
      <c r="BO32" s="14"/>
      <c r="BP32" s="14"/>
      <c r="BQ32" s="14"/>
      <c r="BR32" s="14"/>
      <c r="BS32" s="14"/>
      <c r="BT32" s="14"/>
      <c r="BU32" s="14"/>
      <c r="BV32" s="14"/>
      <c r="BW32" s="14"/>
      <c r="BX32" s="14"/>
      <c r="BY32" s="14"/>
      <c r="BZ32" s="14"/>
      <c r="CA32" s="14"/>
      <c r="CB32" s="14"/>
      <c r="CE32" s="7">
        <f>COUNTIF(Tableau32[[#This Row],[HetRec]:[ACM RecSys 2015]],"&gt;=1")+COUNTIF(Tableau32[[#This Row],[last FM]:[Tripadvisor]],"&gt;=1")+COUNTIF(Tableau32[[#This Row],[MART]:[Delicious]],"&gt;=1")+COUNTIF(Tableau32[[#This Row],[MovieLens, Total]:[Some Propeietary]],"&gt;=1")</f>
        <v>2</v>
      </c>
      <c r="CF32" s="7">
        <f t="shared" si="3"/>
        <v>0</v>
      </c>
      <c r="CG32" s="7">
        <f t="shared" si="4"/>
        <v>0</v>
      </c>
      <c r="CH32" s="7">
        <f t="shared" si="8"/>
        <v>0</v>
      </c>
    </row>
    <row r="33" spans="1:86" s="7" customFormat="1" x14ac:dyDescent="0.4">
      <c r="A33" s="7" t="s">
        <v>70</v>
      </c>
      <c r="B33" s="7">
        <v>2018</v>
      </c>
      <c r="C33" s="7" t="s">
        <v>3</v>
      </c>
      <c r="D33" s="11">
        <f t="shared" si="0"/>
        <v>0</v>
      </c>
      <c r="E33" s="11">
        <f t="shared" si="5"/>
        <v>1</v>
      </c>
      <c r="F33" s="11">
        <f t="shared" si="6"/>
        <v>0</v>
      </c>
      <c r="G33" s="11">
        <f t="shared" si="7"/>
        <v>0</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v>1</v>
      </c>
      <c r="AM33" s="12"/>
      <c r="AN33" s="12"/>
      <c r="AO33" s="12"/>
      <c r="AP33" s="12"/>
      <c r="AQ33" s="12"/>
      <c r="AR33" s="12"/>
      <c r="AS33" s="12"/>
      <c r="AT33" s="12"/>
      <c r="AU33" s="12"/>
      <c r="AV33" s="12"/>
      <c r="AW33" s="12"/>
      <c r="AX33" s="12"/>
      <c r="AY33" s="12"/>
      <c r="AZ33" s="12"/>
      <c r="BA33" s="12"/>
      <c r="BB33" s="12"/>
      <c r="BC33" s="12"/>
      <c r="BD33" s="12"/>
      <c r="BE33" s="12"/>
      <c r="BF33" s="12"/>
      <c r="BG33" s="12"/>
      <c r="BH33" s="13"/>
      <c r="BI33" s="13"/>
      <c r="BJ33" s="13"/>
      <c r="BK33" s="13"/>
      <c r="BL33" s="13"/>
      <c r="BM33" s="14"/>
      <c r="BN33" s="14"/>
      <c r="BO33" s="14"/>
      <c r="BP33" s="14"/>
      <c r="BQ33" s="14"/>
      <c r="BR33" s="14"/>
      <c r="BS33" s="14"/>
      <c r="BT33" s="14"/>
      <c r="BU33" s="14"/>
      <c r="BV33" s="14"/>
      <c r="BW33" s="14"/>
      <c r="BX33" s="14"/>
      <c r="BY33" s="14"/>
      <c r="BZ33" s="14"/>
      <c r="CA33" s="14"/>
      <c r="CB33" s="14"/>
      <c r="CE33" s="7">
        <f>COUNTIF(Tableau32[[#This Row],[HetRec]:[ACM RecSys 2015]],"&gt;=1")+COUNTIF(Tableau32[[#This Row],[last FM]:[Tripadvisor]],"&gt;=1")+COUNTIF(Tableau32[[#This Row],[MART]:[Delicious]],"&gt;=1")+COUNTIF(Tableau32[[#This Row],[MovieLens, Total]:[Some Propeietary]],"&gt;=1")</f>
        <v>1</v>
      </c>
      <c r="CF33" s="7">
        <f t="shared" si="3"/>
        <v>0</v>
      </c>
      <c r="CG33" s="7">
        <f t="shared" si="4"/>
        <v>0</v>
      </c>
      <c r="CH33" s="7">
        <f t="shared" si="8"/>
        <v>0</v>
      </c>
    </row>
    <row r="34" spans="1:86" s="7" customFormat="1" x14ac:dyDescent="0.4">
      <c r="A34" s="7" t="s">
        <v>71</v>
      </c>
      <c r="B34" s="7">
        <v>2018</v>
      </c>
      <c r="C34" s="7" t="s">
        <v>3</v>
      </c>
      <c r="D34" s="11">
        <f t="shared" ref="D34:D65" si="9">IF(SUM(H34:O34)&gt;=1,1,)</f>
        <v>0</v>
      </c>
      <c r="E34" s="11">
        <f t="shared" si="5"/>
        <v>0</v>
      </c>
      <c r="F34" s="11">
        <f t="shared" si="6"/>
        <v>0</v>
      </c>
      <c r="G34" s="11">
        <f t="shared" si="7"/>
        <v>0</v>
      </c>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3"/>
      <c r="BI34" s="13"/>
      <c r="BJ34" s="13"/>
      <c r="BK34" s="13"/>
      <c r="BL34" s="13"/>
      <c r="BM34" s="14"/>
      <c r="BN34" s="14"/>
      <c r="BO34" s="14"/>
      <c r="BP34" s="14"/>
      <c r="BQ34" s="14"/>
      <c r="BR34" s="14"/>
      <c r="BS34" s="14"/>
      <c r="BT34" s="14"/>
      <c r="BU34" s="14"/>
      <c r="BV34" s="14"/>
      <c r="BW34" s="14"/>
      <c r="BX34" s="14"/>
      <c r="BY34" s="14"/>
      <c r="BZ34" s="14"/>
      <c r="CA34" s="14"/>
      <c r="CB34" s="14"/>
      <c r="CE34" s="7">
        <f>COUNTIF(Tableau32[[#This Row],[HetRec]:[ACM RecSys 2015]],"&gt;=1")+COUNTIF(Tableau32[[#This Row],[last FM]:[Tripadvisor]],"&gt;=1")+COUNTIF(Tableau32[[#This Row],[MART]:[Delicious]],"&gt;=1")+COUNTIF(Tableau32[[#This Row],[MovieLens, Total]:[Some Propeietary]],"&gt;=1")</f>
        <v>0</v>
      </c>
      <c r="CF34" s="7">
        <f t="shared" ref="CF34:CF65" si="10">COUNTIF(H34:CC34,2)</f>
        <v>0</v>
      </c>
      <c r="CG34" s="7">
        <f t="shared" ref="CG34:CG65" si="11">COUNTIFS(H34:CC34,"&gt;=1",$H$116:$CC$116,1)</f>
        <v>0</v>
      </c>
      <c r="CH34" s="7">
        <f t="shared" si="8"/>
        <v>0</v>
      </c>
    </row>
    <row r="35" spans="1:86" s="7" customFormat="1" x14ac:dyDescent="0.4">
      <c r="A35" s="7" t="s">
        <v>72</v>
      </c>
      <c r="B35" s="7">
        <v>2018</v>
      </c>
      <c r="C35" s="7" t="s">
        <v>3</v>
      </c>
      <c r="D35" s="11">
        <f t="shared" si="9"/>
        <v>0</v>
      </c>
      <c r="E35" s="11">
        <f t="shared" si="5"/>
        <v>0</v>
      </c>
      <c r="F35" s="11">
        <f t="shared" si="6"/>
        <v>0</v>
      </c>
      <c r="G35" s="11">
        <f t="shared" si="7"/>
        <v>0</v>
      </c>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3"/>
      <c r="BI35" s="13"/>
      <c r="BJ35" s="13"/>
      <c r="BK35" s="13"/>
      <c r="BL35" s="13"/>
      <c r="BM35" s="14"/>
      <c r="BN35" s="14"/>
      <c r="BO35" s="14"/>
      <c r="BP35" s="14"/>
      <c r="BQ35" s="14"/>
      <c r="BR35" s="14"/>
      <c r="BS35" s="14"/>
      <c r="BT35" s="14"/>
      <c r="BU35" s="14"/>
      <c r="BV35" s="14"/>
      <c r="BW35" s="14"/>
      <c r="BX35" s="14"/>
      <c r="BY35" s="14"/>
      <c r="BZ35" s="14"/>
      <c r="CA35" s="14"/>
      <c r="CB35" s="14"/>
      <c r="CE35" s="7">
        <f>COUNTIF(Tableau32[[#This Row],[HetRec]:[ACM RecSys 2015]],"&gt;=1")+COUNTIF(Tableau32[[#This Row],[last FM]:[Tripadvisor]],"&gt;=1")+COUNTIF(Tableau32[[#This Row],[MART]:[Delicious]],"&gt;=1")+COUNTIF(Tableau32[[#This Row],[MovieLens, Total]:[Some Propeietary]],"&gt;=1")</f>
        <v>0</v>
      </c>
      <c r="CF35" s="7">
        <f t="shared" si="10"/>
        <v>0</v>
      </c>
      <c r="CG35" s="7">
        <f t="shared" si="11"/>
        <v>0</v>
      </c>
      <c r="CH35" s="7">
        <f t="shared" si="8"/>
        <v>0</v>
      </c>
    </row>
    <row r="36" spans="1:86" s="7" customFormat="1" x14ac:dyDescent="0.4">
      <c r="A36" s="7" t="s">
        <v>73</v>
      </c>
      <c r="B36" s="7">
        <v>2018</v>
      </c>
      <c r="C36" s="7" t="s">
        <v>3</v>
      </c>
      <c r="D36" s="11">
        <f t="shared" si="9"/>
        <v>0</v>
      </c>
      <c r="E36" s="11">
        <f t="shared" si="5"/>
        <v>0</v>
      </c>
      <c r="F36" s="11">
        <f t="shared" si="6"/>
        <v>0</v>
      </c>
      <c r="G36" s="11">
        <f t="shared" si="7"/>
        <v>0</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3"/>
      <c r="BI36" s="13"/>
      <c r="BJ36" s="13"/>
      <c r="BK36" s="13"/>
      <c r="BL36" s="13"/>
      <c r="BM36" s="14"/>
      <c r="BN36" s="14"/>
      <c r="BO36" s="14"/>
      <c r="BP36" s="14"/>
      <c r="BQ36" s="14"/>
      <c r="BR36" s="14"/>
      <c r="BS36" s="14"/>
      <c r="BT36" s="14"/>
      <c r="BU36" s="14"/>
      <c r="BV36" s="14"/>
      <c r="BW36" s="14"/>
      <c r="BX36" s="14"/>
      <c r="BY36" s="14"/>
      <c r="BZ36" s="14"/>
      <c r="CA36" s="14"/>
      <c r="CB36" s="14"/>
      <c r="CE36" s="7">
        <f>COUNTIF(Tableau32[[#This Row],[HetRec]:[ACM RecSys 2015]],"&gt;=1")+COUNTIF(Tableau32[[#This Row],[last FM]:[Tripadvisor]],"&gt;=1")+COUNTIF(Tableau32[[#This Row],[MART]:[Delicious]],"&gt;=1")+COUNTIF(Tableau32[[#This Row],[MovieLens, Total]:[Some Propeietary]],"&gt;=1")</f>
        <v>0</v>
      </c>
      <c r="CF36" s="7">
        <f t="shared" si="10"/>
        <v>0</v>
      </c>
      <c r="CG36" s="7">
        <f t="shared" si="11"/>
        <v>0</v>
      </c>
      <c r="CH36" s="7">
        <f t="shared" si="8"/>
        <v>0</v>
      </c>
    </row>
    <row r="37" spans="1:86" s="7" customFormat="1" x14ac:dyDescent="0.4">
      <c r="A37" s="7" t="s">
        <v>74</v>
      </c>
      <c r="B37" s="7">
        <v>2018</v>
      </c>
      <c r="C37" s="7" t="s">
        <v>3</v>
      </c>
      <c r="D37" s="11">
        <f t="shared" si="9"/>
        <v>0</v>
      </c>
      <c r="E37" s="11">
        <f t="shared" si="5"/>
        <v>0</v>
      </c>
      <c r="F37" s="11">
        <f t="shared" si="6"/>
        <v>0</v>
      </c>
      <c r="G37" s="11">
        <f t="shared" si="7"/>
        <v>0</v>
      </c>
      <c r="H37" s="12"/>
      <c r="I37" s="12"/>
      <c r="J37" s="12"/>
      <c r="K37" s="12"/>
      <c r="L37" s="12"/>
      <c r="M37" s="12"/>
      <c r="N37" s="12"/>
      <c r="O37" s="12"/>
      <c r="P37" s="12"/>
      <c r="Q37" s="12"/>
      <c r="R37" s="12"/>
      <c r="S37" s="12"/>
      <c r="T37" s="12"/>
      <c r="U37" s="12"/>
      <c r="V37" s="12"/>
      <c r="W37" s="12"/>
      <c r="X37" s="12">
        <v>1</v>
      </c>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3"/>
      <c r="BI37" s="13"/>
      <c r="BJ37" s="13"/>
      <c r="BK37" s="13"/>
      <c r="BL37" s="13"/>
      <c r="BM37" s="14"/>
      <c r="BN37" s="14"/>
      <c r="BO37" s="14"/>
      <c r="BP37" s="14"/>
      <c r="BQ37" s="14"/>
      <c r="BR37" s="14"/>
      <c r="BS37" s="14"/>
      <c r="BT37" s="14"/>
      <c r="BU37" s="14"/>
      <c r="BV37" s="14"/>
      <c r="BW37" s="14"/>
      <c r="BX37" s="14"/>
      <c r="BY37" s="14"/>
      <c r="BZ37" s="14"/>
      <c r="CA37" s="14"/>
      <c r="CB37" s="14"/>
      <c r="CE37" s="7">
        <f>COUNTIF(Tableau32[[#This Row],[HetRec]:[ACM RecSys 2015]],"&gt;=1")+COUNTIF(Tableau32[[#This Row],[last FM]:[Tripadvisor]],"&gt;=1")+COUNTIF(Tableau32[[#This Row],[MART]:[Delicious]],"&gt;=1")+COUNTIF(Tableau32[[#This Row],[MovieLens, Total]:[Some Propeietary]],"&gt;=1")</f>
        <v>1</v>
      </c>
      <c r="CF37" s="7">
        <f t="shared" si="10"/>
        <v>0</v>
      </c>
      <c r="CG37" s="7">
        <f t="shared" si="11"/>
        <v>0</v>
      </c>
      <c r="CH37" s="7">
        <f t="shared" si="8"/>
        <v>0</v>
      </c>
    </row>
    <row r="38" spans="1:86" s="7" customFormat="1" x14ac:dyDescent="0.4">
      <c r="A38" s="7" t="s">
        <v>75</v>
      </c>
      <c r="B38" s="7">
        <v>2018</v>
      </c>
      <c r="C38" s="7" t="s">
        <v>3</v>
      </c>
      <c r="D38" s="11">
        <f t="shared" si="9"/>
        <v>1</v>
      </c>
      <c r="E38" s="11">
        <f t="shared" si="5"/>
        <v>0</v>
      </c>
      <c r="F38" s="11">
        <f t="shared" si="6"/>
        <v>0</v>
      </c>
      <c r="G38" s="11">
        <f t="shared" si="7"/>
        <v>0</v>
      </c>
      <c r="H38" s="12"/>
      <c r="I38" s="12"/>
      <c r="J38" s="12">
        <v>1</v>
      </c>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3"/>
      <c r="BI38" s="13"/>
      <c r="BJ38" s="13"/>
      <c r="BK38" s="13"/>
      <c r="BL38" s="13"/>
      <c r="BM38" s="14"/>
      <c r="BN38" s="14"/>
      <c r="BO38" s="14"/>
      <c r="BP38" s="14"/>
      <c r="BQ38" s="14"/>
      <c r="BR38" s="14"/>
      <c r="BS38" s="14"/>
      <c r="BT38" s="14"/>
      <c r="BU38" s="14"/>
      <c r="BV38" s="14"/>
      <c r="BW38" s="14"/>
      <c r="BX38" s="14"/>
      <c r="BY38" s="14"/>
      <c r="BZ38" s="14"/>
      <c r="CA38" s="14"/>
      <c r="CB38" s="14"/>
      <c r="CE38" s="7">
        <f>COUNTIF(Tableau32[[#This Row],[HetRec]:[ACM RecSys 2015]],"&gt;=1")+COUNTIF(Tableau32[[#This Row],[last FM]:[Tripadvisor]],"&gt;=1")+COUNTIF(Tableau32[[#This Row],[MART]:[Delicious]],"&gt;=1")+COUNTIF(Tableau32[[#This Row],[MovieLens, Total]:[Some Propeietary]],"&gt;=1")</f>
        <v>1</v>
      </c>
      <c r="CF38" s="7">
        <f t="shared" si="10"/>
        <v>0</v>
      </c>
      <c r="CG38" s="7">
        <f t="shared" si="11"/>
        <v>1</v>
      </c>
      <c r="CH38" s="7">
        <f t="shared" si="8"/>
        <v>1</v>
      </c>
    </row>
    <row r="39" spans="1:86" s="7" customFormat="1" x14ac:dyDescent="0.4">
      <c r="A39" s="7" t="s">
        <v>76</v>
      </c>
      <c r="B39" s="7">
        <v>2018</v>
      </c>
      <c r="C39" s="7" t="s">
        <v>3</v>
      </c>
      <c r="D39" s="11">
        <f t="shared" si="9"/>
        <v>1</v>
      </c>
      <c r="E39" s="11">
        <f t="shared" si="5"/>
        <v>0</v>
      </c>
      <c r="F39" s="11">
        <f t="shared" si="6"/>
        <v>1</v>
      </c>
      <c r="G39" s="11">
        <f t="shared" si="7"/>
        <v>1</v>
      </c>
      <c r="H39" s="12"/>
      <c r="I39" s="12">
        <v>1</v>
      </c>
      <c r="J39" s="12">
        <v>1</v>
      </c>
      <c r="K39" s="12">
        <v>1</v>
      </c>
      <c r="L39" s="12">
        <v>1</v>
      </c>
      <c r="M39" s="12">
        <v>1</v>
      </c>
      <c r="N39" s="12"/>
      <c r="O39" s="12"/>
      <c r="P39" s="12"/>
      <c r="Q39" s="12">
        <v>1</v>
      </c>
      <c r="R39" s="12"/>
      <c r="S39" s="12"/>
      <c r="T39" s="12"/>
      <c r="U39" s="12">
        <v>1</v>
      </c>
      <c r="V39" s="12">
        <v>1</v>
      </c>
      <c r="W39" s="12">
        <v>1</v>
      </c>
      <c r="X39" s="12"/>
      <c r="Y39" s="12"/>
      <c r="Z39" s="12"/>
      <c r="AA39" s="12"/>
      <c r="AB39" s="12">
        <v>1</v>
      </c>
      <c r="AC39" s="12"/>
      <c r="AD39" s="12"/>
      <c r="AE39" s="12"/>
      <c r="AF39" s="12"/>
      <c r="AG39" s="12"/>
      <c r="AH39" s="12"/>
      <c r="AI39" s="12"/>
      <c r="AJ39" s="12"/>
      <c r="AK39" s="12"/>
      <c r="AL39" s="12"/>
      <c r="AM39" s="12"/>
      <c r="AN39" s="12"/>
      <c r="AO39" s="12"/>
      <c r="AP39" s="12"/>
      <c r="AQ39" s="12">
        <v>1</v>
      </c>
      <c r="AR39" s="12"/>
      <c r="AS39" s="12"/>
      <c r="AT39" s="12">
        <v>1</v>
      </c>
      <c r="AU39" s="12">
        <v>1</v>
      </c>
      <c r="AV39" s="12"/>
      <c r="AW39" s="12"/>
      <c r="AX39" s="12"/>
      <c r="AY39" s="12"/>
      <c r="AZ39" s="12"/>
      <c r="BA39" s="12"/>
      <c r="BB39" s="12"/>
      <c r="BC39" s="12"/>
      <c r="BD39" s="12"/>
      <c r="BE39" s="12"/>
      <c r="BF39" s="12"/>
      <c r="BG39" s="12"/>
      <c r="BH39" s="13"/>
      <c r="BI39" s="13"/>
      <c r="BJ39" s="13"/>
      <c r="BK39" s="13"/>
      <c r="BL39" s="13"/>
      <c r="BM39" s="14"/>
      <c r="BN39" s="14"/>
      <c r="BO39" s="14"/>
      <c r="BP39" s="14"/>
      <c r="BQ39" s="14"/>
      <c r="BR39" s="14"/>
      <c r="BS39" s="14"/>
      <c r="BT39" s="14"/>
      <c r="BU39" s="14"/>
      <c r="BV39" s="14"/>
      <c r="BW39" s="14"/>
      <c r="BX39" s="14"/>
      <c r="BY39" s="14"/>
      <c r="BZ39" s="14"/>
      <c r="CA39" s="14"/>
      <c r="CB39" s="14"/>
      <c r="CE39" s="7">
        <f>COUNTIF(Tableau32[[#This Row],[HetRec]:[ACM RecSys 2015]],"&gt;=1")+COUNTIF(Tableau32[[#This Row],[last FM]:[Tripadvisor]],"&gt;=1")+COUNTIF(Tableau32[[#This Row],[MART]:[Delicious]],"&gt;=1")+COUNTIF(Tableau32[[#This Row],[MovieLens, Total]:[Some Propeietary]],"&gt;=1")</f>
        <v>8</v>
      </c>
      <c r="CF39" s="7">
        <f t="shared" si="10"/>
        <v>0</v>
      </c>
      <c r="CG39" s="7">
        <f t="shared" si="11"/>
        <v>4</v>
      </c>
      <c r="CH39" s="7">
        <f t="shared" si="8"/>
        <v>1</v>
      </c>
    </row>
    <row r="40" spans="1:86" s="7" customFormat="1" x14ac:dyDescent="0.4">
      <c r="A40" s="7" t="s">
        <v>82</v>
      </c>
      <c r="B40" s="7">
        <v>2018</v>
      </c>
      <c r="C40" s="7" t="s">
        <v>3</v>
      </c>
      <c r="D40" s="11">
        <f t="shared" si="9"/>
        <v>0</v>
      </c>
      <c r="E40" s="11">
        <f t="shared" si="5"/>
        <v>0</v>
      </c>
      <c r="F40" s="11">
        <f t="shared" si="6"/>
        <v>0</v>
      </c>
      <c r="G40" s="11">
        <f t="shared" si="7"/>
        <v>0</v>
      </c>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v>1</v>
      </c>
      <c r="AW40" s="12">
        <v>1</v>
      </c>
      <c r="AX40" s="12"/>
      <c r="AY40" s="12"/>
      <c r="AZ40" s="12"/>
      <c r="BA40" s="12"/>
      <c r="BB40" s="12"/>
      <c r="BC40" s="12"/>
      <c r="BD40" s="12"/>
      <c r="BE40" s="12"/>
      <c r="BF40" s="12"/>
      <c r="BG40" s="12"/>
      <c r="BH40" s="13"/>
      <c r="BI40" s="13"/>
      <c r="BJ40" s="13"/>
      <c r="BK40" s="13"/>
      <c r="BL40" s="13"/>
      <c r="BM40" s="14"/>
      <c r="BN40" s="14"/>
      <c r="BO40" s="14"/>
      <c r="BP40" s="14"/>
      <c r="BQ40" s="14"/>
      <c r="BR40" s="14"/>
      <c r="BS40" s="14"/>
      <c r="BT40" s="14"/>
      <c r="BU40" s="14"/>
      <c r="BV40" s="14"/>
      <c r="BW40" s="14"/>
      <c r="BX40" s="14"/>
      <c r="BY40" s="14"/>
      <c r="BZ40" s="14"/>
      <c r="CA40" s="14"/>
      <c r="CB40" s="14"/>
      <c r="CE40" s="7">
        <f>COUNTIF(Tableau32[[#This Row],[HetRec]:[ACM RecSys 2015]],"&gt;=1")+COUNTIF(Tableau32[[#This Row],[last FM]:[Tripadvisor]],"&gt;=1")+COUNTIF(Tableau32[[#This Row],[MART]:[Delicious]],"&gt;=1")+COUNTIF(Tableau32[[#This Row],[MovieLens, Total]:[Some Propeietary]],"&gt;=1")</f>
        <v>2</v>
      </c>
      <c r="CF40" s="7">
        <f t="shared" si="10"/>
        <v>0</v>
      </c>
      <c r="CG40" s="7">
        <f t="shared" si="11"/>
        <v>0</v>
      </c>
      <c r="CH40" s="7">
        <f t="shared" si="8"/>
        <v>0</v>
      </c>
    </row>
    <row r="41" spans="1:86" s="7" customFormat="1" x14ac:dyDescent="0.4">
      <c r="A41" s="7" t="s">
        <v>85</v>
      </c>
      <c r="B41" s="7">
        <v>2018</v>
      </c>
      <c r="C41" s="7" t="s">
        <v>3</v>
      </c>
      <c r="D41" s="11">
        <f t="shared" si="9"/>
        <v>0</v>
      </c>
      <c r="E41" s="11">
        <f t="shared" si="5"/>
        <v>0</v>
      </c>
      <c r="F41" s="11">
        <f t="shared" si="6"/>
        <v>0</v>
      </c>
      <c r="G41" s="11">
        <f t="shared" si="7"/>
        <v>0</v>
      </c>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v>1</v>
      </c>
      <c r="AY41" s="12">
        <v>1</v>
      </c>
      <c r="AZ41" s="12"/>
      <c r="BA41" s="12"/>
      <c r="BB41" s="12"/>
      <c r="BC41" s="12"/>
      <c r="BD41" s="12"/>
      <c r="BE41" s="12"/>
      <c r="BF41" s="12"/>
      <c r="BG41" s="12"/>
      <c r="BH41" s="13"/>
      <c r="BI41" s="13"/>
      <c r="BJ41" s="13"/>
      <c r="BK41" s="13"/>
      <c r="BL41" s="13"/>
      <c r="BM41" s="14"/>
      <c r="BN41" s="14"/>
      <c r="BO41" s="14"/>
      <c r="BP41" s="14"/>
      <c r="BQ41" s="14"/>
      <c r="BR41" s="14"/>
      <c r="BS41" s="14"/>
      <c r="BT41" s="14"/>
      <c r="BU41" s="14"/>
      <c r="BV41" s="14"/>
      <c r="BW41" s="14"/>
      <c r="BX41" s="14"/>
      <c r="BY41" s="14"/>
      <c r="BZ41" s="14"/>
      <c r="CA41" s="14"/>
      <c r="CB41" s="14"/>
      <c r="CE41" s="7">
        <f>COUNTIF(Tableau32[[#This Row],[HetRec]:[ACM RecSys 2015]],"&gt;=1")+COUNTIF(Tableau32[[#This Row],[last FM]:[Tripadvisor]],"&gt;=1")+COUNTIF(Tableau32[[#This Row],[MART]:[Delicious]],"&gt;=1")+COUNTIF(Tableau32[[#This Row],[MovieLens, Total]:[Some Propeietary]],"&gt;=1")</f>
        <v>2</v>
      </c>
      <c r="CF41" s="7">
        <f t="shared" si="10"/>
        <v>0</v>
      </c>
      <c r="CG41" s="7">
        <f t="shared" si="11"/>
        <v>0</v>
      </c>
      <c r="CH41" s="7">
        <f t="shared" si="8"/>
        <v>0</v>
      </c>
    </row>
    <row r="42" spans="1:86" s="8" customFormat="1" x14ac:dyDescent="0.4">
      <c r="A42" s="8" t="s">
        <v>86</v>
      </c>
      <c r="B42" s="7">
        <v>2018</v>
      </c>
      <c r="C42" s="8" t="s">
        <v>3</v>
      </c>
      <c r="D42" s="11">
        <f t="shared" si="9"/>
        <v>0</v>
      </c>
      <c r="E42" s="11">
        <f t="shared" si="5"/>
        <v>1</v>
      </c>
      <c r="F42" s="11">
        <f t="shared" si="6"/>
        <v>0</v>
      </c>
      <c r="G42" s="11">
        <f t="shared" si="7"/>
        <v>0</v>
      </c>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v>1</v>
      </c>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3"/>
      <c r="BI42" s="13"/>
      <c r="BJ42" s="13"/>
      <c r="BK42" s="13"/>
      <c r="BL42" s="13"/>
      <c r="BM42" s="14"/>
      <c r="BN42" s="14"/>
      <c r="BO42" s="14"/>
      <c r="BP42" s="14"/>
      <c r="BQ42" s="14"/>
      <c r="BR42" s="14"/>
      <c r="BS42" s="14"/>
      <c r="BT42" s="14"/>
      <c r="BU42" s="14"/>
      <c r="BV42" s="14"/>
      <c r="BW42" s="14"/>
      <c r="BX42" s="14"/>
      <c r="BY42" s="14"/>
      <c r="BZ42" s="14"/>
      <c r="CA42" s="14"/>
      <c r="CB42" s="14"/>
      <c r="CE42" s="7">
        <f>COUNTIF(Tableau32[[#This Row],[HetRec]:[ACM RecSys 2015]],"&gt;=1")+COUNTIF(Tableau32[[#This Row],[last FM]:[Tripadvisor]],"&gt;=1")+COUNTIF(Tableau32[[#This Row],[MART]:[Delicious]],"&gt;=1")+COUNTIF(Tableau32[[#This Row],[MovieLens, Total]:[Some Propeietary]],"&gt;=1")</f>
        <v>1</v>
      </c>
      <c r="CF42" s="7">
        <f t="shared" si="10"/>
        <v>0</v>
      </c>
      <c r="CG42" s="7">
        <f t="shared" si="11"/>
        <v>0</v>
      </c>
      <c r="CH42" s="7">
        <f t="shared" si="8"/>
        <v>0</v>
      </c>
    </row>
    <row r="43" spans="1:86" s="7" customFormat="1" x14ac:dyDescent="0.4">
      <c r="A43" s="7" t="s">
        <v>87</v>
      </c>
      <c r="B43" s="7">
        <v>2018</v>
      </c>
      <c r="C43" s="7" t="s">
        <v>3</v>
      </c>
      <c r="D43" s="11">
        <f t="shared" si="9"/>
        <v>0</v>
      </c>
      <c r="E43" s="11">
        <f t="shared" si="5"/>
        <v>0</v>
      </c>
      <c r="F43" s="11">
        <f t="shared" si="6"/>
        <v>0</v>
      </c>
      <c r="G43" s="11">
        <f t="shared" si="7"/>
        <v>0</v>
      </c>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3"/>
      <c r="BI43" s="13"/>
      <c r="BJ43" s="13"/>
      <c r="BK43" s="13"/>
      <c r="BL43" s="13"/>
      <c r="BM43" s="14"/>
      <c r="BN43" s="14"/>
      <c r="BO43" s="14"/>
      <c r="BP43" s="14"/>
      <c r="BQ43" s="14"/>
      <c r="BR43" s="14"/>
      <c r="BS43" s="14"/>
      <c r="BT43" s="14"/>
      <c r="BU43" s="14"/>
      <c r="BV43" s="14"/>
      <c r="BW43" s="14"/>
      <c r="BX43" s="14"/>
      <c r="BY43" s="14"/>
      <c r="BZ43" s="14"/>
      <c r="CA43" s="14"/>
      <c r="CB43" s="14"/>
      <c r="CE43" s="7">
        <f>COUNTIF(Tableau32[[#This Row],[HetRec]:[ACM RecSys 2015]],"&gt;=1")+COUNTIF(Tableau32[[#This Row],[last FM]:[Tripadvisor]],"&gt;=1")+COUNTIF(Tableau32[[#This Row],[MART]:[Delicious]],"&gt;=1")+COUNTIF(Tableau32[[#This Row],[MovieLens, Total]:[Some Propeietary]],"&gt;=1")</f>
        <v>0</v>
      </c>
      <c r="CF43" s="7">
        <f t="shared" si="10"/>
        <v>0</v>
      </c>
      <c r="CG43" s="7">
        <f t="shared" si="11"/>
        <v>0</v>
      </c>
      <c r="CH43" s="7">
        <f t="shared" si="8"/>
        <v>0</v>
      </c>
    </row>
    <row r="44" spans="1:86" s="7" customFormat="1" x14ac:dyDescent="0.4">
      <c r="A44" s="7" t="s">
        <v>88</v>
      </c>
      <c r="B44" s="7">
        <v>2018</v>
      </c>
      <c r="C44" s="7" t="s">
        <v>3</v>
      </c>
      <c r="D44" s="11">
        <f t="shared" si="9"/>
        <v>1</v>
      </c>
      <c r="E44" s="11">
        <f t="shared" si="5"/>
        <v>0</v>
      </c>
      <c r="F44" s="11">
        <f t="shared" si="6"/>
        <v>0</v>
      </c>
      <c r="G44" s="11">
        <f t="shared" si="7"/>
        <v>0</v>
      </c>
      <c r="H44" s="12"/>
      <c r="I44" s="12"/>
      <c r="J44" s="12"/>
      <c r="K44" s="12"/>
      <c r="L44" s="12"/>
      <c r="M44" s="12"/>
      <c r="N44" s="12"/>
      <c r="O44" s="12">
        <v>2</v>
      </c>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3"/>
      <c r="BI44" s="13"/>
      <c r="BJ44" s="13"/>
      <c r="BK44" s="13"/>
      <c r="BL44" s="13"/>
      <c r="BM44" s="14"/>
      <c r="BN44" s="14"/>
      <c r="BO44" s="14"/>
      <c r="BP44" s="14"/>
      <c r="BQ44" s="14"/>
      <c r="BR44" s="14"/>
      <c r="BS44" s="14"/>
      <c r="BT44" s="14"/>
      <c r="BU44" s="14"/>
      <c r="BV44" s="14"/>
      <c r="BW44" s="14"/>
      <c r="BX44" s="14"/>
      <c r="BY44" s="14"/>
      <c r="BZ44" s="14"/>
      <c r="CA44" s="14"/>
      <c r="CB44" s="14"/>
      <c r="CE44" s="7">
        <f>COUNTIF(Tableau32[[#This Row],[HetRec]:[ACM RecSys 2015]],"&gt;=1")+COUNTIF(Tableau32[[#This Row],[last FM]:[Tripadvisor]],"&gt;=1")+COUNTIF(Tableau32[[#This Row],[MART]:[Delicious]],"&gt;=1")+COUNTIF(Tableau32[[#This Row],[MovieLens, Total]:[Some Propeietary]],"&gt;=1")</f>
        <v>1</v>
      </c>
      <c r="CF44" s="7">
        <f t="shared" si="10"/>
        <v>1</v>
      </c>
      <c r="CG44" s="7">
        <f t="shared" si="11"/>
        <v>0</v>
      </c>
      <c r="CH44" s="7">
        <f t="shared" si="8"/>
        <v>1</v>
      </c>
    </row>
    <row r="45" spans="1:86" s="7" customFormat="1" x14ac:dyDescent="0.4">
      <c r="A45" s="7" t="s">
        <v>89</v>
      </c>
      <c r="B45" s="7">
        <v>2018</v>
      </c>
      <c r="C45" s="7" t="s">
        <v>3</v>
      </c>
      <c r="D45" s="11">
        <f t="shared" si="9"/>
        <v>1</v>
      </c>
      <c r="E45" s="11">
        <f t="shared" si="5"/>
        <v>1</v>
      </c>
      <c r="F45" s="11">
        <f t="shared" si="6"/>
        <v>0</v>
      </c>
      <c r="G45" s="11">
        <f t="shared" si="7"/>
        <v>0</v>
      </c>
      <c r="H45" s="12"/>
      <c r="I45" s="12"/>
      <c r="J45" s="12">
        <v>1</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v>1</v>
      </c>
      <c r="AK45" s="12"/>
      <c r="AL45" s="12">
        <v>1</v>
      </c>
      <c r="AM45" s="12"/>
      <c r="AN45" s="12"/>
      <c r="AO45" s="12"/>
      <c r="AP45" s="12"/>
      <c r="AQ45" s="12"/>
      <c r="AR45" s="12"/>
      <c r="AS45" s="12"/>
      <c r="AT45" s="12"/>
      <c r="AU45" s="12"/>
      <c r="AV45" s="12"/>
      <c r="AW45" s="12"/>
      <c r="AX45" s="12"/>
      <c r="AY45" s="12"/>
      <c r="AZ45" s="12"/>
      <c r="BA45" s="12"/>
      <c r="BB45" s="12"/>
      <c r="BC45" s="12"/>
      <c r="BD45" s="12"/>
      <c r="BE45" s="12"/>
      <c r="BF45" s="12"/>
      <c r="BG45" s="12"/>
      <c r="BH45" s="13"/>
      <c r="BI45" s="13"/>
      <c r="BJ45" s="13"/>
      <c r="BK45" s="13"/>
      <c r="BL45" s="13"/>
      <c r="BM45" s="14"/>
      <c r="BN45" s="14"/>
      <c r="BO45" s="14"/>
      <c r="BP45" s="14"/>
      <c r="BQ45" s="14"/>
      <c r="BR45" s="14"/>
      <c r="BS45" s="14"/>
      <c r="BT45" s="14"/>
      <c r="BU45" s="14"/>
      <c r="BV45" s="14"/>
      <c r="BW45" s="14"/>
      <c r="BX45" s="14"/>
      <c r="BY45" s="14"/>
      <c r="BZ45" s="14"/>
      <c r="CA45" s="14"/>
      <c r="CB45" s="14"/>
      <c r="CE45" s="7">
        <f>COUNTIF(Tableau32[[#This Row],[HetRec]:[ACM RecSys 2015]],"&gt;=1")+COUNTIF(Tableau32[[#This Row],[last FM]:[Tripadvisor]],"&gt;=1")+COUNTIF(Tableau32[[#This Row],[MART]:[Delicious]],"&gt;=1")+COUNTIF(Tableau32[[#This Row],[MovieLens, Total]:[Some Propeietary]],"&gt;=1")</f>
        <v>2</v>
      </c>
      <c r="CF45" s="7">
        <f t="shared" si="10"/>
        <v>0</v>
      </c>
      <c r="CG45" s="7">
        <f t="shared" si="11"/>
        <v>1</v>
      </c>
      <c r="CH45" s="7">
        <f t="shared" si="8"/>
        <v>1</v>
      </c>
    </row>
    <row r="46" spans="1:86" s="7" customFormat="1" x14ac:dyDescent="0.4">
      <c r="A46" s="7" t="s">
        <v>92</v>
      </c>
      <c r="B46" s="7">
        <v>2018</v>
      </c>
      <c r="C46" s="7" t="s">
        <v>3</v>
      </c>
      <c r="D46" s="11">
        <f t="shared" si="9"/>
        <v>0</v>
      </c>
      <c r="E46" s="11">
        <f t="shared" si="5"/>
        <v>0</v>
      </c>
      <c r="F46" s="11">
        <f t="shared" si="6"/>
        <v>0</v>
      </c>
      <c r="G46" s="11">
        <f t="shared" si="7"/>
        <v>0</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v>1</v>
      </c>
      <c r="BA46" s="12">
        <v>1</v>
      </c>
      <c r="BB46" s="12"/>
      <c r="BC46" s="12"/>
      <c r="BD46" s="12"/>
      <c r="BE46" s="12"/>
      <c r="BF46" s="12"/>
      <c r="BG46" s="12"/>
      <c r="BH46" s="13"/>
      <c r="BI46" s="13"/>
      <c r="BJ46" s="13"/>
      <c r="BK46" s="13"/>
      <c r="BL46" s="13"/>
      <c r="BM46" s="14"/>
      <c r="BN46" s="14"/>
      <c r="BO46" s="14"/>
      <c r="BP46" s="14"/>
      <c r="BQ46" s="14"/>
      <c r="BR46" s="14"/>
      <c r="BS46" s="14"/>
      <c r="BT46" s="14"/>
      <c r="BU46" s="14"/>
      <c r="BV46" s="14"/>
      <c r="BW46" s="14"/>
      <c r="BX46" s="14"/>
      <c r="BY46" s="14"/>
      <c r="BZ46" s="14"/>
      <c r="CA46" s="14"/>
      <c r="CB46" s="14"/>
      <c r="CE46" s="7">
        <f>COUNTIF(Tableau32[[#This Row],[HetRec]:[ACM RecSys 2015]],"&gt;=1")+COUNTIF(Tableau32[[#This Row],[last FM]:[Tripadvisor]],"&gt;=1")+COUNTIF(Tableau32[[#This Row],[MART]:[Delicious]],"&gt;=1")+COUNTIF(Tableau32[[#This Row],[MovieLens, Total]:[Some Propeietary]],"&gt;=1")</f>
        <v>2</v>
      </c>
      <c r="CF46" s="7">
        <f t="shared" si="10"/>
        <v>0</v>
      </c>
      <c r="CG46" s="7">
        <f t="shared" si="11"/>
        <v>0</v>
      </c>
      <c r="CH46" s="7">
        <f t="shared" si="8"/>
        <v>0</v>
      </c>
    </row>
    <row r="47" spans="1:86" s="7" customFormat="1" x14ac:dyDescent="0.4">
      <c r="A47" s="7" t="s">
        <v>93</v>
      </c>
      <c r="B47" s="7">
        <v>2018</v>
      </c>
      <c r="C47" s="7" t="s">
        <v>3</v>
      </c>
      <c r="D47" s="11">
        <f t="shared" si="9"/>
        <v>0</v>
      </c>
      <c r="E47" s="11">
        <f t="shared" si="5"/>
        <v>1</v>
      </c>
      <c r="F47" s="11">
        <f t="shared" si="6"/>
        <v>0</v>
      </c>
      <c r="G47" s="11">
        <f t="shared" si="7"/>
        <v>0</v>
      </c>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v>1</v>
      </c>
      <c r="AL47" s="12"/>
      <c r="AM47" s="12"/>
      <c r="AN47" s="12"/>
      <c r="AO47" s="12"/>
      <c r="AP47" s="12"/>
      <c r="AQ47" s="12"/>
      <c r="AR47" s="12"/>
      <c r="AS47" s="12"/>
      <c r="AT47" s="12"/>
      <c r="AU47" s="12"/>
      <c r="AV47" s="12"/>
      <c r="AW47" s="12"/>
      <c r="AX47" s="12"/>
      <c r="AY47" s="12"/>
      <c r="AZ47" s="12"/>
      <c r="BA47" s="12"/>
      <c r="BB47" s="12"/>
      <c r="BC47" s="12"/>
      <c r="BD47" s="12"/>
      <c r="BE47" s="12"/>
      <c r="BF47" s="12"/>
      <c r="BG47" s="12"/>
      <c r="BH47" s="13"/>
      <c r="BI47" s="13"/>
      <c r="BJ47" s="13"/>
      <c r="BK47" s="13"/>
      <c r="BL47" s="13"/>
      <c r="BM47" s="14"/>
      <c r="BN47" s="14"/>
      <c r="BO47" s="14"/>
      <c r="BP47" s="14"/>
      <c r="BQ47" s="14"/>
      <c r="BR47" s="14"/>
      <c r="BS47" s="14"/>
      <c r="BT47" s="14"/>
      <c r="BU47" s="14"/>
      <c r="BV47" s="14"/>
      <c r="BW47" s="14"/>
      <c r="BX47" s="14"/>
      <c r="BY47" s="14"/>
      <c r="BZ47" s="14"/>
      <c r="CA47" s="14"/>
      <c r="CB47" s="14"/>
      <c r="CE47" s="7">
        <f>COUNTIF(Tableau32[[#This Row],[HetRec]:[ACM RecSys 2015]],"&gt;=1")+COUNTIF(Tableau32[[#This Row],[last FM]:[Tripadvisor]],"&gt;=1")+COUNTIF(Tableau32[[#This Row],[MART]:[Delicious]],"&gt;=1")+COUNTIF(Tableau32[[#This Row],[MovieLens, Total]:[Some Propeietary]],"&gt;=1")</f>
        <v>1</v>
      </c>
      <c r="CF47" s="7">
        <f t="shared" si="10"/>
        <v>0</v>
      </c>
      <c r="CG47" s="7">
        <f t="shared" si="11"/>
        <v>0</v>
      </c>
      <c r="CH47" s="7">
        <f t="shared" si="8"/>
        <v>0</v>
      </c>
    </row>
    <row r="48" spans="1:86" s="7" customFormat="1" x14ac:dyDescent="0.4">
      <c r="A48" s="7" t="s">
        <v>94</v>
      </c>
      <c r="B48" s="7">
        <v>2018</v>
      </c>
      <c r="C48" s="7" t="s">
        <v>3</v>
      </c>
      <c r="D48" s="11">
        <f t="shared" si="9"/>
        <v>1</v>
      </c>
      <c r="E48" s="11">
        <f t="shared" si="5"/>
        <v>0</v>
      </c>
      <c r="F48" s="11">
        <f t="shared" si="6"/>
        <v>0</v>
      </c>
      <c r="G48" s="11">
        <f t="shared" si="7"/>
        <v>0</v>
      </c>
      <c r="H48" s="12"/>
      <c r="I48" s="12"/>
      <c r="J48" s="12">
        <v>1</v>
      </c>
      <c r="K48" s="12"/>
      <c r="L48" s="12">
        <v>1</v>
      </c>
      <c r="M48" s="12"/>
      <c r="N48" s="12"/>
      <c r="O48" s="12"/>
      <c r="P48" s="12"/>
      <c r="Q48" s="12"/>
      <c r="R48" s="12"/>
      <c r="S48" s="12"/>
      <c r="T48" s="12"/>
      <c r="U48" s="12"/>
      <c r="V48" s="12"/>
      <c r="W48" s="12"/>
      <c r="X48" s="12"/>
      <c r="Y48" s="12"/>
      <c r="Z48" s="12"/>
      <c r="AA48" s="12"/>
      <c r="AB48" s="12"/>
      <c r="AC48" s="12"/>
      <c r="AD48" s="12"/>
      <c r="AE48" s="12">
        <v>1</v>
      </c>
      <c r="AF48" s="12"/>
      <c r="AG48" s="12"/>
      <c r="AH48" s="12"/>
      <c r="AI48" s="12"/>
      <c r="AJ48" s="12"/>
      <c r="AK48" s="12"/>
      <c r="AL48" s="12"/>
      <c r="AM48" s="12"/>
      <c r="AN48" s="12"/>
      <c r="AO48" s="12"/>
      <c r="AP48" s="12"/>
      <c r="AQ48" s="12"/>
      <c r="AR48" s="12"/>
      <c r="AS48" s="12">
        <v>1</v>
      </c>
      <c r="AT48" s="12"/>
      <c r="AU48" s="12"/>
      <c r="AV48" s="12"/>
      <c r="AW48" s="12"/>
      <c r="AX48" s="12"/>
      <c r="AY48" s="12"/>
      <c r="AZ48" s="12"/>
      <c r="BA48" s="12"/>
      <c r="BB48" s="12"/>
      <c r="BC48" s="12"/>
      <c r="BD48" s="12"/>
      <c r="BE48" s="12"/>
      <c r="BF48" s="12"/>
      <c r="BG48" s="12"/>
      <c r="BH48" s="13"/>
      <c r="BI48" s="13"/>
      <c r="BJ48" s="13"/>
      <c r="BK48" s="13"/>
      <c r="BL48" s="13"/>
      <c r="BM48" s="14"/>
      <c r="BN48" s="14"/>
      <c r="BO48" s="14"/>
      <c r="BP48" s="14"/>
      <c r="BQ48" s="14"/>
      <c r="BR48" s="14"/>
      <c r="BS48" s="14"/>
      <c r="BT48" s="14"/>
      <c r="BU48" s="14"/>
      <c r="BV48" s="14"/>
      <c r="BW48" s="14"/>
      <c r="BX48" s="14"/>
      <c r="BY48" s="14"/>
      <c r="BZ48" s="14"/>
      <c r="CA48" s="14"/>
      <c r="CB48" s="14"/>
      <c r="CE48" s="7">
        <f>COUNTIF(Tableau32[[#This Row],[HetRec]:[ACM RecSys 2015]],"&gt;=1")+COUNTIF(Tableau32[[#This Row],[last FM]:[Tripadvisor]],"&gt;=1")+COUNTIF(Tableau32[[#This Row],[MART]:[Delicious]],"&gt;=1")+COUNTIF(Tableau32[[#This Row],[MovieLens, Total]:[Some Propeietary]],"&gt;=1")</f>
        <v>3</v>
      </c>
      <c r="CF48" s="7">
        <f t="shared" si="10"/>
        <v>0</v>
      </c>
      <c r="CG48" s="7">
        <f t="shared" si="11"/>
        <v>2</v>
      </c>
      <c r="CH48" s="7">
        <f t="shared" si="8"/>
        <v>1</v>
      </c>
    </row>
    <row r="49" spans="1:86" s="7" customFormat="1" x14ac:dyDescent="0.4">
      <c r="A49" s="7" t="s">
        <v>95</v>
      </c>
      <c r="B49" s="7">
        <v>2018</v>
      </c>
      <c r="C49" s="7" t="s">
        <v>3</v>
      </c>
      <c r="D49" s="11">
        <f t="shared" si="9"/>
        <v>1</v>
      </c>
      <c r="E49" s="11">
        <f t="shared" si="5"/>
        <v>0</v>
      </c>
      <c r="F49" s="11">
        <f t="shared" si="6"/>
        <v>0</v>
      </c>
      <c r="G49" s="11">
        <f t="shared" si="7"/>
        <v>0</v>
      </c>
      <c r="H49" s="12"/>
      <c r="I49" s="12">
        <v>1</v>
      </c>
      <c r="J49" s="12"/>
      <c r="K49" s="12"/>
      <c r="L49" s="12">
        <v>1</v>
      </c>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v>1</v>
      </c>
      <c r="BC49" s="12">
        <v>1</v>
      </c>
      <c r="BD49" s="12"/>
      <c r="BE49" s="12"/>
      <c r="BF49" s="12"/>
      <c r="BG49" s="12"/>
      <c r="BH49" s="13"/>
      <c r="BI49" s="13"/>
      <c r="BJ49" s="13"/>
      <c r="BK49" s="13"/>
      <c r="BL49" s="13"/>
      <c r="BM49" s="14"/>
      <c r="BN49" s="14"/>
      <c r="BO49" s="14"/>
      <c r="BP49" s="14"/>
      <c r="BQ49" s="14"/>
      <c r="BR49" s="14"/>
      <c r="BS49" s="14"/>
      <c r="BT49" s="14"/>
      <c r="BU49" s="14"/>
      <c r="BV49" s="14"/>
      <c r="BW49" s="14"/>
      <c r="BX49" s="14"/>
      <c r="BY49" s="14"/>
      <c r="BZ49" s="14"/>
      <c r="CA49" s="14"/>
      <c r="CB49" s="14"/>
      <c r="CE49" s="7">
        <f>COUNTIF(Tableau32[[#This Row],[HetRec]:[ACM RecSys 2015]],"&gt;=1")+COUNTIF(Tableau32[[#This Row],[last FM]:[Tripadvisor]],"&gt;=1")+COUNTIF(Tableau32[[#This Row],[MART]:[Delicious]],"&gt;=1")+COUNTIF(Tableau32[[#This Row],[MovieLens, Total]:[Some Propeietary]],"&gt;=1")</f>
        <v>3</v>
      </c>
      <c r="CF49" s="7">
        <f t="shared" si="10"/>
        <v>0</v>
      </c>
      <c r="CG49" s="7">
        <f t="shared" si="11"/>
        <v>2</v>
      </c>
      <c r="CH49" s="7">
        <f t="shared" si="8"/>
        <v>1</v>
      </c>
    </row>
    <row r="50" spans="1:86" s="7" customFormat="1" x14ac:dyDescent="0.4">
      <c r="A50" s="7" t="s">
        <v>97</v>
      </c>
      <c r="B50" s="7">
        <v>2018</v>
      </c>
      <c r="C50" s="7" t="s">
        <v>3</v>
      </c>
      <c r="D50" s="11">
        <f t="shared" si="9"/>
        <v>0</v>
      </c>
      <c r="E50" s="11">
        <f t="shared" si="5"/>
        <v>0</v>
      </c>
      <c r="F50" s="11">
        <f t="shared" si="6"/>
        <v>0</v>
      </c>
      <c r="G50" s="11">
        <f t="shared" si="7"/>
        <v>0</v>
      </c>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3"/>
      <c r="BI50" s="13"/>
      <c r="BJ50" s="13"/>
      <c r="BK50" s="13"/>
      <c r="BL50" s="13"/>
      <c r="BM50" s="14"/>
      <c r="BN50" s="14"/>
      <c r="BO50" s="14"/>
      <c r="BP50" s="14"/>
      <c r="BQ50" s="14"/>
      <c r="BR50" s="14"/>
      <c r="BS50" s="14"/>
      <c r="BT50" s="14"/>
      <c r="BU50" s="14"/>
      <c r="BV50" s="14"/>
      <c r="BW50" s="14"/>
      <c r="BX50" s="14"/>
      <c r="BY50" s="14"/>
      <c r="BZ50" s="14"/>
      <c r="CA50" s="14"/>
      <c r="CB50" s="14"/>
      <c r="CE50" s="7">
        <f>COUNTIF(Tableau32[[#This Row],[HetRec]:[ACM RecSys 2015]],"&gt;=1")+COUNTIF(Tableau32[[#This Row],[last FM]:[Tripadvisor]],"&gt;=1")+COUNTIF(Tableau32[[#This Row],[MART]:[Delicious]],"&gt;=1")+COUNTIF(Tableau32[[#This Row],[MovieLens, Total]:[Some Propeietary]],"&gt;=1")</f>
        <v>0</v>
      </c>
      <c r="CF50" s="7">
        <f t="shared" si="10"/>
        <v>0</v>
      </c>
      <c r="CG50" s="7">
        <f t="shared" si="11"/>
        <v>0</v>
      </c>
      <c r="CH50" s="7">
        <f t="shared" si="8"/>
        <v>0</v>
      </c>
    </row>
    <row r="51" spans="1:86" s="7" customFormat="1" x14ac:dyDescent="0.4">
      <c r="A51" s="7" t="s">
        <v>98</v>
      </c>
      <c r="B51" s="7">
        <v>2018</v>
      </c>
      <c r="C51" s="7" t="s">
        <v>3</v>
      </c>
      <c r="D51" s="11">
        <f t="shared" si="9"/>
        <v>0</v>
      </c>
      <c r="E51" s="11">
        <f t="shared" si="5"/>
        <v>0</v>
      </c>
      <c r="F51" s="11">
        <f t="shared" si="6"/>
        <v>0</v>
      </c>
      <c r="G51" s="11">
        <f t="shared" si="7"/>
        <v>0</v>
      </c>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3"/>
      <c r="BI51" s="13"/>
      <c r="BJ51" s="13"/>
      <c r="BK51" s="13"/>
      <c r="BL51" s="13"/>
      <c r="BM51" s="14"/>
      <c r="BN51" s="14"/>
      <c r="BO51" s="14"/>
      <c r="BP51" s="14"/>
      <c r="BQ51" s="14"/>
      <c r="BR51" s="14"/>
      <c r="BS51" s="14"/>
      <c r="BT51" s="14"/>
      <c r="BU51" s="14"/>
      <c r="BV51" s="14"/>
      <c r="BW51" s="14"/>
      <c r="BX51" s="14"/>
      <c r="BY51" s="14"/>
      <c r="BZ51" s="14"/>
      <c r="CA51" s="14"/>
      <c r="CB51" s="14"/>
      <c r="CE51" s="7">
        <f>COUNTIF(Tableau32[[#This Row],[HetRec]:[ACM RecSys 2015]],"&gt;=1")+COUNTIF(Tableau32[[#This Row],[last FM]:[Tripadvisor]],"&gt;=1")+COUNTIF(Tableau32[[#This Row],[MART]:[Delicious]],"&gt;=1")+COUNTIF(Tableau32[[#This Row],[MovieLens, Total]:[Some Propeietary]],"&gt;=1")</f>
        <v>0</v>
      </c>
      <c r="CF51" s="7">
        <f t="shared" si="10"/>
        <v>0</v>
      </c>
      <c r="CG51" s="7">
        <f t="shared" si="11"/>
        <v>0</v>
      </c>
      <c r="CH51" s="7">
        <f t="shared" si="8"/>
        <v>0</v>
      </c>
    </row>
    <row r="52" spans="1:86" s="7" customFormat="1" x14ac:dyDescent="0.4">
      <c r="A52" s="7" t="s">
        <v>101</v>
      </c>
      <c r="B52" s="7">
        <v>2018</v>
      </c>
      <c r="C52" s="7" t="s">
        <v>3</v>
      </c>
      <c r="D52" s="11">
        <f t="shared" si="9"/>
        <v>0</v>
      </c>
      <c r="E52" s="11">
        <f t="shared" si="5"/>
        <v>0</v>
      </c>
      <c r="F52" s="11">
        <f t="shared" si="6"/>
        <v>0</v>
      </c>
      <c r="G52" s="11">
        <f t="shared" si="7"/>
        <v>0</v>
      </c>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v>1</v>
      </c>
      <c r="BE52" s="12"/>
      <c r="BF52" s="12"/>
      <c r="BG52" s="12"/>
      <c r="BH52" s="13"/>
      <c r="BI52" s="13"/>
      <c r="BJ52" s="13"/>
      <c r="BK52" s="13"/>
      <c r="BL52" s="13"/>
      <c r="BM52" s="14"/>
      <c r="BN52" s="14"/>
      <c r="BO52" s="14"/>
      <c r="BP52" s="14"/>
      <c r="BQ52" s="14"/>
      <c r="BR52" s="14"/>
      <c r="BS52" s="14"/>
      <c r="BT52" s="14"/>
      <c r="BU52" s="14"/>
      <c r="BV52" s="14"/>
      <c r="BW52" s="14"/>
      <c r="BX52" s="14"/>
      <c r="BY52" s="14"/>
      <c r="BZ52" s="14"/>
      <c r="CA52" s="14"/>
      <c r="CB52" s="14"/>
      <c r="CE52" s="7">
        <f>COUNTIF(Tableau32[[#This Row],[HetRec]:[ACM RecSys 2015]],"&gt;=1")+COUNTIF(Tableau32[[#This Row],[last FM]:[Tripadvisor]],"&gt;=1")+COUNTIF(Tableau32[[#This Row],[MART]:[Delicious]],"&gt;=1")+COUNTIF(Tableau32[[#This Row],[MovieLens, Total]:[Some Propeietary]],"&gt;=1")</f>
        <v>1</v>
      </c>
      <c r="CF52" s="7">
        <f t="shared" si="10"/>
        <v>0</v>
      </c>
      <c r="CG52" s="7">
        <f t="shared" si="11"/>
        <v>0</v>
      </c>
      <c r="CH52" s="7">
        <f t="shared" si="8"/>
        <v>0</v>
      </c>
    </row>
    <row r="53" spans="1:86" s="7" customFormat="1" x14ac:dyDescent="0.4">
      <c r="A53" s="7" t="s">
        <v>103</v>
      </c>
      <c r="B53" s="7">
        <v>2018</v>
      </c>
      <c r="C53" s="7" t="s">
        <v>3</v>
      </c>
      <c r="D53" s="11">
        <f t="shared" si="9"/>
        <v>0</v>
      </c>
      <c r="E53" s="11">
        <f t="shared" si="5"/>
        <v>1</v>
      </c>
      <c r="F53" s="11">
        <f t="shared" si="6"/>
        <v>0</v>
      </c>
      <c r="G53" s="11">
        <f t="shared" si="7"/>
        <v>0</v>
      </c>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v>2</v>
      </c>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3"/>
      <c r="BI53" s="13"/>
      <c r="BJ53" s="13"/>
      <c r="BK53" s="13"/>
      <c r="BL53" s="13"/>
      <c r="BM53" s="14"/>
      <c r="BN53" s="14"/>
      <c r="BO53" s="14"/>
      <c r="BP53" s="14"/>
      <c r="BQ53" s="14"/>
      <c r="BR53" s="14"/>
      <c r="BS53" s="14"/>
      <c r="BT53" s="14"/>
      <c r="BU53" s="14"/>
      <c r="BV53" s="14"/>
      <c r="BW53" s="14"/>
      <c r="BX53" s="14"/>
      <c r="BY53" s="14"/>
      <c r="BZ53" s="14"/>
      <c r="CA53" s="14"/>
      <c r="CB53" s="14"/>
      <c r="CE53" s="7">
        <f>COUNTIF(Tableau32[[#This Row],[HetRec]:[ACM RecSys 2015]],"&gt;=1")+COUNTIF(Tableau32[[#This Row],[last FM]:[Tripadvisor]],"&gt;=1")+COUNTIF(Tableau32[[#This Row],[MART]:[Delicious]],"&gt;=1")+COUNTIF(Tableau32[[#This Row],[MovieLens, Total]:[Some Propeietary]],"&gt;=1")</f>
        <v>1</v>
      </c>
      <c r="CF53" s="7">
        <f t="shared" si="10"/>
        <v>1</v>
      </c>
      <c r="CG53" s="7">
        <f t="shared" si="11"/>
        <v>0</v>
      </c>
      <c r="CH53" s="7">
        <f t="shared" si="8"/>
        <v>1</v>
      </c>
    </row>
    <row r="54" spans="1:86" s="7" customFormat="1" x14ac:dyDescent="0.4">
      <c r="A54" s="7" t="s">
        <v>104</v>
      </c>
      <c r="B54" s="7">
        <v>2018</v>
      </c>
      <c r="C54" s="7" t="s">
        <v>3</v>
      </c>
      <c r="D54" s="11">
        <f t="shared" si="9"/>
        <v>1</v>
      </c>
      <c r="E54" s="11">
        <f t="shared" si="5"/>
        <v>0</v>
      </c>
      <c r="F54" s="11">
        <f t="shared" si="6"/>
        <v>0</v>
      </c>
      <c r="G54" s="11">
        <f t="shared" si="7"/>
        <v>0</v>
      </c>
      <c r="H54" s="12"/>
      <c r="I54" s="12"/>
      <c r="J54" s="12"/>
      <c r="K54" s="12"/>
      <c r="L54" s="12">
        <v>1</v>
      </c>
      <c r="M54" s="12"/>
      <c r="N54" s="12"/>
      <c r="O54" s="12"/>
      <c r="P54" s="12"/>
      <c r="Q54" s="12"/>
      <c r="R54" s="12"/>
      <c r="S54" s="12"/>
      <c r="T54" s="12"/>
      <c r="U54" s="12"/>
      <c r="V54" s="12"/>
      <c r="W54" s="12"/>
      <c r="X54" s="12">
        <v>2</v>
      </c>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3"/>
      <c r="BI54" s="13"/>
      <c r="BJ54" s="13"/>
      <c r="BK54" s="13"/>
      <c r="BL54" s="13"/>
      <c r="BM54" s="14"/>
      <c r="BN54" s="14"/>
      <c r="BO54" s="14"/>
      <c r="BP54" s="14"/>
      <c r="BQ54" s="14"/>
      <c r="BR54" s="14"/>
      <c r="BS54" s="14"/>
      <c r="BT54" s="14"/>
      <c r="BU54" s="14"/>
      <c r="BV54" s="14"/>
      <c r="BW54" s="14"/>
      <c r="BX54" s="14"/>
      <c r="BY54" s="14"/>
      <c r="BZ54" s="14"/>
      <c r="CA54" s="14"/>
      <c r="CB54" s="14"/>
      <c r="CE54" s="7">
        <f>COUNTIF(Tableau32[[#This Row],[HetRec]:[ACM RecSys 2015]],"&gt;=1")+COUNTIF(Tableau32[[#This Row],[last FM]:[Tripadvisor]],"&gt;=1")+COUNTIF(Tableau32[[#This Row],[MART]:[Delicious]],"&gt;=1")+COUNTIF(Tableau32[[#This Row],[MovieLens, Total]:[Some Propeietary]],"&gt;=1")</f>
        <v>2</v>
      </c>
      <c r="CF54" s="7">
        <f t="shared" si="10"/>
        <v>1</v>
      </c>
      <c r="CG54" s="7">
        <f t="shared" si="11"/>
        <v>1</v>
      </c>
      <c r="CH54" s="7">
        <f t="shared" si="8"/>
        <v>1</v>
      </c>
    </row>
    <row r="55" spans="1:86" s="7" customFormat="1" x14ac:dyDescent="0.4">
      <c r="A55" s="7" t="s">
        <v>105</v>
      </c>
      <c r="B55" s="7">
        <v>2018</v>
      </c>
      <c r="C55" s="7" t="s">
        <v>3</v>
      </c>
      <c r="D55" s="11">
        <f t="shared" si="9"/>
        <v>0</v>
      </c>
      <c r="E55" s="11">
        <f t="shared" si="5"/>
        <v>0</v>
      </c>
      <c r="F55" s="11">
        <f t="shared" si="6"/>
        <v>0</v>
      </c>
      <c r="G55" s="11">
        <f t="shared" si="7"/>
        <v>0</v>
      </c>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v>1</v>
      </c>
      <c r="BF55" s="12">
        <v>1</v>
      </c>
      <c r="BG55" s="12"/>
      <c r="BH55" s="13"/>
      <c r="BI55" s="13"/>
      <c r="BJ55" s="13"/>
      <c r="BK55" s="13"/>
      <c r="BL55" s="13"/>
      <c r="BM55" s="14"/>
      <c r="BN55" s="14"/>
      <c r="BO55" s="14"/>
      <c r="BP55" s="14"/>
      <c r="BQ55" s="14"/>
      <c r="BR55" s="14"/>
      <c r="BS55" s="14"/>
      <c r="BT55" s="14"/>
      <c r="BU55" s="14"/>
      <c r="BV55" s="14"/>
      <c r="BW55" s="14"/>
      <c r="BX55" s="14"/>
      <c r="BY55" s="14"/>
      <c r="BZ55" s="14"/>
      <c r="CA55" s="14"/>
      <c r="CB55" s="14"/>
      <c r="CE55" s="7">
        <f>COUNTIF(Tableau32[[#This Row],[HetRec]:[ACM RecSys 2015]],"&gt;=1")+COUNTIF(Tableau32[[#This Row],[last FM]:[Tripadvisor]],"&gt;=1")+COUNTIF(Tableau32[[#This Row],[MART]:[Delicious]],"&gt;=1")+COUNTIF(Tableau32[[#This Row],[MovieLens, Total]:[Some Propeietary]],"&gt;=1")</f>
        <v>2</v>
      </c>
      <c r="CF55" s="7">
        <f t="shared" si="10"/>
        <v>0</v>
      </c>
      <c r="CG55" s="7">
        <f t="shared" si="11"/>
        <v>0</v>
      </c>
      <c r="CH55" s="7">
        <f t="shared" si="8"/>
        <v>0</v>
      </c>
    </row>
    <row r="56" spans="1:86" s="7" customFormat="1" x14ac:dyDescent="0.4">
      <c r="A56" s="7" t="s">
        <v>108</v>
      </c>
      <c r="B56" s="7">
        <v>2018</v>
      </c>
      <c r="C56" s="7" t="s">
        <v>3</v>
      </c>
      <c r="D56" s="11">
        <f t="shared" si="9"/>
        <v>0</v>
      </c>
      <c r="E56" s="11">
        <f t="shared" si="5"/>
        <v>1</v>
      </c>
      <c r="F56" s="11">
        <f t="shared" si="6"/>
        <v>0</v>
      </c>
      <c r="G56" s="11">
        <f t="shared" si="7"/>
        <v>0</v>
      </c>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v>1</v>
      </c>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3"/>
      <c r="BI56" s="13"/>
      <c r="BJ56" s="13"/>
      <c r="BK56" s="13"/>
      <c r="BL56" s="13"/>
      <c r="BM56" s="14"/>
      <c r="BN56" s="14"/>
      <c r="BO56" s="14"/>
      <c r="BP56" s="14"/>
      <c r="BQ56" s="14"/>
      <c r="BR56" s="14"/>
      <c r="BS56" s="14"/>
      <c r="BT56" s="14"/>
      <c r="BU56" s="14"/>
      <c r="BV56" s="14"/>
      <c r="BW56" s="14"/>
      <c r="BX56" s="14"/>
      <c r="BY56" s="14"/>
      <c r="BZ56" s="14"/>
      <c r="CA56" s="14"/>
      <c r="CB56" s="14"/>
      <c r="CE56" s="7">
        <f>COUNTIF(Tableau32[[#This Row],[HetRec]:[ACM RecSys 2015]],"&gt;=1")+COUNTIF(Tableau32[[#This Row],[last FM]:[Tripadvisor]],"&gt;=1")+COUNTIF(Tableau32[[#This Row],[MART]:[Delicious]],"&gt;=1")+COUNTIF(Tableau32[[#This Row],[MovieLens, Total]:[Some Propeietary]],"&gt;=1")</f>
        <v>1</v>
      </c>
      <c r="CF56" s="7">
        <f t="shared" si="10"/>
        <v>0</v>
      </c>
      <c r="CG56" s="7">
        <f t="shared" si="11"/>
        <v>0</v>
      </c>
      <c r="CH56" s="7">
        <f t="shared" si="8"/>
        <v>0</v>
      </c>
    </row>
    <row r="57" spans="1:86" s="7" customFormat="1" x14ac:dyDescent="0.4">
      <c r="A57" s="7" t="s">
        <v>117</v>
      </c>
      <c r="B57" s="7">
        <v>2018</v>
      </c>
      <c r="C57" s="7" t="s">
        <v>3</v>
      </c>
      <c r="D57" s="11">
        <f t="shared" si="9"/>
        <v>0</v>
      </c>
      <c r="E57" s="11">
        <f t="shared" si="5"/>
        <v>0</v>
      </c>
      <c r="F57" s="11">
        <f t="shared" si="6"/>
        <v>0</v>
      </c>
      <c r="G57" s="11">
        <f t="shared" si="7"/>
        <v>0</v>
      </c>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3"/>
      <c r="BI57" s="13"/>
      <c r="BJ57" s="13"/>
      <c r="BK57" s="13"/>
      <c r="BL57" s="13"/>
      <c r="BM57" s="14"/>
      <c r="BN57" s="14"/>
      <c r="BO57" s="14"/>
      <c r="BP57" s="14"/>
      <c r="BQ57" s="14"/>
      <c r="BR57" s="14"/>
      <c r="BS57" s="14"/>
      <c r="BT57" s="14"/>
      <c r="BU57" s="14"/>
      <c r="BV57" s="14"/>
      <c r="BW57" s="14"/>
      <c r="BX57" s="14"/>
      <c r="BY57" s="14"/>
      <c r="BZ57" s="14"/>
      <c r="CA57" s="14"/>
      <c r="CB57" s="14"/>
      <c r="CE57" s="7">
        <f>COUNTIF(Tableau32[[#This Row],[HetRec]:[ACM RecSys 2015]],"&gt;=1")+COUNTIF(Tableau32[[#This Row],[last FM]:[Tripadvisor]],"&gt;=1")+COUNTIF(Tableau32[[#This Row],[MART]:[Delicious]],"&gt;=1")+COUNTIF(Tableau32[[#This Row],[MovieLens, Total]:[Some Propeietary]],"&gt;=1")</f>
        <v>0</v>
      </c>
      <c r="CF57" s="7">
        <f t="shared" si="10"/>
        <v>0</v>
      </c>
      <c r="CG57" s="7">
        <f t="shared" si="11"/>
        <v>0</v>
      </c>
      <c r="CH57" s="7">
        <f t="shared" si="8"/>
        <v>0</v>
      </c>
    </row>
    <row r="58" spans="1:86" s="7" customFormat="1" x14ac:dyDescent="0.4">
      <c r="A58" s="7" t="s">
        <v>118</v>
      </c>
      <c r="B58" s="7">
        <v>2018</v>
      </c>
      <c r="C58" s="7" t="s">
        <v>3</v>
      </c>
      <c r="D58" s="11">
        <f t="shared" si="9"/>
        <v>0</v>
      </c>
      <c r="E58" s="11">
        <f t="shared" si="5"/>
        <v>0</v>
      </c>
      <c r="F58" s="11">
        <f t="shared" si="6"/>
        <v>0</v>
      </c>
      <c r="G58" s="11">
        <f t="shared" si="7"/>
        <v>0</v>
      </c>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3"/>
      <c r="BI58" s="13"/>
      <c r="BJ58" s="13"/>
      <c r="BK58" s="13"/>
      <c r="BL58" s="13"/>
      <c r="BM58" s="14"/>
      <c r="BN58" s="14"/>
      <c r="BO58" s="14"/>
      <c r="BP58" s="14"/>
      <c r="BQ58" s="14"/>
      <c r="BR58" s="14"/>
      <c r="BS58" s="14"/>
      <c r="BT58" s="14"/>
      <c r="BU58" s="14"/>
      <c r="BV58" s="14"/>
      <c r="BW58" s="14"/>
      <c r="BX58" s="14"/>
      <c r="BY58" s="14"/>
      <c r="BZ58" s="14"/>
      <c r="CA58" s="14"/>
      <c r="CB58" s="14"/>
      <c r="CE58" s="7">
        <f>COUNTIF(Tableau32[[#This Row],[HetRec]:[ACM RecSys 2015]],"&gt;=1")+COUNTIF(Tableau32[[#This Row],[last FM]:[Tripadvisor]],"&gt;=1")+COUNTIF(Tableau32[[#This Row],[MART]:[Delicious]],"&gt;=1")+COUNTIF(Tableau32[[#This Row],[MovieLens, Total]:[Some Propeietary]],"&gt;=1")</f>
        <v>0</v>
      </c>
      <c r="CF58" s="7">
        <f t="shared" si="10"/>
        <v>0</v>
      </c>
      <c r="CG58" s="7">
        <f t="shared" si="11"/>
        <v>0</v>
      </c>
      <c r="CH58" s="7">
        <f t="shared" si="8"/>
        <v>0</v>
      </c>
    </row>
    <row r="59" spans="1:86" s="7" customFormat="1" x14ac:dyDescent="0.4">
      <c r="A59" s="7" t="s">
        <v>119</v>
      </c>
      <c r="B59" s="7">
        <v>2018</v>
      </c>
      <c r="C59" s="7" t="s">
        <v>3</v>
      </c>
      <c r="D59" s="11">
        <f t="shared" si="9"/>
        <v>1</v>
      </c>
      <c r="E59" s="11">
        <f t="shared" si="5"/>
        <v>0</v>
      </c>
      <c r="F59" s="11">
        <f t="shared" si="6"/>
        <v>0</v>
      </c>
      <c r="G59" s="11">
        <f t="shared" si="7"/>
        <v>0</v>
      </c>
      <c r="H59" s="12"/>
      <c r="I59" s="12"/>
      <c r="J59" s="12"/>
      <c r="K59" s="12"/>
      <c r="L59" s="12">
        <v>1</v>
      </c>
      <c r="M59" s="12"/>
      <c r="N59" s="12"/>
      <c r="O59" s="12"/>
      <c r="P59" s="12"/>
      <c r="Q59" s="12">
        <v>1</v>
      </c>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3"/>
      <c r="BI59" s="13"/>
      <c r="BJ59" s="13"/>
      <c r="BK59" s="13"/>
      <c r="BL59" s="13"/>
      <c r="BM59" s="14"/>
      <c r="BN59" s="14"/>
      <c r="BO59" s="14"/>
      <c r="BP59" s="14"/>
      <c r="BQ59" s="14"/>
      <c r="BR59" s="14"/>
      <c r="BS59" s="14"/>
      <c r="BT59" s="14"/>
      <c r="BU59" s="14"/>
      <c r="BV59" s="14"/>
      <c r="BW59" s="14"/>
      <c r="BX59" s="14"/>
      <c r="BY59" s="14"/>
      <c r="BZ59" s="14"/>
      <c r="CA59" s="14"/>
      <c r="CB59" s="14"/>
      <c r="CE59" s="7">
        <f>COUNTIF(Tableau32[[#This Row],[HetRec]:[ACM RecSys 2015]],"&gt;=1")+COUNTIF(Tableau32[[#This Row],[last FM]:[Tripadvisor]],"&gt;=1")+COUNTIF(Tableau32[[#This Row],[MART]:[Delicious]],"&gt;=1")+COUNTIF(Tableau32[[#This Row],[MovieLens, Total]:[Some Propeietary]],"&gt;=1")</f>
        <v>2</v>
      </c>
      <c r="CF59" s="7">
        <f t="shared" si="10"/>
        <v>0</v>
      </c>
      <c r="CG59" s="7">
        <f t="shared" si="11"/>
        <v>1</v>
      </c>
      <c r="CH59" s="7">
        <f t="shared" si="8"/>
        <v>1</v>
      </c>
    </row>
    <row r="60" spans="1:86" s="7" customFormat="1" x14ac:dyDescent="0.4">
      <c r="A60" s="7" t="s">
        <v>120</v>
      </c>
      <c r="B60" s="7">
        <v>2018</v>
      </c>
      <c r="C60" s="7" t="s">
        <v>3</v>
      </c>
      <c r="D60" s="11">
        <f t="shared" si="9"/>
        <v>0</v>
      </c>
      <c r="E60" s="11">
        <f t="shared" si="5"/>
        <v>0</v>
      </c>
      <c r="F60" s="11">
        <f t="shared" si="6"/>
        <v>0</v>
      </c>
      <c r="G60" s="11">
        <f t="shared" si="7"/>
        <v>0</v>
      </c>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v>1</v>
      </c>
      <c r="BH60" s="13"/>
      <c r="BI60" s="13"/>
      <c r="BJ60" s="13"/>
      <c r="BK60" s="13"/>
      <c r="BL60" s="13"/>
      <c r="BM60" s="14"/>
      <c r="BN60" s="14"/>
      <c r="BO60" s="14"/>
      <c r="BP60" s="14"/>
      <c r="BQ60" s="14"/>
      <c r="BR60" s="14"/>
      <c r="BS60" s="14"/>
      <c r="BT60" s="14"/>
      <c r="BU60" s="14"/>
      <c r="BV60" s="14"/>
      <c r="BW60" s="14"/>
      <c r="BX60" s="14"/>
      <c r="BY60" s="14"/>
      <c r="BZ60" s="14"/>
      <c r="CA60" s="14"/>
      <c r="CB60" s="14"/>
      <c r="CE60" s="7">
        <f>COUNTIF(Tableau32[[#This Row],[HetRec]:[ACM RecSys 2015]],"&gt;=1")+COUNTIF(Tableau32[[#This Row],[last FM]:[Tripadvisor]],"&gt;=1")+COUNTIF(Tableau32[[#This Row],[MART]:[Delicious]],"&gt;=1")+COUNTIF(Tableau32[[#This Row],[MovieLens, Total]:[Some Propeietary]],"&gt;=1")</f>
        <v>1</v>
      </c>
      <c r="CF60" s="7">
        <f t="shared" si="10"/>
        <v>0</v>
      </c>
      <c r="CG60" s="7">
        <f t="shared" si="11"/>
        <v>1</v>
      </c>
      <c r="CH60" s="7">
        <f t="shared" si="8"/>
        <v>1</v>
      </c>
    </row>
    <row r="61" spans="1:86" s="7" customFormat="1" x14ac:dyDescent="0.4">
      <c r="A61" s="7" t="s">
        <v>121</v>
      </c>
      <c r="B61" s="7">
        <v>2018</v>
      </c>
      <c r="C61" s="7" t="s">
        <v>3</v>
      </c>
      <c r="D61" s="11">
        <f t="shared" si="9"/>
        <v>0</v>
      </c>
      <c r="E61" s="11">
        <f t="shared" si="5"/>
        <v>0</v>
      </c>
      <c r="F61" s="11">
        <f t="shared" si="6"/>
        <v>0</v>
      </c>
      <c r="G61" s="11">
        <f t="shared" si="7"/>
        <v>1</v>
      </c>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v>2</v>
      </c>
      <c r="AS61" s="12"/>
      <c r="AT61" s="12"/>
      <c r="AU61" s="12"/>
      <c r="AV61" s="12"/>
      <c r="AW61" s="12"/>
      <c r="AX61" s="12"/>
      <c r="AY61" s="12"/>
      <c r="AZ61" s="12"/>
      <c r="BA61" s="12"/>
      <c r="BB61" s="12"/>
      <c r="BC61" s="12"/>
      <c r="BD61" s="12"/>
      <c r="BE61" s="12"/>
      <c r="BF61" s="12"/>
      <c r="BG61" s="12"/>
      <c r="BH61" s="13">
        <v>1</v>
      </c>
      <c r="BI61" s="13"/>
      <c r="BJ61" s="13"/>
      <c r="BK61" s="13"/>
      <c r="BL61" s="13"/>
      <c r="BM61" s="14"/>
      <c r="BN61" s="14"/>
      <c r="BO61" s="14"/>
      <c r="BP61" s="14"/>
      <c r="BQ61" s="14"/>
      <c r="BR61" s="14"/>
      <c r="BS61" s="14"/>
      <c r="BT61" s="14"/>
      <c r="BU61" s="14"/>
      <c r="BV61" s="14"/>
      <c r="BW61" s="14"/>
      <c r="BX61" s="14"/>
      <c r="BY61" s="14"/>
      <c r="BZ61" s="14"/>
      <c r="CA61" s="14"/>
      <c r="CB61" s="14"/>
      <c r="CE61" s="7">
        <f>COUNTIF(Tableau32[[#This Row],[HetRec]:[ACM RecSys 2015]],"&gt;=1")+COUNTIF(Tableau32[[#This Row],[last FM]:[Tripadvisor]],"&gt;=1")+COUNTIF(Tableau32[[#This Row],[MART]:[Delicious]],"&gt;=1")+COUNTIF(Tableau32[[#This Row],[MovieLens, Total]:[Some Propeietary]],"&gt;=1")</f>
        <v>3</v>
      </c>
      <c r="CF61" s="7">
        <f t="shared" si="10"/>
        <v>1</v>
      </c>
      <c r="CG61" s="7">
        <f t="shared" si="11"/>
        <v>0</v>
      </c>
      <c r="CH61" s="7">
        <f t="shared" si="8"/>
        <v>1</v>
      </c>
    </row>
    <row r="62" spans="1:86" s="7" customFormat="1" x14ac:dyDescent="0.4">
      <c r="A62" s="7" t="s">
        <v>122</v>
      </c>
      <c r="B62" s="7">
        <v>2018</v>
      </c>
      <c r="C62" s="7" t="s">
        <v>3</v>
      </c>
      <c r="D62" s="11">
        <f t="shared" si="9"/>
        <v>0</v>
      </c>
      <c r="E62" s="11">
        <f t="shared" si="5"/>
        <v>1</v>
      </c>
      <c r="F62" s="11">
        <f t="shared" si="6"/>
        <v>0</v>
      </c>
      <c r="G62" s="11">
        <f t="shared" si="7"/>
        <v>0</v>
      </c>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v>1</v>
      </c>
      <c r="AL62" s="12"/>
      <c r="AM62" s="12"/>
      <c r="AN62" s="12"/>
      <c r="AO62" s="12"/>
      <c r="AP62" s="12"/>
      <c r="AQ62" s="12"/>
      <c r="AR62" s="12"/>
      <c r="AS62" s="12"/>
      <c r="AT62" s="12"/>
      <c r="AU62" s="12"/>
      <c r="AV62" s="12"/>
      <c r="AW62" s="12"/>
      <c r="AX62" s="12"/>
      <c r="AY62" s="12"/>
      <c r="AZ62" s="12"/>
      <c r="BA62" s="12"/>
      <c r="BB62" s="12"/>
      <c r="BC62" s="12"/>
      <c r="BD62" s="12"/>
      <c r="BE62" s="12"/>
      <c r="BF62" s="12"/>
      <c r="BG62" s="12"/>
      <c r="BH62" s="13"/>
      <c r="BI62" s="13"/>
      <c r="BJ62" s="13"/>
      <c r="BK62" s="13"/>
      <c r="BL62" s="13"/>
      <c r="BM62" s="14"/>
      <c r="BN62" s="14"/>
      <c r="BO62" s="14"/>
      <c r="BP62" s="14"/>
      <c r="BQ62" s="14"/>
      <c r="BR62" s="14"/>
      <c r="BS62" s="14"/>
      <c r="BT62" s="14"/>
      <c r="BU62" s="14"/>
      <c r="BV62" s="14"/>
      <c r="BW62" s="14"/>
      <c r="BX62" s="14"/>
      <c r="BY62" s="14"/>
      <c r="BZ62" s="14"/>
      <c r="CA62" s="14"/>
      <c r="CB62" s="14"/>
      <c r="CE62" s="7">
        <f>COUNTIF(Tableau32[[#This Row],[HetRec]:[ACM RecSys 2015]],"&gt;=1")+COUNTIF(Tableau32[[#This Row],[last FM]:[Tripadvisor]],"&gt;=1")+COUNTIF(Tableau32[[#This Row],[MART]:[Delicious]],"&gt;=1")+COUNTIF(Tableau32[[#This Row],[MovieLens, Total]:[Some Propeietary]],"&gt;=1")</f>
        <v>1</v>
      </c>
      <c r="CF62" s="7">
        <f t="shared" si="10"/>
        <v>0</v>
      </c>
      <c r="CG62" s="7">
        <f t="shared" si="11"/>
        <v>0</v>
      </c>
      <c r="CH62" s="7">
        <f t="shared" si="8"/>
        <v>0</v>
      </c>
    </row>
    <row r="63" spans="1:86" s="7" customFormat="1" x14ac:dyDescent="0.4">
      <c r="A63" s="7" t="s">
        <v>123</v>
      </c>
      <c r="B63" s="7">
        <v>2018</v>
      </c>
      <c r="C63" s="7" t="s">
        <v>3</v>
      </c>
      <c r="D63" s="11">
        <f t="shared" si="9"/>
        <v>0</v>
      </c>
      <c r="E63" s="11">
        <f t="shared" si="5"/>
        <v>0</v>
      </c>
      <c r="F63" s="11">
        <f t="shared" si="6"/>
        <v>0</v>
      </c>
      <c r="G63" s="11">
        <f t="shared" si="7"/>
        <v>0</v>
      </c>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3"/>
      <c r="BI63" s="13">
        <v>1</v>
      </c>
      <c r="BJ63" s="13"/>
      <c r="BK63" s="13"/>
      <c r="BL63" s="13"/>
      <c r="BM63" s="14"/>
      <c r="BN63" s="14"/>
      <c r="BO63" s="14"/>
      <c r="BP63" s="14"/>
      <c r="BQ63" s="14"/>
      <c r="BR63" s="14"/>
      <c r="BS63" s="14"/>
      <c r="BT63" s="14"/>
      <c r="BU63" s="14"/>
      <c r="BV63" s="14"/>
      <c r="BW63" s="14"/>
      <c r="BX63" s="14"/>
      <c r="BY63" s="14"/>
      <c r="BZ63" s="14"/>
      <c r="CA63" s="14"/>
      <c r="CB63" s="14"/>
      <c r="CE63" s="7">
        <f>COUNTIF(Tableau32[[#This Row],[HetRec]:[ACM RecSys 2015]],"&gt;=1")+COUNTIF(Tableau32[[#This Row],[last FM]:[Tripadvisor]],"&gt;=1")+COUNTIF(Tableau32[[#This Row],[MART]:[Delicious]],"&gt;=1")+COUNTIF(Tableau32[[#This Row],[MovieLens, Total]:[Some Propeietary]],"&gt;=1")</f>
        <v>1</v>
      </c>
      <c r="CF63" s="7">
        <f t="shared" si="10"/>
        <v>0</v>
      </c>
      <c r="CG63" s="7">
        <f t="shared" si="11"/>
        <v>0</v>
      </c>
      <c r="CH63" s="7">
        <f t="shared" si="8"/>
        <v>0</v>
      </c>
    </row>
    <row r="64" spans="1:86" s="7" customFormat="1" x14ac:dyDescent="0.4">
      <c r="A64" s="7" t="s">
        <v>124</v>
      </c>
      <c r="B64" s="7">
        <v>2018</v>
      </c>
      <c r="C64" s="7" t="s">
        <v>3</v>
      </c>
      <c r="D64" s="11">
        <f t="shared" si="9"/>
        <v>0</v>
      </c>
      <c r="E64" s="11">
        <f t="shared" si="5"/>
        <v>0</v>
      </c>
      <c r="F64" s="11">
        <f t="shared" si="6"/>
        <v>0</v>
      </c>
      <c r="G64" s="11">
        <f t="shared" si="7"/>
        <v>0</v>
      </c>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3"/>
      <c r="BI64" s="13"/>
      <c r="BJ64" s="13"/>
      <c r="BK64" s="13"/>
      <c r="BL64" s="13"/>
      <c r="BM64" s="14"/>
      <c r="BN64" s="14"/>
      <c r="BO64" s="14"/>
      <c r="BP64" s="14"/>
      <c r="BQ64" s="14"/>
      <c r="BR64" s="14"/>
      <c r="BS64" s="14"/>
      <c r="BT64" s="14"/>
      <c r="BU64" s="14"/>
      <c r="BV64" s="14"/>
      <c r="BW64" s="14"/>
      <c r="BX64" s="14"/>
      <c r="BY64" s="14"/>
      <c r="BZ64" s="14"/>
      <c r="CA64" s="14"/>
      <c r="CB64" s="14"/>
      <c r="CE64" s="7">
        <f>COUNTIF(Tableau32[[#This Row],[HetRec]:[ACM RecSys 2015]],"&gt;=1")+COUNTIF(Tableau32[[#This Row],[last FM]:[Tripadvisor]],"&gt;=1")+COUNTIF(Tableau32[[#This Row],[MART]:[Delicious]],"&gt;=1")+COUNTIF(Tableau32[[#This Row],[MovieLens, Total]:[Some Propeietary]],"&gt;=1")</f>
        <v>0</v>
      </c>
      <c r="CF64" s="7">
        <f t="shared" si="10"/>
        <v>0</v>
      </c>
      <c r="CG64" s="7">
        <f t="shared" si="11"/>
        <v>0</v>
      </c>
      <c r="CH64" s="7">
        <f t="shared" si="8"/>
        <v>0</v>
      </c>
    </row>
    <row r="65" spans="1:86" s="7" customFormat="1" x14ac:dyDescent="0.4">
      <c r="A65" s="7" t="s">
        <v>125</v>
      </c>
      <c r="B65" s="7">
        <v>2018</v>
      </c>
      <c r="C65" s="7" t="s">
        <v>3</v>
      </c>
      <c r="D65" s="11">
        <f t="shared" si="9"/>
        <v>0</v>
      </c>
      <c r="E65" s="11">
        <f t="shared" si="5"/>
        <v>0</v>
      </c>
      <c r="F65" s="11">
        <f t="shared" si="6"/>
        <v>1</v>
      </c>
      <c r="G65" s="11">
        <f t="shared" si="7"/>
        <v>0</v>
      </c>
      <c r="H65" s="12"/>
      <c r="I65" s="12"/>
      <c r="J65" s="12"/>
      <c r="K65" s="12"/>
      <c r="L65" s="12"/>
      <c r="M65" s="12"/>
      <c r="N65" s="12"/>
      <c r="O65" s="12"/>
      <c r="P65" s="12"/>
      <c r="Q65" s="12"/>
      <c r="R65" s="12"/>
      <c r="S65" s="12"/>
      <c r="T65" s="12"/>
      <c r="U65" s="12"/>
      <c r="V65" s="12">
        <v>1</v>
      </c>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3"/>
      <c r="BI65" s="13"/>
      <c r="BJ65" s="13"/>
      <c r="BK65" s="13"/>
      <c r="BL65" s="13"/>
      <c r="BM65" s="14"/>
      <c r="BN65" s="14"/>
      <c r="BO65" s="14"/>
      <c r="BP65" s="14"/>
      <c r="BQ65" s="14"/>
      <c r="BR65" s="14"/>
      <c r="BS65" s="14"/>
      <c r="BT65" s="14"/>
      <c r="BU65" s="14"/>
      <c r="BV65" s="14"/>
      <c r="BW65" s="14"/>
      <c r="BX65" s="14"/>
      <c r="BY65" s="14"/>
      <c r="BZ65" s="14"/>
      <c r="CA65" s="14"/>
      <c r="CB65" s="14"/>
      <c r="CE65" s="7">
        <f>COUNTIF(Tableau32[[#This Row],[HetRec]:[ACM RecSys 2015]],"&gt;=1")+COUNTIF(Tableau32[[#This Row],[last FM]:[Tripadvisor]],"&gt;=1")+COUNTIF(Tableau32[[#This Row],[MART]:[Delicious]],"&gt;=1")+COUNTIF(Tableau32[[#This Row],[MovieLens, Total]:[Some Propeietary]],"&gt;=1")</f>
        <v>1</v>
      </c>
      <c r="CF65" s="7">
        <f t="shared" si="10"/>
        <v>0</v>
      </c>
      <c r="CG65" s="7">
        <f t="shared" si="11"/>
        <v>0</v>
      </c>
      <c r="CH65" s="7">
        <f t="shared" si="8"/>
        <v>0</v>
      </c>
    </row>
    <row r="66" spans="1:86" s="7" customFormat="1" x14ac:dyDescent="0.4">
      <c r="A66" s="7" t="s">
        <v>126</v>
      </c>
      <c r="B66" s="7">
        <v>2018</v>
      </c>
      <c r="C66" s="7" t="s">
        <v>3</v>
      </c>
      <c r="D66" s="11">
        <f t="shared" ref="D66:D97" si="12">IF(SUM(H66:O66)&gt;=1,1,)</f>
        <v>0</v>
      </c>
      <c r="E66" s="11">
        <f t="shared" si="5"/>
        <v>0</v>
      </c>
      <c r="F66" s="11">
        <f t="shared" si="6"/>
        <v>0</v>
      </c>
      <c r="G66" s="11">
        <f t="shared" si="7"/>
        <v>0</v>
      </c>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3"/>
      <c r="BI66" s="13"/>
      <c r="BJ66" s="13"/>
      <c r="BK66" s="13"/>
      <c r="BL66" s="13"/>
      <c r="BM66" s="14"/>
      <c r="BN66" s="14"/>
      <c r="BO66" s="14"/>
      <c r="BP66" s="14"/>
      <c r="BQ66" s="14"/>
      <c r="BR66" s="14"/>
      <c r="BS66" s="14"/>
      <c r="BT66" s="14"/>
      <c r="BU66" s="14"/>
      <c r="BV66" s="14"/>
      <c r="BW66" s="14"/>
      <c r="BX66" s="14"/>
      <c r="BY66" s="14"/>
      <c r="BZ66" s="14"/>
      <c r="CA66" s="14"/>
      <c r="CB66" s="14"/>
      <c r="CE66" s="7">
        <f>COUNTIF(Tableau32[[#This Row],[HetRec]:[ACM RecSys 2015]],"&gt;=1")+COUNTIF(Tableau32[[#This Row],[last FM]:[Tripadvisor]],"&gt;=1")+COUNTIF(Tableau32[[#This Row],[MART]:[Delicious]],"&gt;=1")+COUNTIF(Tableau32[[#This Row],[MovieLens, Total]:[Some Propeietary]],"&gt;=1")</f>
        <v>0</v>
      </c>
      <c r="CF66" s="7">
        <f t="shared" ref="CF66:CF97" si="13">COUNTIF(H66:CC66,2)</f>
        <v>0</v>
      </c>
      <c r="CG66" s="7">
        <f t="shared" ref="CG66:CG97" si="14">COUNTIFS(H66:CC66,"&gt;=1",$H$116:$CC$116,1)</f>
        <v>0</v>
      </c>
      <c r="CH66" s="7">
        <f t="shared" si="8"/>
        <v>0</v>
      </c>
    </row>
    <row r="67" spans="1:86" s="7" customFormat="1" x14ac:dyDescent="0.4">
      <c r="A67" s="7" t="s">
        <v>127</v>
      </c>
      <c r="B67" s="7">
        <v>2018</v>
      </c>
      <c r="C67" s="7" t="s">
        <v>3</v>
      </c>
      <c r="D67" s="11">
        <f t="shared" si="12"/>
        <v>0</v>
      </c>
      <c r="E67" s="11">
        <f t="shared" ref="E67:E113" si="15">IF(SUM(AF67:AM67)&gt;=1,1,)</f>
        <v>0</v>
      </c>
      <c r="F67" s="11">
        <f t="shared" ref="F67:F113" si="16">IF(SUM(T67:W67)&gt;=1,1,)</f>
        <v>0</v>
      </c>
      <c r="G67" s="11">
        <f t="shared" ref="G67:G113" si="17">IF(SUM(AP67:AR67)&gt;=1,1,)</f>
        <v>0</v>
      </c>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3">
        <v>1</v>
      </c>
      <c r="BI67" s="13"/>
      <c r="BJ67" s="13"/>
      <c r="BK67" s="13"/>
      <c r="BL67" s="13"/>
      <c r="BM67" s="14"/>
      <c r="BN67" s="14"/>
      <c r="BO67" s="14"/>
      <c r="BP67" s="14"/>
      <c r="BQ67" s="14"/>
      <c r="BR67" s="14"/>
      <c r="BS67" s="14"/>
      <c r="BT67" s="14"/>
      <c r="BU67" s="14"/>
      <c r="BV67" s="14"/>
      <c r="BW67" s="14"/>
      <c r="BX67" s="14"/>
      <c r="BY67" s="14"/>
      <c r="BZ67" s="14"/>
      <c r="CA67" s="14"/>
      <c r="CB67" s="14"/>
      <c r="CE67" s="7">
        <f>COUNTIF(Tableau32[[#This Row],[HetRec]:[ACM RecSys 2015]],"&gt;=1")+COUNTIF(Tableau32[[#This Row],[last FM]:[Tripadvisor]],"&gt;=1")+COUNTIF(Tableau32[[#This Row],[MART]:[Delicious]],"&gt;=1")+COUNTIF(Tableau32[[#This Row],[MovieLens, Total]:[Some Propeietary]],"&gt;=1")</f>
        <v>1</v>
      </c>
      <c r="CF67" s="7">
        <f t="shared" si="13"/>
        <v>0</v>
      </c>
      <c r="CG67" s="7">
        <f t="shared" si="14"/>
        <v>0</v>
      </c>
      <c r="CH67" s="7">
        <f t="shared" si="8"/>
        <v>0</v>
      </c>
    </row>
    <row r="68" spans="1:86" s="7" customFormat="1" x14ac:dyDescent="0.4">
      <c r="A68" s="7" t="s">
        <v>128</v>
      </c>
      <c r="B68" s="7">
        <v>2018</v>
      </c>
      <c r="C68" s="7" t="s">
        <v>3</v>
      </c>
      <c r="D68" s="11">
        <f t="shared" si="12"/>
        <v>0</v>
      </c>
      <c r="E68" s="11">
        <f t="shared" si="15"/>
        <v>1</v>
      </c>
      <c r="F68" s="11">
        <f t="shared" si="16"/>
        <v>0</v>
      </c>
      <c r="G68" s="11">
        <f t="shared" si="17"/>
        <v>0</v>
      </c>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v>2</v>
      </c>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3"/>
      <c r="BI68" s="13"/>
      <c r="BJ68" s="13"/>
      <c r="BK68" s="13"/>
      <c r="BL68" s="13"/>
      <c r="BM68" s="14"/>
      <c r="BN68" s="14"/>
      <c r="BO68" s="14"/>
      <c r="BP68" s="14"/>
      <c r="BQ68" s="14"/>
      <c r="BR68" s="14"/>
      <c r="BS68" s="14"/>
      <c r="BT68" s="14"/>
      <c r="BU68" s="14"/>
      <c r="BV68" s="14"/>
      <c r="BW68" s="14"/>
      <c r="BX68" s="14"/>
      <c r="BY68" s="14"/>
      <c r="BZ68" s="14"/>
      <c r="CA68" s="14"/>
      <c r="CB68" s="14"/>
      <c r="CE68" s="7">
        <f>COUNTIF(Tableau32[[#This Row],[HetRec]:[ACM RecSys 2015]],"&gt;=1")+COUNTIF(Tableau32[[#This Row],[last FM]:[Tripadvisor]],"&gt;=1")+COUNTIF(Tableau32[[#This Row],[MART]:[Delicious]],"&gt;=1")+COUNTIF(Tableau32[[#This Row],[MovieLens, Total]:[Some Propeietary]],"&gt;=1")</f>
        <v>1</v>
      </c>
      <c r="CF68" s="7">
        <f t="shared" si="13"/>
        <v>1</v>
      </c>
      <c r="CG68" s="7">
        <f t="shared" si="14"/>
        <v>0</v>
      </c>
      <c r="CH68" s="7">
        <f t="shared" ref="CH68:CH113" si="18">IF(SUM(CF68:CG68)&gt;=1,1,0)</f>
        <v>1</v>
      </c>
    </row>
    <row r="69" spans="1:86" s="7" customFormat="1" x14ac:dyDescent="0.4">
      <c r="A69" s="7" t="s">
        <v>129</v>
      </c>
      <c r="B69" s="7">
        <v>2018</v>
      </c>
      <c r="C69" s="7" t="s">
        <v>3</v>
      </c>
      <c r="D69" s="11">
        <f t="shared" si="12"/>
        <v>0</v>
      </c>
      <c r="E69" s="11">
        <f t="shared" si="15"/>
        <v>0</v>
      </c>
      <c r="F69" s="11">
        <f t="shared" si="16"/>
        <v>0</v>
      </c>
      <c r="G69" s="11">
        <f t="shared" si="17"/>
        <v>0</v>
      </c>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3"/>
      <c r="BI69" s="13">
        <v>1</v>
      </c>
      <c r="BJ69" s="13">
        <v>1</v>
      </c>
      <c r="BK69" s="13">
        <v>1</v>
      </c>
      <c r="BL69" s="13">
        <v>1</v>
      </c>
      <c r="BM69" s="14"/>
      <c r="BN69" s="14"/>
      <c r="BO69" s="14"/>
      <c r="BP69" s="14"/>
      <c r="BQ69" s="14"/>
      <c r="BR69" s="14"/>
      <c r="BS69" s="14"/>
      <c r="BT69" s="14"/>
      <c r="BU69" s="14"/>
      <c r="BV69" s="14"/>
      <c r="BW69" s="14"/>
      <c r="BX69" s="14"/>
      <c r="BY69" s="14"/>
      <c r="BZ69" s="14"/>
      <c r="CA69" s="14"/>
      <c r="CB69" s="14"/>
      <c r="CE69" s="7">
        <f>COUNTIF(Tableau32[[#This Row],[HetRec]:[ACM RecSys 2015]],"&gt;=1")+COUNTIF(Tableau32[[#This Row],[last FM]:[Tripadvisor]],"&gt;=1")+COUNTIF(Tableau32[[#This Row],[MART]:[Delicious]],"&gt;=1")+COUNTIF(Tableau32[[#This Row],[MovieLens, Total]:[Some Propeietary]],"&gt;=1")</f>
        <v>4</v>
      </c>
      <c r="CF69" s="7">
        <f t="shared" si="13"/>
        <v>0</v>
      </c>
      <c r="CG69" s="7">
        <f t="shared" si="14"/>
        <v>2</v>
      </c>
      <c r="CH69" s="7">
        <f t="shared" si="18"/>
        <v>1</v>
      </c>
    </row>
    <row r="70" spans="1:86" s="2" customFormat="1" x14ac:dyDescent="0.4">
      <c r="A70" s="5" t="s">
        <v>130</v>
      </c>
      <c r="B70" s="5">
        <v>2017</v>
      </c>
      <c r="C70" s="4" t="s">
        <v>2</v>
      </c>
      <c r="D70" s="11">
        <f t="shared" si="12"/>
        <v>0</v>
      </c>
      <c r="E70" s="11">
        <f t="shared" si="15"/>
        <v>0</v>
      </c>
      <c r="F70" s="11">
        <f t="shared" si="16"/>
        <v>0</v>
      </c>
      <c r="G70" s="11">
        <f t="shared" si="17"/>
        <v>0</v>
      </c>
      <c r="H70" s="29"/>
      <c r="I70" s="29"/>
      <c r="J70" s="29"/>
      <c r="K70" s="29"/>
      <c r="L70" s="29"/>
      <c r="M70" s="29"/>
      <c r="N70" s="29"/>
      <c r="O70" s="29"/>
      <c r="P70" s="29"/>
      <c r="Q70" s="29"/>
      <c r="R70" s="29"/>
      <c r="S70" s="29"/>
      <c r="T70" s="29"/>
      <c r="U70" s="29"/>
      <c r="V70" s="29"/>
      <c r="W70" s="29"/>
      <c r="X70" s="29"/>
      <c r="Y70" s="29"/>
      <c r="Z70" s="29"/>
      <c r="AA70" s="29"/>
      <c r="AB70" s="29"/>
      <c r="AC70" s="29"/>
      <c r="AD70" s="29"/>
      <c r="AE70" s="29"/>
      <c r="AF70" s="30"/>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31">
        <v>1</v>
      </c>
      <c r="BN70" s="31">
        <v>1</v>
      </c>
      <c r="BO70" s="31"/>
      <c r="BP70" s="31"/>
      <c r="BQ70" s="31"/>
      <c r="BR70" s="31"/>
      <c r="BS70" s="31"/>
      <c r="BT70" s="31"/>
      <c r="BU70" s="31"/>
      <c r="BV70" s="31"/>
      <c r="BW70" s="31"/>
      <c r="BX70" s="31"/>
      <c r="BY70" s="31"/>
      <c r="BZ70" s="31"/>
      <c r="CA70" s="31"/>
      <c r="CB70" s="31"/>
      <c r="CE70" s="7">
        <f>COUNTIF(Tableau32[[#This Row],[HetRec]:[ACM RecSys 2015]],"&gt;=1")+COUNTIF(Tableau32[[#This Row],[last FM]:[Tripadvisor]],"&gt;=1")+COUNTIF(Tableau32[[#This Row],[MART]:[Delicious]],"&gt;=1")+COUNTIF(Tableau32[[#This Row],[MovieLens, Total]:[Some Propeietary]],"&gt;=1")</f>
        <v>2</v>
      </c>
      <c r="CF70" s="7">
        <f t="shared" si="13"/>
        <v>0</v>
      </c>
      <c r="CG70" s="7">
        <f t="shared" si="14"/>
        <v>1</v>
      </c>
      <c r="CH70" s="7">
        <f t="shared" si="18"/>
        <v>1</v>
      </c>
    </row>
    <row r="71" spans="1:86" s="2" customFormat="1" x14ac:dyDescent="0.4">
      <c r="A71" s="5" t="s">
        <v>133</v>
      </c>
      <c r="B71" s="5">
        <v>2017</v>
      </c>
      <c r="C71" s="4" t="s">
        <v>2</v>
      </c>
      <c r="D71" s="11">
        <f t="shared" si="12"/>
        <v>1</v>
      </c>
      <c r="E71" s="11">
        <f t="shared" si="15"/>
        <v>0</v>
      </c>
      <c r="F71" s="11">
        <f t="shared" si="16"/>
        <v>0</v>
      </c>
      <c r="G71" s="11">
        <f t="shared" si="17"/>
        <v>0</v>
      </c>
      <c r="H71" s="29"/>
      <c r="I71" s="29"/>
      <c r="J71" s="29"/>
      <c r="K71" s="29"/>
      <c r="L71" s="29">
        <v>1</v>
      </c>
      <c r="M71" s="29"/>
      <c r="N71" s="29"/>
      <c r="O71" s="29"/>
      <c r="P71" s="29"/>
      <c r="Q71" s="29"/>
      <c r="R71" s="29"/>
      <c r="S71" s="29"/>
      <c r="T71" s="29"/>
      <c r="U71" s="29"/>
      <c r="V71" s="29"/>
      <c r="W71" s="29"/>
      <c r="X71" s="29"/>
      <c r="Y71" s="29"/>
      <c r="Z71" s="29"/>
      <c r="AA71" s="29"/>
      <c r="AB71" s="29"/>
      <c r="AC71" s="29"/>
      <c r="AD71" s="29"/>
      <c r="AE71" s="29"/>
      <c r="AF71" s="30"/>
      <c r="AG71" s="29"/>
      <c r="AH71" s="29"/>
      <c r="AI71" s="29"/>
      <c r="AJ71" s="29"/>
      <c r="AK71" s="29"/>
      <c r="AL71" s="29"/>
      <c r="AM71" s="29"/>
      <c r="AN71" s="29"/>
      <c r="AO71" s="29">
        <v>1</v>
      </c>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31"/>
      <c r="BN71" s="31"/>
      <c r="BO71" s="31"/>
      <c r="BP71" s="31"/>
      <c r="BQ71" s="31"/>
      <c r="BR71" s="31"/>
      <c r="BS71" s="31"/>
      <c r="BT71" s="31"/>
      <c r="BU71" s="31"/>
      <c r="BV71" s="31"/>
      <c r="BW71" s="31"/>
      <c r="BX71" s="31"/>
      <c r="BY71" s="31"/>
      <c r="BZ71" s="31"/>
      <c r="CA71" s="31"/>
      <c r="CB71" s="31"/>
      <c r="CE71" s="7">
        <f>COUNTIF(Tableau32[[#This Row],[HetRec]:[ACM RecSys 2015]],"&gt;=1")+COUNTIF(Tableau32[[#This Row],[last FM]:[Tripadvisor]],"&gt;=1")+COUNTIF(Tableau32[[#This Row],[MART]:[Delicious]],"&gt;=1")+COUNTIF(Tableau32[[#This Row],[MovieLens, Total]:[Some Propeietary]],"&gt;=1")</f>
        <v>2</v>
      </c>
      <c r="CF71" s="7">
        <f t="shared" si="13"/>
        <v>0</v>
      </c>
      <c r="CG71" s="7">
        <f t="shared" si="14"/>
        <v>1</v>
      </c>
      <c r="CH71" s="7">
        <f t="shared" si="18"/>
        <v>1</v>
      </c>
    </row>
    <row r="72" spans="1:86" s="2" customFormat="1" x14ac:dyDescent="0.4">
      <c r="A72" s="5" t="s">
        <v>135</v>
      </c>
      <c r="B72" s="5">
        <v>2017</v>
      </c>
      <c r="C72" s="4" t="s">
        <v>2</v>
      </c>
      <c r="D72" s="11">
        <f t="shared" si="12"/>
        <v>0</v>
      </c>
      <c r="E72" s="11">
        <f t="shared" si="15"/>
        <v>0</v>
      </c>
      <c r="F72" s="11">
        <f t="shared" si="16"/>
        <v>0</v>
      </c>
      <c r="G72" s="11">
        <f t="shared" si="17"/>
        <v>0</v>
      </c>
      <c r="H72" s="29"/>
      <c r="I72" s="29"/>
      <c r="J72" s="29"/>
      <c r="K72" s="29"/>
      <c r="L72" s="29"/>
      <c r="M72" s="29"/>
      <c r="N72" s="29"/>
      <c r="O72" s="29"/>
      <c r="P72" s="29"/>
      <c r="Q72" s="29"/>
      <c r="R72" s="29"/>
      <c r="S72" s="29"/>
      <c r="T72" s="29"/>
      <c r="U72" s="29"/>
      <c r="V72" s="29"/>
      <c r="W72" s="29"/>
      <c r="X72" s="29"/>
      <c r="Y72" s="29"/>
      <c r="Z72" s="29"/>
      <c r="AA72" s="29"/>
      <c r="AB72" s="29"/>
      <c r="AC72" s="29"/>
      <c r="AD72" s="29"/>
      <c r="AE72" s="29"/>
      <c r="AF72" s="30"/>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v>1</v>
      </c>
      <c r="BL72" s="29">
        <v>1</v>
      </c>
      <c r="BM72" s="31"/>
      <c r="BN72" s="31"/>
      <c r="BO72" s="31">
        <v>1</v>
      </c>
      <c r="BP72" s="31"/>
      <c r="BQ72" s="31"/>
      <c r="BR72" s="31"/>
      <c r="BS72" s="31"/>
      <c r="BT72" s="31"/>
      <c r="BU72" s="31"/>
      <c r="BV72" s="31"/>
      <c r="BW72" s="31"/>
      <c r="BX72" s="31"/>
      <c r="BY72" s="31"/>
      <c r="BZ72" s="31"/>
      <c r="CA72" s="31"/>
      <c r="CB72" s="31"/>
      <c r="CE72" s="7">
        <f>COUNTIF(Tableau32[[#This Row],[HetRec]:[ACM RecSys 2015]],"&gt;=1")+COUNTIF(Tableau32[[#This Row],[last FM]:[Tripadvisor]],"&gt;=1")+COUNTIF(Tableau32[[#This Row],[MART]:[Delicious]],"&gt;=1")+COUNTIF(Tableau32[[#This Row],[MovieLens, Total]:[Some Propeietary]],"&gt;=1")</f>
        <v>3</v>
      </c>
      <c r="CF72" s="7">
        <f t="shared" si="13"/>
        <v>0</v>
      </c>
      <c r="CG72" s="7">
        <f t="shared" si="14"/>
        <v>2</v>
      </c>
      <c r="CH72" s="7">
        <f t="shared" si="18"/>
        <v>1</v>
      </c>
    </row>
    <row r="73" spans="1:86" s="2" customFormat="1" x14ac:dyDescent="0.4">
      <c r="A73" s="6" t="s">
        <v>137</v>
      </c>
      <c r="B73" s="5">
        <v>2017</v>
      </c>
      <c r="C73" s="4" t="s">
        <v>2</v>
      </c>
      <c r="D73" s="11">
        <f t="shared" si="12"/>
        <v>1</v>
      </c>
      <c r="E73" s="11">
        <f t="shared" si="15"/>
        <v>0</v>
      </c>
      <c r="F73" s="11">
        <f t="shared" si="16"/>
        <v>0</v>
      </c>
      <c r="G73" s="11">
        <f t="shared" si="17"/>
        <v>0</v>
      </c>
      <c r="H73" s="29">
        <v>1</v>
      </c>
      <c r="I73" s="29"/>
      <c r="J73" s="29"/>
      <c r="K73" s="29"/>
      <c r="L73" s="29"/>
      <c r="M73" s="29"/>
      <c r="N73" s="29"/>
      <c r="O73" s="29"/>
      <c r="P73" s="29"/>
      <c r="Q73" s="29"/>
      <c r="R73" s="29"/>
      <c r="S73" s="29"/>
      <c r="T73" s="29"/>
      <c r="U73" s="29"/>
      <c r="V73" s="29"/>
      <c r="W73" s="29"/>
      <c r="X73" s="29"/>
      <c r="Y73" s="29"/>
      <c r="Z73" s="29"/>
      <c r="AA73" s="29"/>
      <c r="AB73" s="29"/>
      <c r="AC73" s="29"/>
      <c r="AD73" s="29"/>
      <c r="AE73" s="29"/>
      <c r="AF73" s="30"/>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31"/>
      <c r="BN73" s="31"/>
      <c r="BO73" s="31"/>
      <c r="BP73" s="31"/>
      <c r="BQ73" s="31"/>
      <c r="BR73" s="31"/>
      <c r="BS73" s="31"/>
      <c r="BT73" s="31"/>
      <c r="BU73" s="31"/>
      <c r="BV73" s="31"/>
      <c r="BW73" s="31"/>
      <c r="BX73" s="31"/>
      <c r="BY73" s="31"/>
      <c r="BZ73" s="31"/>
      <c r="CA73" s="31"/>
      <c r="CB73" s="31"/>
      <c r="CE73" s="7">
        <f>COUNTIF(Tableau32[[#This Row],[HetRec]:[ACM RecSys 2015]],"&gt;=1")+COUNTIF(Tableau32[[#This Row],[last FM]:[Tripadvisor]],"&gt;=1")+COUNTIF(Tableau32[[#This Row],[MART]:[Delicious]],"&gt;=1")+COUNTIF(Tableau32[[#This Row],[MovieLens, Total]:[Some Propeietary]],"&gt;=1")</f>
        <v>1</v>
      </c>
      <c r="CF73" s="7">
        <f t="shared" si="13"/>
        <v>0</v>
      </c>
      <c r="CG73" s="7">
        <f t="shared" si="14"/>
        <v>1</v>
      </c>
      <c r="CH73" s="7">
        <f t="shared" si="18"/>
        <v>1</v>
      </c>
    </row>
    <row r="74" spans="1:86" s="2" customFormat="1" x14ac:dyDescent="0.4">
      <c r="A74" s="6" t="s">
        <v>139</v>
      </c>
      <c r="B74" s="5">
        <v>2017</v>
      </c>
      <c r="C74" s="4" t="s">
        <v>2</v>
      </c>
      <c r="D74" s="11">
        <f t="shared" si="12"/>
        <v>0</v>
      </c>
      <c r="E74" s="11">
        <f t="shared" si="15"/>
        <v>0</v>
      </c>
      <c r="F74" s="11">
        <f t="shared" si="16"/>
        <v>0</v>
      </c>
      <c r="G74" s="11">
        <f t="shared" si="17"/>
        <v>1</v>
      </c>
      <c r="H74" s="29"/>
      <c r="I74" s="29"/>
      <c r="J74" s="29"/>
      <c r="K74" s="29"/>
      <c r="L74" s="29"/>
      <c r="M74" s="29"/>
      <c r="N74" s="29"/>
      <c r="O74" s="29"/>
      <c r="P74" s="29"/>
      <c r="Q74" s="29"/>
      <c r="R74" s="29"/>
      <c r="S74" s="29"/>
      <c r="T74" s="29"/>
      <c r="U74" s="29"/>
      <c r="V74" s="29"/>
      <c r="W74" s="29"/>
      <c r="X74" s="29"/>
      <c r="Y74" s="29"/>
      <c r="Z74" s="29"/>
      <c r="AA74" s="29"/>
      <c r="AB74" s="29"/>
      <c r="AC74" s="29"/>
      <c r="AD74" s="29"/>
      <c r="AE74" s="29"/>
      <c r="AF74" s="30"/>
      <c r="AG74" s="29"/>
      <c r="AH74" s="29"/>
      <c r="AI74" s="29"/>
      <c r="AJ74" s="29"/>
      <c r="AK74" s="29"/>
      <c r="AL74" s="29"/>
      <c r="AM74" s="29"/>
      <c r="AN74" s="29"/>
      <c r="AO74" s="29"/>
      <c r="AP74" s="29"/>
      <c r="AQ74" s="29">
        <v>1</v>
      </c>
      <c r="AR74" s="29"/>
      <c r="AS74" s="29"/>
      <c r="AT74" s="29"/>
      <c r="AU74" s="29"/>
      <c r="AV74" s="29"/>
      <c r="AW74" s="29"/>
      <c r="AX74" s="29"/>
      <c r="AY74" s="29"/>
      <c r="AZ74" s="29"/>
      <c r="BA74" s="29"/>
      <c r="BB74" s="29"/>
      <c r="BC74" s="29"/>
      <c r="BD74" s="29"/>
      <c r="BE74" s="29"/>
      <c r="BF74" s="29"/>
      <c r="BG74" s="29"/>
      <c r="BH74" s="29"/>
      <c r="BI74" s="29"/>
      <c r="BJ74" s="29"/>
      <c r="BK74" s="29"/>
      <c r="BL74" s="29"/>
      <c r="BM74" s="31"/>
      <c r="BN74" s="31"/>
      <c r="BO74" s="31"/>
      <c r="BP74" s="31"/>
      <c r="BQ74" s="31"/>
      <c r="BR74" s="31"/>
      <c r="BS74" s="31"/>
      <c r="BT74" s="31"/>
      <c r="BU74" s="31"/>
      <c r="BV74" s="31"/>
      <c r="BW74" s="31"/>
      <c r="BX74" s="31"/>
      <c r="BY74" s="31"/>
      <c r="BZ74" s="31"/>
      <c r="CA74" s="31"/>
      <c r="CB74" s="31"/>
      <c r="CE74" s="7">
        <f>COUNTIF(Tableau32[[#This Row],[HetRec]:[ACM RecSys 2015]],"&gt;=1")+COUNTIF(Tableau32[[#This Row],[last FM]:[Tripadvisor]],"&gt;=1")+COUNTIF(Tableau32[[#This Row],[MART]:[Delicious]],"&gt;=1")+COUNTIF(Tableau32[[#This Row],[MovieLens, Total]:[Some Propeietary]],"&gt;=1")</f>
        <v>2</v>
      </c>
      <c r="CF74" s="7">
        <f t="shared" si="13"/>
        <v>0</v>
      </c>
      <c r="CG74" s="7">
        <f t="shared" si="14"/>
        <v>0</v>
      </c>
      <c r="CH74" s="7">
        <f t="shared" si="18"/>
        <v>0</v>
      </c>
    </row>
    <row r="75" spans="1:86" s="2" customFormat="1" x14ac:dyDescent="0.4">
      <c r="A75" t="s">
        <v>138</v>
      </c>
      <c r="B75" s="5">
        <v>2017</v>
      </c>
      <c r="C75" s="4" t="s">
        <v>2</v>
      </c>
      <c r="D75" s="11">
        <f t="shared" si="12"/>
        <v>1</v>
      </c>
      <c r="E75" s="11">
        <f t="shared" si="15"/>
        <v>0</v>
      </c>
      <c r="F75" s="11">
        <f t="shared" si="16"/>
        <v>0</v>
      </c>
      <c r="G75" s="11">
        <f t="shared" si="17"/>
        <v>0</v>
      </c>
      <c r="H75" s="29"/>
      <c r="I75" s="29"/>
      <c r="J75" s="29"/>
      <c r="K75" s="29"/>
      <c r="L75" s="29"/>
      <c r="M75" s="29"/>
      <c r="N75" s="29"/>
      <c r="O75" s="29">
        <v>1</v>
      </c>
      <c r="P75" s="29"/>
      <c r="Q75" s="29"/>
      <c r="R75" s="29"/>
      <c r="S75" s="29"/>
      <c r="T75" s="29"/>
      <c r="U75" s="29"/>
      <c r="V75" s="29"/>
      <c r="W75" s="29"/>
      <c r="X75" s="29"/>
      <c r="Y75" s="29"/>
      <c r="Z75" s="29"/>
      <c r="AA75" s="29"/>
      <c r="AB75" s="29"/>
      <c r="AC75" s="29"/>
      <c r="AD75" s="29"/>
      <c r="AE75" s="29"/>
      <c r="AF75" s="30"/>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31"/>
      <c r="BN75" s="31"/>
      <c r="BO75" s="31"/>
      <c r="BP75" s="31">
        <v>1</v>
      </c>
      <c r="BQ75" s="31"/>
      <c r="BR75" s="31"/>
      <c r="BS75" s="31"/>
      <c r="BT75" s="31"/>
      <c r="BU75" s="31"/>
      <c r="BV75" s="31"/>
      <c r="BW75" s="31"/>
      <c r="BX75" s="31"/>
      <c r="BY75" s="31"/>
      <c r="BZ75" s="31"/>
      <c r="CA75" s="31"/>
      <c r="CB75" s="31"/>
      <c r="CE75" s="7">
        <f>COUNTIF(Tableau32[[#This Row],[HetRec]:[ACM RecSys 2015]],"&gt;=1")+COUNTIF(Tableau32[[#This Row],[last FM]:[Tripadvisor]],"&gt;=1")+COUNTIF(Tableau32[[#This Row],[MART]:[Delicious]],"&gt;=1")+COUNTIF(Tableau32[[#This Row],[MovieLens, Total]:[Some Propeietary]],"&gt;=1")</f>
        <v>2</v>
      </c>
      <c r="CF75" s="7">
        <f t="shared" si="13"/>
        <v>0</v>
      </c>
      <c r="CG75" s="7">
        <f t="shared" si="14"/>
        <v>0</v>
      </c>
      <c r="CH75" s="7">
        <f t="shared" si="18"/>
        <v>0</v>
      </c>
    </row>
    <row r="76" spans="1:86" s="2" customFormat="1" x14ac:dyDescent="0.4">
      <c r="A76" t="s">
        <v>143</v>
      </c>
      <c r="B76" s="5">
        <v>2017</v>
      </c>
      <c r="C76" s="4" t="s">
        <v>2</v>
      </c>
      <c r="D76" s="11">
        <f t="shared" si="12"/>
        <v>1</v>
      </c>
      <c r="E76" s="11">
        <f t="shared" si="15"/>
        <v>0</v>
      </c>
      <c r="F76" s="11">
        <f t="shared" si="16"/>
        <v>0</v>
      </c>
      <c r="G76" s="11">
        <f t="shared" si="17"/>
        <v>0</v>
      </c>
      <c r="H76" s="29"/>
      <c r="I76" s="29"/>
      <c r="J76" s="29"/>
      <c r="K76" s="29"/>
      <c r="L76" s="29">
        <v>1</v>
      </c>
      <c r="M76" s="29"/>
      <c r="N76" s="29"/>
      <c r="O76" s="29"/>
      <c r="P76" s="29"/>
      <c r="Q76" s="29">
        <v>1</v>
      </c>
      <c r="R76" s="29"/>
      <c r="S76" s="29"/>
      <c r="T76" s="29"/>
      <c r="U76" s="29"/>
      <c r="V76" s="29"/>
      <c r="W76" s="29"/>
      <c r="X76" s="29"/>
      <c r="Y76" s="29"/>
      <c r="Z76" s="29"/>
      <c r="AA76" s="29"/>
      <c r="AB76" s="29">
        <v>1</v>
      </c>
      <c r="AC76" s="29"/>
      <c r="AD76" s="29"/>
      <c r="AE76" s="29"/>
      <c r="AF76" s="30"/>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31"/>
      <c r="BN76" s="31"/>
      <c r="BO76" s="31"/>
      <c r="BP76" s="31"/>
      <c r="BQ76" s="31">
        <v>2</v>
      </c>
      <c r="BR76" s="31">
        <v>2</v>
      </c>
      <c r="BS76" s="31"/>
      <c r="BT76" s="31"/>
      <c r="BU76" s="31"/>
      <c r="BV76" s="31"/>
      <c r="BW76" s="31"/>
      <c r="BX76" s="31"/>
      <c r="BY76" s="31"/>
      <c r="BZ76" s="31"/>
      <c r="CA76" s="31"/>
      <c r="CB76" s="31"/>
      <c r="CE76" s="7">
        <f>COUNTIF(Tableau32[[#This Row],[HetRec]:[ACM RecSys 2015]],"&gt;=1")+COUNTIF(Tableau32[[#This Row],[last FM]:[Tripadvisor]],"&gt;=1")+COUNTIF(Tableau32[[#This Row],[MART]:[Delicious]],"&gt;=1")+COUNTIF(Tableau32[[#This Row],[MovieLens, Total]:[Some Propeietary]],"&gt;=1")</f>
        <v>5</v>
      </c>
      <c r="CF76" s="7">
        <f t="shared" si="13"/>
        <v>2</v>
      </c>
      <c r="CG76" s="7">
        <f t="shared" si="14"/>
        <v>1</v>
      </c>
      <c r="CH76" s="7">
        <f t="shared" si="18"/>
        <v>1</v>
      </c>
    </row>
    <row r="77" spans="1:86" s="2" customFormat="1" x14ac:dyDescent="0.4">
      <c r="A77" s="6" t="s">
        <v>144</v>
      </c>
      <c r="B77" s="5">
        <v>2017</v>
      </c>
      <c r="C77" s="4" t="s">
        <v>2</v>
      </c>
      <c r="D77" s="11">
        <f t="shared" si="12"/>
        <v>1</v>
      </c>
      <c r="E77" s="11">
        <f t="shared" si="15"/>
        <v>0</v>
      </c>
      <c r="F77" s="11">
        <f t="shared" si="16"/>
        <v>0</v>
      </c>
      <c r="G77" s="11">
        <f t="shared" si="17"/>
        <v>0</v>
      </c>
      <c r="H77" s="29"/>
      <c r="I77" s="29"/>
      <c r="J77" s="29"/>
      <c r="K77" s="29">
        <v>1</v>
      </c>
      <c r="L77" s="29"/>
      <c r="M77" s="29"/>
      <c r="N77" s="29"/>
      <c r="O77" s="29"/>
      <c r="P77" s="29"/>
      <c r="Q77" s="29"/>
      <c r="R77" s="29"/>
      <c r="S77" s="29"/>
      <c r="T77" s="29"/>
      <c r="U77" s="29"/>
      <c r="V77" s="29"/>
      <c r="W77" s="29"/>
      <c r="X77" s="29"/>
      <c r="Y77" s="29"/>
      <c r="Z77" s="29"/>
      <c r="AA77" s="29"/>
      <c r="AB77" s="29"/>
      <c r="AC77" s="29"/>
      <c r="AD77" s="29"/>
      <c r="AE77" s="29"/>
      <c r="AF77" s="30"/>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31"/>
      <c r="BN77" s="31"/>
      <c r="BO77" s="31"/>
      <c r="BP77" s="31"/>
      <c r="BQ77" s="31"/>
      <c r="BR77" s="31"/>
      <c r="BS77" s="31"/>
      <c r="BT77" s="31"/>
      <c r="BU77" s="31"/>
      <c r="BV77" s="31"/>
      <c r="BW77" s="31"/>
      <c r="BX77" s="31"/>
      <c r="BY77" s="31"/>
      <c r="BZ77" s="31"/>
      <c r="CA77" s="31"/>
      <c r="CB77" s="31"/>
      <c r="CE77" s="7">
        <f>COUNTIF(Tableau32[[#This Row],[HetRec]:[ACM RecSys 2015]],"&gt;=1")+COUNTIF(Tableau32[[#This Row],[last FM]:[Tripadvisor]],"&gt;=1")+COUNTIF(Tableau32[[#This Row],[MART]:[Delicious]],"&gt;=1")+COUNTIF(Tableau32[[#This Row],[MovieLens, Total]:[Some Propeietary]],"&gt;=1")</f>
        <v>1</v>
      </c>
      <c r="CF77" s="7">
        <f t="shared" si="13"/>
        <v>0</v>
      </c>
      <c r="CG77" s="7">
        <f t="shared" si="14"/>
        <v>1</v>
      </c>
      <c r="CH77" s="7">
        <f t="shared" si="18"/>
        <v>1</v>
      </c>
    </row>
    <row r="78" spans="1:86" s="2" customFormat="1" x14ac:dyDescent="0.4">
      <c r="A78" s="6" t="s">
        <v>145</v>
      </c>
      <c r="B78" s="5">
        <v>2017</v>
      </c>
      <c r="C78" s="4" t="s">
        <v>2</v>
      </c>
      <c r="D78" s="11">
        <f t="shared" si="12"/>
        <v>1</v>
      </c>
      <c r="E78" s="11">
        <f t="shared" si="15"/>
        <v>1</v>
      </c>
      <c r="F78" s="11">
        <f t="shared" si="16"/>
        <v>0</v>
      </c>
      <c r="G78" s="11">
        <f t="shared" si="17"/>
        <v>0</v>
      </c>
      <c r="H78" s="29"/>
      <c r="I78" s="29"/>
      <c r="J78" s="29">
        <v>1</v>
      </c>
      <c r="K78" s="29"/>
      <c r="L78" s="29"/>
      <c r="M78" s="29"/>
      <c r="N78" s="29"/>
      <c r="O78" s="29"/>
      <c r="P78" s="29"/>
      <c r="Q78" s="29"/>
      <c r="R78" s="29"/>
      <c r="S78" s="29"/>
      <c r="T78" s="29"/>
      <c r="U78" s="29"/>
      <c r="V78" s="29"/>
      <c r="W78" s="29"/>
      <c r="X78" s="29"/>
      <c r="Y78" s="29">
        <v>1</v>
      </c>
      <c r="Z78" s="29"/>
      <c r="AA78" s="29"/>
      <c r="AB78" s="29">
        <v>1</v>
      </c>
      <c r="AC78" s="29"/>
      <c r="AD78" s="29"/>
      <c r="AE78" s="29"/>
      <c r="AF78" s="30">
        <v>1</v>
      </c>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31"/>
      <c r="BN78" s="31"/>
      <c r="BO78" s="31"/>
      <c r="BP78" s="31"/>
      <c r="BQ78" s="31"/>
      <c r="BR78" s="31"/>
      <c r="BS78" s="31">
        <v>1</v>
      </c>
      <c r="BT78" s="31">
        <v>1</v>
      </c>
      <c r="BU78" s="31">
        <v>1</v>
      </c>
      <c r="BV78" s="31"/>
      <c r="BW78" s="31"/>
      <c r="BX78" s="31"/>
      <c r="BY78" s="31"/>
      <c r="BZ78" s="31"/>
      <c r="CA78" s="31"/>
      <c r="CB78" s="31"/>
      <c r="CE78" s="7">
        <f>COUNTIF(Tableau32[[#This Row],[HetRec]:[ACM RecSys 2015]],"&gt;=1")+COUNTIF(Tableau32[[#This Row],[last FM]:[Tripadvisor]],"&gt;=1")+COUNTIF(Tableau32[[#This Row],[MART]:[Delicious]],"&gt;=1")+COUNTIF(Tableau32[[#This Row],[MovieLens, Total]:[Some Propeietary]],"&gt;=1")</f>
        <v>7</v>
      </c>
      <c r="CF78" s="7">
        <f t="shared" si="13"/>
        <v>0</v>
      </c>
      <c r="CG78" s="7">
        <f t="shared" si="14"/>
        <v>2</v>
      </c>
      <c r="CH78" s="7">
        <f t="shared" si="18"/>
        <v>1</v>
      </c>
    </row>
    <row r="79" spans="1:86" s="2" customFormat="1" x14ac:dyDescent="0.4">
      <c r="A79" s="6" t="s">
        <v>149</v>
      </c>
      <c r="B79" s="5">
        <v>2017</v>
      </c>
      <c r="C79" s="4" t="s">
        <v>2</v>
      </c>
      <c r="D79" s="11">
        <f t="shared" si="12"/>
        <v>0</v>
      </c>
      <c r="E79" s="11">
        <f t="shared" si="15"/>
        <v>1</v>
      </c>
      <c r="F79" s="11">
        <f t="shared" si="16"/>
        <v>0</v>
      </c>
      <c r="G79" s="11">
        <f t="shared" si="17"/>
        <v>0</v>
      </c>
      <c r="H79" s="29"/>
      <c r="I79" s="29"/>
      <c r="J79" s="29"/>
      <c r="K79" s="29"/>
      <c r="L79" s="29"/>
      <c r="M79" s="29"/>
      <c r="N79" s="29"/>
      <c r="O79" s="29"/>
      <c r="P79" s="29"/>
      <c r="Q79" s="29">
        <v>2</v>
      </c>
      <c r="R79" s="29"/>
      <c r="S79" s="29"/>
      <c r="T79" s="29"/>
      <c r="U79" s="29"/>
      <c r="V79" s="29"/>
      <c r="W79" s="29"/>
      <c r="X79" s="29"/>
      <c r="Y79" s="29"/>
      <c r="Z79" s="29"/>
      <c r="AA79" s="29"/>
      <c r="AB79" s="29"/>
      <c r="AC79" s="29"/>
      <c r="AD79" s="29"/>
      <c r="AE79" s="29"/>
      <c r="AF79" s="30"/>
      <c r="AG79" s="29"/>
      <c r="AH79" s="29"/>
      <c r="AI79" s="29"/>
      <c r="AJ79" s="29"/>
      <c r="AK79" s="29"/>
      <c r="AL79" s="29"/>
      <c r="AM79" s="29">
        <v>2</v>
      </c>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31"/>
      <c r="BN79" s="31"/>
      <c r="BO79" s="31"/>
      <c r="BP79" s="31"/>
      <c r="BQ79" s="31"/>
      <c r="BR79" s="31"/>
      <c r="BS79" s="31"/>
      <c r="BT79" s="31"/>
      <c r="BU79" s="31"/>
      <c r="BV79" s="31"/>
      <c r="BW79" s="31"/>
      <c r="BX79" s="31"/>
      <c r="BY79" s="31"/>
      <c r="BZ79" s="31"/>
      <c r="CA79" s="31"/>
      <c r="CB79" s="31"/>
      <c r="CE79" s="7">
        <f>COUNTIF(Tableau32[[#This Row],[HetRec]:[ACM RecSys 2015]],"&gt;=1")+COUNTIF(Tableau32[[#This Row],[last FM]:[Tripadvisor]],"&gt;=1")+COUNTIF(Tableau32[[#This Row],[MART]:[Delicious]],"&gt;=1")+COUNTIF(Tableau32[[#This Row],[MovieLens, Total]:[Some Propeietary]],"&gt;=1")</f>
        <v>2</v>
      </c>
      <c r="CF79" s="7">
        <f t="shared" si="13"/>
        <v>2</v>
      </c>
      <c r="CG79" s="7">
        <f t="shared" si="14"/>
        <v>0</v>
      </c>
      <c r="CH79" s="7">
        <f t="shared" si="18"/>
        <v>1</v>
      </c>
    </row>
    <row r="80" spans="1:86" s="2" customFormat="1" x14ac:dyDescent="0.4">
      <c r="A80" s="6" t="s">
        <v>150</v>
      </c>
      <c r="B80" s="5">
        <v>2017</v>
      </c>
      <c r="C80" s="4" t="s">
        <v>2</v>
      </c>
      <c r="D80" s="11">
        <f t="shared" si="12"/>
        <v>0</v>
      </c>
      <c r="E80" s="11">
        <f t="shared" si="15"/>
        <v>0</v>
      </c>
      <c r="F80" s="11">
        <f t="shared" si="16"/>
        <v>0</v>
      </c>
      <c r="G80" s="11">
        <f t="shared" si="17"/>
        <v>0</v>
      </c>
      <c r="H80" s="29"/>
      <c r="I80" s="29"/>
      <c r="J80" s="29"/>
      <c r="K80" s="29"/>
      <c r="L80" s="29"/>
      <c r="M80" s="29"/>
      <c r="N80" s="29"/>
      <c r="O80" s="29"/>
      <c r="P80" s="29"/>
      <c r="Q80" s="29"/>
      <c r="R80" s="29"/>
      <c r="S80" s="29"/>
      <c r="T80" s="29"/>
      <c r="U80" s="29"/>
      <c r="V80" s="29"/>
      <c r="W80" s="29"/>
      <c r="X80" s="29"/>
      <c r="Y80" s="29"/>
      <c r="Z80" s="29"/>
      <c r="AA80" s="29"/>
      <c r="AB80" s="29"/>
      <c r="AC80" s="29"/>
      <c r="AD80" s="29"/>
      <c r="AE80" s="29"/>
      <c r="AF80" s="30"/>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v>1</v>
      </c>
      <c r="BM80" s="31"/>
      <c r="BN80" s="31"/>
      <c r="BO80" s="31"/>
      <c r="BP80" s="31"/>
      <c r="BQ80" s="31"/>
      <c r="BR80" s="31"/>
      <c r="BS80" s="31"/>
      <c r="BT80" s="31"/>
      <c r="BU80" s="31"/>
      <c r="BV80" s="31"/>
      <c r="BW80" s="31"/>
      <c r="BX80" s="31"/>
      <c r="BY80" s="31"/>
      <c r="BZ80" s="31"/>
      <c r="CA80" s="31"/>
      <c r="CB80" s="31"/>
      <c r="CE80" s="7">
        <f>COUNTIF(Tableau32[[#This Row],[HetRec]:[ACM RecSys 2015]],"&gt;=1")+COUNTIF(Tableau32[[#This Row],[last FM]:[Tripadvisor]],"&gt;=1")+COUNTIF(Tableau32[[#This Row],[MART]:[Delicious]],"&gt;=1")+COUNTIF(Tableau32[[#This Row],[MovieLens, Total]:[Some Propeietary]],"&gt;=1")</f>
        <v>1</v>
      </c>
      <c r="CF80" s="7">
        <f t="shared" si="13"/>
        <v>0</v>
      </c>
      <c r="CG80" s="7">
        <f t="shared" si="14"/>
        <v>1</v>
      </c>
      <c r="CH80" s="7">
        <f t="shared" si="18"/>
        <v>1</v>
      </c>
    </row>
    <row r="81" spans="1:86" s="2" customFormat="1" x14ac:dyDescent="0.4">
      <c r="A81" s="6" t="s">
        <v>151</v>
      </c>
      <c r="B81" s="5">
        <v>2017</v>
      </c>
      <c r="C81" s="4" t="s">
        <v>2</v>
      </c>
      <c r="D81" s="11">
        <f t="shared" si="12"/>
        <v>1</v>
      </c>
      <c r="E81" s="11">
        <f t="shared" si="15"/>
        <v>1</v>
      </c>
      <c r="F81" s="11">
        <f t="shared" si="16"/>
        <v>0</v>
      </c>
      <c r="G81" s="11">
        <f t="shared" si="17"/>
        <v>0</v>
      </c>
      <c r="H81" s="29"/>
      <c r="I81" s="29"/>
      <c r="J81" s="29"/>
      <c r="K81" s="29"/>
      <c r="L81" s="29"/>
      <c r="M81" s="29"/>
      <c r="N81" s="29"/>
      <c r="O81" s="29">
        <v>1</v>
      </c>
      <c r="P81" s="29"/>
      <c r="Q81" s="29">
        <v>1</v>
      </c>
      <c r="R81" s="29"/>
      <c r="S81" s="29"/>
      <c r="T81" s="29"/>
      <c r="U81" s="29"/>
      <c r="V81" s="29"/>
      <c r="W81" s="29"/>
      <c r="X81" s="29"/>
      <c r="Y81" s="29"/>
      <c r="Z81" s="29"/>
      <c r="AA81" s="29"/>
      <c r="AB81" s="29"/>
      <c r="AC81" s="29"/>
      <c r="AD81" s="29"/>
      <c r="AE81" s="29">
        <v>1</v>
      </c>
      <c r="AF81" s="30"/>
      <c r="AG81" s="29"/>
      <c r="AH81" s="29"/>
      <c r="AI81" s="29"/>
      <c r="AJ81" s="29"/>
      <c r="AK81" s="29"/>
      <c r="AL81" s="29"/>
      <c r="AM81" s="29">
        <v>1</v>
      </c>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31"/>
      <c r="BN81" s="31"/>
      <c r="BO81" s="31"/>
      <c r="BP81" s="31"/>
      <c r="BQ81" s="31"/>
      <c r="BR81" s="31"/>
      <c r="BS81" s="31"/>
      <c r="BT81" s="31"/>
      <c r="BU81" s="31"/>
      <c r="BV81" s="31">
        <v>1</v>
      </c>
      <c r="BW81" s="31"/>
      <c r="BX81" s="31"/>
      <c r="BY81" s="31"/>
      <c r="BZ81" s="31"/>
      <c r="CA81" s="31"/>
      <c r="CB81" s="31"/>
      <c r="CE81" s="7">
        <f>COUNTIF(Tableau32[[#This Row],[HetRec]:[ACM RecSys 2015]],"&gt;=1")+COUNTIF(Tableau32[[#This Row],[last FM]:[Tripadvisor]],"&gt;=1")+COUNTIF(Tableau32[[#This Row],[MART]:[Delicious]],"&gt;=1")+COUNTIF(Tableau32[[#This Row],[MovieLens, Total]:[Some Propeietary]],"&gt;=1")</f>
        <v>5</v>
      </c>
      <c r="CF81" s="7">
        <f t="shared" si="13"/>
        <v>0</v>
      </c>
      <c r="CG81" s="7">
        <f t="shared" si="14"/>
        <v>0</v>
      </c>
      <c r="CH81" s="7">
        <f t="shared" si="18"/>
        <v>0</v>
      </c>
    </row>
    <row r="82" spans="1:86" s="2" customFormat="1" x14ac:dyDescent="0.4">
      <c r="A82" t="s">
        <v>153</v>
      </c>
      <c r="B82" s="5">
        <v>2017</v>
      </c>
      <c r="C82" s="4" t="s">
        <v>2</v>
      </c>
      <c r="D82" s="11">
        <f t="shared" si="12"/>
        <v>0</v>
      </c>
      <c r="E82" s="11">
        <f t="shared" si="15"/>
        <v>1</v>
      </c>
      <c r="F82" s="11">
        <f t="shared" si="16"/>
        <v>0</v>
      </c>
      <c r="G82" s="11">
        <f t="shared" si="17"/>
        <v>0</v>
      </c>
      <c r="H82" s="29"/>
      <c r="I82" s="29"/>
      <c r="J82" s="29"/>
      <c r="K82" s="29"/>
      <c r="L82" s="29"/>
      <c r="M82" s="29"/>
      <c r="N82" s="29"/>
      <c r="O82" s="29"/>
      <c r="P82" s="29"/>
      <c r="Q82" s="29"/>
      <c r="R82" s="29"/>
      <c r="S82" s="29"/>
      <c r="T82" s="29"/>
      <c r="U82" s="29"/>
      <c r="V82" s="29"/>
      <c r="W82" s="29"/>
      <c r="X82" s="29"/>
      <c r="Y82" s="29"/>
      <c r="Z82" s="29"/>
      <c r="AA82" s="29"/>
      <c r="AB82" s="29"/>
      <c r="AC82" s="29"/>
      <c r="AD82" s="29"/>
      <c r="AE82" s="29">
        <v>1</v>
      </c>
      <c r="AF82" s="30">
        <v>1</v>
      </c>
      <c r="AG82" s="29"/>
      <c r="AH82" s="29">
        <v>1</v>
      </c>
      <c r="AI82" s="29">
        <v>1</v>
      </c>
      <c r="AJ82" s="29">
        <v>1</v>
      </c>
      <c r="AK82" s="29"/>
      <c r="AL82" s="29"/>
      <c r="AM82" s="29">
        <v>1</v>
      </c>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31"/>
      <c r="BN82" s="31"/>
      <c r="BO82" s="31"/>
      <c r="BP82" s="31"/>
      <c r="BQ82" s="31"/>
      <c r="BR82" s="31"/>
      <c r="BS82" s="31"/>
      <c r="BT82" s="31"/>
      <c r="BU82" s="31"/>
      <c r="BV82" s="31"/>
      <c r="BW82" s="31"/>
      <c r="BX82" s="31"/>
      <c r="BY82" s="31"/>
      <c r="BZ82" s="31"/>
      <c r="CA82" s="31"/>
      <c r="CB82" s="31"/>
      <c r="CE82" s="7">
        <f>COUNTIF(Tableau32[[#This Row],[HetRec]:[ACM RecSys 2015]],"&gt;=1")+COUNTIF(Tableau32[[#This Row],[last FM]:[Tripadvisor]],"&gt;=1")+COUNTIF(Tableau32[[#This Row],[MART]:[Delicious]],"&gt;=1")+COUNTIF(Tableau32[[#This Row],[MovieLens, Total]:[Some Propeietary]],"&gt;=1")</f>
        <v>2</v>
      </c>
      <c r="CF82" s="7">
        <f t="shared" si="13"/>
        <v>0</v>
      </c>
      <c r="CG82" s="7">
        <f t="shared" si="14"/>
        <v>0</v>
      </c>
      <c r="CH82" s="7">
        <f t="shared" si="18"/>
        <v>0</v>
      </c>
    </row>
    <row r="83" spans="1:86" s="2" customFormat="1" x14ac:dyDescent="0.4">
      <c r="A83" s="6" t="s">
        <v>157</v>
      </c>
      <c r="B83" s="5">
        <v>2017</v>
      </c>
      <c r="C83" s="4" t="s">
        <v>2</v>
      </c>
      <c r="D83" s="11">
        <f t="shared" si="12"/>
        <v>1</v>
      </c>
      <c r="E83" s="11">
        <f t="shared" si="15"/>
        <v>0</v>
      </c>
      <c r="F83" s="11">
        <f t="shared" si="16"/>
        <v>1</v>
      </c>
      <c r="G83" s="11">
        <f t="shared" si="17"/>
        <v>0</v>
      </c>
      <c r="H83" s="29"/>
      <c r="I83" s="29"/>
      <c r="J83" s="29"/>
      <c r="K83" s="29"/>
      <c r="L83" s="29"/>
      <c r="M83" s="29"/>
      <c r="N83" s="29"/>
      <c r="O83" s="29">
        <v>1</v>
      </c>
      <c r="P83" s="29"/>
      <c r="Q83" s="29"/>
      <c r="R83" s="29"/>
      <c r="S83" s="29"/>
      <c r="T83" s="29"/>
      <c r="U83" s="29"/>
      <c r="V83" s="29">
        <v>1</v>
      </c>
      <c r="W83" s="29">
        <v>1</v>
      </c>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v>1</v>
      </c>
      <c r="BX83" s="29"/>
      <c r="BY83" s="29"/>
      <c r="BZ83" s="29"/>
      <c r="CA83" s="29"/>
      <c r="CB83" s="29"/>
      <c r="CE83" s="7">
        <f>COUNTIF(Tableau32[[#This Row],[HetRec]:[ACM RecSys 2015]],"&gt;=1")+COUNTIF(Tableau32[[#This Row],[last FM]:[Tripadvisor]],"&gt;=1")+COUNTIF(Tableau32[[#This Row],[MART]:[Delicious]],"&gt;=1")+COUNTIF(Tableau32[[#This Row],[MovieLens, Total]:[Some Propeietary]],"&gt;=1")</f>
        <v>3</v>
      </c>
      <c r="CF83" s="7">
        <f t="shared" si="13"/>
        <v>0</v>
      </c>
      <c r="CG83" s="7">
        <f t="shared" si="14"/>
        <v>0</v>
      </c>
      <c r="CH83" s="7">
        <f t="shared" si="18"/>
        <v>0</v>
      </c>
    </row>
    <row r="84" spans="1:86" s="2" customFormat="1" x14ac:dyDescent="0.4">
      <c r="A84" s="6" t="s">
        <v>159</v>
      </c>
      <c r="B84" s="5">
        <v>2017</v>
      </c>
      <c r="C84" s="4" t="s">
        <v>2</v>
      </c>
      <c r="D84" s="11">
        <f t="shared" si="12"/>
        <v>0</v>
      </c>
      <c r="E84" s="11">
        <f t="shared" si="15"/>
        <v>0</v>
      </c>
      <c r="F84" s="11">
        <f t="shared" si="16"/>
        <v>0</v>
      </c>
      <c r="G84" s="11">
        <f t="shared" si="17"/>
        <v>0</v>
      </c>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v>1</v>
      </c>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E84" s="7">
        <f>COUNTIF(Tableau32[[#This Row],[HetRec]:[ACM RecSys 2015]],"&gt;=1")+COUNTIF(Tableau32[[#This Row],[last FM]:[Tripadvisor]],"&gt;=1")+COUNTIF(Tableau32[[#This Row],[MART]:[Delicious]],"&gt;=1")+COUNTIF(Tableau32[[#This Row],[MovieLens, Total]:[Some Propeietary]],"&gt;=1")</f>
        <v>1</v>
      </c>
      <c r="CF84" s="7">
        <f t="shared" si="13"/>
        <v>0</v>
      </c>
      <c r="CG84" s="7">
        <f t="shared" si="14"/>
        <v>0</v>
      </c>
      <c r="CH84" s="7">
        <f t="shared" si="18"/>
        <v>0</v>
      </c>
    </row>
    <row r="85" spans="1:86" s="2" customFormat="1" x14ac:dyDescent="0.4">
      <c r="A85" s="6" t="s">
        <v>160</v>
      </c>
      <c r="B85" s="5">
        <v>2017</v>
      </c>
      <c r="C85" s="4" t="s">
        <v>2</v>
      </c>
      <c r="D85" s="11">
        <f t="shared" si="12"/>
        <v>0</v>
      </c>
      <c r="E85" s="11">
        <f t="shared" si="15"/>
        <v>0</v>
      </c>
      <c r="F85" s="11">
        <f t="shared" si="16"/>
        <v>0</v>
      </c>
      <c r="G85" s="11">
        <f t="shared" si="17"/>
        <v>1</v>
      </c>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v>1</v>
      </c>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E85" s="7">
        <f>COUNTIF(Tableau32[[#This Row],[HetRec]:[ACM RecSys 2015]],"&gt;=1")+COUNTIF(Tableau32[[#This Row],[last FM]:[Tripadvisor]],"&gt;=1")+COUNTIF(Tableau32[[#This Row],[MART]:[Delicious]],"&gt;=1")+COUNTIF(Tableau32[[#This Row],[MovieLens, Total]:[Some Propeietary]],"&gt;=1")</f>
        <v>2</v>
      </c>
      <c r="CF85" s="7">
        <f t="shared" si="13"/>
        <v>0</v>
      </c>
      <c r="CG85" s="7">
        <f t="shared" si="14"/>
        <v>1</v>
      </c>
      <c r="CH85" s="7">
        <f t="shared" si="18"/>
        <v>1</v>
      </c>
    </row>
    <row r="86" spans="1:86" s="4" customFormat="1" x14ac:dyDescent="0.4">
      <c r="A86" s="5" t="s">
        <v>161</v>
      </c>
      <c r="B86" s="5">
        <v>2017</v>
      </c>
      <c r="C86" s="4" t="s">
        <v>2</v>
      </c>
      <c r="D86" s="11">
        <f t="shared" si="12"/>
        <v>0</v>
      </c>
      <c r="E86" s="11">
        <f t="shared" si="15"/>
        <v>0</v>
      </c>
      <c r="F86" s="11">
        <f t="shared" si="16"/>
        <v>0</v>
      </c>
      <c r="G86" s="11">
        <f t="shared" si="17"/>
        <v>0</v>
      </c>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E86" s="7">
        <f>COUNTIF(Tableau32[[#This Row],[HetRec]:[ACM RecSys 2015]],"&gt;=1")+COUNTIF(Tableau32[[#This Row],[last FM]:[Tripadvisor]],"&gt;=1")+COUNTIF(Tableau32[[#This Row],[MART]:[Delicious]],"&gt;=1")+COUNTIF(Tableau32[[#This Row],[MovieLens, Total]:[Some Propeietary]],"&gt;=1")</f>
        <v>0</v>
      </c>
      <c r="CF86" s="7">
        <f t="shared" si="13"/>
        <v>0</v>
      </c>
      <c r="CG86" s="7">
        <f t="shared" si="14"/>
        <v>0</v>
      </c>
      <c r="CH86" s="7">
        <f t="shared" si="18"/>
        <v>0</v>
      </c>
    </row>
    <row r="87" spans="1:86" s="2" customFormat="1" x14ac:dyDescent="0.4">
      <c r="A87" s="6" t="s">
        <v>162</v>
      </c>
      <c r="B87" s="5">
        <v>2017</v>
      </c>
      <c r="C87" s="4" t="s">
        <v>2</v>
      </c>
      <c r="D87" s="11">
        <f t="shared" si="12"/>
        <v>0</v>
      </c>
      <c r="E87" s="11">
        <f t="shared" si="15"/>
        <v>1</v>
      </c>
      <c r="F87" s="11">
        <f t="shared" si="16"/>
        <v>0</v>
      </c>
      <c r="G87" s="11">
        <f t="shared" si="17"/>
        <v>0</v>
      </c>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v>1</v>
      </c>
      <c r="AK87" s="29"/>
      <c r="AL87" s="29"/>
      <c r="AM87" s="29">
        <v>1</v>
      </c>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E87" s="7">
        <f>COUNTIF(Tableau32[[#This Row],[HetRec]:[ACM RecSys 2015]],"&gt;=1")+COUNTIF(Tableau32[[#This Row],[last FM]:[Tripadvisor]],"&gt;=1")+COUNTIF(Tableau32[[#This Row],[MART]:[Delicious]],"&gt;=1")+COUNTIF(Tableau32[[#This Row],[MovieLens, Total]:[Some Propeietary]],"&gt;=1")</f>
        <v>1</v>
      </c>
      <c r="CF87" s="7">
        <f t="shared" si="13"/>
        <v>0</v>
      </c>
      <c r="CG87" s="7">
        <f t="shared" si="14"/>
        <v>0</v>
      </c>
      <c r="CH87" s="7">
        <f t="shared" si="18"/>
        <v>0</v>
      </c>
    </row>
    <row r="88" spans="1:86" s="2" customFormat="1" x14ac:dyDescent="0.4">
      <c r="A88" s="6" t="s">
        <v>164</v>
      </c>
      <c r="B88" s="5">
        <v>2017</v>
      </c>
      <c r="C88" s="4" t="s">
        <v>2</v>
      </c>
      <c r="D88" s="11">
        <f t="shared" si="12"/>
        <v>1</v>
      </c>
      <c r="E88" s="11">
        <f t="shared" si="15"/>
        <v>0</v>
      </c>
      <c r="F88" s="11">
        <f t="shared" si="16"/>
        <v>0</v>
      </c>
      <c r="G88" s="11">
        <f t="shared" si="17"/>
        <v>0</v>
      </c>
      <c r="H88" s="29"/>
      <c r="I88" s="29">
        <v>1</v>
      </c>
      <c r="J88" s="29">
        <v>1</v>
      </c>
      <c r="K88" s="29"/>
      <c r="L88" s="29">
        <v>1</v>
      </c>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v>1</v>
      </c>
      <c r="BY88" s="29"/>
      <c r="BZ88" s="29"/>
      <c r="CA88" s="29"/>
      <c r="CB88" s="29"/>
      <c r="CE88" s="7">
        <f>COUNTIF(Tableau32[[#This Row],[HetRec]:[ACM RecSys 2015]],"&gt;=1")+COUNTIF(Tableau32[[#This Row],[last FM]:[Tripadvisor]],"&gt;=1")+COUNTIF(Tableau32[[#This Row],[MART]:[Delicious]],"&gt;=1")+COUNTIF(Tableau32[[#This Row],[MovieLens, Total]:[Some Propeietary]],"&gt;=1")</f>
        <v>2</v>
      </c>
      <c r="CF88" s="7">
        <f t="shared" si="13"/>
        <v>0</v>
      </c>
      <c r="CG88" s="7">
        <f t="shared" si="14"/>
        <v>3</v>
      </c>
      <c r="CH88" s="7">
        <f t="shared" si="18"/>
        <v>1</v>
      </c>
    </row>
    <row r="89" spans="1:86" s="4" customFormat="1" x14ac:dyDescent="0.4">
      <c r="A89" s="5" t="s">
        <v>165</v>
      </c>
      <c r="B89" s="5">
        <v>2017</v>
      </c>
      <c r="C89" s="4" t="s">
        <v>2</v>
      </c>
      <c r="D89" s="11">
        <f t="shared" si="12"/>
        <v>1</v>
      </c>
      <c r="E89" s="11">
        <f t="shared" si="15"/>
        <v>0</v>
      </c>
      <c r="F89" s="11">
        <f t="shared" si="16"/>
        <v>0</v>
      </c>
      <c r="G89" s="11">
        <f t="shared" si="17"/>
        <v>0</v>
      </c>
      <c r="H89" s="29"/>
      <c r="I89" s="29"/>
      <c r="J89" s="29"/>
      <c r="K89" s="29">
        <v>1</v>
      </c>
      <c r="L89" s="29"/>
      <c r="M89" s="29"/>
      <c r="N89" s="29"/>
      <c r="O89" s="29"/>
      <c r="P89" s="29"/>
      <c r="Q89" s="29"/>
      <c r="R89" s="29"/>
      <c r="S89" s="29"/>
      <c r="T89" s="29"/>
      <c r="U89" s="29"/>
      <c r="V89" s="29"/>
      <c r="W89" s="29"/>
      <c r="X89" s="29">
        <v>1</v>
      </c>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E89" s="7">
        <f>COUNTIF(Tableau32[[#This Row],[HetRec]:[ACM RecSys 2015]],"&gt;=1")+COUNTIF(Tableau32[[#This Row],[last FM]:[Tripadvisor]],"&gt;=1")+COUNTIF(Tableau32[[#This Row],[MART]:[Delicious]],"&gt;=1")+COUNTIF(Tableau32[[#This Row],[MovieLens, Total]:[Some Propeietary]],"&gt;=1")</f>
        <v>2</v>
      </c>
      <c r="CF89" s="7">
        <f t="shared" si="13"/>
        <v>0</v>
      </c>
      <c r="CG89" s="7">
        <f t="shared" si="14"/>
        <v>1</v>
      </c>
      <c r="CH89" s="7">
        <f t="shared" si="18"/>
        <v>1</v>
      </c>
    </row>
    <row r="90" spans="1:86" s="2" customFormat="1" x14ac:dyDescent="0.4">
      <c r="A90" s="6" t="s">
        <v>166</v>
      </c>
      <c r="B90" s="5">
        <v>2017</v>
      </c>
      <c r="C90" s="4" t="s">
        <v>2</v>
      </c>
      <c r="D90" s="11">
        <f t="shared" si="12"/>
        <v>0</v>
      </c>
      <c r="E90" s="11">
        <f t="shared" si="15"/>
        <v>0</v>
      </c>
      <c r="F90" s="11">
        <f t="shared" si="16"/>
        <v>0</v>
      </c>
      <c r="G90" s="11">
        <f t="shared" si="17"/>
        <v>1</v>
      </c>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v>1</v>
      </c>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E90" s="7">
        <f>COUNTIF(Tableau32[[#This Row],[HetRec]:[ACM RecSys 2015]],"&gt;=1")+COUNTIF(Tableau32[[#This Row],[last FM]:[Tripadvisor]],"&gt;=1")+COUNTIF(Tableau32[[#This Row],[MART]:[Delicious]],"&gt;=1")+COUNTIF(Tableau32[[#This Row],[MovieLens, Total]:[Some Propeietary]],"&gt;=1")</f>
        <v>2</v>
      </c>
      <c r="CF90" s="7">
        <f t="shared" si="13"/>
        <v>0</v>
      </c>
      <c r="CG90" s="7">
        <f t="shared" si="14"/>
        <v>0</v>
      </c>
      <c r="CH90" s="7">
        <f t="shared" si="18"/>
        <v>0</v>
      </c>
    </row>
    <row r="91" spans="1:86" s="2" customFormat="1" x14ac:dyDescent="0.4">
      <c r="A91" s="6" t="s">
        <v>167</v>
      </c>
      <c r="B91" s="5">
        <v>2017</v>
      </c>
      <c r="C91" s="4" t="s">
        <v>2</v>
      </c>
      <c r="D91" s="11">
        <f t="shared" si="12"/>
        <v>0</v>
      </c>
      <c r="E91" s="11">
        <f t="shared" si="15"/>
        <v>0</v>
      </c>
      <c r="F91" s="11">
        <f t="shared" si="16"/>
        <v>0</v>
      </c>
      <c r="G91" s="11">
        <f t="shared" si="17"/>
        <v>0</v>
      </c>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E91" s="7">
        <f>COUNTIF(Tableau32[[#This Row],[HetRec]:[ACM RecSys 2015]],"&gt;=1")+COUNTIF(Tableau32[[#This Row],[last FM]:[Tripadvisor]],"&gt;=1")+COUNTIF(Tableau32[[#This Row],[MART]:[Delicious]],"&gt;=1")+COUNTIF(Tableau32[[#This Row],[MovieLens, Total]:[Some Propeietary]],"&gt;=1")</f>
        <v>0</v>
      </c>
      <c r="CF91" s="7">
        <f t="shared" si="13"/>
        <v>0</v>
      </c>
      <c r="CG91" s="7">
        <f t="shared" si="14"/>
        <v>0</v>
      </c>
      <c r="CH91" s="7">
        <f t="shared" si="18"/>
        <v>0</v>
      </c>
    </row>
    <row r="92" spans="1:86" s="2" customFormat="1" x14ac:dyDescent="0.4">
      <c r="A92" s="6" t="s">
        <v>168</v>
      </c>
      <c r="B92" s="5">
        <v>2017</v>
      </c>
      <c r="C92" s="4" t="s">
        <v>2</v>
      </c>
      <c r="D92" s="11">
        <f t="shared" si="12"/>
        <v>0</v>
      </c>
      <c r="E92" s="11">
        <f t="shared" si="15"/>
        <v>1</v>
      </c>
      <c r="F92" s="11">
        <f t="shared" si="16"/>
        <v>0</v>
      </c>
      <c r="G92" s="11">
        <f t="shared" si="17"/>
        <v>0</v>
      </c>
      <c r="H92" s="29"/>
      <c r="I92" s="29"/>
      <c r="J92" s="29"/>
      <c r="K92" s="29"/>
      <c r="L92" s="29"/>
      <c r="M92" s="29"/>
      <c r="N92" s="29"/>
      <c r="O92" s="29"/>
      <c r="P92" s="29"/>
      <c r="Q92" s="29">
        <v>1</v>
      </c>
      <c r="R92" s="29"/>
      <c r="S92" s="29"/>
      <c r="T92" s="29"/>
      <c r="U92" s="29"/>
      <c r="V92" s="29"/>
      <c r="W92" s="29"/>
      <c r="X92" s="29"/>
      <c r="Y92" s="29"/>
      <c r="Z92" s="29"/>
      <c r="AA92" s="29"/>
      <c r="AB92" s="29"/>
      <c r="AC92" s="29"/>
      <c r="AD92" s="29"/>
      <c r="AE92" s="29"/>
      <c r="AF92" s="29"/>
      <c r="AG92" s="29"/>
      <c r="AH92" s="29">
        <v>1</v>
      </c>
      <c r="AI92" s="29">
        <v>1</v>
      </c>
      <c r="AJ92" s="29">
        <v>1</v>
      </c>
      <c r="AK92" s="29"/>
      <c r="AL92" s="29"/>
      <c r="AM92" s="29">
        <v>1</v>
      </c>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E92" s="7">
        <f>COUNTIF(Tableau32[[#This Row],[HetRec]:[ACM RecSys 2015]],"&gt;=1")+COUNTIF(Tableau32[[#This Row],[last FM]:[Tripadvisor]],"&gt;=1")+COUNTIF(Tableau32[[#This Row],[MART]:[Delicious]],"&gt;=1")+COUNTIF(Tableau32[[#This Row],[MovieLens, Total]:[Some Propeietary]],"&gt;=1")</f>
        <v>2</v>
      </c>
      <c r="CF92" s="7">
        <f t="shared" si="13"/>
        <v>0</v>
      </c>
      <c r="CG92" s="7">
        <f t="shared" si="14"/>
        <v>0</v>
      </c>
      <c r="CH92" s="7">
        <f t="shared" si="18"/>
        <v>0</v>
      </c>
    </row>
    <row r="93" spans="1:86" s="4" customFormat="1" x14ac:dyDescent="0.4">
      <c r="A93" s="5" t="s">
        <v>169</v>
      </c>
      <c r="B93" s="5">
        <v>2017</v>
      </c>
      <c r="C93" s="4" t="s">
        <v>2</v>
      </c>
      <c r="D93" s="11">
        <f t="shared" si="12"/>
        <v>0</v>
      </c>
      <c r="E93" s="11">
        <f t="shared" si="15"/>
        <v>0</v>
      </c>
      <c r="F93" s="11">
        <f t="shared" si="16"/>
        <v>0</v>
      </c>
      <c r="G93" s="11">
        <f t="shared" si="17"/>
        <v>0</v>
      </c>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E93" s="7">
        <f>COUNTIF(Tableau32[[#This Row],[HetRec]:[ACM RecSys 2015]],"&gt;=1")+COUNTIF(Tableau32[[#This Row],[last FM]:[Tripadvisor]],"&gt;=1")+COUNTIF(Tableau32[[#This Row],[MART]:[Delicious]],"&gt;=1")+COUNTIF(Tableau32[[#This Row],[MovieLens, Total]:[Some Propeietary]],"&gt;=1")</f>
        <v>0</v>
      </c>
      <c r="CF93" s="7">
        <f t="shared" si="13"/>
        <v>0</v>
      </c>
      <c r="CG93" s="7">
        <f t="shared" si="14"/>
        <v>0</v>
      </c>
      <c r="CH93" s="7">
        <f t="shared" si="18"/>
        <v>0</v>
      </c>
    </row>
    <row r="94" spans="1:86" s="2" customFormat="1" x14ac:dyDescent="0.4">
      <c r="A94" s="6" t="s">
        <v>170</v>
      </c>
      <c r="B94" s="5">
        <v>2017</v>
      </c>
      <c r="C94" s="4" t="s">
        <v>3</v>
      </c>
      <c r="D94" s="11">
        <f t="shared" si="12"/>
        <v>0</v>
      </c>
      <c r="E94" s="11">
        <f t="shared" si="15"/>
        <v>1</v>
      </c>
      <c r="F94" s="11">
        <f t="shared" si="16"/>
        <v>0</v>
      </c>
      <c r="G94" s="11">
        <f t="shared" si="17"/>
        <v>0</v>
      </c>
      <c r="H94" s="29"/>
      <c r="I94" s="29"/>
      <c r="J94" s="29"/>
      <c r="K94" s="29"/>
      <c r="L94" s="29"/>
      <c r="M94" s="29"/>
      <c r="N94" s="29"/>
      <c r="O94" s="29"/>
      <c r="P94" s="29"/>
      <c r="Q94" s="29">
        <v>1</v>
      </c>
      <c r="R94" s="29"/>
      <c r="S94" s="29"/>
      <c r="T94" s="29"/>
      <c r="U94" s="29"/>
      <c r="V94" s="29"/>
      <c r="W94" s="29"/>
      <c r="X94" s="29"/>
      <c r="Y94" s="29"/>
      <c r="Z94" s="29"/>
      <c r="AA94" s="29"/>
      <c r="AB94" s="29"/>
      <c r="AC94" s="29"/>
      <c r="AD94" s="29"/>
      <c r="AE94" s="29">
        <v>1</v>
      </c>
      <c r="AF94" s="29"/>
      <c r="AG94" s="29"/>
      <c r="AH94" s="29"/>
      <c r="AI94" s="29"/>
      <c r="AJ94" s="29"/>
      <c r="AK94" s="29"/>
      <c r="AL94" s="29"/>
      <c r="AM94" s="29">
        <v>1</v>
      </c>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E94" s="7">
        <f>COUNTIF(Tableau32[[#This Row],[HetRec]:[ACM RecSys 2015]],"&gt;=1")+COUNTIF(Tableau32[[#This Row],[last FM]:[Tripadvisor]],"&gt;=1")+COUNTIF(Tableau32[[#This Row],[MART]:[Delicious]],"&gt;=1")+COUNTIF(Tableau32[[#This Row],[MovieLens, Total]:[Some Propeietary]],"&gt;=1")</f>
        <v>3</v>
      </c>
      <c r="CF94" s="7">
        <f t="shared" si="13"/>
        <v>0</v>
      </c>
      <c r="CG94" s="7">
        <f t="shared" si="14"/>
        <v>0</v>
      </c>
      <c r="CH94" s="7">
        <f t="shared" si="18"/>
        <v>0</v>
      </c>
    </row>
    <row r="95" spans="1:86" s="2" customFormat="1" x14ac:dyDescent="0.4">
      <c r="A95" s="6" t="s">
        <v>171</v>
      </c>
      <c r="B95" s="5">
        <v>2017</v>
      </c>
      <c r="C95" s="4" t="s">
        <v>3</v>
      </c>
      <c r="D95" s="11">
        <f t="shared" si="12"/>
        <v>0</v>
      </c>
      <c r="E95" s="11">
        <f t="shared" si="15"/>
        <v>0</v>
      </c>
      <c r="F95" s="11">
        <f t="shared" si="16"/>
        <v>0</v>
      </c>
      <c r="G95" s="11">
        <f t="shared" si="17"/>
        <v>0</v>
      </c>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v>1</v>
      </c>
      <c r="CB95" s="29"/>
      <c r="CE95" s="7">
        <f>COUNTIF(Tableau32[[#This Row],[HetRec]:[ACM RecSys 2015]],"&gt;=1")+COUNTIF(Tableau32[[#This Row],[last FM]:[Tripadvisor]],"&gt;=1")+COUNTIF(Tableau32[[#This Row],[MART]:[Delicious]],"&gt;=1")+COUNTIF(Tableau32[[#This Row],[MovieLens, Total]:[Some Propeietary]],"&gt;=1")</f>
        <v>1</v>
      </c>
      <c r="CF95" s="7">
        <f t="shared" si="13"/>
        <v>0</v>
      </c>
      <c r="CG95" s="7">
        <f t="shared" si="14"/>
        <v>0</v>
      </c>
      <c r="CH95" s="7">
        <f t="shared" si="18"/>
        <v>0</v>
      </c>
    </row>
    <row r="96" spans="1:86" s="4" customFormat="1" x14ac:dyDescent="0.4">
      <c r="A96" s="5" t="s">
        <v>173</v>
      </c>
      <c r="B96" s="5">
        <v>2017</v>
      </c>
      <c r="C96" s="4" t="s">
        <v>3</v>
      </c>
      <c r="D96" s="11">
        <f t="shared" si="12"/>
        <v>1</v>
      </c>
      <c r="E96" s="11">
        <f t="shared" si="15"/>
        <v>0</v>
      </c>
      <c r="F96" s="11">
        <f t="shared" si="16"/>
        <v>0</v>
      </c>
      <c r="G96" s="11">
        <f t="shared" si="17"/>
        <v>0</v>
      </c>
      <c r="H96" s="29"/>
      <c r="I96" s="29">
        <v>2</v>
      </c>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v>1</v>
      </c>
      <c r="BZ96" s="29">
        <v>1</v>
      </c>
      <c r="CA96" s="29"/>
      <c r="CB96" s="29"/>
      <c r="CE96" s="7">
        <f>COUNTIF(Tableau32[[#This Row],[HetRec]:[ACM RecSys 2015]],"&gt;=1")+COUNTIF(Tableau32[[#This Row],[last FM]:[Tripadvisor]],"&gt;=1")+COUNTIF(Tableau32[[#This Row],[MART]:[Delicious]],"&gt;=1")+COUNTIF(Tableau32[[#This Row],[MovieLens, Total]:[Some Propeietary]],"&gt;=1")</f>
        <v>3</v>
      </c>
      <c r="CF96" s="7">
        <f t="shared" si="13"/>
        <v>1</v>
      </c>
      <c r="CG96" s="7">
        <f t="shared" si="14"/>
        <v>1</v>
      </c>
      <c r="CH96" s="7">
        <f t="shared" si="18"/>
        <v>1</v>
      </c>
    </row>
    <row r="97" spans="1:86" s="2" customFormat="1" x14ac:dyDescent="0.4">
      <c r="A97" s="6" t="s">
        <v>174</v>
      </c>
      <c r="B97" s="5">
        <v>2017</v>
      </c>
      <c r="C97" s="4" t="s">
        <v>3</v>
      </c>
      <c r="D97" s="11">
        <f t="shared" si="12"/>
        <v>0</v>
      </c>
      <c r="E97" s="11">
        <f t="shared" si="15"/>
        <v>0</v>
      </c>
      <c r="F97" s="11">
        <f t="shared" si="16"/>
        <v>0</v>
      </c>
      <c r="G97" s="11">
        <f t="shared" si="17"/>
        <v>0</v>
      </c>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E97" s="7">
        <f>COUNTIF(Tableau32[[#This Row],[HetRec]:[ACM RecSys 2015]],"&gt;=1")+COUNTIF(Tableau32[[#This Row],[last FM]:[Tripadvisor]],"&gt;=1")+COUNTIF(Tableau32[[#This Row],[MART]:[Delicious]],"&gt;=1")+COUNTIF(Tableau32[[#This Row],[MovieLens, Total]:[Some Propeietary]],"&gt;=1")</f>
        <v>0</v>
      </c>
      <c r="CF97" s="7">
        <f t="shared" si="13"/>
        <v>0</v>
      </c>
      <c r="CG97" s="7">
        <f t="shared" si="14"/>
        <v>0</v>
      </c>
      <c r="CH97" s="7">
        <f t="shared" si="18"/>
        <v>0</v>
      </c>
    </row>
    <row r="98" spans="1:86" s="2" customFormat="1" x14ac:dyDescent="0.4">
      <c r="A98" s="6" t="s">
        <v>177</v>
      </c>
      <c r="B98" s="5">
        <v>2017</v>
      </c>
      <c r="C98" s="4" t="s">
        <v>3</v>
      </c>
      <c r="D98" s="11">
        <f t="shared" ref="D98:D113" si="19">IF(SUM(H98:O98)&gt;=1,1,)</f>
        <v>0</v>
      </c>
      <c r="E98" s="11">
        <f t="shared" si="15"/>
        <v>0</v>
      </c>
      <c r="F98" s="11">
        <f t="shared" si="16"/>
        <v>0</v>
      </c>
      <c r="G98" s="11">
        <f t="shared" si="17"/>
        <v>0</v>
      </c>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E98" s="7">
        <f>COUNTIF(Tableau32[[#This Row],[HetRec]:[ACM RecSys 2015]],"&gt;=1")+COUNTIF(Tableau32[[#This Row],[last FM]:[Tripadvisor]],"&gt;=1")+COUNTIF(Tableau32[[#This Row],[MART]:[Delicious]],"&gt;=1")+COUNTIF(Tableau32[[#This Row],[MovieLens, Total]:[Some Propeietary]],"&gt;=1")</f>
        <v>0</v>
      </c>
      <c r="CF98" s="7">
        <f t="shared" ref="CF98:CF113" si="20">COUNTIF(H98:CC98,2)</f>
        <v>0</v>
      </c>
      <c r="CG98" s="7">
        <f t="shared" ref="CG98:CG113" si="21">COUNTIFS(H98:CC98,"&gt;=1",$H$116:$CC$116,1)</f>
        <v>0</v>
      </c>
      <c r="CH98" s="7">
        <f t="shared" si="18"/>
        <v>0</v>
      </c>
    </row>
    <row r="99" spans="1:86" s="4" customFormat="1" x14ac:dyDescent="0.4">
      <c r="A99" s="5" t="s">
        <v>178</v>
      </c>
      <c r="B99" s="5">
        <v>2017</v>
      </c>
      <c r="C99" s="4" t="s">
        <v>3</v>
      </c>
      <c r="D99" s="11">
        <f t="shared" si="19"/>
        <v>0</v>
      </c>
      <c r="E99" s="11">
        <f t="shared" si="15"/>
        <v>0</v>
      </c>
      <c r="F99" s="11">
        <f t="shared" si="16"/>
        <v>0</v>
      </c>
      <c r="G99" s="11">
        <f t="shared" si="17"/>
        <v>0</v>
      </c>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E99" s="7">
        <f>COUNTIF(Tableau32[[#This Row],[HetRec]:[ACM RecSys 2015]],"&gt;=1")+COUNTIF(Tableau32[[#This Row],[last FM]:[Tripadvisor]],"&gt;=1")+COUNTIF(Tableau32[[#This Row],[MART]:[Delicious]],"&gt;=1")+COUNTIF(Tableau32[[#This Row],[MovieLens, Total]:[Some Propeietary]],"&gt;=1")</f>
        <v>0</v>
      </c>
      <c r="CF99" s="7">
        <f t="shared" si="20"/>
        <v>0</v>
      </c>
      <c r="CG99" s="7">
        <f t="shared" si="21"/>
        <v>0</v>
      </c>
      <c r="CH99" s="7">
        <f t="shared" si="18"/>
        <v>0</v>
      </c>
    </row>
    <row r="100" spans="1:86" s="2" customFormat="1" x14ac:dyDescent="0.4">
      <c r="A100" s="6" t="s">
        <v>179</v>
      </c>
      <c r="B100" s="5">
        <v>2017</v>
      </c>
      <c r="C100" s="4" t="s">
        <v>3</v>
      </c>
      <c r="D100" s="11">
        <f t="shared" si="19"/>
        <v>1</v>
      </c>
      <c r="E100" s="11">
        <f t="shared" si="15"/>
        <v>0</v>
      </c>
      <c r="F100" s="11">
        <f t="shared" si="16"/>
        <v>0</v>
      </c>
      <c r="G100" s="11">
        <f t="shared" si="17"/>
        <v>0</v>
      </c>
      <c r="H100" s="29"/>
      <c r="I100" s="29"/>
      <c r="J100" s="29"/>
      <c r="K100" s="29"/>
      <c r="L100" s="29">
        <v>2</v>
      </c>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v>2</v>
      </c>
      <c r="BM100" s="29"/>
      <c r="BN100" s="29"/>
      <c r="BO100" s="29"/>
      <c r="BP100" s="29"/>
      <c r="BQ100" s="29"/>
      <c r="BR100" s="29"/>
      <c r="BS100" s="29"/>
      <c r="BT100" s="29"/>
      <c r="BU100" s="29"/>
      <c r="BV100" s="29"/>
      <c r="BW100" s="29"/>
      <c r="BX100" s="29"/>
      <c r="BY100" s="29"/>
      <c r="BZ100" s="29"/>
      <c r="CA100" s="29"/>
      <c r="CB100" s="29"/>
      <c r="CE100" s="7">
        <f>COUNTIF(Tableau32[[#This Row],[HetRec]:[ACM RecSys 2015]],"&gt;=1")+COUNTIF(Tableau32[[#This Row],[last FM]:[Tripadvisor]],"&gt;=1")+COUNTIF(Tableau32[[#This Row],[MART]:[Delicious]],"&gt;=1")+COUNTIF(Tableau32[[#This Row],[MovieLens, Total]:[Some Propeietary]],"&gt;=1")</f>
        <v>2</v>
      </c>
      <c r="CF100" s="7">
        <f t="shared" si="20"/>
        <v>2</v>
      </c>
      <c r="CG100" s="7">
        <f t="shared" si="21"/>
        <v>2</v>
      </c>
      <c r="CH100" s="7">
        <f t="shared" si="18"/>
        <v>1</v>
      </c>
    </row>
    <row r="101" spans="1:86" s="2" customFormat="1" x14ac:dyDescent="0.4">
      <c r="A101" s="6" t="s">
        <v>180</v>
      </c>
      <c r="B101" s="5">
        <v>2017</v>
      </c>
      <c r="C101" s="4" t="s">
        <v>3</v>
      </c>
      <c r="D101" s="11">
        <f t="shared" si="19"/>
        <v>0</v>
      </c>
      <c r="E101" s="11">
        <f t="shared" si="15"/>
        <v>0</v>
      </c>
      <c r="F101" s="11">
        <f t="shared" si="16"/>
        <v>0</v>
      </c>
      <c r="G101" s="11">
        <f t="shared" si="17"/>
        <v>0</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E101" s="7">
        <f>COUNTIF(Tableau32[[#This Row],[HetRec]:[ACM RecSys 2015]],"&gt;=1")+COUNTIF(Tableau32[[#This Row],[last FM]:[Tripadvisor]],"&gt;=1")+COUNTIF(Tableau32[[#This Row],[MART]:[Delicious]],"&gt;=1")+COUNTIF(Tableau32[[#This Row],[MovieLens, Total]:[Some Propeietary]],"&gt;=1")</f>
        <v>0</v>
      </c>
      <c r="CF101" s="7">
        <f t="shared" si="20"/>
        <v>0</v>
      </c>
      <c r="CG101" s="7">
        <f t="shared" si="21"/>
        <v>0</v>
      </c>
      <c r="CH101" s="7">
        <f t="shared" si="18"/>
        <v>0</v>
      </c>
    </row>
    <row r="102" spans="1:86" s="4" customFormat="1" x14ac:dyDescent="0.4">
      <c r="A102" s="5" t="s">
        <v>181</v>
      </c>
      <c r="B102" s="5">
        <v>2017</v>
      </c>
      <c r="C102" s="4" t="s">
        <v>3</v>
      </c>
      <c r="D102" s="11">
        <f t="shared" si="19"/>
        <v>0</v>
      </c>
      <c r="E102" s="11">
        <f t="shared" si="15"/>
        <v>0</v>
      </c>
      <c r="F102" s="11">
        <f t="shared" si="16"/>
        <v>0</v>
      </c>
      <c r="G102" s="11">
        <f t="shared" si="17"/>
        <v>1</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v>1</v>
      </c>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E102" s="7">
        <f>COUNTIF(Tableau32[[#This Row],[HetRec]:[ACM RecSys 2015]],"&gt;=1")+COUNTIF(Tableau32[[#This Row],[last FM]:[Tripadvisor]],"&gt;=1")+COUNTIF(Tableau32[[#This Row],[MART]:[Delicious]],"&gt;=1")+COUNTIF(Tableau32[[#This Row],[MovieLens, Total]:[Some Propeietary]],"&gt;=1")</f>
        <v>2</v>
      </c>
      <c r="CF102" s="7">
        <f t="shared" si="20"/>
        <v>0</v>
      </c>
      <c r="CG102" s="7">
        <f t="shared" si="21"/>
        <v>0</v>
      </c>
      <c r="CH102" s="7">
        <f t="shared" si="18"/>
        <v>0</v>
      </c>
    </row>
    <row r="103" spans="1:86" s="2" customFormat="1" x14ac:dyDescent="0.4">
      <c r="A103" s="6" t="s">
        <v>182</v>
      </c>
      <c r="B103" s="5">
        <v>2017</v>
      </c>
      <c r="C103" s="4" t="s">
        <v>3</v>
      </c>
      <c r="D103" s="11">
        <f t="shared" si="19"/>
        <v>1</v>
      </c>
      <c r="E103" s="11">
        <f t="shared" si="15"/>
        <v>0</v>
      </c>
      <c r="F103" s="11">
        <f t="shared" si="16"/>
        <v>0</v>
      </c>
      <c r="G103" s="11">
        <f t="shared" si="17"/>
        <v>0</v>
      </c>
      <c r="H103" s="29"/>
      <c r="I103" s="29"/>
      <c r="J103" s="29"/>
      <c r="K103" s="29"/>
      <c r="L103" s="29">
        <v>1</v>
      </c>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E103" s="7">
        <f>COUNTIF(Tableau32[[#This Row],[HetRec]:[ACM RecSys 2015]],"&gt;=1")+COUNTIF(Tableau32[[#This Row],[last FM]:[Tripadvisor]],"&gt;=1")+COUNTIF(Tableau32[[#This Row],[MART]:[Delicious]],"&gt;=1")+COUNTIF(Tableau32[[#This Row],[MovieLens, Total]:[Some Propeietary]],"&gt;=1")</f>
        <v>1</v>
      </c>
      <c r="CF103" s="7">
        <f t="shared" si="20"/>
        <v>0</v>
      </c>
      <c r="CG103" s="7">
        <f t="shared" si="21"/>
        <v>1</v>
      </c>
      <c r="CH103" s="7">
        <f t="shared" si="18"/>
        <v>1</v>
      </c>
    </row>
    <row r="104" spans="1:86" s="2" customFormat="1" x14ac:dyDescent="0.4">
      <c r="A104" s="6" t="s">
        <v>183</v>
      </c>
      <c r="B104" s="5">
        <v>2017</v>
      </c>
      <c r="C104" s="4" t="s">
        <v>3</v>
      </c>
      <c r="D104" s="11">
        <f t="shared" si="19"/>
        <v>1</v>
      </c>
      <c r="E104" s="11">
        <f t="shared" si="15"/>
        <v>0</v>
      </c>
      <c r="F104" s="11">
        <f t="shared" si="16"/>
        <v>0</v>
      </c>
      <c r="G104" s="11">
        <f t="shared" si="17"/>
        <v>0</v>
      </c>
      <c r="H104" s="29"/>
      <c r="I104" s="29">
        <v>1</v>
      </c>
      <c r="J104" s="29"/>
      <c r="K104" s="29"/>
      <c r="L104" s="29">
        <v>1</v>
      </c>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v>1</v>
      </c>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E104" s="7">
        <f>COUNTIF(Tableau32[[#This Row],[HetRec]:[ACM RecSys 2015]],"&gt;=1")+COUNTIF(Tableau32[[#This Row],[last FM]:[Tripadvisor]],"&gt;=1")+COUNTIF(Tableau32[[#This Row],[MART]:[Delicious]],"&gt;=1")+COUNTIF(Tableau32[[#This Row],[MovieLens, Total]:[Some Propeietary]],"&gt;=1")</f>
        <v>2</v>
      </c>
      <c r="CF104" s="7">
        <f t="shared" si="20"/>
        <v>0</v>
      </c>
      <c r="CG104" s="7">
        <f t="shared" si="21"/>
        <v>2</v>
      </c>
      <c r="CH104" s="7">
        <f t="shared" si="18"/>
        <v>1</v>
      </c>
    </row>
    <row r="105" spans="1:86" s="2" customFormat="1" x14ac:dyDescent="0.4">
      <c r="A105" s="6" t="s">
        <v>184</v>
      </c>
      <c r="B105" s="5">
        <v>2017</v>
      </c>
      <c r="C105" s="4" t="s">
        <v>3</v>
      </c>
      <c r="D105" s="11">
        <f t="shared" si="19"/>
        <v>1</v>
      </c>
      <c r="E105" s="11">
        <f t="shared" si="15"/>
        <v>0</v>
      </c>
      <c r="F105" s="11">
        <f t="shared" si="16"/>
        <v>0</v>
      </c>
      <c r="G105" s="11">
        <f t="shared" si="17"/>
        <v>0</v>
      </c>
      <c r="H105" s="29"/>
      <c r="I105" s="29"/>
      <c r="J105" s="29">
        <v>1</v>
      </c>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E105" s="7">
        <f>COUNTIF(Tableau32[[#This Row],[HetRec]:[ACM RecSys 2015]],"&gt;=1")+COUNTIF(Tableau32[[#This Row],[last FM]:[Tripadvisor]],"&gt;=1")+COUNTIF(Tableau32[[#This Row],[MART]:[Delicious]],"&gt;=1")+COUNTIF(Tableau32[[#This Row],[MovieLens, Total]:[Some Propeietary]],"&gt;=1")</f>
        <v>1</v>
      </c>
      <c r="CF105" s="7">
        <f t="shared" si="20"/>
        <v>0</v>
      </c>
      <c r="CG105" s="7">
        <f t="shared" si="21"/>
        <v>1</v>
      </c>
      <c r="CH105" s="7">
        <f t="shared" si="18"/>
        <v>1</v>
      </c>
    </row>
    <row r="106" spans="1:86" s="4" customFormat="1" x14ac:dyDescent="0.4">
      <c r="A106" s="5" t="s">
        <v>185</v>
      </c>
      <c r="B106" s="5">
        <v>2017</v>
      </c>
      <c r="C106" s="4" t="s">
        <v>3</v>
      </c>
      <c r="D106" s="11">
        <f t="shared" si="19"/>
        <v>0</v>
      </c>
      <c r="E106" s="11">
        <f t="shared" si="15"/>
        <v>0</v>
      </c>
      <c r="F106" s="11">
        <f t="shared" si="16"/>
        <v>0</v>
      </c>
      <c r="G106" s="11">
        <f t="shared" si="17"/>
        <v>0</v>
      </c>
      <c r="H106" s="29"/>
      <c r="I106" s="29"/>
      <c r="J106" s="29"/>
      <c r="K106" s="29"/>
      <c r="L106" s="29"/>
      <c r="M106" s="29"/>
      <c r="N106" s="29"/>
      <c r="O106" s="29"/>
      <c r="P106" s="29"/>
      <c r="Q106" s="29">
        <v>1</v>
      </c>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E106" s="7">
        <f>COUNTIF(Tableau32[[#This Row],[HetRec]:[ACM RecSys 2015]],"&gt;=1")+COUNTIF(Tableau32[[#This Row],[last FM]:[Tripadvisor]],"&gt;=1")+COUNTIF(Tableau32[[#This Row],[MART]:[Delicious]],"&gt;=1")+COUNTIF(Tableau32[[#This Row],[MovieLens, Total]:[Some Propeietary]],"&gt;=1")</f>
        <v>1</v>
      </c>
      <c r="CF106" s="7">
        <f t="shared" si="20"/>
        <v>0</v>
      </c>
      <c r="CG106" s="7">
        <f t="shared" si="21"/>
        <v>0</v>
      </c>
      <c r="CH106" s="7">
        <f t="shared" si="18"/>
        <v>0</v>
      </c>
    </row>
    <row r="107" spans="1:86" s="2" customFormat="1" x14ac:dyDescent="0.4">
      <c r="A107" s="6" t="s">
        <v>186</v>
      </c>
      <c r="B107" s="5">
        <v>2017</v>
      </c>
      <c r="C107" s="4" t="s">
        <v>3</v>
      </c>
      <c r="D107" s="11">
        <f t="shared" si="19"/>
        <v>0</v>
      </c>
      <c r="E107" s="11">
        <f t="shared" si="15"/>
        <v>0</v>
      </c>
      <c r="F107" s="11">
        <f t="shared" si="16"/>
        <v>0</v>
      </c>
      <c r="G107" s="11">
        <f t="shared" si="17"/>
        <v>1</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v>1</v>
      </c>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E107" s="7">
        <f>COUNTIF(Tableau32[[#This Row],[HetRec]:[ACM RecSys 2015]],"&gt;=1")+COUNTIF(Tableau32[[#This Row],[last FM]:[Tripadvisor]],"&gt;=1")+COUNTIF(Tableau32[[#This Row],[MART]:[Delicious]],"&gt;=1")+COUNTIF(Tableau32[[#This Row],[MovieLens, Total]:[Some Propeietary]],"&gt;=1")</f>
        <v>2</v>
      </c>
      <c r="CF107" s="7">
        <f t="shared" si="20"/>
        <v>0</v>
      </c>
      <c r="CG107" s="7">
        <f t="shared" si="21"/>
        <v>0</v>
      </c>
      <c r="CH107" s="7">
        <f t="shared" si="18"/>
        <v>0</v>
      </c>
    </row>
    <row r="108" spans="1:86" s="2" customFormat="1" x14ac:dyDescent="0.4">
      <c r="A108" s="6" t="s">
        <v>187</v>
      </c>
      <c r="B108" s="5">
        <v>2017</v>
      </c>
      <c r="C108" s="4" t="s">
        <v>3</v>
      </c>
      <c r="D108" s="11">
        <f t="shared" si="19"/>
        <v>1</v>
      </c>
      <c r="E108" s="11">
        <f t="shared" si="15"/>
        <v>0</v>
      </c>
      <c r="F108" s="11">
        <f t="shared" si="16"/>
        <v>0</v>
      </c>
      <c r="G108" s="11">
        <f t="shared" si="17"/>
        <v>0</v>
      </c>
      <c r="H108" s="29"/>
      <c r="I108" s="29"/>
      <c r="J108" s="29">
        <v>2</v>
      </c>
      <c r="K108" s="29"/>
      <c r="L108" s="29"/>
      <c r="M108" s="29"/>
      <c r="N108" s="29"/>
      <c r="O108" s="29"/>
      <c r="P108" s="29"/>
      <c r="Q108" s="29"/>
      <c r="R108" s="29"/>
      <c r="S108" s="29"/>
      <c r="T108" s="29"/>
      <c r="U108" s="29"/>
      <c r="V108" s="29"/>
      <c r="W108" s="29"/>
      <c r="X108" s="29">
        <v>2</v>
      </c>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E108" s="7">
        <f>COUNTIF(Tableau32[[#This Row],[HetRec]:[ACM RecSys 2015]],"&gt;=1")+COUNTIF(Tableau32[[#This Row],[last FM]:[Tripadvisor]],"&gt;=1")+COUNTIF(Tableau32[[#This Row],[MART]:[Delicious]],"&gt;=1")+COUNTIF(Tableau32[[#This Row],[MovieLens, Total]:[Some Propeietary]],"&gt;=1")</f>
        <v>2</v>
      </c>
      <c r="CF108" s="7">
        <f t="shared" si="20"/>
        <v>2</v>
      </c>
      <c r="CG108" s="7">
        <f t="shared" si="21"/>
        <v>1</v>
      </c>
      <c r="CH108" s="7">
        <f t="shared" si="18"/>
        <v>1</v>
      </c>
    </row>
    <row r="109" spans="1:86" s="2" customFormat="1" x14ac:dyDescent="0.4">
      <c r="A109" s="6" t="s">
        <v>188</v>
      </c>
      <c r="B109" s="5">
        <v>2017</v>
      </c>
      <c r="C109" s="4" t="s">
        <v>3</v>
      </c>
      <c r="D109" s="11">
        <f t="shared" si="19"/>
        <v>0</v>
      </c>
      <c r="E109" s="11">
        <f t="shared" si="15"/>
        <v>1</v>
      </c>
      <c r="F109" s="11">
        <f t="shared" si="16"/>
        <v>0</v>
      </c>
      <c r="G109" s="11">
        <f t="shared" si="17"/>
        <v>0</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v>1</v>
      </c>
      <c r="AG109" s="29"/>
      <c r="AH109" s="29"/>
      <c r="AI109" s="29">
        <v>1</v>
      </c>
      <c r="AJ109" s="29">
        <v>1</v>
      </c>
      <c r="AK109" s="29">
        <v>1</v>
      </c>
      <c r="AL109" s="29">
        <v>1</v>
      </c>
      <c r="AM109" s="29">
        <v>1</v>
      </c>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31"/>
      <c r="BX109" s="31"/>
      <c r="BY109" s="29"/>
      <c r="BZ109" s="29"/>
      <c r="CA109" s="29"/>
      <c r="CB109" s="29"/>
      <c r="CE109" s="7">
        <f>COUNTIF(Tableau32[[#This Row],[HetRec]:[ACM RecSys 2015]],"&gt;=1")+COUNTIF(Tableau32[[#This Row],[last FM]:[Tripadvisor]],"&gt;=1")+COUNTIF(Tableau32[[#This Row],[MART]:[Delicious]],"&gt;=1")+COUNTIF(Tableau32[[#This Row],[MovieLens, Total]:[Some Propeietary]],"&gt;=1")</f>
        <v>1</v>
      </c>
      <c r="CF109" s="7">
        <f t="shared" si="20"/>
        <v>0</v>
      </c>
      <c r="CG109" s="7">
        <f t="shared" si="21"/>
        <v>0</v>
      </c>
      <c r="CH109" s="7">
        <f t="shared" si="18"/>
        <v>0</v>
      </c>
    </row>
    <row r="110" spans="1:86" s="2" customFormat="1" x14ac:dyDescent="0.4">
      <c r="A110" s="6" t="s">
        <v>191</v>
      </c>
      <c r="B110" s="5">
        <v>2017</v>
      </c>
      <c r="C110" s="4" t="s">
        <v>3</v>
      </c>
      <c r="D110" s="11">
        <f t="shared" si="19"/>
        <v>0</v>
      </c>
      <c r="E110" s="11">
        <f t="shared" si="15"/>
        <v>0</v>
      </c>
      <c r="F110" s="11">
        <f t="shared" si="16"/>
        <v>0</v>
      </c>
      <c r="G110" s="11">
        <f t="shared" si="17"/>
        <v>0</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31"/>
      <c r="BX110" s="31"/>
      <c r="BY110" s="29"/>
      <c r="BZ110" s="29"/>
      <c r="CA110" s="29"/>
      <c r="CB110" s="29"/>
      <c r="CE110" s="7">
        <f>COUNTIF(Tableau32[[#This Row],[HetRec]:[ACM RecSys 2015]],"&gt;=1")+COUNTIF(Tableau32[[#This Row],[last FM]:[Tripadvisor]],"&gt;=1")+COUNTIF(Tableau32[[#This Row],[MART]:[Delicious]],"&gt;=1")+COUNTIF(Tableau32[[#This Row],[MovieLens, Total]:[Some Propeietary]],"&gt;=1")</f>
        <v>0</v>
      </c>
      <c r="CF110" s="7">
        <f t="shared" si="20"/>
        <v>0</v>
      </c>
      <c r="CG110" s="7">
        <f t="shared" si="21"/>
        <v>0</v>
      </c>
      <c r="CH110" s="7">
        <f t="shared" si="18"/>
        <v>0</v>
      </c>
    </row>
    <row r="111" spans="1:86" s="2" customFormat="1" x14ac:dyDescent="0.4">
      <c r="A111" s="6" t="s">
        <v>192</v>
      </c>
      <c r="B111" s="5">
        <v>2017</v>
      </c>
      <c r="C111" s="4" t="s">
        <v>3</v>
      </c>
      <c r="D111" s="11">
        <f t="shared" si="19"/>
        <v>0</v>
      </c>
      <c r="E111" s="11">
        <f t="shared" si="15"/>
        <v>0</v>
      </c>
      <c r="F111" s="11">
        <f t="shared" si="16"/>
        <v>0</v>
      </c>
      <c r="G111" s="11">
        <f t="shared" si="17"/>
        <v>0</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31"/>
      <c r="BX111" s="31"/>
      <c r="BY111" s="29"/>
      <c r="BZ111" s="29"/>
      <c r="CA111" s="29"/>
      <c r="CB111" s="29"/>
      <c r="CE111" s="7">
        <f>COUNTIF(Tableau32[[#This Row],[HetRec]:[ACM RecSys 2015]],"&gt;=1")+COUNTIF(Tableau32[[#This Row],[last FM]:[Tripadvisor]],"&gt;=1")+COUNTIF(Tableau32[[#This Row],[MART]:[Delicious]],"&gt;=1")+COUNTIF(Tableau32[[#This Row],[MovieLens, Total]:[Some Propeietary]],"&gt;=1")</f>
        <v>0</v>
      </c>
      <c r="CF111" s="7">
        <f t="shared" si="20"/>
        <v>0</v>
      </c>
      <c r="CG111" s="7">
        <f t="shared" si="21"/>
        <v>0</v>
      </c>
      <c r="CH111" s="7">
        <f t="shared" si="18"/>
        <v>0</v>
      </c>
    </row>
    <row r="112" spans="1:86" s="2" customFormat="1" x14ac:dyDescent="0.4">
      <c r="A112" s="6" t="s">
        <v>193</v>
      </c>
      <c r="B112" s="5">
        <v>2017</v>
      </c>
      <c r="C112" s="4" t="s">
        <v>3</v>
      </c>
      <c r="D112" s="11">
        <f t="shared" si="19"/>
        <v>1</v>
      </c>
      <c r="E112" s="11">
        <f t="shared" si="15"/>
        <v>0</v>
      </c>
      <c r="F112" s="11">
        <f t="shared" si="16"/>
        <v>0</v>
      </c>
      <c r="G112" s="11">
        <f t="shared" si="17"/>
        <v>0</v>
      </c>
      <c r="H112" s="29"/>
      <c r="I112" s="29">
        <v>1</v>
      </c>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31"/>
      <c r="BX112" s="31"/>
      <c r="BY112" s="29"/>
      <c r="BZ112" s="29"/>
      <c r="CA112" s="29"/>
      <c r="CB112" s="29"/>
      <c r="CE112" s="7">
        <f>COUNTIF(Tableau32[[#This Row],[HetRec]:[ACM RecSys 2015]],"&gt;=1")+COUNTIF(Tableau32[[#This Row],[last FM]:[Tripadvisor]],"&gt;=1")+COUNTIF(Tableau32[[#This Row],[MART]:[Delicious]],"&gt;=1")+COUNTIF(Tableau32[[#This Row],[MovieLens, Total]:[Some Propeietary]],"&gt;=1")</f>
        <v>1</v>
      </c>
      <c r="CF112" s="7">
        <f t="shared" si="20"/>
        <v>0</v>
      </c>
      <c r="CG112" s="7">
        <f t="shared" si="21"/>
        <v>1</v>
      </c>
      <c r="CH112" s="7">
        <f t="shared" si="18"/>
        <v>1</v>
      </c>
    </row>
    <row r="113" spans="1:86" s="4" customFormat="1" x14ac:dyDescent="0.4">
      <c r="A113" s="6" t="s">
        <v>194</v>
      </c>
      <c r="B113" s="5">
        <v>2017</v>
      </c>
      <c r="C113" s="4" t="s">
        <v>3</v>
      </c>
      <c r="D113" s="11">
        <f t="shared" si="19"/>
        <v>0</v>
      </c>
      <c r="E113" s="11">
        <f t="shared" si="15"/>
        <v>0</v>
      </c>
      <c r="F113" s="11">
        <f t="shared" si="16"/>
        <v>0</v>
      </c>
      <c r="G113" s="11">
        <f t="shared" si="17"/>
        <v>0</v>
      </c>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6"/>
      <c r="BX113" s="16"/>
      <c r="BY113" s="15"/>
      <c r="BZ113" s="15"/>
      <c r="CA113" s="15"/>
      <c r="CB113" s="15">
        <v>1</v>
      </c>
      <c r="CE113" s="7">
        <f>COUNTIF(Tableau32[[#This Row],[HetRec]:[ACM RecSys 2015]],"&gt;=1")+COUNTIF(Tableau32[[#This Row],[last FM]:[Tripadvisor]],"&gt;=1")+COUNTIF(Tableau32[[#This Row],[MART]:[Delicious]],"&gt;=1")+COUNTIF(Tableau32[[#This Row],[MovieLens, Total]:[Some Propeietary]],"&gt;=1")</f>
        <v>1</v>
      </c>
      <c r="CF113" s="7">
        <f t="shared" si="20"/>
        <v>0</v>
      </c>
      <c r="CG113" s="7">
        <f t="shared" si="21"/>
        <v>0</v>
      </c>
      <c r="CH113" s="7">
        <f t="shared" si="18"/>
        <v>0</v>
      </c>
    </row>
    <row r="114" spans="1:86" x14ac:dyDescent="0.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row>
    <row r="115" spans="1:86" x14ac:dyDescent="0.4">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CD115" s="20" t="s">
        <v>209</v>
      </c>
      <c r="CE115" s="21">
        <f>COUNTIF(CE2:CE113,0)</f>
        <v>24</v>
      </c>
      <c r="CF115">
        <f>COUNTIF(CF2:CF113,"&gt;=1")</f>
        <v>11</v>
      </c>
      <c r="CG115">
        <f>COUNTIF(CG2:CG113,"&gt;=1")</f>
        <v>37</v>
      </c>
      <c r="CH115">
        <f>COUNTIF(CH2:CH113,"&gt;=1")</f>
        <v>42</v>
      </c>
    </row>
    <row r="116" spans="1:86" x14ac:dyDescent="0.4">
      <c r="A116" t="s">
        <v>213</v>
      </c>
      <c r="D116">
        <v>1</v>
      </c>
      <c r="E116">
        <v>0</v>
      </c>
      <c r="F116">
        <v>0</v>
      </c>
      <c r="G116">
        <v>0</v>
      </c>
      <c r="H116">
        <v>1</v>
      </c>
      <c r="I116">
        <v>1</v>
      </c>
      <c r="J116">
        <v>1</v>
      </c>
      <c r="K116">
        <v>1</v>
      </c>
      <c r="L116">
        <v>1</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1</v>
      </c>
      <c r="AQ116">
        <v>0</v>
      </c>
      <c r="AR116">
        <v>0</v>
      </c>
      <c r="AS116">
        <v>0</v>
      </c>
      <c r="AT116">
        <v>0</v>
      </c>
      <c r="AU116">
        <v>0</v>
      </c>
      <c r="AV116">
        <v>0</v>
      </c>
      <c r="AW116">
        <v>0</v>
      </c>
      <c r="AX116">
        <v>0</v>
      </c>
      <c r="AY116">
        <v>0</v>
      </c>
      <c r="AZ116">
        <v>0</v>
      </c>
      <c r="BA116">
        <v>0</v>
      </c>
      <c r="BB116">
        <v>0</v>
      </c>
      <c r="BC116">
        <v>0</v>
      </c>
      <c r="BD116">
        <v>0</v>
      </c>
      <c r="BE116">
        <v>0</v>
      </c>
      <c r="BF116">
        <v>0</v>
      </c>
      <c r="BG116">
        <v>1</v>
      </c>
      <c r="BH116">
        <v>0</v>
      </c>
      <c r="BI116">
        <v>0</v>
      </c>
      <c r="BJ116">
        <v>0</v>
      </c>
      <c r="BK116">
        <v>1</v>
      </c>
      <c r="BL116">
        <v>1</v>
      </c>
      <c r="BM116">
        <v>1</v>
      </c>
      <c r="BN116">
        <v>0</v>
      </c>
      <c r="BO116">
        <v>0</v>
      </c>
      <c r="BP116">
        <v>0</v>
      </c>
      <c r="BQ116">
        <v>0</v>
      </c>
      <c r="BR116">
        <v>0</v>
      </c>
      <c r="BS116">
        <v>0</v>
      </c>
      <c r="BT116">
        <v>0</v>
      </c>
      <c r="BU116">
        <v>1</v>
      </c>
      <c r="BV116">
        <v>0</v>
      </c>
      <c r="BW116">
        <v>0</v>
      </c>
      <c r="BX116">
        <v>0</v>
      </c>
      <c r="BY116">
        <v>0</v>
      </c>
      <c r="BZ116">
        <v>0</v>
      </c>
      <c r="CA116">
        <v>0</v>
      </c>
      <c r="CB116">
        <v>0</v>
      </c>
    </row>
    <row r="117" spans="1:86" x14ac:dyDescent="0.4">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row>
    <row r="118" spans="1:86" x14ac:dyDescent="0.4">
      <c r="A118" t="s">
        <v>110</v>
      </c>
      <c r="D118">
        <f>COUNTIFS($C2:$C114,"Short",D2:D114,"&gt;=1")</f>
        <v>15</v>
      </c>
      <c r="E118">
        <f>COUNTIFS($C2:$C114,"Short",E2:E114,"&gt;=1")</f>
        <v>10</v>
      </c>
      <c r="F118">
        <f>COUNTIFS($C2:$C114,"Short",F2:F114,"&gt;=1")</f>
        <v>2</v>
      </c>
      <c r="G118">
        <f>COUNTIFS($C2:$C114,"Short",G2:G114,"&gt;=1")</f>
        <v>4</v>
      </c>
      <c r="H118"/>
      <c r="I118">
        <f t="shared" ref="I118:BL118" si="22">COUNTIFS($C2:$C114,"Short",I2:I114,"&gt;=1")</f>
        <v>5</v>
      </c>
      <c r="J118">
        <f t="shared" si="22"/>
        <v>6</v>
      </c>
      <c r="K118">
        <f t="shared" si="22"/>
        <v>1</v>
      </c>
      <c r="L118">
        <f t="shared" si="22"/>
        <v>8</v>
      </c>
      <c r="M118">
        <f t="shared" si="22"/>
        <v>1</v>
      </c>
      <c r="N118">
        <f t="shared" si="22"/>
        <v>0</v>
      </c>
      <c r="O118">
        <f t="shared" si="22"/>
        <v>1</v>
      </c>
      <c r="P118">
        <f t="shared" si="22"/>
        <v>0</v>
      </c>
      <c r="Q118">
        <f t="shared" si="22"/>
        <v>4</v>
      </c>
      <c r="R118">
        <f t="shared" si="22"/>
        <v>0</v>
      </c>
      <c r="S118">
        <f t="shared" si="22"/>
        <v>0</v>
      </c>
      <c r="T118">
        <f t="shared" si="22"/>
        <v>0</v>
      </c>
      <c r="U118">
        <f t="shared" si="22"/>
        <v>1</v>
      </c>
      <c r="V118">
        <f t="shared" si="22"/>
        <v>2</v>
      </c>
      <c r="W118">
        <f t="shared" si="22"/>
        <v>1</v>
      </c>
      <c r="X118">
        <f t="shared" si="22"/>
        <v>3</v>
      </c>
      <c r="Y118">
        <f t="shared" si="22"/>
        <v>0</v>
      </c>
      <c r="Z118">
        <f t="shared" si="22"/>
        <v>0</v>
      </c>
      <c r="AA118">
        <f t="shared" si="22"/>
        <v>0</v>
      </c>
      <c r="AB118">
        <f t="shared" si="22"/>
        <v>1</v>
      </c>
      <c r="AC118">
        <f t="shared" si="22"/>
        <v>0</v>
      </c>
      <c r="AD118">
        <f t="shared" si="22"/>
        <v>0</v>
      </c>
      <c r="AE118">
        <f t="shared" si="22"/>
        <v>2</v>
      </c>
      <c r="AF118">
        <f t="shared" si="22"/>
        <v>1</v>
      </c>
      <c r="AG118">
        <f t="shared" si="22"/>
        <v>0</v>
      </c>
      <c r="AH118">
        <f t="shared" si="22"/>
        <v>0</v>
      </c>
      <c r="AI118">
        <f t="shared" si="22"/>
        <v>2</v>
      </c>
      <c r="AJ118">
        <f t="shared" si="22"/>
        <v>5</v>
      </c>
      <c r="AK118">
        <f t="shared" si="22"/>
        <v>3</v>
      </c>
      <c r="AL118">
        <f t="shared" si="22"/>
        <v>3</v>
      </c>
      <c r="AM118">
        <f t="shared" si="22"/>
        <v>2</v>
      </c>
      <c r="AN118">
        <f t="shared" si="22"/>
        <v>0</v>
      </c>
      <c r="AO118">
        <f t="shared" si="22"/>
        <v>0</v>
      </c>
      <c r="AP118">
        <f t="shared" si="22"/>
        <v>0</v>
      </c>
      <c r="AQ118">
        <f t="shared" si="22"/>
        <v>3</v>
      </c>
      <c r="AR118">
        <f t="shared" si="22"/>
        <v>1</v>
      </c>
      <c r="AS118">
        <f t="shared" si="22"/>
        <v>1</v>
      </c>
      <c r="AT118">
        <f t="shared" si="22"/>
        <v>1</v>
      </c>
      <c r="AU118">
        <f t="shared" si="22"/>
        <v>1</v>
      </c>
      <c r="AV118">
        <f t="shared" si="22"/>
        <v>1</v>
      </c>
      <c r="AW118">
        <f t="shared" si="22"/>
        <v>1</v>
      </c>
      <c r="AX118">
        <f t="shared" si="22"/>
        <v>1</v>
      </c>
      <c r="AY118">
        <f t="shared" si="22"/>
        <v>1</v>
      </c>
      <c r="AZ118">
        <f t="shared" si="22"/>
        <v>1</v>
      </c>
      <c r="BA118">
        <f t="shared" si="22"/>
        <v>2</v>
      </c>
      <c r="BB118">
        <f t="shared" si="22"/>
        <v>1</v>
      </c>
      <c r="BC118">
        <f t="shared" si="22"/>
        <v>1</v>
      </c>
      <c r="BD118">
        <f t="shared" si="22"/>
        <v>1</v>
      </c>
      <c r="BE118">
        <f t="shared" si="22"/>
        <v>1</v>
      </c>
      <c r="BF118">
        <f t="shared" si="22"/>
        <v>1</v>
      </c>
      <c r="BG118">
        <f t="shared" si="22"/>
        <v>1</v>
      </c>
      <c r="BH118">
        <f t="shared" si="22"/>
        <v>2</v>
      </c>
      <c r="BI118">
        <f t="shared" si="22"/>
        <v>2</v>
      </c>
      <c r="BJ118">
        <f t="shared" si="22"/>
        <v>1</v>
      </c>
      <c r="BK118">
        <f t="shared" si="22"/>
        <v>1</v>
      </c>
      <c r="BL118">
        <f t="shared" si="22"/>
        <v>2</v>
      </c>
      <c r="BM118">
        <f t="shared" ref="BM118:CB118" si="23">COUNTIFS($C2:$C114,"Short",BM2:BM114,"&gt;=1")</f>
        <v>0</v>
      </c>
      <c r="BN118">
        <f t="shared" si="23"/>
        <v>0</v>
      </c>
      <c r="BO118">
        <f t="shared" si="23"/>
        <v>0</v>
      </c>
      <c r="BP118">
        <f t="shared" si="23"/>
        <v>0</v>
      </c>
      <c r="BQ118">
        <f t="shared" si="23"/>
        <v>0</v>
      </c>
      <c r="BR118">
        <f t="shared" si="23"/>
        <v>0</v>
      </c>
      <c r="BS118">
        <f t="shared" si="23"/>
        <v>0</v>
      </c>
      <c r="BT118">
        <f t="shared" si="23"/>
        <v>0</v>
      </c>
      <c r="BU118">
        <f t="shared" si="23"/>
        <v>0</v>
      </c>
      <c r="BV118">
        <f t="shared" si="23"/>
        <v>0</v>
      </c>
      <c r="BW118">
        <f t="shared" si="23"/>
        <v>0</v>
      </c>
      <c r="BX118">
        <f t="shared" si="23"/>
        <v>0</v>
      </c>
      <c r="BY118">
        <f t="shared" si="23"/>
        <v>1</v>
      </c>
      <c r="BZ118">
        <f t="shared" si="23"/>
        <v>1</v>
      </c>
      <c r="CA118">
        <f t="shared" si="23"/>
        <v>1</v>
      </c>
      <c r="CB118">
        <f t="shared" si="23"/>
        <v>1</v>
      </c>
    </row>
    <row r="119" spans="1:86" x14ac:dyDescent="0.4">
      <c r="A119" t="s">
        <v>111</v>
      </c>
      <c r="D119">
        <f>COUNTIFS($C2:$C114,"Full",D2:D114,"&gt;=1")</f>
        <v>20</v>
      </c>
      <c r="E119">
        <f t="shared" ref="E119:BJ119" si="24">COUNTIFS($C2:$C114,"Full",E2:E114,"&gt;=1")</f>
        <v>21</v>
      </c>
      <c r="F119">
        <f t="shared" si="24"/>
        <v>3</v>
      </c>
      <c r="G119">
        <f t="shared" si="24"/>
        <v>6</v>
      </c>
      <c r="H119">
        <f t="shared" si="24"/>
        <v>1</v>
      </c>
      <c r="I119">
        <f t="shared" si="24"/>
        <v>3</v>
      </c>
      <c r="J119">
        <f t="shared" si="24"/>
        <v>4</v>
      </c>
      <c r="K119">
        <f t="shared" si="24"/>
        <v>3</v>
      </c>
      <c r="L119">
        <f t="shared" si="24"/>
        <v>7</v>
      </c>
      <c r="M119">
        <f t="shared" si="24"/>
        <v>0</v>
      </c>
      <c r="N119">
        <f t="shared" si="24"/>
        <v>3</v>
      </c>
      <c r="O119">
        <f t="shared" si="24"/>
        <v>3</v>
      </c>
      <c r="P119">
        <f t="shared" si="24"/>
        <v>1</v>
      </c>
      <c r="Q119">
        <f t="shared" si="24"/>
        <v>7</v>
      </c>
      <c r="R119">
        <f t="shared" si="24"/>
        <v>1</v>
      </c>
      <c r="S119">
        <f t="shared" si="24"/>
        <v>1</v>
      </c>
      <c r="T119">
        <f t="shared" si="24"/>
        <v>1</v>
      </c>
      <c r="U119">
        <f t="shared" si="24"/>
        <v>1</v>
      </c>
      <c r="V119">
        <f t="shared" si="24"/>
        <v>1</v>
      </c>
      <c r="W119">
        <f t="shared" si="24"/>
        <v>1</v>
      </c>
      <c r="X119">
        <f t="shared" si="24"/>
        <v>1</v>
      </c>
      <c r="Y119">
        <f t="shared" si="24"/>
        <v>2</v>
      </c>
      <c r="Z119">
        <f t="shared" si="24"/>
        <v>2</v>
      </c>
      <c r="AA119">
        <f t="shared" si="24"/>
        <v>1</v>
      </c>
      <c r="AB119">
        <f t="shared" si="24"/>
        <v>3</v>
      </c>
      <c r="AC119">
        <f t="shared" si="24"/>
        <v>1</v>
      </c>
      <c r="AD119">
        <f t="shared" si="24"/>
        <v>1</v>
      </c>
      <c r="AE119">
        <f t="shared" si="24"/>
        <v>5</v>
      </c>
      <c r="AF119">
        <f t="shared" si="24"/>
        <v>3</v>
      </c>
      <c r="AG119">
        <f t="shared" si="24"/>
        <v>5</v>
      </c>
      <c r="AH119">
        <f t="shared" si="24"/>
        <v>2</v>
      </c>
      <c r="AI119">
        <f t="shared" si="24"/>
        <v>3</v>
      </c>
      <c r="AJ119">
        <f t="shared" si="24"/>
        <v>4</v>
      </c>
      <c r="AK119">
        <f t="shared" si="24"/>
        <v>7</v>
      </c>
      <c r="AL119">
        <f t="shared" si="24"/>
        <v>1</v>
      </c>
      <c r="AM119">
        <f t="shared" si="24"/>
        <v>6</v>
      </c>
      <c r="AN119">
        <f t="shared" si="24"/>
        <v>1</v>
      </c>
      <c r="AO119">
        <f t="shared" si="24"/>
        <v>2</v>
      </c>
      <c r="AP119">
        <f t="shared" si="24"/>
        <v>2</v>
      </c>
      <c r="AQ119">
        <f t="shared" si="24"/>
        <v>3</v>
      </c>
      <c r="AR119">
        <f t="shared" si="24"/>
        <v>1</v>
      </c>
      <c r="AS119">
        <f t="shared" si="24"/>
        <v>1</v>
      </c>
      <c r="AT119">
        <f t="shared" si="24"/>
        <v>0</v>
      </c>
      <c r="AU119">
        <f t="shared" si="24"/>
        <v>0</v>
      </c>
      <c r="AV119">
        <f t="shared" si="24"/>
        <v>1</v>
      </c>
      <c r="AW119">
        <f t="shared" si="24"/>
        <v>0</v>
      </c>
      <c r="AX119">
        <f t="shared" si="24"/>
        <v>0</v>
      </c>
      <c r="AY119">
        <f t="shared" si="24"/>
        <v>0</v>
      </c>
      <c r="AZ119">
        <f t="shared" si="24"/>
        <v>0</v>
      </c>
      <c r="BA119">
        <f t="shared" si="24"/>
        <v>0</v>
      </c>
      <c r="BB119">
        <f t="shared" si="24"/>
        <v>0</v>
      </c>
      <c r="BC119">
        <f t="shared" si="24"/>
        <v>0</v>
      </c>
      <c r="BD119">
        <f t="shared" si="24"/>
        <v>0</v>
      </c>
      <c r="BE119">
        <f t="shared" si="24"/>
        <v>0</v>
      </c>
      <c r="BF119">
        <f t="shared" si="24"/>
        <v>0</v>
      </c>
      <c r="BG119">
        <f t="shared" si="24"/>
        <v>0</v>
      </c>
      <c r="BH119">
        <f t="shared" si="24"/>
        <v>0</v>
      </c>
      <c r="BI119">
        <f t="shared" si="24"/>
        <v>0</v>
      </c>
      <c r="BJ119">
        <f t="shared" si="24"/>
        <v>0</v>
      </c>
      <c r="BK119">
        <f t="shared" ref="BK119:CB119" si="25">COUNTIFS($C2:$C114,"Full",BK2:BK114,"&gt;=1")</f>
        <v>1</v>
      </c>
      <c r="BL119">
        <f t="shared" si="25"/>
        <v>2</v>
      </c>
      <c r="BM119">
        <f t="shared" si="25"/>
        <v>1</v>
      </c>
      <c r="BN119">
        <f t="shared" si="25"/>
        <v>1</v>
      </c>
      <c r="BO119">
        <f t="shared" si="25"/>
        <v>1</v>
      </c>
      <c r="BP119">
        <f t="shared" si="25"/>
        <v>1</v>
      </c>
      <c r="BQ119">
        <f t="shared" si="25"/>
        <v>1</v>
      </c>
      <c r="BR119">
        <f t="shared" si="25"/>
        <v>1</v>
      </c>
      <c r="BS119">
        <f t="shared" si="25"/>
        <v>1</v>
      </c>
      <c r="BT119">
        <f t="shared" si="25"/>
        <v>1</v>
      </c>
      <c r="BU119">
        <f t="shared" si="25"/>
        <v>1</v>
      </c>
      <c r="BV119">
        <f t="shared" si="25"/>
        <v>1</v>
      </c>
      <c r="BW119">
        <f t="shared" si="25"/>
        <v>1</v>
      </c>
      <c r="BX119">
        <f t="shared" si="25"/>
        <v>1</v>
      </c>
      <c r="BY119">
        <f t="shared" si="25"/>
        <v>0</v>
      </c>
      <c r="BZ119">
        <f t="shared" si="25"/>
        <v>0</v>
      </c>
      <c r="CA119">
        <f t="shared" si="25"/>
        <v>0</v>
      </c>
      <c r="CB119">
        <f t="shared" si="25"/>
        <v>0</v>
      </c>
    </row>
    <row r="120" spans="1:86" x14ac:dyDescent="0.4">
      <c r="A120" t="s">
        <v>112</v>
      </c>
      <c r="D120">
        <f>SUM(D118:D119)</f>
        <v>35</v>
      </c>
      <c r="E120">
        <f t="shared" ref="E120:BJ120" si="26">SUM(E118:E119)</f>
        <v>31</v>
      </c>
      <c r="F120">
        <f t="shared" si="26"/>
        <v>5</v>
      </c>
      <c r="G120">
        <f t="shared" si="26"/>
        <v>10</v>
      </c>
      <c r="H120">
        <f t="shared" si="26"/>
        <v>1</v>
      </c>
      <c r="I120">
        <f t="shared" si="26"/>
        <v>8</v>
      </c>
      <c r="J120">
        <f t="shared" si="26"/>
        <v>10</v>
      </c>
      <c r="K120">
        <f t="shared" si="26"/>
        <v>4</v>
      </c>
      <c r="L120">
        <f t="shared" si="26"/>
        <v>15</v>
      </c>
      <c r="M120">
        <f t="shared" si="26"/>
        <v>1</v>
      </c>
      <c r="N120">
        <f t="shared" si="26"/>
        <v>3</v>
      </c>
      <c r="O120">
        <f t="shared" si="26"/>
        <v>4</v>
      </c>
      <c r="P120">
        <f t="shared" si="26"/>
        <v>1</v>
      </c>
      <c r="Q120">
        <f t="shared" si="26"/>
        <v>11</v>
      </c>
      <c r="R120">
        <f t="shared" si="26"/>
        <v>1</v>
      </c>
      <c r="S120">
        <f t="shared" si="26"/>
        <v>1</v>
      </c>
      <c r="T120">
        <f t="shared" si="26"/>
        <v>1</v>
      </c>
      <c r="U120">
        <f t="shared" si="26"/>
        <v>2</v>
      </c>
      <c r="V120">
        <f t="shared" si="26"/>
        <v>3</v>
      </c>
      <c r="W120">
        <f t="shared" si="26"/>
        <v>2</v>
      </c>
      <c r="X120">
        <f t="shared" si="26"/>
        <v>4</v>
      </c>
      <c r="Y120">
        <f t="shared" si="26"/>
        <v>2</v>
      </c>
      <c r="Z120">
        <f t="shared" si="26"/>
        <v>2</v>
      </c>
      <c r="AA120">
        <f t="shared" si="26"/>
        <v>1</v>
      </c>
      <c r="AB120">
        <f t="shared" si="26"/>
        <v>4</v>
      </c>
      <c r="AC120">
        <f t="shared" si="26"/>
        <v>1</v>
      </c>
      <c r="AD120">
        <f t="shared" si="26"/>
        <v>1</v>
      </c>
      <c r="AE120">
        <f t="shared" si="26"/>
        <v>7</v>
      </c>
      <c r="AF120">
        <f t="shared" si="26"/>
        <v>4</v>
      </c>
      <c r="AG120">
        <f t="shared" si="26"/>
        <v>5</v>
      </c>
      <c r="AH120">
        <f t="shared" si="26"/>
        <v>2</v>
      </c>
      <c r="AI120">
        <f t="shared" si="26"/>
        <v>5</v>
      </c>
      <c r="AJ120">
        <f t="shared" si="26"/>
        <v>9</v>
      </c>
      <c r="AK120">
        <f t="shared" si="26"/>
        <v>10</v>
      </c>
      <c r="AL120">
        <f t="shared" si="26"/>
        <v>4</v>
      </c>
      <c r="AM120">
        <f t="shared" si="26"/>
        <v>8</v>
      </c>
      <c r="AN120">
        <f t="shared" si="26"/>
        <v>1</v>
      </c>
      <c r="AO120">
        <f t="shared" si="26"/>
        <v>2</v>
      </c>
      <c r="AP120">
        <f t="shared" si="26"/>
        <v>2</v>
      </c>
      <c r="AQ120">
        <f t="shared" si="26"/>
        <v>6</v>
      </c>
      <c r="AR120">
        <f t="shared" si="26"/>
        <v>2</v>
      </c>
      <c r="AS120">
        <f t="shared" si="26"/>
        <v>2</v>
      </c>
      <c r="AT120">
        <f t="shared" si="26"/>
        <v>1</v>
      </c>
      <c r="AU120">
        <f t="shared" si="26"/>
        <v>1</v>
      </c>
      <c r="AV120">
        <f t="shared" si="26"/>
        <v>2</v>
      </c>
      <c r="AW120">
        <f t="shared" si="26"/>
        <v>1</v>
      </c>
      <c r="AX120">
        <f t="shared" si="26"/>
        <v>1</v>
      </c>
      <c r="AY120">
        <f t="shared" si="26"/>
        <v>1</v>
      </c>
      <c r="AZ120">
        <f t="shared" si="26"/>
        <v>1</v>
      </c>
      <c r="BA120">
        <f t="shared" si="26"/>
        <v>2</v>
      </c>
      <c r="BB120">
        <f t="shared" si="26"/>
        <v>1</v>
      </c>
      <c r="BC120">
        <f t="shared" si="26"/>
        <v>1</v>
      </c>
      <c r="BD120">
        <f t="shared" si="26"/>
        <v>1</v>
      </c>
      <c r="BE120">
        <f t="shared" si="26"/>
        <v>1</v>
      </c>
      <c r="BF120">
        <f t="shared" si="26"/>
        <v>1</v>
      </c>
      <c r="BG120">
        <f t="shared" si="26"/>
        <v>1</v>
      </c>
      <c r="BH120">
        <f t="shared" si="26"/>
        <v>2</v>
      </c>
      <c r="BI120">
        <f t="shared" si="26"/>
        <v>2</v>
      </c>
      <c r="BJ120">
        <f t="shared" si="26"/>
        <v>1</v>
      </c>
      <c r="BK120">
        <f t="shared" ref="BK120:CB120" si="27">SUM(BK118:BK119)</f>
        <v>2</v>
      </c>
      <c r="BL120">
        <f t="shared" si="27"/>
        <v>4</v>
      </c>
      <c r="BM120">
        <f t="shared" si="27"/>
        <v>1</v>
      </c>
      <c r="BN120">
        <f t="shared" si="27"/>
        <v>1</v>
      </c>
      <c r="BO120">
        <f t="shared" si="27"/>
        <v>1</v>
      </c>
      <c r="BP120">
        <f t="shared" si="27"/>
        <v>1</v>
      </c>
      <c r="BQ120">
        <f t="shared" si="27"/>
        <v>1</v>
      </c>
      <c r="BR120">
        <f t="shared" si="27"/>
        <v>1</v>
      </c>
      <c r="BS120">
        <f t="shared" si="27"/>
        <v>1</v>
      </c>
      <c r="BT120">
        <f t="shared" si="27"/>
        <v>1</v>
      </c>
      <c r="BU120">
        <f t="shared" si="27"/>
        <v>1</v>
      </c>
      <c r="BV120">
        <f t="shared" si="27"/>
        <v>1</v>
      </c>
      <c r="BW120">
        <f t="shared" si="27"/>
        <v>1</v>
      </c>
      <c r="BX120">
        <f t="shared" si="27"/>
        <v>1</v>
      </c>
      <c r="BY120">
        <f t="shared" si="27"/>
        <v>1</v>
      </c>
      <c r="BZ120">
        <f t="shared" si="27"/>
        <v>1</v>
      </c>
      <c r="CA120">
        <f t="shared" si="27"/>
        <v>1</v>
      </c>
      <c r="CB120">
        <f t="shared" si="27"/>
        <v>1</v>
      </c>
    </row>
    <row r="122" spans="1:86" x14ac:dyDescent="0.4">
      <c r="A122" t="s">
        <v>218</v>
      </c>
      <c r="D122" s="18">
        <f t="shared" ref="D122:AI122" si="28">D120/$B133</f>
        <v>0.39772727272727271</v>
      </c>
      <c r="E122" s="18">
        <f t="shared" si="28"/>
        <v>0.35227272727272729</v>
      </c>
      <c r="F122" s="18">
        <f t="shared" si="28"/>
        <v>5.6818181818181816E-2</v>
      </c>
      <c r="G122" s="18">
        <f t="shared" si="28"/>
        <v>0.11363636363636363</v>
      </c>
      <c r="H122" s="18">
        <f t="shared" si="28"/>
        <v>1.1363636363636364E-2</v>
      </c>
      <c r="I122" s="18">
        <f t="shared" si="28"/>
        <v>9.0909090909090912E-2</v>
      </c>
      <c r="J122" s="18">
        <f t="shared" si="28"/>
        <v>0.11363636363636363</v>
      </c>
      <c r="K122" s="18">
        <f t="shared" si="28"/>
        <v>4.5454545454545456E-2</v>
      </c>
      <c r="L122" s="18">
        <f t="shared" si="28"/>
        <v>0.17045454545454544</v>
      </c>
      <c r="M122" s="18">
        <f t="shared" si="28"/>
        <v>1.1363636363636364E-2</v>
      </c>
      <c r="N122" s="18">
        <f t="shared" si="28"/>
        <v>3.4090909090909088E-2</v>
      </c>
      <c r="O122" s="18">
        <f t="shared" si="28"/>
        <v>4.5454545454545456E-2</v>
      </c>
      <c r="P122" s="18">
        <f t="shared" si="28"/>
        <v>1.1363636363636364E-2</v>
      </c>
      <c r="Q122" s="18">
        <f t="shared" si="28"/>
        <v>0.125</v>
      </c>
      <c r="R122" s="18">
        <f t="shared" si="28"/>
        <v>1.1363636363636364E-2</v>
      </c>
      <c r="S122" s="18">
        <f t="shared" si="28"/>
        <v>1.1363636363636364E-2</v>
      </c>
      <c r="T122" s="18">
        <f t="shared" si="28"/>
        <v>1.1363636363636364E-2</v>
      </c>
      <c r="U122" s="18">
        <f t="shared" si="28"/>
        <v>2.2727272727272728E-2</v>
      </c>
      <c r="V122" s="18">
        <f t="shared" si="28"/>
        <v>3.4090909090909088E-2</v>
      </c>
      <c r="W122" s="18">
        <f t="shared" si="28"/>
        <v>2.2727272727272728E-2</v>
      </c>
      <c r="X122" s="18">
        <f t="shared" si="28"/>
        <v>4.5454545454545456E-2</v>
      </c>
      <c r="Y122" s="18">
        <f t="shared" si="28"/>
        <v>2.2727272727272728E-2</v>
      </c>
      <c r="Z122" s="18">
        <f t="shared" si="28"/>
        <v>2.2727272727272728E-2</v>
      </c>
      <c r="AA122" s="18">
        <f t="shared" si="28"/>
        <v>1.1363636363636364E-2</v>
      </c>
      <c r="AB122" s="18">
        <f t="shared" si="28"/>
        <v>4.5454545454545456E-2</v>
      </c>
      <c r="AC122" s="18">
        <f t="shared" si="28"/>
        <v>1.1363636363636364E-2</v>
      </c>
      <c r="AD122" s="18">
        <f t="shared" si="28"/>
        <v>1.1363636363636364E-2</v>
      </c>
      <c r="AE122" s="18">
        <f t="shared" si="28"/>
        <v>7.9545454545454544E-2</v>
      </c>
      <c r="AF122" s="18">
        <f t="shared" si="28"/>
        <v>4.5454545454545456E-2</v>
      </c>
      <c r="AG122" s="18">
        <f t="shared" si="28"/>
        <v>5.6818181818181816E-2</v>
      </c>
      <c r="AH122" s="18">
        <f t="shared" si="28"/>
        <v>2.2727272727272728E-2</v>
      </c>
      <c r="AI122" s="18">
        <f t="shared" si="28"/>
        <v>5.6818181818181816E-2</v>
      </c>
      <c r="AJ122" s="18">
        <f t="shared" ref="AJ122:BO122" si="29">AJ120/$B133</f>
        <v>0.10227272727272728</v>
      </c>
      <c r="AK122" s="18">
        <f t="shared" si="29"/>
        <v>0.11363636363636363</v>
      </c>
      <c r="AL122" s="18">
        <f t="shared" si="29"/>
        <v>4.5454545454545456E-2</v>
      </c>
      <c r="AM122" s="18">
        <f t="shared" si="29"/>
        <v>9.0909090909090912E-2</v>
      </c>
      <c r="AN122" s="18">
        <f t="shared" si="29"/>
        <v>1.1363636363636364E-2</v>
      </c>
      <c r="AO122" s="18">
        <f t="shared" si="29"/>
        <v>2.2727272727272728E-2</v>
      </c>
      <c r="AP122" s="18">
        <f t="shared" si="29"/>
        <v>2.2727272727272728E-2</v>
      </c>
      <c r="AQ122" s="18">
        <f t="shared" si="29"/>
        <v>6.8181818181818177E-2</v>
      </c>
      <c r="AR122" s="18">
        <f t="shared" si="29"/>
        <v>2.2727272727272728E-2</v>
      </c>
      <c r="AS122" s="18">
        <f t="shared" si="29"/>
        <v>2.2727272727272728E-2</v>
      </c>
      <c r="AT122" s="18">
        <f t="shared" si="29"/>
        <v>1.1363636363636364E-2</v>
      </c>
      <c r="AU122" s="18">
        <f t="shared" si="29"/>
        <v>1.1363636363636364E-2</v>
      </c>
      <c r="AV122" s="18">
        <f t="shared" si="29"/>
        <v>2.2727272727272728E-2</v>
      </c>
      <c r="AW122" s="18">
        <f t="shared" si="29"/>
        <v>1.1363636363636364E-2</v>
      </c>
      <c r="AX122" s="18">
        <f t="shared" si="29"/>
        <v>1.1363636363636364E-2</v>
      </c>
      <c r="AY122" s="18">
        <f t="shared" si="29"/>
        <v>1.1363636363636364E-2</v>
      </c>
      <c r="AZ122" s="18">
        <f t="shared" si="29"/>
        <v>1.1363636363636364E-2</v>
      </c>
      <c r="BA122" s="18">
        <f t="shared" si="29"/>
        <v>2.2727272727272728E-2</v>
      </c>
      <c r="BB122" s="18">
        <f t="shared" si="29"/>
        <v>1.1363636363636364E-2</v>
      </c>
      <c r="BC122" s="18">
        <f t="shared" si="29"/>
        <v>1.1363636363636364E-2</v>
      </c>
      <c r="BD122" s="18">
        <f t="shared" si="29"/>
        <v>1.1363636363636364E-2</v>
      </c>
      <c r="BE122" s="18">
        <f t="shared" si="29"/>
        <v>1.1363636363636364E-2</v>
      </c>
      <c r="BF122" s="18">
        <f t="shared" si="29"/>
        <v>1.1363636363636364E-2</v>
      </c>
      <c r="BG122" s="18">
        <f t="shared" si="29"/>
        <v>1.1363636363636364E-2</v>
      </c>
      <c r="BH122" s="18">
        <f t="shared" si="29"/>
        <v>2.2727272727272728E-2</v>
      </c>
      <c r="BI122" s="18">
        <f t="shared" si="29"/>
        <v>2.2727272727272728E-2</v>
      </c>
      <c r="BJ122" s="18">
        <f t="shared" si="29"/>
        <v>1.1363636363636364E-2</v>
      </c>
      <c r="BK122" s="18">
        <f t="shared" si="29"/>
        <v>2.2727272727272728E-2</v>
      </c>
      <c r="BL122" s="18">
        <f t="shared" si="29"/>
        <v>4.5454545454545456E-2</v>
      </c>
      <c r="BM122" s="18">
        <f t="shared" si="29"/>
        <v>1.1363636363636364E-2</v>
      </c>
      <c r="BN122" s="18">
        <f t="shared" si="29"/>
        <v>1.1363636363636364E-2</v>
      </c>
      <c r="BO122" s="18">
        <f t="shared" si="29"/>
        <v>1.1363636363636364E-2</v>
      </c>
      <c r="BP122" s="18">
        <f t="shared" ref="BP122:CB122" si="30">BP120/$B133</f>
        <v>1.1363636363636364E-2</v>
      </c>
      <c r="BQ122" s="18">
        <f t="shared" si="30"/>
        <v>1.1363636363636364E-2</v>
      </c>
      <c r="BR122" s="18">
        <f t="shared" si="30"/>
        <v>1.1363636363636364E-2</v>
      </c>
      <c r="BS122" s="18">
        <f t="shared" si="30"/>
        <v>1.1363636363636364E-2</v>
      </c>
      <c r="BT122" s="18">
        <f t="shared" si="30"/>
        <v>1.1363636363636364E-2</v>
      </c>
      <c r="BU122" s="18">
        <f t="shared" si="30"/>
        <v>1.1363636363636364E-2</v>
      </c>
      <c r="BV122" s="18">
        <f t="shared" si="30"/>
        <v>1.1363636363636364E-2</v>
      </c>
      <c r="BW122" s="18">
        <f t="shared" si="30"/>
        <v>1.1363636363636364E-2</v>
      </c>
      <c r="BX122" s="18">
        <f t="shared" si="30"/>
        <v>1.1363636363636364E-2</v>
      </c>
      <c r="BY122" s="18">
        <f t="shared" si="30"/>
        <v>1.1363636363636364E-2</v>
      </c>
      <c r="BZ122" s="18">
        <f t="shared" si="30"/>
        <v>1.1363636363636364E-2</v>
      </c>
      <c r="CA122" s="18">
        <f t="shared" si="30"/>
        <v>1.1363636363636364E-2</v>
      </c>
      <c r="CB122" s="18">
        <f t="shared" si="30"/>
        <v>1.1363636363636364E-2</v>
      </c>
    </row>
    <row r="123" spans="1:86" x14ac:dyDescent="0.4">
      <c r="C123" s="3"/>
      <c r="D123" s="3"/>
      <c r="E123" s="3"/>
      <c r="F123" s="3"/>
      <c r="G123" s="3"/>
    </row>
    <row r="124" spans="1:86" x14ac:dyDescent="0.4">
      <c r="A124" s="17" t="s">
        <v>212</v>
      </c>
      <c r="B124" s="18">
        <f>CG115/B133</f>
        <v>0.42045454545454547</v>
      </c>
      <c r="C124" s="3"/>
      <c r="D124" s="3"/>
      <c r="E124" s="3"/>
      <c r="F124" s="3"/>
      <c r="G124" s="3"/>
    </row>
    <row r="125" spans="1:86" x14ac:dyDescent="0.4">
      <c r="A125" s="17" t="s">
        <v>211</v>
      </c>
      <c r="B125" s="18">
        <f>CF115/B133</f>
        <v>0.125</v>
      </c>
      <c r="C125" s="3"/>
      <c r="D125" s="3"/>
      <c r="E125" s="3"/>
      <c r="F125" s="34" t="s">
        <v>222</v>
      </c>
      <c r="G125" s="34"/>
      <c r="H125" s="34"/>
      <c r="I125" s="34"/>
      <c r="J125" s="34"/>
      <c r="K125" s="34"/>
      <c r="L125" s="34"/>
      <c r="M125" s="34"/>
    </row>
    <row r="126" spans="1:86" x14ac:dyDescent="0.4">
      <c r="A126" s="17" t="s">
        <v>215</v>
      </c>
      <c r="B126" s="18">
        <f>CH115/B133</f>
        <v>0.47727272727272729</v>
      </c>
      <c r="C126" s="3"/>
      <c r="D126" s="3"/>
      <c r="E126" s="3"/>
      <c r="F126" s="26">
        <v>1</v>
      </c>
      <c r="G126" s="26">
        <v>2</v>
      </c>
      <c r="H126" s="26">
        <v>3</v>
      </c>
      <c r="I126" s="26">
        <v>4</v>
      </c>
      <c r="J126" s="26">
        <v>5</v>
      </c>
      <c r="K126" s="25" t="s">
        <v>223</v>
      </c>
      <c r="L126" s="24" t="s">
        <v>219</v>
      </c>
      <c r="M126" s="24" t="s">
        <v>220</v>
      </c>
      <c r="N126" s="24" t="s">
        <v>221</v>
      </c>
    </row>
    <row r="127" spans="1:86" x14ac:dyDescent="0.4">
      <c r="C127" s="3"/>
      <c r="D127" s="3"/>
      <c r="E127" s="3"/>
      <c r="F127" s="27">
        <f t="shared" ref="F127:K127" si="31">F128/$B$133</f>
        <v>0.43181818181818182</v>
      </c>
      <c r="G127" s="27">
        <f t="shared" si="31"/>
        <v>0.35227272727272729</v>
      </c>
      <c r="H127" s="27">
        <f t="shared" si="31"/>
        <v>0.13636363636363635</v>
      </c>
      <c r="I127" s="27">
        <f t="shared" si="31"/>
        <v>1.1363636363636364E-2</v>
      </c>
      <c r="J127" s="27">
        <f t="shared" si="31"/>
        <v>4.5454545454545456E-2</v>
      </c>
      <c r="K127" s="27">
        <f t="shared" si="31"/>
        <v>2.2727272727272728E-2</v>
      </c>
      <c r="L127" s="3">
        <f>MAX(CE2:CE113)</f>
        <v>8</v>
      </c>
      <c r="M127" s="23">
        <f>AVERAGEIF(CE2:CE113,"&gt;=1")</f>
        <v>1.9886363636363635</v>
      </c>
      <c r="N127" s="3">
        <f>MEDIAN(CE112:CE113,CE102:CE109,CE100,CE94:CE96,CE92,CE87:CE90,CE67:CE85,CE65,CE59:CE63,CE52:CE56,CE44:CE49,CE37:CE42,CE23:CE33,CE19:CE21,CE16:CE17,CE12:CE14,CE2:CE9)</f>
        <v>2</v>
      </c>
    </row>
    <row r="128" spans="1:86" x14ac:dyDescent="0.4">
      <c r="A128" s="17" t="s">
        <v>202</v>
      </c>
      <c r="B128">
        <f>COUNTIF(H120:CB120,"&gt;=1")+B129+B130-COUNTA(B129:B130)-B135-B136-B137-B138+COUNTA(B135:B138)</f>
        <v>64</v>
      </c>
      <c r="C128" s="3"/>
      <c r="D128" s="3"/>
      <c r="E128" s="3"/>
      <c r="F128" s="3">
        <f>COUNTIF($CE$2:$CE$113,F126)</f>
        <v>38</v>
      </c>
      <c r="G128" s="3">
        <f>COUNTIF($CE$2:$CE$113,G126)</f>
        <v>31</v>
      </c>
      <c r="H128" s="3">
        <f>COUNTIF($CE$2:$CE$113,H126)</f>
        <v>12</v>
      </c>
      <c r="I128" s="3">
        <f>COUNTIF($CE$2:$CE$113,I126)</f>
        <v>1</v>
      </c>
      <c r="J128" s="3">
        <f>COUNTIF($CE$2:$CE$113,J126)</f>
        <v>4</v>
      </c>
      <c r="K128" s="3">
        <f>COUNTIF($CE$2:$CE$113,"&gt;=6")</f>
        <v>2</v>
      </c>
    </row>
    <row r="129" spans="1:7" x14ac:dyDescent="0.4">
      <c r="A129" s="17" t="s">
        <v>204</v>
      </c>
      <c r="B129">
        <f>AS120</f>
        <v>2</v>
      </c>
      <c r="C129" s="3"/>
      <c r="D129" s="3"/>
      <c r="E129" s="3"/>
      <c r="F129" s="3"/>
      <c r="G129" s="3"/>
    </row>
    <row r="130" spans="1:7" x14ac:dyDescent="0.4">
      <c r="A130" s="17" t="s">
        <v>203</v>
      </c>
      <c r="B130">
        <f>SUM(G120)</f>
        <v>10</v>
      </c>
      <c r="C130" s="3"/>
      <c r="D130" s="3"/>
      <c r="E130" s="3"/>
      <c r="F130" s="3"/>
      <c r="G130" s="3"/>
    </row>
    <row r="131" spans="1:7" x14ac:dyDescent="0.4">
      <c r="A131" s="17" t="s">
        <v>116</v>
      </c>
      <c r="B131">
        <f>B128-SUM($B$135:$B$138)+COUNTA($B$135:$B$138)</f>
        <v>45</v>
      </c>
      <c r="C131" s="3"/>
      <c r="D131" s="3"/>
      <c r="E131" s="3"/>
      <c r="F131" s="3"/>
      <c r="G131" s="3"/>
    </row>
    <row r="132" spans="1:7" x14ac:dyDescent="0.4">
      <c r="A132" s="17" t="s">
        <v>224</v>
      </c>
      <c r="B132">
        <f>COUNTA(Tableau32[Paper Name (Title)])</f>
        <v>112</v>
      </c>
      <c r="C132" s="3"/>
      <c r="D132" s="3"/>
      <c r="E132" s="3"/>
      <c r="F132" s="3"/>
      <c r="G132" s="3"/>
    </row>
    <row r="133" spans="1:7" x14ac:dyDescent="0.4">
      <c r="A133" s="17" t="s">
        <v>217</v>
      </c>
      <c r="B133">
        <f>COUNTA(Tableau32[Paper Name (Title)])-CE115</f>
        <v>88</v>
      </c>
      <c r="C133" s="22">
        <f>B133/B132</f>
        <v>0.7857142857142857</v>
      </c>
      <c r="D133" s="3"/>
      <c r="E133" s="3"/>
      <c r="F133" s="3"/>
      <c r="G133" s="3"/>
    </row>
    <row r="134" spans="1:7" x14ac:dyDescent="0.4">
      <c r="C134" s="3"/>
      <c r="D134" s="3"/>
      <c r="E134" s="3"/>
      <c r="F134" s="3"/>
      <c r="G134" s="3"/>
    </row>
    <row r="135" spans="1:7" x14ac:dyDescent="0.4">
      <c r="A135" t="s">
        <v>198</v>
      </c>
      <c r="B135">
        <f>COUNTA(Tableau32[[#Headers],[ML-2k]:[MovieLens]])</f>
        <v>8</v>
      </c>
      <c r="C135" s="3"/>
      <c r="D135" s="3"/>
      <c r="E135" s="3"/>
      <c r="F135" s="3"/>
      <c r="G135" s="3"/>
    </row>
    <row r="136" spans="1:7" x14ac:dyDescent="0.4">
      <c r="A136" t="s">
        <v>199</v>
      </c>
      <c r="B136">
        <f>COUNTA(Tableau32[[#Headers],[Yahoo today module]:[Yahoo]])</f>
        <v>4</v>
      </c>
      <c r="C136" s="3"/>
      <c r="D136" s="3"/>
      <c r="E136" s="3"/>
      <c r="F136" s="3"/>
      <c r="G136" s="3"/>
    </row>
    <row r="137" spans="1:7" x14ac:dyDescent="0.4">
      <c r="A137" t="s">
        <v>200</v>
      </c>
      <c r="B137">
        <f>COUNTA(Tableau32[[#Headers],[Amazon Book Reviews]:[Amazon]])</f>
        <v>8</v>
      </c>
      <c r="C137" s="3"/>
      <c r="D137" s="3"/>
      <c r="E137" s="3"/>
      <c r="F137" s="3"/>
      <c r="G137" s="3"/>
    </row>
    <row r="138" spans="1:7" x14ac:dyDescent="0.4">
      <c r="A138" t="s">
        <v>201</v>
      </c>
      <c r="B138">
        <f>COUNTA(Tableau32[[#Headers],[Own dataset p]:[Proprietary]])</f>
        <v>3</v>
      </c>
      <c r="C138" s="3"/>
      <c r="D138" s="3"/>
      <c r="E138" s="3"/>
      <c r="F138" s="3"/>
      <c r="G138" s="3"/>
    </row>
    <row r="139" spans="1:7" x14ac:dyDescent="0.4">
      <c r="C139" s="3"/>
      <c r="D139" s="3"/>
      <c r="E139" s="3"/>
      <c r="F139" s="3"/>
      <c r="G139" s="3"/>
    </row>
    <row r="140" spans="1:7" x14ac:dyDescent="0.4">
      <c r="C140" s="3"/>
      <c r="D140" s="3"/>
      <c r="E140" s="3"/>
      <c r="F140" s="3"/>
      <c r="G140" s="3"/>
    </row>
    <row r="141" spans="1:7" x14ac:dyDescent="0.4">
      <c r="C141" s="3"/>
      <c r="D141" s="3"/>
      <c r="E141" s="3"/>
      <c r="F141" s="3"/>
      <c r="G141" s="3"/>
    </row>
    <row r="142" spans="1:7" x14ac:dyDescent="0.4">
      <c r="C142" s="3"/>
      <c r="D142" s="3"/>
      <c r="E142" s="3"/>
      <c r="F142" s="3"/>
      <c r="G142" s="3"/>
    </row>
    <row r="143" spans="1:7" x14ac:dyDescent="0.4">
      <c r="A143" s="17" t="s">
        <v>205</v>
      </c>
      <c r="C143" s="3"/>
      <c r="D143" s="3"/>
      <c r="E143" s="3"/>
      <c r="F143" s="3"/>
      <c r="G143" s="3"/>
    </row>
    <row r="144" spans="1:7" x14ac:dyDescent="0.4">
      <c r="A144" s="32" t="s">
        <v>4</v>
      </c>
      <c r="B144" s="33">
        <f>D122</f>
        <v>0.39772727272727271</v>
      </c>
      <c r="C144" s="3"/>
      <c r="D144" s="3"/>
      <c r="E144" s="3"/>
      <c r="F144" s="3"/>
      <c r="G144" s="3"/>
    </row>
    <row r="145" spans="1:7" x14ac:dyDescent="0.4">
      <c r="A145" s="32" t="s">
        <v>49</v>
      </c>
      <c r="B145" s="33">
        <f>E122</f>
        <v>0.35227272727272729</v>
      </c>
      <c r="C145" s="3"/>
      <c r="D145" s="3"/>
      <c r="E145" s="3"/>
      <c r="F145" s="3"/>
      <c r="G145" s="3"/>
    </row>
    <row r="146" spans="1:7" x14ac:dyDescent="0.4">
      <c r="A146" s="32" t="s">
        <v>5</v>
      </c>
      <c r="B146" s="33">
        <f>Q122</f>
        <v>0.125</v>
      </c>
      <c r="C146" s="3"/>
      <c r="D146" s="3"/>
      <c r="E146" s="3"/>
      <c r="F146" s="3"/>
      <c r="G146" s="3"/>
    </row>
    <row r="147" spans="1:7" x14ac:dyDescent="0.4">
      <c r="A147" s="32" t="s">
        <v>7</v>
      </c>
      <c r="B147" s="33">
        <f>G122</f>
        <v>0.11363636363636363</v>
      </c>
      <c r="C147" s="3"/>
      <c r="D147" s="3"/>
      <c r="E147" s="3"/>
      <c r="F147" s="3"/>
      <c r="G147" s="3"/>
    </row>
    <row r="148" spans="1:7" x14ac:dyDescent="0.4">
      <c r="A148" s="32" t="s">
        <v>8</v>
      </c>
      <c r="B148" s="33">
        <f>AE122</f>
        <v>7.9545454545454544E-2</v>
      </c>
      <c r="C148" s="3"/>
      <c r="D148" s="3"/>
      <c r="E148" s="3"/>
    </row>
    <row r="149" spans="1:7" x14ac:dyDescent="0.4">
      <c r="A149" s="32" t="s">
        <v>206</v>
      </c>
      <c r="B149" s="33">
        <f>F122</f>
        <v>5.6818181818181816E-2</v>
      </c>
      <c r="C149" s="3"/>
      <c r="D149" s="3"/>
      <c r="E149" s="3"/>
      <c r="F149" s="3"/>
      <c r="G149" s="3"/>
    </row>
    <row r="150" spans="1:7" x14ac:dyDescent="0.4">
      <c r="A150" s="32" t="s">
        <v>6</v>
      </c>
      <c r="B150" s="33">
        <f>AB122</f>
        <v>4.5454545454545456E-2</v>
      </c>
      <c r="C150" s="3"/>
      <c r="F150" s="3"/>
      <c r="G150" s="3"/>
    </row>
    <row r="151" spans="1:7" x14ac:dyDescent="0.4">
      <c r="A151" s="32" t="s">
        <v>107</v>
      </c>
      <c r="B151" s="33">
        <f>BL122</f>
        <v>4.5454545454545456E-2</v>
      </c>
      <c r="C151" s="3"/>
      <c r="D151" s="3"/>
      <c r="E151" s="3"/>
      <c r="F151" s="3"/>
      <c r="G151" s="3"/>
    </row>
    <row r="152" spans="1:7" x14ac:dyDescent="0.4">
      <c r="A152" s="32" t="s">
        <v>207</v>
      </c>
      <c r="B152" s="33">
        <f>X122</f>
        <v>4.5454545454545456E-2</v>
      </c>
      <c r="C152" s="3"/>
      <c r="D152" s="3"/>
      <c r="E152" s="3"/>
      <c r="F152" s="3"/>
      <c r="G152" s="3"/>
    </row>
    <row r="153" spans="1:7" x14ac:dyDescent="0.4">
      <c r="C153" s="3"/>
      <c r="D153" s="3"/>
      <c r="E153" s="3"/>
      <c r="F153" s="3"/>
      <c r="G153" s="3"/>
    </row>
    <row r="155" spans="1:7" x14ac:dyDescent="0.4">
      <c r="A155" t="s">
        <v>225</v>
      </c>
    </row>
    <row r="156" spans="1:7" x14ac:dyDescent="0.4">
      <c r="A156" t="s">
        <v>226</v>
      </c>
    </row>
    <row r="157" spans="1:7" x14ac:dyDescent="0.4">
      <c r="A157" t="s">
        <v>227</v>
      </c>
    </row>
    <row r="158" spans="1:7" x14ac:dyDescent="0.4">
      <c r="A158" t="s">
        <v>4</v>
      </c>
    </row>
    <row r="165" spans="1:3" x14ac:dyDescent="0.4">
      <c r="A165" t="s">
        <v>230</v>
      </c>
      <c r="B165" s="18">
        <f>C165/$C$175</f>
        <v>2.8571428571428571E-2</v>
      </c>
      <c r="C165">
        <f>H116</f>
        <v>1</v>
      </c>
    </row>
    <row r="166" spans="1:3" x14ac:dyDescent="0.4">
      <c r="A166" t="s">
        <v>226</v>
      </c>
      <c r="B166" s="18">
        <f t="shared" ref="B166:B173" si="32">C166/$C$175</f>
        <v>0.22857142857142856</v>
      </c>
      <c r="C166">
        <f>I120</f>
        <v>8</v>
      </c>
    </row>
    <row r="167" spans="1:3" x14ac:dyDescent="0.4">
      <c r="A167" t="s">
        <v>231</v>
      </c>
      <c r="B167" s="18">
        <f t="shared" si="32"/>
        <v>0.42857142857142855</v>
      </c>
      <c r="C167">
        <f>L120</f>
        <v>15</v>
      </c>
    </row>
    <row r="168" spans="1:3" x14ac:dyDescent="0.4">
      <c r="A168" t="s">
        <v>232</v>
      </c>
      <c r="B168" s="18">
        <f t="shared" si="32"/>
        <v>0.11428571428571428</v>
      </c>
      <c r="C168">
        <f>K120</f>
        <v>4</v>
      </c>
    </row>
    <row r="169" spans="1:3" x14ac:dyDescent="0.4">
      <c r="A169" t="s">
        <v>233</v>
      </c>
      <c r="B169" s="18">
        <f t="shared" si="32"/>
        <v>0.2857142857142857</v>
      </c>
      <c r="C169">
        <f>J120</f>
        <v>10</v>
      </c>
    </row>
    <row r="170" spans="1:3" x14ac:dyDescent="0.4">
      <c r="A170" t="s">
        <v>234</v>
      </c>
      <c r="B170" s="18">
        <f t="shared" si="32"/>
        <v>2.8571428571428571E-2</v>
      </c>
      <c r="C170">
        <f>M120</f>
        <v>1</v>
      </c>
    </row>
    <row r="171" spans="1:3" x14ac:dyDescent="0.4">
      <c r="A171" t="s">
        <v>235</v>
      </c>
      <c r="B171" s="18">
        <f t="shared" si="32"/>
        <v>0</v>
      </c>
      <c r="C171">
        <v>0</v>
      </c>
    </row>
    <row r="172" spans="1:3" x14ac:dyDescent="0.4">
      <c r="A172" t="s">
        <v>30</v>
      </c>
      <c r="B172" s="18">
        <f t="shared" si="32"/>
        <v>8.5714285714285715E-2</v>
      </c>
      <c r="C172">
        <f>N120</f>
        <v>3</v>
      </c>
    </row>
    <row r="173" spans="1:3" x14ac:dyDescent="0.4">
      <c r="A173" s="3" t="s">
        <v>228</v>
      </c>
      <c r="B173" s="18">
        <f t="shared" si="32"/>
        <v>0.11428571428571428</v>
      </c>
      <c r="C173">
        <f>O120</f>
        <v>4</v>
      </c>
    </row>
    <row r="175" spans="1:3" x14ac:dyDescent="0.4">
      <c r="A175" t="s">
        <v>229</v>
      </c>
      <c r="C175">
        <f>D120</f>
        <v>35</v>
      </c>
    </row>
  </sheetData>
  <mergeCells count="1">
    <mergeCell ref="F125:M125"/>
  </mergeCells>
  <phoneticPr fontId="8" type="noConversion"/>
  <conditionalFormatting sqref="D120:CB120">
    <cfRule type="cellIs" dxfId="2" priority="6" operator="equal">
      <formula>0</formula>
    </cfRule>
  </conditionalFormatting>
  <conditionalFormatting sqref="D122:CB122">
    <cfRule type="cellIs" dxfId="1" priority="3" operator="greaterThan">
      <formula>0.03</formula>
    </cfRule>
  </conditionalFormatting>
  <conditionalFormatting sqref="CE115 CE2:CE113">
    <cfRule type="cellIs" dxfId="0" priority="2" operator="equal">
      <formula>0</formula>
    </cfRule>
  </conditionalFormatting>
  <dataValidations disablePrompts="1" count="1">
    <dataValidation type="list" allowBlank="1" showInputMessage="1" showErrorMessage="1" sqref="H89 H2:H69 C2:C116 H96 H106 H93 H102 H86 H99" xr:uid="{48B73C33-4BFD-4732-BDE6-B9C7662D7F91}">
      <formula1>#REF!</formula1>
    </dataValidation>
  </dataValidation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AB32-F9F6-4D07-82D3-FAC9110FCCCF}">
  <dimension ref="A2:C11"/>
  <sheetViews>
    <sheetView workbookViewId="0">
      <selection activeCell="E15" sqref="E15"/>
    </sheetView>
  </sheetViews>
  <sheetFormatPr defaultRowHeight="14.6" x14ac:dyDescent="0.4"/>
  <cols>
    <col min="1" max="1" width="40.61328125" bestFit="1" customWidth="1"/>
    <col min="2" max="3" width="25.07421875" bestFit="1" customWidth="1"/>
  </cols>
  <sheetData>
    <row r="2" spans="1:3" ht="20.6" x14ac:dyDescent="0.55000000000000004">
      <c r="A2" s="35" t="s">
        <v>236</v>
      </c>
      <c r="B2" s="35" t="s">
        <v>237</v>
      </c>
      <c r="C2" s="35" t="s">
        <v>238</v>
      </c>
    </row>
    <row r="3" spans="1:3" ht="20.6" x14ac:dyDescent="0.55000000000000004">
      <c r="A3" s="35" t="str">
        <f>'RecSyst all'!A165</f>
        <v>MovieLens 2k</v>
      </c>
      <c r="B3" s="36">
        <f>'RecSyst all'!B165</f>
        <v>2.8571428571428571E-2</v>
      </c>
      <c r="C3" s="35">
        <f>'RecSyst all'!C165</f>
        <v>1</v>
      </c>
    </row>
    <row r="4" spans="1:3" ht="20.6" x14ac:dyDescent="0.55000000000000004">
      <c r="A4" s="35" t="str">
        <f>'RecSyst all'!A166</f>
        <v>MovieLens 100k</v>
      </c>
      <c r="B4" s="36">
        <f>'RecSyst all'!B166</f>
        <v>0.22857142857142856</v>
      </c>
      <c r="C4" s="35">
        <f>'RecSyst all'!C166</f>
        <v>8</v>
      </c>
    </row>
    <row r="5" spans="1:3" ht="20.6" x14ac:dyDescent="0.55000000000000004">
      <c r="A5" s="35" t="str">
        <f>'RecSyst all'!A167</f>
        <v>MovieLens 1M</v>
      </c>
      <c r="B5" s="36">
        <f>'RecSyst all'!B167</f>
        <v>0.42857142857142855</v>
      </c>
      <c r="C5" s="35">
        <f>'RecSyst all'!C167</f>
        <v>15</v>
      </c>
    </row>
    <row r="6" spans="1:3" ht="20.6" x14ac:dyDescent="0.55000000000000004">
      <c r="A6" s="35" t="str">
        <f>'RecSyst all'!A168</f>
        <v>MovieLens 10M</v>
      </c>
      <c r="B6" s="36">
        <f>'RecSyst all'!B168</f>
        <v>0.11428571428571428</v>
      </c>
      <c r="C6" s="35">
        <f>'RecSyst all'!C168</f>
        <v>4</v>
      </c>
    </row>
    <row r="7" spans="1:3" ht="20.6" x14ac:dyDescent="0.55000000000000004">
      <c r="A7" s="35" t="str">
        <f>'RecSyst all'!A169</f>
        <v>MovieLens 20M</v>
      </c>
      <c r="B7" s="36">
        <f>'RecSyst all'!B169</f>
        <v>0.2857142857142857</v>
      </c>
      <c r="C7" s="35">
        <f>'RecSyst all'!C169</f>
        <v>10</v>
      </c>
    </row>
    <row r="8" spans="1:3" ht="20.6" x14ac:dyDescent="0.55000000000000004">
      <c r="A8" s="35" t="str">
        <f>'RecSyst all'!A170</f>
        <v>MovieLens Latest, Full</v>
      </c>
      <c r="B8" s="36">
        <f>'RecSyst all'!B170</f>
        <v>2.8571428571428571E-2</v>
      </c>
      <c r="C8" s="35">
        <f>'RecSyst all'!C170</f>
        <v>1</v>
      </c>
    </row>
    <row r="9" spans="1:3" ht="20.6" x14ac:dyDescent="0.55000000000000004">
      <c r="A9" s="35" t="str">
        <f>'RecSyst all'!A171</f>
        <v>MovieLens Latest, Small</v>
      </c>
      <c r="B9" s="36">
        <f>'RecSyst all'!B171</f>
        <v>0</v>
      </c>
      <c r="C9" s="35">
        <f>'RecSyst all'!C171</f>
        <v>0</v>
      </c>
    </row>
    <row r="10" spans="1:3" ht="20.6" x14ac:dyDescent="0.55000000000000004">
      <c r="A10" s="35" t="str">
        <f>'RecSyst all'!A172</f>
        <v xml:space="preserve">MovieLens  Tag Genome </v>
      </c>
      <c r="B10" s="36">
        <f>'RecSyst all'!B172</f>
        <v>8.5714285714285715E-2</v>
      </c>
      <c r="C10" s="35">
        <f>'RecSyst all'!C172</f>
        <v>3</v>
      </c>
    </row>
    <row r="11" spans="1:3" ht="20.6" x14ac:dyDescent="0.55000000000000004">
      <c r="A11" s="35" t="str">
        <f>'RecSyst all'!A173</f>
        <v>MovieLens Unkown</v>
      </c>
      <c r="B11" s="36">
        <f>'RecSyst all'!B173</f>
        <v>0.11428571428571428</v>
      </c>
      <c r="C11" s="35">
        <f>'RecSyst all'!C173</f>
        <v>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RecSyst all</vt:lpstr>
      <vt:lpstr>MovieLens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 Victor</dc:creator>
  <cp:lastModifiedBy>Joeran Beel</cp:lastModifiedBy>
  <dcterms:created xsi:type="dcterms:W3CDTF">2019-06-20T15:51:00Z</dcterms:created>
  <dcterms:modified xsi:type="dcterms:W3CDTF">2019-08-03T13:30:10Z</dcterms:modified>
</cp:coreProperties>
</file>