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alytics_Processos\Orcamento_2025\Criterios de Rateio\"/>
    </mc:Choice>
  </mc:AlternateContent>
  <xr:revisionPtr revIDLastSave="0" documentId="13_ncr:1_{1BAE62A5-6D18-4CCC-BCDB-12749C50A213}" xr6:coauthVersionLast="47" xr6:coauthVersionMax="47" xr10:uidLastSave="{00000000-0000-0000-0000-000000000000}"/>
  <bookViews>
    <workbookView xWindow="-120" yWindow="-120" windowWidth="20730" windowHeight="11160" xr2:uid="{53B3E30B-54F2-4398-9BD0-1FA6C6904019}"/>
  </bookViews>
  <sheets>
    <sheet name="LUXUS - 2020 000091.01" sheetId="1" r:id="rId1"/>
    <sheet name="Planilha1" sheetId="2" r:id="rId2"/>
    <sheet name="Planilha2" sheetId="3" r:id="rId3"/>
  </sheets>
  <definedNames>
    <definedName name="_xlnm._FilterDatabase" localSheetId="2" hidden="1">Planilha2!$A$1:$Q$1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3" l="1"/>
  <c r="T33" i="3"/>
  <c r="T32" i="3"/>
  <c r="T31" i="3"/>
  <c r="T30" i="3"/>
  <c r="T29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6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108" i="1"/>
  <c r="E108" i="1" l="1"/>
  <c r="F80" i="1" l="1"/>
  <c r="L80" i="1" s="1"/>
  <c r="F61" i="1"/>
  <c r="J61" i="1" s="1"/>
  <c r="F72" i="1"/>
  <c r="N72" i="1" s="1"/>
  <c r="F30" i="1"/>
  <c r="N30" i="1" s="1"/>
  <c r="F78" i="1"/>
  <c r="M78" i="1" s="1"/>
  <c r="F37" i="1"/>
  <c r="N37" i="1" s="1"/>
  <c r="F60" i="1"/>
  <c r="G60" i="1" s="1"/>
  <c r="F64" i="1"/>
  <c r="H64" i="1" s="1"/>
  <c r="F24" i="1"/>
  <c r="N24" i="1" s="1"/>
  <c r="F55" i="1"/>
  <c r="L55" i="1" s="1"/>
  <c r="F44" i="1"/>
  <c r="I44" i="1" s="1"/>
  <c r="F62" i="1"/>
  <c r="R62" i="1" s="1"/>
  <c r="F14" i="1"/>
  <c r="N14" i="1" s="1"/>
  <c r="F21" i="1"/>
  <c r="M21" i="1" s="1"/>
  <c r="F71" i="1"/>
  <c r="J71" i="1" s="1"/>
  <c r="F84" i="1"/>
  <c r="M84" i="1" s="1"/>
  <c r="F63" i="1"/>
  <c r="G63" i="1" s="1"/>
  <c r="F35" i="1"/>
  <c r="P35" i="1" s="1"/>
  <c r="F48" i="1"/>
  <c r="M48" i="1" s="1"/>
  <c r="F77" i="1"/>
  <c r="G77" i="1" s="1"/>
  <c r="F103" i="1"/>
  <c r="M103" i="1" s="1"/>
  <c r="F39" i="1"/>
  <c r="I39" i="1" s="1"/>
  <c r="F46" i="1"/>
  <c r="R46" i="1" s="1"/>
  <c r="F99" i="1"/>
  <c r="M99" i="1" s="1"/>
  <c r="F47" i="1"/>
  <c r="L47" i="1" s="1"/>
  <c r="F29" i="1"/>
  <c r="H29" i="1" s="1"/>
  <c r="F104" i="1"/>
  <c r="H104" i="1" s="1"/>
  <c r="F40" i="1"/>
  <c r="I40" i="1" s="1"/>
  <c r="F53" i="1"/>
  <c r="K53" i="1" s="1"/>
  <c r="F95" i="1"/>
  <c r="H95" i="1" s="1"/>
  <c r="F31" i="1"/>
  <c r="H31" i="1" s="1"/>
  <c r="F38" i="1"/>
  <c r="L38" i="1" s="1"/>
  <c r="F85" i="1"/>
  <c r="H85" i="1" s="1"/>
  <c r="F51" i="1"/>
  <c r="J51" i="1" s="1"/>
  <c r="F13" i="1"/>
  <c r="L13" i="1" s="1"/>
  <c r="F69" i="1"/>
  <c r="O69" i="1" s="1"/>
  <c r="F9" i="1"/>
  <c r="N9" i="1" s="1"/>
  <c r="F56" i="1"/>
  <c r="K56" i="1" s="1"/>
  <c r="F54" i="1"/>
  <c r="G54" i="1" s="1"/>
  <c r="F96" i="1"/>
  <c r="L96" i="1" s="1"/>
  <c r="F32" i="1"/>
  <c r="N32" i="1" s="1"/>
  <c r="F22" i="1"/>
  <c r="I22" i="1" s="1"/>
  <c r="F87" i="1"/>
  <c r="P87" i="1" s="1"/>
  <c r="F16" i="1"/>
  <c r="L16" i="1" s="1"/>
  <c r="F102" i="1"/>
  <c r="M102" i="1" s="1"/>
  <c r="F23" i="1"/>
  <c r="R23" i="1" s="1"/>
  <c r="F36" i="1"/>
  <c r="P36" i="1" s="1"/>
  <c r="F73" i="1"/>
  <c r="O73" i="1" s="1"/>
  <c r="F17" i="1"/>
  <c r="L17" i="1" s="1"/>
  <c r="F86" i="1"/>
  <c r="L86" i="1" s="1"/>
  <c r="F12" i="1"/>
  <c r="M12" i="1" s="1"/>
  <c r="F88" i="1"/>
  <c r="Q88" i="1" s="1"/>
  <c r="F25" i="1"/>
  <c r="J25" i="1" s="1"/>
  <c r="F52" i="1"/>
  <c r="N52" i="1" s="1"/>
  <c r="F79" i="1"/>
  <c r="P79" i="1" s="1"/>
  <c r="F93" i="1"/>
  <c r="K93" i="1" s="1"/>
  <c r="F94" i="1"/>
  <c r="N94" i="1" s="1"/>
  <c r="F15" i="1"/>
  <c r="J15" i="1" s="1"/>
  <c r="F20" i="1"/>
  <c r="K20" i="1" s="1"/>
  <c r="F49" i="1"/>
  <c r="H49" i="1" s="1"/>
  <c r="F41" i="1"/>
  <c r="O41" i="1" s="1"/>
  <c r="F107" i="1"/>
  <c r="H107" i="1" s="1"/>
  <c r="F91" i="1"/>
  <c r="L91" i="1" s="1"/>
  <c r="F81" i="1"/>
  <c r="I81" i="1" s="1"/>
  <c r="F67" i="1"/>
  <c r="Q67" i="1" s="1"/>
  <c r="F27" i="1"/>
  <c r="R27" i="1" s="1"/>
  <c r="F92" i="1"/>
  <c r="I92" i="1" s="1"/>
  <c r="F59" i="1"/>
  <c r="P59" i="1" s="1"/>
  <c r="F89" i="1"/>
  <c r="O89" i="1" s="1"/>
  <c r="F43" i="1"/>
  <c r="N43" i="1" s="1"/>
  <c r="F100" i="1"/>
  <c r="K100" i="1" s="1"/>
  <c r="F106" i="1"/>
  <c r="N106" i="1" s="1"/>
  <c r="F50" i="1"/>
  <c r="F105" i="1"/>
  <c r="F28" i="1"/>
  <c r="F10" i="1"/>
  <c r="F18" i="1"/>
  <c r="F82" i="1"/>
  <c r="F58" i="1"/>
  <c r="F34" i="1"/>
  <c r="Q34" i="1" s="1"/>
  <c r="F42" i="1"/>
  <c r="F57" i="1"/>
  <c r="Q57" i="1" s="1"/>
  <c r="F33" i="1"/>
  <c r="M33" i="1" s="1"/>
  <c r="F70" i="1"/>
  <c r="K70" i="1" s="1"/>
  <c r="F101" i="1"/>
  <c r="J101" i="1" s="1"/>
  <c r="F45" i="1"/>
  <c r="O45" i="1" s="1"/>
  <c r="F76" i="1"/>
  <c r="N76" i="1" s="1"/>
  <c r="F83" i="1"/>
  <c r="P83" i="1" s="1"/>
  <c r="F66" i="1"/>
  <c r="G66" i="1" s="1"/>
  <c r="F74" i="1"/>
  <c r="F90" i="1"/>
  <c r="M90" i="1" s="1"/>
  <c r="F65" i="1"/>
  <c r="R65" i="1" s="1"/>
  <c r="F68" i="1"/>
  <c r="H68" i="1" s="1"/>
  <c r="F75" i="1"/>
  <c r="J75" i="1" s="1"/>
  <c r="F98" i="1"/>
  <c r="Q98" i="1" s="1"/>
  <c r="F26" i="1"/>
  <c r="G26" i="1" s="1"/>
  <c r="F97" i="1"/>
  <c r="R97" i="1" s="1"/>
  <c r="F11" i="1"/>
  <c r="F19" i="1"/>
  <c r="L78" i="1"/>
  <c r="I78" i="1"/>
  <c r="N78" i="1"/>
  <c r="O78" i="1"/>
  <c r="J62" i="1"/>
  <c r="M104" i="1"/>
  <c r="M87" i="1"/>
  <c r="N39" i="1" l="1"/>
  <c r="R39" i="1"/>
  <c r="K39" i="1"/>
  <c r="R47" i="1"/>
  <c r="N67" i="1"/>
  <c r="M30" i="1"/>
  <c r="H51" i="1"/>
  <c r="H93" i="1"/>
  <c r="K31" i="1"/>
  <c r="O106" i="1"/>
  <c r="I93" i="1"/>
  <c r="L104" i="1"/>
  <c r="P55" i="1"/>
  <c r="Q93" i="1"/>
  <c r="J104" i="1"/>
  <c r="H87" i="1"/>
  <c r="P104" i="1"/>
  <c r="M62" i="1"/>
  <c r="H67" i="1"/>
  <c r="I104" i="1"/>
  <c r="N62" i="1"/>
  <c r="N20" i="1"/>
  <c r="K46" i="1"/>
  <c r="R95" i="1"/>
  <c r="J72" i="1"/>
  <c r="P93" i="1"/>
  <c r="K95" i="1"/>
  <c r="O99" i="1"/>
  <c r="N93" i="1"/>
  <c r="G39" i="1"/>
  <c r="O104" i="1"/>
  <c r="K104" i="1"/>
  <c r="M39" i="1"/>
  <c r="M53" i="1"/>
  <c r="H16" i="1"/>
  <c r="N104" i="1"/>
  <c r="L39" i="1"/>
  <c r="P39" i="1"/>
  <c r="J87" i="1"/>
  <c r="N46" i="1"/>
  <c r="R104" i="1"/>
  <c r="H39" i="1"/>
  <c r="N84" i="1"/>
  <c r="Q56" i="1"/>
  <c r="M23" i="1"/>
  <c r="M56" i="1"/>
  <c r="P23" i="1"/>
  <c r="I56" i="1"/>
  <c r="J23" i="1"/>
  <c r="P31" i="1"/>
  <c r="N56" i="1"/>
  <c r="I23" i="1"/>
  <c r="O22" i="1"/>
  <c r="O51" i="1"/>
  <c r="N51" i="1"/>
  <c r="N22" i="1"/>
  <c r="Q37" i="1"/>
  <c r="M51" i="1"/>
  <c r="M14" i="1"/>
  <c r="P51" i="1"/>
  <c r="I51" i="1"/>
  <c r="G22" i="1"/>
  <c r="H22" i="1"/>
  <c r="J93" i="1"/>
  <c r="O44" i="1"/>
  <c r="L22" i="1"/>
  <c r="Q51" i="1"/>
  <c r="Q22" i="1"/>
  <c r="R93" i="1"/>
  <c r="M93" i="1"/>
  <c r="L51" i="1"/>
  <c r="K22" i="1"/>
  <c r="O93" i="1"/>
  <c r="L93" i="1"/>
  <c r="L84" i="1"/>
  <c r="G30" i="1"/>
  <c r="J22" i="1"/>
  <c r="G51" i="1"/>
  <c r="K51" i="1"/>
  <c r="R22" i="1"/>
  <c r="M22" i="1"/>
  <c r="G93" i="1"/>
  <c r="Q14" i="1"/>
  <c r="M37" i="1"/>
  <c r="Q15" i="1"/>
  <c r="R51" i="1"/>
  <c r="P22" i="1"/>
  <c r="J14" i="1"/>
  <c r="N53" i="1"/>
  <c r="H37" i="1"/>
  <c r="K15" i="1"/>
  <c r="N102" i="1"/>
  <c r="I46" i="1"/>
  <c r="H53" i="1"/>
  <c r="O24" i="1"/>
  <c r="I84" i="1"/>
  <c r="H99" i="1"/>
  <c r="G80" i="1"/>
  <c r="H102" i="1"/>
  <c r="Q46" i="1"/>
  <c r="L46" i="1"/>
  <c r="P24" i="1"/>
  <c r="P9" i="1"/>
  <c r="N99" i="1"/>
  <c r="Q80" i="1"/>
  <c r="J46" i="1"/>
  <c r="H46" i="1"/>
  <c r="R53" i="1"/>
  <c r="M24" i="1"/>
  <c r="L72" i="1"/>
  <c r="I99" i="1"/>
  <c r="J80" i="1"/>
  <c r="G46" i="1"/>
  <c r="R31" i="1"/>
  <c r="Q53" i="1"/>
  <c r="Q35" i="1"/>
  <c r="R55" i="1"/>
  <c r="L24" i="1"/>
  <c r="G72" i="1"/>
  <c r="I80" i="1"/>
  <c r="P46" i="1"/>
  <c r="O31" i="1"/>
  <c r="G53" i="1"/>
  <c r="O55" i="1"/>
  <c r="K24" i="1"/>
  <c r="O72" i="1"/>
  <c r="M46" i="1"/>
  <c r="J31" i="1"/>
  <c r="J53" i="1"/>
  <c r="H55" i="1"/>
  <c r="K84" i="1"/>
  <c r="P99" i="1"/>
  <c r="Q102" i="1"/>
  <c r="O46" i="1"/>
  <c r="P53" i="1"/>
  <c r="I53" i="1"/>
  <c r="K62" i="1"/>
  <c r="N101" i="1"/>
  <c r="G24" i="1"/>
  <c r="P84" i="1"/>
  <c r="Q78" i="1"/>
  <c r="N23" i="1"/>
  <c r="K80" i="1"/>
  <c r="G102" i="1"/>
  <c r="O53" i="1"/>
  <c r="L53" i="1"/>
  <c r="R24" i="1"/>
  <c r="G84" i="1"/>
  <c r="P78" i="1"/>
  <c r="L9" i="1"/>
  <c r="K23" i="1"/>
  <c r="I88" i="1"/>
  <c r="Q40" i="1"/>
  <c r="L106" i="1"/>
  <c r="G16" i="1"/>
  <c r="Q62" i="1"/>
  <c r="I24" i="1"/>
  <c r="J84" i="1"/>
  <c r="J78" i="1"/>
  <c r="R80" i="1"/>
  <c r="P67" i="1"/>
  <c r="R16" i="1"/>
  <c r="K16" i="1"/>
  <c r="K40" i="1"/>
  <c r="P16" i="1"/>
  <c r="G69" i="1"/>
  <c r="G49" i="1"/>
  <c r="J16" i="1"/>
  <c r="K69" i="1"/>
  <c r="N49" i="1"/>
  <c r="N16" i="1"/>
  <c r="M16" i="1"/>
  <c r="N69" i="1"/>
  <c r="J88" i="1"/>
  <c r="O16" i="1"/>
  <c r="I16" i="1"/>
  <c r="J69" i="1"/>
  <c r="N88" i="1"/>
  <c r="Q16" i="1"/>
  <c r="J40" i="1"/>
  <c r="L69" i="1"/>
  <c r="M88" i="1"/>
  <c r="N21" i="1"/>
  <c r="I21" i="1"/>
  <c r="H14" i="1"/>
  <c r="M31" i="1"/>
  <c r="P52" i="1"/>
  <c r="P62" i="1"/>
  <c r="I62" i="1"/>
  <c r="G56" i="1"/>
  <c r="J56" i="1"/>
  <c r="G78" i="1"/>
  <c r="H78" i="1"/>
  <c r="L99" i="1"/>
  <c r="O23" i="1"/>
  <c r="L23" i="1"/>
  <c r="L88" i="1"/>
  <c r="P88" i="1"/>
  <c r="Q49" i="1"/>
  <c r="K107" i="1"/>
  <c r="G31" i="1"/>
  <c r="I31" i="1"/>
  <c r="I77" i="1"/>
  <c r="G36" i="1"/>
  <c r="O62" i="1"/>
  <c r="L62" i="1"/>
  <c r="L56" i="1"/>
  <c r="P56" i="1"/>
  <c r="K78" i="1"/>
  <c r="G99" i="1"/>
  <c r="K99" i="1"/>
  <c r="G23" i="1"/>
  <c r="H23" i="1"/>
  <c r="O88" i="1"/>
  <c r="H88" i="1"/>
  <c r="L89" i="1"/>
  <c r="I14" i="1"/>
  <c r="N54" i="1"/>
  <c r="G38" i="1"/>
  <c r="I96" i="1"/>
  <c r="R14" i="1"/>
  <c r="Q31" i="1"/>
  <c r="L31" i="1"/>
  <c r="G48" i="1"/>
  <c r="G62" i="1"/>
  <c r="H62" i="1"/>
  <c r="R56" i="1"/>
  <c r="H56" i="1"/>
  <c r="R78" i="1"/>
  <c r="R99" i="1"/>
  <c r="J99" i="1"/>
  <c r="Q23" i="1"/>
  <c r="G88" i="1"/>
  <c r="K88" i="1"/>
  <c r="P14" i="1"/>
  <c r="N31" i="1"/>
  <c r="R37" i="1"/>
  <c r="Q48" i="1"/>
  <c r="O56" i="1"/>
  <c r="Q99" i="1"/>
  <c r="R88" i="1"/>
  <c r="O102" i="1"/>
  <c r="P95" i="1"/>
  <c r="L40" i="1"/>
  <c r="Q20" i="1"/>
  <c r="O63" i="1"/>
  <c r="P94" i="1"/>
  <c r="J102" i="1"/>
  <c r="N87" i="1"/>
  <c r="P40" i="1"/>
  <c r="M20" i="1"/>
  <c r="K44" i="1"/>
  <c r="O9" i="1"/>
  <c r="R61" i="1"/>
  <c r="P90" i="1"/>
  <c r="L102" i="1"/>
  <c r="R87" i="1"/>
  <c r="L87" i="1"/>
  <c r="G40" i="1"/>
  <c r="L35" i="1"/>
  <c r="J30" i="1"/>
  <c r="Q87" i="1"/>
  <c r="I87" i="1"/>
  <c r="R40" i="1"/>
  <c r="H40" i="1"/>
  <c r="M54" i="1"/>
  <c r="O36" i="1"/>
  <c r="Q61" i="1"/>
  <c r="N100" i="1"/>
  <c r="N25" i="1"/>
  <c r="N70" i="1"/>
  <c r="O87" i="1"/>
  <c r="K87" i="1"/>
  <c r="G14" i="1"/>
  <c r="M40" i="1"/>
  <c r="P37" i="1"/>
  <c r="P48" i="1"/>
  <c r="M13" i="1"/>
  <c r="M100" i="1"/>
  <c r="Q25" i="1"/>
  <c r="G87" i="1"/>
  <c r="N40" i="1"/>
  <c r="J37" i="1"/>
  <c r="Q63" i="1"/>
  <c r="L49" i="1"/>
  <c r="O40" i="1"/>
  <c r="I37" i="1"/>
  <c r="Q12" i="1"/>
  <c r="R94" i="1"/>
  <c r="O49" i="1"/>
  <c r="O14" i="1"/>
  <c r="L14" i="1"/>
  <c r="J95" i="1"/>
  <c r="Q104" i="1"/>
  <c r="K37" i="1"/>
  <c r="L37" i="1"/>
  <c r="R54" i="1"/>
  <c r="Q39" i="1"/>
  <c r="L48" i="1"/>
  <c r="L36" i="1"/>
  <c r="N35" i="1"/>
  <c r="O101" i="1"/>
  <c r="Q24" i="1"/>
  <c r="H24" i="1"/>
  <c r="O84" i="1"/>
  <c r="H30" i="1"/>
  <c r="H9" i="1"/>
  <c r="G86" i="1"/>
  <c r="O80" i="1"/>
  <c r="I25" i="1"/>
  <c r="N59" i="1"/>
  <c r="K14" i="1"/>
  <c r="R20" i="1"/>
  <c r="O37" i="1"/>
  <c r="P54" i="1"/>
  <c r="J54" i="1"/>
  <c r="J39" i="1"/>
  <c r="O48" i="1"/>
  <c r="J48" i="1"/>
  <c r="R36" i="1"/>
  <c r="N36" i="1"/>
  <c r="M35" i="1"/>
  <c r="R44" i="1"/>
  <c r="J24" i="1"/>
  <c r="R84" i="1"/>
  <c r="H84" i="1"/>
  <c r="P80" i="1"/>
  <c r="O54" i="1"/>
  <c r="H48" i="1"/>
  <c r="Q36" i="1"/>
  <c r="G37" i="1"/>
  <c r="I54" i="1"/>
  <c r="R48" i="1"/>
  <c r="J36" i="1"/>
  <c r="G104" i="1"/>
  <c r="J20" i="1"/>
  <c r="Q54" i="1"/>
  <c r="L54" i="1"/>
  <c r="O39" i="1"/>
  <c r="N48" i="1"/>
  <c r="K48" i="1"/>
  <c r="H36" i="1"/>
  <c r="M36" i="1"/>
  <c r="L44" i="1"/>
  <c r="Q84" i="1"/>
  <c r="R30" i="1"/>
  <c r="N12" i="1"/>
  <c r="M80" i="1"/>
  <c r="H80" i="1"/>
  <c r="M27" i="1"/>
  <c r="Q27" i="1"/>
  <c r="K54" i="1"/>
  <c r="H54" i="1"/>
  <c r="I48" i="1"/>
  <c r="K36" i="1"/>
  <c r="I36" i="1"/>
  <c r="L25" i="1"/>
  <c r="K67" i="1"/>
  <c r="R69" i="1"/>
  <c r="M69" i="1"/>
  <c r="J55" i="1"/>
  <c r="N15" i="1"/>
  <c r="P63" i="1"/>
  <c r="K12" i="1"/>
  <c r="I72" i="1"/>
  <c r="G61" i="1"/>
  <c r="R100" i="1"/>
  <c r="K106" i="1"/>
  <c r="P25" i="1"/>
  <c r="M67" i="1"/>
  <c r="O75" i="1"/>
  <c r="Q69" i="1"/>
  <c r="I69" i="1"/>
  <c r="I55" i="1"/>
  <c r="I15" i="1"/>
  <c r="M63" i="1"/>
  <c r="M72" i="1"/>
  <c r="O86" i="1"/>
  <c r="L61" i="1"/>
  <c r="P100" i="1"/>
  <c r="M106" i="1"/>
  <c r="K25" i="1"/>
  <c r="M75" i="1"/>
  <c r="Q76" i="1"/>
  <c r="L15" i="1"/>
  <c r="I63" i="1"/>
  <c r="H61" i="1"/>
  <c r="G100" i="1"/>
  <c r="K68" i="1"/>
  <c r="P69" i="1"/>
  <c r="H69" i="1"/>
  <c r="J76" i="1"/>
  <c r="Q55" i="1"/>
  <c r="K55" i="1"/>
  <c r="H15" i="1"/>
  <c r="H63" i="1"/>
  <c r="P72" i="1"/>
  <c r="K86" i="1"/>
  <c r="G13" i="1"/>
  <c r="L100" i="1"/>
  <c r="G106" i="1"/>
  <c r="O25" i="1"/>
  <c r="I41" i="1"/>
  <c r="G67" i="1"/>
  <c r="N55" i="1"/>
  <c r="O15" i="1"/>
  <c r="P12" i="1"/>
  <c r="H72" i="1"/>
  <c r="H86" i="1"/>
  <c r="N13" i="1"/>
  <c r="O100" i="1"/>
  <c r="Q106" i="1"/>
  <c r="R25" i="1"/>
  <c r="G15" i="1"/>
  <c r="R63" i="1"/>
  <c r="H12" i="1"/>
  <c r="I94" i="1"/>
  <c r="P61" i="1"/>
  <c r="H106" i="1"/>
  <c r="R86" i="1"/>
  <c r="I49" i="1"/>
  <c r="N83" i="1"/>
  <c r="R91" i="1"/>
  <c r="N86" i="1"/>
  <c r="R49" i="1"/>
  <c r="L27" i="1"/>
  <c r="M91" i="1"/>
  <c r="I91" i="1"/>
  <c r="H27" i="1"/>
  <c r="N27" i="1"/>
  <c r="Q86" i="1"/>
  <c r="M49" i="1"/>
  <c r="J49" i="1"/>
  <c r="P81" i="1"/>
  <c r="Q70" i="1"/>
  <c r="H73" i="1"/>
  <c r="R38" i="1"/>
  <c r="O96" i="1"/>
  <c r="G59" i="1"/>
  <c r="K59" i="1"/>
  <c r="R107" i="1"/>
  <c r="N107" i="1"/>
  <c r="Q52" i="1"/>
  <c r="Q47" i="1"/>
  <c r="I101" i="1"/>
  <c r="H90" i="1"/>
  <c r="R73" i="1"/>
  <c r="L73" i="1"/>
  <c r="O107" i="1"/>
  <c r="M73" i="1"/>
  <c r="K38" i="1"/>
  <c r="J96" i="1"/>
  <c r="H59" i="1"/>
  <c r="J59" i="1"/>
  <c r="Q107" i="1"/>
  <c r="J107" i="1"/>
  <c r="H52" i="1"/>
  <c r="J47" i="1"/>
  <c r="H101" i="1"/>
  <c r="G90" i="1"/>
  <c r="J38" i="1"/>
  <c r="P96" i="1"/>
  <c r="R59" i="1"/>
  <c r="M59" i="1"/>
  <c r="L107" i="1"/>
  <c r="M107" i="1"/>
  <c r="R60" i="1"/>
  <c r="J52" i="1"/>
  <c r="H47" i="1"/>
  <c r="Q73" i="1"/>
  <c r="K73" i="1"/>
  <c r="K96" i="1"/>
  <c r="I59" i="1"/>
  <c r="G107" i="1"/>
  <c r="H60" i="1"/>
  <c r="Q77" i="1"/>
  <c r="M52" i="1"/>
  <c r="K47" i="1"/>
  <c r="N73" i="1"/>
  <c r="H38" i="1"/>
  <c r="Q59" i="1"/>
  <c r="O59" i="1"/>
  <c r="G21" i="1"/>
  <c r="P107" i="1"/>
  <c r="O60" i="1"/>
  <c r="K77" i="1"/>
  <c r="J45" i="1"/>
  <c r="L59" i="1"/>
  <c r="I107" i="1"/>
  <c r="Q21" i="1"/>
  <c r="J60" i="1"/>
  <c r="N77" i="1"/>
  <c r="Q101" i="1"/>
  <c r="P73" i="1"/>
  <c r="Q38" i="1"/>
  <c r="P102" i="1"/>
  <c r="I102" i="1"/>
  <c r="G96" i="1"/>
  <c r="M96" i="1"/>
  <c r="K21" i="1"/>
  <c r="O95" i="1"/>
  <c r="L60" i="1"/>
  <c r="O20" i="1"/>
  <c r="I20" i="1"/>
  <c r="J77" i="1"/>
  <c r="L52" i="1"/>
  <c r="I52" i="1"/>
  <c r="G35" i="1"/>
  <c r="K35" i="1"/>
  <c r="N47" i="1"/>
  <c r="G45" i="1"/>
  <c r="H44" i="1"/>
  <c r="P30" i="1"/>
  <c r="I30" i="1"/>
  <c r="G9" i="1"/>
  <c r="K9" i="1"/>
  <c r="K41" i="1"/>
  <c r="I73" i="1"/>
  <c r="G73" i="1"/>
  <c r="R96" i="1"/>
  <c r="H96" i="1"/>
  <c r="O21" i="1"/>
  <c r="M95" i="1"/>
  <c r="K60" i="1"/>
  <c r="N60" i="1"/>
  <c r="P20" i="1"/>
  <c r="R77" i="1"/>
  <c r="M77" i="1"/>
  <c r="G52" i="1"/>
  <c r="R35" i="1"/>
  <c r="J35" i="1"/>
  <c r="P47" i="1"/>
  <c r="N45" i="1"/>
  <c r="N44" i="1"/>
  <c r="O30" i="1"/>
  <c r="L30" i="1"/>
  <c r="I9" i="1"/>
  <c r="Q41" i="1"/>
  <c r="G41" i="1"/>
  <c r="M38" i="1"/>
  <c r="N38" i="1"/>
  <c r="R102" i="1"/>
  <c r="Q96" i="1"/>
  <c r="R21" i="1"/>
  <c r="H21" i="1"/>
  <c r="Q95" i="1"/>
  <c r="I95" i="1"/>
  <c r="Q60" i="1"/>
  <c r="M60" i="1"/>
  <c r="H20" i="1"/>
  <c r="P77" i="1"/>
  <c r="L77" i="1"/>
  <c r="K52" i="1"/>
  <c r="H35" i="1"/>
  <c r="I35" i="1"/>
  <c r="M47" i="1"/>
  <c r="Q44" i="1"/>
  <c r="J44" i="1"/>
  <c r="R43" i="1"/>
  <c r="Q30" i="1"/>
  <c r="R9" i="1"/>
  <c r="L33" i="1"/>
  <c r="I38" i="1"/>
  <c r="L21" i="1"/>
  <c r="J21" i="1"/>
  <c r="G95" i="1"/>
  <c r="L95" i="1"/>
  <c r="P60" i="1"/>
  <c r="I60" i="1"/>
  <c r="L20" i="1"/>
  <c r="O77" i="1"/>
  <c r="H77" i="1"/>
  <c r="O52" i="1"/>
  <c r="O35" i="1"/>
  <c r="G47" i="1"/>
  <c r="I47" i="1"/>
  <c r="G44" i="1"/>
  <c r="M44" i="1"/>
  <c r="K30" i="1"/>
  <c r="Q9" i="1"/>
  <c r="J41" i="1"/>
  <c r="H41" i="1"/>
  <c r="L41" i="1"/>
  <c r="M41" i="1"/>
  <c r="P38" i="1"/>
  <c r="K102" i="1"/>
  <c r="N96" i="1"/>
  <c r="O38" i="1"/>
  <c r="P21" i="1"/>
  <c r="N95" i="1"/>
  <c r="G20" i="1"/>
  <c r="R52" i="1"/>
  <c r="O47" i="1"/>
  <c r="P44" i="1"/>
  <c r="J9" i="1"/>
  <c r="R41" i="1"/>
  <c r="N41" i="1"/>
  <c r="P41" i="1"/>
  <c r="J73" i="1"/>
  <c r="K49" i="1"/>
  <c r="M26" i="1"/>
  <c r="P49" i="1"/>
  <c r="G32" i="1"/>
  <c r="P57" i="1"/>
  <c r="R29" i="1"/>
  <c r="M32" i="1"/>
  <c r="J57" i="1"/>
  <c r="G29" i="1"/>
  <c r="I71" i="1"/>
  <c r="J29" i="1"/>
  <c r="I29" i="1"/>
  <c r="P32" i="1"/>
  <c r="Q75" i="1"/>
  <c r="I75" i="1"/>
  <c r="L83" i="1"/>
  <c r="M55" i="1"/>
  <c r="G91" i="1"/>
  <c r="R15" i="1"/>
  <c r="N63" i="1"/>
  <c r="L63" i="1"/>
  <c r="L12" i="1"/>
  <c r="R72" i="1"/>
  <c r="K72" i="1"/>
  <c r="L94" i="1"/>
  <c r="M86" i="1"/>
  <c r="O61" i="1"/>
  <c r="R13" i="1"/>
  <c r="I13" i="1"/>
  <c r="N80" i="1"/>
  <c r="Q100" i="1"/>
  <c r="J100" i="1"/>
  <c r="G25" i="1"/>
  <c r="H25" i="1"/>
  <c r="G27" i="1"/>
  <c r="P27" i="1"/>
  <c r="P75" i="1"/>
  <c r="M94" i="1"/>
  <c r="H94" i="1"/>
  <c r="P13" i="1"/>
  <c r="G17" i="1"/>
  <c r="K32" i="1"/>
  <c r="N75" i="1"/>
  <c r="G55" i="1"/>
  <c r="P91" i="1"/>
  <c r="G85" i="1"/>
  <c r="M15" i="1"/>
  <c r="J63" i="1"/>
  <c r="K63" i="1"/>
  <c r="I12" i="1"/>
  <c r="Q72" i="1"/>
  <c r="Q94" i="1"/>
  <c r="J86" i="1"/>
  <c r="I86" i="1"/>
  <c r="M61" i="1"/>
  <c r="H13" i="1"/>
  <c r="P17" i="1"/>
  <c r="H100" i="1"/>
  <c r="I100" i="1"/>
  <c r="M25" i="1"/>
  <c r="J27" i="1"/>
  <c r="H75" i="1"/>
  <c r="K91" i="1"/>
  <c r="P15" i="1"/>
  <c r="G12" i="1"/>
  <c r="G94" i="1"/>
  <c r="P86" i="1"/>
  <c r="I61" i="1"/>
  <c r="Q13" i="1"/>
  <c r="I27" i="1"/>
  <c r="R33" i="1"/>
  <c r="J103" i="1"/>
  <c r="L75" i="1"/>
  <c r="G75" i="1"/>
  <c r="K75" i="1"/>
  <c r="R64" i="1"/>
  <c r="O29" i="1"/>
  <c r="O32" i="1"/>
  <c r="R75" i="1"/>
  <c r="J79" i="1"/>
  <c r="K64" i="1"/>
  <c r="J94" i="1"/>
  <c r="H92" i="1"/>
  <c r="Q71" i="1"/>
  <c r="J13" i="1"/>
  <c r="K29" i="1"/>
  <c r="Q32" i="1"/>
  <c r="Q103" i="1"/>
  <c r="I103" i="1"/>
  <c r="P68" i="1"/>
  <c r="N68" i="1"/>
  <c r="Q79" i="1"/>
  <c r="I79" i="1"/>
  <c r="P76" i="1"/>
  <c r="M76" i="1"/>
  <c r="Q64" i="1"/>
  <c r="N85" i="1"/>
  <c r="R12" i="1"/>
  <c r="J12" i="1"/>
  <c r="M9" i="1"/>
  <c r="O94" i="1"/>
  <c r="O92" i="1"/>
  <c r="K61" i="1"/>
  <c r="G71" i="1"/>
  <c r="L71" i="1"/>
  <c r="K13" i="1"/>
  <c r="R17" i="1"/>
  <c r="I17" i="1"/>
  <c r="G33" i="1"/>
  <c r="M81" i="1"/>
  <c r="L29" i="1"/>
  <c r="L32" i="1"/>
  <c r="P103" i="1"/>
  <c r="L103" i="1"/>
  <c r="R68" i="1"/>
  <c r="J68" i="1"/>
  <c r="O79" i="1"/>
  <c r="L79" i="1"/>
  <c r="G76" i="1"/>
  <c r="I76" i="1"/>
  <c r="N64" i="1"/>
  <c r="K85" i="1"/>
  <c r="O12" i="1"/>
  <c r="K94" i="1"/>
  <c r="K92" i="1"/>
  <c r="N61" i="1"/>
  <c r="O71" i="1"/>
  <c r="H71" i="1"/>
  <c r="O13" i="1"/>
  <c r="O17" i="1"/>
  <c r="H17" i="1"/>
  <c r="L97" i="1"/>
  <c r="M97" i="1"/>
  <c r="Q29" i="1"/>
  <c r="N29" i="1"/>
  <c r="I32" i="1"/>
  <c r="J32" i="1"/>
  <c r="O103" i="1"/>
  <c r="H103" i="1"/>
  <c r="Q68" i="1"/>
  <c r="M68" i="1"/>
  <c r="N79" i="1"/>
  <c r="H79" i="1"/>
  <c r="H76" i="1"/>
  <c r="M64" i="1"/>
  <c r="J85" i="1"/>
  <c r="L92" i="1"/>
  <c r="R71" i="1"/>
  <c r="K71" i="1"/>
  <c r="N17" i="1"/>
  <c r="K17" i="1"/>
  <c r="G97" i="1"/>
  <c r="J34" i="1"/>
  <c r="N103" i="1"/>
  <c r="K103" i="1"/>
  <c r="L68" i="1"/>
  <c r="I68" i="1"/>
  <c r="M79" i="1"/>
  <c r="K79" i="1"/>
  <c r="K76" i="1"/>
  <c r="L64" i="1"/>
  <c r="R85" i="1"/>
  <c r="M85" i="1"/>
  <c r="R92" i="1"/>
  <c r="N92" i="1"/>
  <c r="N71" i="1"/>
  <c r="J17" i="1"/>
  <c r="N34" i="1"/>
  <c r="P29" i="1"/>
  <c r="M29" i="1"/>
  <c r="R32" i="1"/>
  <c r="H32" i="1"/>
  <c r="G103" i="1"/>
  <c r="G68" i="1"/>
  <c r="G79" i="1"/>
  <c r="O76" i="1"/>
  <c r="O64" i="1"/>
  <c r="I64" i="1"/>
  <c r="Q85" i="1"/>
  <c r="I85" i="1"/>
  <c r="P92" i="1"/>
  <c r="J92" i="1"/>
  <c r="P71" i="1"/>
  <c r="M17" i="1"/>
  <c r="O66" i="1"/>
  <c r="P66" i="1"/>
  <c r="R103" i="1"/>
  <c r="O68" i="1"/>
  <c r="R79" i="1"/>
  <c r="L76" i="1"/>
  <c r="J64" i="1"/>
  <c r="P64" i="1"/>
  <c r="P85" i="1"/>
  <c r="L85" i="1"/>
  <c r="Q92" i="1"/>
  <c r="M92" i="1"/>
  <c r="M71" i="1"/>
  <c r="Q17" i="1"/>
  <c r="R76" i="1"/>
  <c r="G64" i="1"/>
  <c r="O85" i="1"/>
  <c r="G92" i="1"/>
  <c r="R66" i="1"/>
  <c r="L67" i="1"/>
  <c r="H83" i="1"/>
  <c r="K45" i="1"/>
  <c r="P101" i="1"/>
  <c r="L101" i="1"/>
  <c r="G43" i="1"/>
  <c r="O91" i="1"/>
  <c r="J91" i="1"/>
  <c r="H81" i="1"/>
  <c r="L81" i="1"/>
  <c r="Q81" i="1"/>
  <c r="R81" i="1"/>
  <c r="K89" i="1"/>
  <c r="J89" i="1"/>
  <c r="Q89" i="1"/>
  <c r="G83" i="1"/>
  <c r="K83" i="1"/>
  <c r="R45" i="1"/>
  <c r="M45" i="1"/>
  <c r="O43" i="1"/>
  <c r="H98" i="1"/>
  <c r="K81" i="1"/>
  <c r="H89" i="1"/>
  <c r="G89" i="1"/>
  <c r="M89" i="1"/>
  <c r="N89" i="1"/>
  <c r="O67" i="1"/>
  <c r="J67" i="1"/>
  <c r="R83" i="1"/>
  <c r="J83" i="1"/>
  <c r="Q45" i="1"/>
  <c r="I45" i="1"/>
  <c r="K101" i="1"/>
  <c r="L43" i="1"/>
  <c r="Q91" i="1"/>
  <c r="G81" i="1"/>
  <c r="P89" i="1"/>
  <c r="L45" i="1"/>
  <c r="G101" i="1"/>
  <c r="H43" i="1"/>
  <c r="N91" i="1"/>
  <c r="R89" i="1"/>
  <c r="I89" i="1"/>
  <c r="O81" i="1"/>
  <c r="N81" i="1"/>
  <c r="J81" i="1"/>
  <c r="Q83" i="1"/>
  <c r="R67" i="1"/>
  <c r="I67" i="1"/>
  <c r="O83" i="1"/>
  <c r="I83" i="1"/>
  <c r="P45" i="1"/>
  <c r="H45" i="1"/>
  <c r="M101" i="1"/>
  <c r="K43" i="1"/>
  <c r="H91" i="1"/>
  <c r="M65" i="1"/>
  <c r="M83" i="1"/>
  <c r="R101" i="1"/>
  <c r="M43" i="1"/>
  <c r="O27" i="1"/>
  <c r="K27" i="1"/>
  <c r="G70" i="1"/>
  <c r="I70" i="1"/>
  <c r="P43" i="1"/>
  <c r="J43" i="1"/>
  <c r="R106" i="1"/>
  <c r="J106" i="1"/>
  <c r="J65" i="1"/>
  <c r="H97" i="1"/>
  <c r="J97" i="1"/>
  <c r="K97" i="1"/>
  <c r="I97" i="1"/>
  <c r="O97" i="1"/>
  <c r="Q97" i="1"/>
  <c r="P97" i="1"/>
  <c r="N97" i="1"/>
  <c r="P58" i="1"/>
  <c r="L58" i="1"/>
  <c r="Q58" i="1"/>
  <c r="N58" i="1"/>
  <c r="J58" i="1"/>
  <c r="R58" i="1"/>
  <c r="K58" i="1"/>
  <c r="M58" i="1"/>
  <c r="O58" i="1"/>
  <c r="H58" i="1"/>
  <c r="I58" i="1"/>
  <c r="G58" i="1"/>
  <c r="H28" i="1"/>
  <c r="N28" i="1"/>
  <c r="P28" i="1"/>
  <c r="M28" i="1"/>
  <c r="I28" i="1"/>
  <c r="R28" i="1"/>
  <c r="O28" i="1"/>
  <c r="J28" i="1"/>
  <c r="Q28" i="1"/>
  <c r="L28" i="1"/>
  <c r="K28" i="1"/>
  <c r="G28" i="1"/>
  <c r="P70" i="1"/>
  <c r="L70" i="1"/>
  <c r="L26" i="1"/>
  <c r="J26" i="1"/>
  <c r="Q26" i="1"/>
  <c r="K26" i="1"/>
  <c r="H26" i="1"/>
  <c r="I26" i="1"/>
  <c r="O26" i="1"/>
  <c r="P26" i="1"/>
  <c r="N26" i="1"/>
  <c r="R26" i="1"/>
  <c r="H33" i="1"/>
  <c r="Q33" i="1"/>
  <c r="J33" i="1"/>
  <c r="K33" i="1"/>
  <c r="I33" i="1"/>
  <c r="O33" i="1"/>
  <c r="P33" i="1"/>
  <c r="N33" i="1"/>
  <c r="K82" i="1"/>
  <c r="R82" i="1"/>
  <c r="M82" i="1"/>
  <c r="N82" i="1"/>
  <c r="O82" i="1"/>
  <c r="G82" i="1"/>
  <c r="I82" i="1"/>
  <c r="P82" i="1"/>
  <c r="J82" i="1"/>
  <c r="Q82" i="1"/>
  <c r="L82" i="1"/>
  <c r="H82" i="1"/>
  <c r="F108" i="1"/>
  <c r="O70" i="1"/>
  <c r="H70" i="1"/>
  <c r="Q43" i="1"/>
  <c r="I43" i="1"/>
  <c r="P106" i="1"/>
  <c r="I106" i="1"/>
  <c r="P19" i="1"/>
  <c r="L19" i="1"/>
  <c r="H19" i="1"/>
  <c r="J19" i="1"/>
  <c r="I19" i="1"/>
  <c r="M19" i="1"/>
  <c r="R19" i="1"/>
  <c r="K19" i="1"/>
  <c r="Q19" i="1"/>
  <c r="O19" i="1"/>
  <c r="G19" i="1"/>
  <c r="N19" i="1"/>
  <c r="O57" i="1"/>
  <c r="R57" i="1"/>
  <c r="N57" i="1"/>
  <c r="G57" i="1"/>
  <c r="K57" i="1"/>
  <c r="H57" i="1"/>
  <c r="L57" i="1"/>
  <c r="I57" i="1"/>
  <c r="M57" i="1"/>
  <c r="K18" i="1"/>
  <c r="G18" i="1"/>
  <c r="H18" i="1"/>
  <c r="N18" i="1"/>
  <c r="L18" i="1"/>
  <c r="P18" i="1"/>
  <c r="I18" i="1"/>
  <c r="M18" i="1"/>
  <c r="O18" i="1"/>
  <c r="J18" i="1"/>
  <c r="R18" i="1"/>
  <c r="Q18" i="1"/>
  <c r="J105" i="1"/>
  <c r="P105" i="1"/>
  <c r="K105" i="1"/>
  <c r="Q105" i="1"/>
  <c r="H105" i="1"/>
  <c r="R105" i="1"/>
  <c r="L105" i="1"/>
  <c r="G105" i="1"/>
  <c r="I105" i="1"/>
  <c r="M105" i="1"/>
  <c r="N105" i="1"/>
  <c r="O105" i="1"/>
  <c r="R70" i="1"/>
  <c r="K11" i="1"/>
  <c r="N11" i="1"/>
  <c r="O11" i="1"/>
  <c r="G11" i="1"/>
  <c r="M11" i="1"/>
  <c r="Q11" i="1"/>
  <c r="P11" i="1"/>
  <c r="H11" i="1"/>
  <c r="R11" i="1"/>
  <c r="I11" i="1"/>
  <c r="L11" i="1"/>
  <c r="J11" i="1"/>
  <c r="L98" i="1"/>
  <c r="I98" i="1"/>
  <c r="O98" i="1"/>
  <c r="M98" i="1"/>
  <c r="P98" i="1"/>
  <c r="N98" i="1"/>
  <c r="R98" i="1"/>
  <c r="G98" i="1"/>
  <c r="K98" i="1"/>
  <c r="Q65" i="1"/>
  <c r="N65" i="1"/>
  <c r="K65" i="1"/>
  <c r="H65" i="1"/>
  <c r="L65" i="1"/>
  <c r="I65" i="1"/>
  <c r="O65" i="1"/>
  <c r="P65" i="1"/>
  <c r="G65" i="1"/>
  <c r="I42" i="1"/>
  <c r="H42" i="1"/>
  <c r="L42" i="1"/>
  <c r="R42" i="1"/>
  <c r="J42" i="1"/>
  <c r="Q42" i="1"/>
  <c r="K42" i="1"/>
  <c r="P42" i="1"/>
  <c r="O42" i="1"/>
  <c r="G42" i="1"/>
  <c r="M42" i="1"/>
  <c r="N42" i="1"/>
  <c r="M10" i="1"/>
  <c r="O10" i="1"/>
  <c r="P10" i="1"/>
  <c r="R10" i="1"/>
  <c r="J10" i="1"/>
  <c r="N10" i="1"/>
  <c r="K10" i="1"/>
  <c r="I10" i="1"/>
  <c r="H10" i="1"/>
  <c r="G10" i="1"/>
  <c r="L10" i="1"/>
  <c r="Q10" i="1"/>
  <c r="J50" i="1"/>
  <c r="N50" i="1"/>
  <c r="K50" i="1"/>
  <c r="Q50" i="1"/>
  <c r="O50" i="1"/>
  <c r="R50" i="1"/>
  <c r="H50" i="1"/>
  <c r="G50" i="1"/>
  <c r="P50" i="1"/>
  <c r="L50" i="1"/>
  <c r="M50" i="1"/>
  <c r="I50" i="1"/>
  <c r="M70" i="1"/>
  <c r="O90" i="1"/>
  <c r="I90" i="1"/>
  <c r="R90" i="1"/>
  <c r="J90" i="1"/>
  <c r="K90" i="1"/>
  <c r="L90" i="1"/>
  <c r="N90" i="1"/>
  <c r="Q90" i="1"/>
  <c r="H34" i="1"/>
  <c r="K34" i="1"/>
  <c r="I34" i="1"/>
  <c r="O34" i="1"/>
  <c r="G34" i="1"/>
  <c r="P34" i="1"/>
  <c r="L34" i="1"/>
  <c r="R34" i="1"/>
  <c r="M34" i="1"/>
  <c r="J70" i="1"/>
  <c r="K74" i="1"/>
  <c r="N74" i="1"/>
  <c r="O74" i="1"/>
  <c r="R74" i="1"/>
  <c r="P74" i="1"/>
  <c r="G74" i="1"/>
  <c r="I74" i="1"/>
  <c r="J74" i="1"/>
  <c r="H74" i="1"/>
  <c r="M74" i="1"/>
  <c r="Q74" i="1"/>
  <c r="L74" i="1"/>
  <c r="J98" i="1"/>
  <c r="H66" i="1"/>
  <c r="J66" i="1"/>
  <c r="K66" i="1"/>
  <c r="L66" i="1"/>
  <c r="I66" i="1"/>
  <c r="N66" i="1"/>
  <c r="Q66" i="1"/>
  <c r="M66" i="1"/>
  <c r="S104" i="1" l="1"/>
  <c r="S93" i="1"/>
  <c r="S22" i="1"/>
  <c r="S53" i="1"/>
  <c r="S46" i="1"/>
  <c r="S51" i="1"/>
  <c r="S36" i="1"/>
  <c r="S99" i="1"/>
  <c r="S16" i="1"/>
  <c r="S84" i="1"/>
  <c r="S24" i="1"/>
  <c r="S31" i="1"/>
  <c r="S54" i="1"/>
  <c r="S48" i="1"/>
  <c r="S56" i="1"/>
  <c r="S37" i="1"/>
  <c r="S40" i="1"/>
  <c r="S23" i="1"/>
  <c r="S88" i="1"/>
  <c r="S62" i="1"/>
  <c r="S14" i="1"/>
  <c r="S78" i="1"/>
  <c r="S87" i="1"/>
  <c r="S39" i="1"/>
  <c r="S59" i="1"/>
  <c r="S69" i="1"/>
  <c r="S96" i="1"/>
  <c r="S41" i="1"/>
  <c r="S77" i="1"/>
  <c r="S102" i="1"/>
  <c r="S38" i="1"/>
  <c r="S15" i="1"/>
  <c r="S80" i="1"/>
  <c r="S49" i="1"/>
  <c r="S21" i="1"/>
  <c r="S60" i="1"/>
  <c r="S107" i="1"/>
  <c r="S52" i="1"/>
  <c r="S73" i="1"/>
  <c r="S35" i="1"/>
  <c r="S75" i="1"/>
  <c r="S30" i="1"/>
  <c r="S20" i="1"/>
  <c r="S61" i="1"/>
  <c r="S63" i="1"/>
  <c r="S95" i="1"/>
  <c r="S44" i="1"/>
  <c r="S47" i="1"/>
  <c r="S9" i="1"/>
  <c r="S76" i="1"/>
  <c r="S25" i="1"/>
  <c r="S86" i="1"/>
  <c r="S68" i="1"/>
  <c r="S100" i="1"/>
  <c r="S72" i="1"/>
  <c r="S92" i="1"/>
  <c r="S55" i="1"/>
  <c r="S64" i="1"/>
  <c r="S94" i="1"/>
  <c r="S79" i="1"/>
  <c r="S29" i="1"/>
  <c r="S103" i="1"/>
  <c r="S12" i="1"/>
  <c r="S71" i="1"/>
  <c r="S32" i="1"/>
  <c r="S57" i="1"/>
  <c r="S26" i="1"/>
  <c r="S17" i="1"/>
  <c r="S13" i="1"/>
  <c r="S91" i="1"/>
  <c r="S43" i="1"/>
  <c r="S27" i="1"/>
  <c r="S45" i="1"/>
  <c r="S85" i="1"/>
  <c r="O108" i="1"/>
  <c r="S34" i="1"/>
  <c r="N108" i="1"/>
  <c r="H108" i="1"/>
  <c r="J108" i="1"/>
  <c r="S18" i="1"/>
  <c r="S19" i="1"/>
  <c r="S70" i="1"/>
  <c r="S33" i="1"/>
  <c r="S101" i="1"/>
  <c r="S81" i="1"/>
  <c r="S67" i="1"/>
  <c r="Q108" i="1"/>
  <c r="S83" i="1"/>
  <c r="K108" i="1"/>
  <c r="S66" i="1"/>
  <c r="R108" i="1"/>
  <c r="P108" i="1"/>
  <c r="L108" i="1"/>
  <c r="M108" i="1"/>
  <c r="S106" i="1"/>
  <c r="S89" i="1"/>
  <c r="S42" i="1"/>
  <c r="G108" i="1"/>
  <c r="S90" i="1"/>
  <c r="I108" i="1"/>
  <c r="S10" i="1"/>
  <c r="S98" i="1"/>
  <c r="S11" i="1"/>
  <c r="S74" i="1"/>
  <c r="S82" i="1"/>
  <c r="S105" i="1"/>
  <c r="S58" i="1"/>
  <c r="S97" i="1"/>
  <c r="S50" i="1"/>
  <c r="S28" i="1"/>
  <c r="S65" i="1"/>
</calcChain>
</file>

<file path=xl/sharedStrings.xml><?xml version="1.0" encoding="utf-8"?>
<sst xmlns="http://schemas.openxmlformats.org/spreadsheetml/2006/main" count="1283" uniqueCount="289">
  <si>
    <t>CONTA CONTÁBIL</t>
  </si>
  <si>
    <t>RATEIO LUXUS</t>
  </si>
  <si>
    <t>4.2.3.01.0018</t>
  </si>
  <si>
    <t>ASSINATURA DE LINHA DE DADOS</t>
  </si>
  <si>
    <t>NR_CONTRATO</t>
  </si>
  <si>
    <t>NM_FORNECEDOR</t>
  </si>
  <si>
    <t>Mês Reajuste</t>
  </si>
  <si>
    <t>% de Reajuste</t>
  </si>
  <si>
    <t>Regra</t>
  </si>
  <si>
    <t>2020/000091.01</t>
  </si>
  <si>
    <t>LUXUS CONSULTORIA E ASSESSORIA LTDA-ME</t>
  </si>
  <si>
    <t xml:space="preserve">Resumo do Objeto: Auditoria e gestao financeira das contas de telefonia / linhas de dados móvel
</t>
  </si>
  <si>
    <t>EMPRESA</t>
  </si>
  <si>
    <t>COD_SETOR</t>
  </si>
  <si>
    <t>CENTRO_CUSTO</t>
  </si>
  <si>
    <t>SETOR</t>
  </si>
  <si>
    <t>BASE</t>
  </si>
  <si>
    <t>Distribuição Base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</si>
  <si>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</si>
  <si>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</si>
  <si>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</si>
  <si>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</si>
  <si>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</si>
  <si>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</si>
  <si>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</si>
  <si>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</si>
  <si>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</si>
  <si>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</si>
  <si>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</si>
  <si>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</si>
  <si>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</si>
  <si>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01 - MATRIZ - SCMBA</t>
  </si>
  <si>
    <t>11.001</t>
  </si>
  <si>
    <t>GERENCIA DE COMUNICACAO CORPORATIVA</t>
  </si>
  <si>
    <t>11.010</t>
  </si>
  <si>
    <t>SECRETARIA GERAL - ADM CENTRAL</t>
  </si>
  <si>
    <t>11.013</t>
  </si>
  <si>
    <t>PROVEDORIA</t>
  </si>
  <si>
    <t>11.019</t>
  </si>
  <si>
    <t>GERENCIA DE CAPTACAO DE RECURSOS</t>
  </si>
  <si>
    <t>12.001</t>
  </si>
  <si>
    <t>SUPERINTENDENCIA DE SERVICOS CORPORATIVOS</t>
  </si>
  <si>
    <t>12.101</t>
  </si>
  <si>
    <t>GERENCIA DE CONTROLADORIA</t>
  </si>
  <si>
    <t>12.110</t>
  </si>
  <si>
    <t>SUPERVISAO DE SERVICOS GERAIS - ADM. CENTRAL</t>
  </si>
  <si>
    <t>12.111</t>
  </si>
  <si>
    <t>SEGURANCA ADM CENTRAL</t>
  </si>
  <si>
    <t>12.120</t>
  </si>
  <si>
    <t>CONTAS A RECEBER</t>
  </si>
  <si>
    <t>12.124</t>
  </si>
  <si>
    <t>GESTAO DE CONTRATOS</t>
  </si>
  <si>
    <t>12.130</t>
  </si>
  <si>
    <t>GERÊNCIA TECNOLOGIA INFORMAÇÃO</t>
  </si>
  <si>
    <t>12.131</t>
  </si>
  <si>
    <t>12.132</t>
  </si>
  <si>
    <t>COORD ANALYTICS PROC INOVAÇÕES</t>
  </si>
  <si>
    <t>12.133</t>
  </si>
  <si>
    <t>SUPERVISÃO INFRAEST  SEGURANÇA</t>
  </si>
  <si>
    <t>12.160</t>
  </si>
  <si>
    <t>GERENCIA DE GESTAO DE PESSOAS</t>
  </si>
  <si>
    <t>12.161</t>
  </si>
  <si>
    <t>COORDENACAO DE PESSOAL</t>
  </si>
  <si>
    <t>12.165</t>
  </si>
  <si>
    <t>SUPERV. RECRUTAMENTO E SELEÇÃO</t>
  </si>
  <si>
    <t>12.167</t>
  </si>
  <si>
    <t>UNIDADE DE ALIMENTACAO E NUTRICAO - PUPILEIRA</t>
  </si>
  <si>
    <t>16.110</t>
  </si>
  <si>
    <t>PROJETOS E OBRAS</t>
  </si>
  <si>
    <t>16.130</t>
  </si>
  <si>
    <t>MANUTENCAO GERAL</t>
  </si>
  <si>
    <t>12.178</t>
  </si>
  <si>
    <t>COORD. SEG TRABALHO E MED OCUP</t>
  </si>
  <si>
    <t>16.140</t>
  </si>
  <si>
    <t>MEIO AMBIENTE E UTILIDADES</t>
  </si>
  <si>
    <t>80.000</t>
  </si>
  <si>
    <t>11.021</t>
  </si>
  <si>
    <t>UNIDADE DE GOVERNANÇA, RISCOS E COMPLIANCE</t>
  </si>
  <si>
    <t>12.136</t>
  </si>
  <si>
    <t>SUPERVISÃO DE SERVICE DESK</t>
  </si>
  <si>
    <t>12.180</t>
  </si>
  <si>
    <t>DIR. CORPORATIVA TEC OPERAÇÕES</t>
  </si>
  <si>
    <t>12.182</t>
  </si>
  <si>
    <t>GERÊNCIA DE SUPRIMENTOS</t>
  </si>
  <si>
    <t>12.183</t>
  </si>
  <si>
    <t>SETOR DE COMPRAS</t>
  </si>
  <si>
    <t>12.184</t>
  </si>
  <si>
    <t>GERÊNCIA DE HOTELARIA</t>
  </si>
  <si>
    <t>02 - HOSPITAL SANTA IZABEL</t>
  </si>
  <si>
    <t>20.001</t>
  </si>
  <si>
    <t>SUPERINTENDENCIA DE SAUDE, ENSINO E PESQUISA</t>
  </si>
  <si>
    <t>20.018</t>
  </si>
  <si>
    <t>GERENCIA DE OPERACOES ESTRATEGICAS</t>
  </si>
  <si>
    <t>20.020</t>
  </si>
  <si>
    <t>GERENCIA COMERCIAL HSI</t>
  </si>
  <si>
    <t>20.040</t>
  </si>
  <si>
    <t>NUCLEO DA QUALIDADE</t>
  </si>
  <si>
    <t>20.300</t>
  </si>
  <si>
    <t>DIRETORIA DE ENSINO E PESQUISA</t>
  </si>
  <si>
    <t>20.702</t>
  </si>
  <si>
    <t>LABORATORIO</t>
  </si>
  <si>
    <t>20.705</t>
  </si>
  <si>
    <t>VIDEOENDOSCOPIA / DAY</t>
  </si>
  <si>
    <t>20.706</t>
  </si>
  <si>
    <t>SENEP-SERVICO NUTRICAO ENTERAL E PARENT</t>
  </si>
  <si>
    <t>20.738</t>
  </si>
  <si>
    <t>RECEPCAO - LAUDOS BIOIMAGEM II</t>
  </si>
  <si>
    <t>20.780</t>
  </si>
  <si>
    <t>RECEPCAO - BIOIMAGEM III</t>
  </si>
  <si>
    <t>20.783</t>
  </si>
  <si>
    <t>PET CT - BIOIMAGEM III</t>
  </si>
  <si>
    <t>20.829</t>
  </si>
  <si>
    <t>ONCOLOGIA AMB. PED. ERIK LOEFF</t>
  </si>
  <si>
    <t>20.831</t>
  </si>
  <si>
    <t>ANATOMIA PATOLOGICA</t>
  </si>
  <si>
    <t>20.920</t>
  </si>
  <si>
    <t>AREAS COMUNS, PATIOS E EDIFICACOES</t>
  </si>
  <si>
    <t>21.110</t>
  </si>
  <si>
    <t>COORDENAÇÃO ANÁLISE DE CONTAS</t>
  </si>
  <si>
    <t>21.115</t>
  </si>
  <si>
    <t>SUPERVISÃO CONTAS E FATURAMENTO CONVÊNIOS</t>
  </si>
  <si>
    <t>21.130</t>
  </si>
  <si>
    <t>GERENCIA DE FATURAMENTO HSI</t>
  </si>
  <si>
    <t>21.210</t>
  </si>
  <si>
    <t>MANUTENCAO GERAL HSI</t>
  </si>
  <si>
    <t>21.220</t>
  </si>
  <si>
    <t>LAVANDERIA</t>
  </si>
  <si>
    <t>21.240</t>
  </si>
  <si>
    <t>SERVIÇOS COMPLEMENTARES</t>
  </si>
  <si>
    <t>21.241</t>
  </si>
  <si>
    <t>TRANSPORTES</t>
  </si>
  <si>
    <t>21.250</t>
  </si>
  <si>
    <t>HIGIENIZACAO - SERVICOS DE TERCEIROS</t>
  </si>
  <si>
    <t>21.280</t>
  </si>
  <si>
    <t>ENGENHARIA CLINICA</t>
  </si>
  <si>
    <t>21.402</t>
  </si>
  <si>
    <t>CENTRAL DE ABASTECIMENTO FARMACEUTICO</t>
  </si>
  <si>
    <t>21.451</t>
  </si>
  <si>
    <t>CENTRAL DE MATERIAIS DE OPME ORTESE PROT</t>
  </si>
  <si>
    <t>21.454</t>
  </si>
  <si>
    <t>FARMACIA UTI CLINICA</t>
  </si>
  <si>
    <t>21.463</t>
  </si>
  <si>
    <t>COORDENACAO DE FARMACIA</t>
  </si>
  <si>
    <t>21.466</t>
  </si>
  <si>
    <t>FARMACIA IBC</t>
  </si>
  <si>
    <t>21.468</t>
  </si>
  <si>
    <t>QUIMIOTERAPIA IBC</t>
  </si>
  <si>
    <t>22.000</t>
  </si>
  <si>
    <t>DIRETORIA TECNICA ASSISTENCIAL</t>
  </si>
  <si>
    <t>22.001</t>
  </si>
  <si>
    <t>SERVICO DE CONTROLE DE INFECCAO HOSPITALAR (SCIH)</t>
  </si>
  <si>
    <t>22.011</t>
  </si>
  <si>
    <t>MEDICOS HOSPITALISTAS</t>
  </si>
  <si>
    <t>22.014</t>
  </si>
  <si>
    <t>CLINICA UNIDADE ALVARO LEMOS</t>
  </si>
  <si>
    <t>22.100</t>
  </si>
  <si>
    <t>GERENCIA PRATICA ASSISTENCIAL</t>
  </si>
  <si>
    <t>22.102</t>
  </si>
  <si>
    <t>CENTRAL DE TRANSPORTES DE PACIENTES</t>
  </si>
  <si>
    <t>22.104</t>
  </si>
  <si>
    <t>RECEPCAO CENTRAL - HSI</t>
  </si>
  <si>
    <t>22.105</t>
  </si>
  <si>
    <t>CALL CENTER HSI</t>
  </si>
  <si>
    <t>22.107</t>
  </si>
  <si>
    <t>NUCLEO DE ATENDIMENTO AO CLIENTE - NAC</t>
  </si>
  <si>
    <t>22.119</t>
  </si>
  <si>
    <t>UTI CLÍNICA 2</t>
  </si>
  <si>
    <t>22.120</t>
  </si>
  <si>
    <t>UTI CLINICA - GERAL</t>
  </si>
  <si>
    <t>22.140</t>
  </si>
  <si>
    <t>UTI CIRURGICA 1 ADULTO</t>
  </si>
  <si>
    <t>22.141</t>
  </si>
  <si>
    <t>UTI PEDIÁTRICA</t>
  </si>
  <si>
    <t>22.150</t>
  </si>
  <si>
    <t>HEMODINAMICA</t>
  </si>
  <si>
    <t>22.160</t>
  </si>
  <si>
    <t>CME - CENTRAL DE MATERIAL ESTERILIZADO</t>
  </si>
  <si>
    <t>22.170</t>
  </si>
  <si>
    <t>CENTRO CIRURGICO I</t>
  </si>
  <si>
    <t>22.184</t>
  </si>
  <si>
    <t>UI 3º ANDAR PEDIATRIA</t>
  </si>
  <si>
    <t>22.185</t>
  </si>
  <si>
    <t>PA PEDIATRICO</t>
  </si>
  <si>
    <t>22.192</t>
  </si>
  <si>
    <t>UI CONDE 3</t>
  </si>
  <si>
    <t>22.196</t>
  </si>
  <si>
    <t>22.204</t>
  </si>
  <si>
    <t>NUCLEO DE GESTAO DE LEITOS</t>
  </si>
  <si>
    <t>22.220</t>
  </si>
  <si>
    <t>NUTRICAO PRODUCAO</t>
  </si>
  <si>
    <t>22.233</t>
  </si>
  <si>
    <t>NUTRICAO CLINICA</t>
  </si>
  <si>
    <t>22.240</t>
  </si>
  <si>
    <t>FISIOTERAPIA - HSI</t>
  </si>
  <si>
    <t>22.310</t>
  </si>
  <si>
    <t>PA ADULTO</t>
  </si>
  <si>
    <t>22.320</t>
  </si>
  <si>
    <t>AMBULATORIO SILVA LIMA</t>
  </si>
  <si>
    <t>22.330</t>
  </si>
  <si>
    <t>INTERNAMENTO ( CONVENIOS )</t>
  </si>
  <si>
    <t>22.331</t>
  </si>
  <si>
    <t>COORDENACAO DE HOTELARIA</t>
  </si>
  <si>
    <t>22.332</t>
  </si>
  <si>
    <t>COORD ENFER UNID INTERN ADULTO</t>
  </si>
  <si>
    <t>22.333</t>
  </si>
  <si>
    <t>PRE INTERNAMENTO CONVENIOS</t>
  </si>
  <si>
    <t>22.340</t>
  </si>
  <si>
    <t>INTERNAMENTO SUS</t>
  </si>
  <si>
    <t>22.360</t>
  </si>
  <si>
    <t>PSICOLOGIA HOSPITALAR</t>
  </si>
  <si>
    <t>22.370</t>
  </si>
  <si>
    <t>SERVICO SOCIAL - PACIENTES</t>
  </si>
  <si>
    <t>22.390</t>
  </si>
  <si>
    <t>TOMOGRAFIA</t>
  </si>
  <si>
    <t>22.391</t>
  </si>
  <si>
    <t>RAIO X</t>
  </si>
  <si>
    <t>22.407</t>
  </si>
  <si>
    <t>SALA 106 CONSU. MÉD STA IZABEL</t>
  </si>
  <si>
    <t>22.006</t>
  </si>
  <si>
    <t>NÚCLEO RELACIONAMENTO MÉDICO</t>
  </si>
  <si>
    <t>03 - GESTAO IMOBILIARIA</t>
  </si>
  <si>
    <t>15.100</t>
  </si>
  <si>
    <t>ADMINISTRACAO - DPTO GESTAO IMOBILIARIA</t>
  </si>
  <si>
    <t>04 - CEMITERIO DO CAMPO SANTO</t>
  </si>
  <si>
    <t>25.100</t>
  </si>
  <si>
    <t>ADMINISTRACAO DO CEMITERIO CAMPO SANTO</t>
  </si>
  <si>
    <t>25.002</t>
  </si>
  <si>
    <t>42.001</t>
  </si>
  <si>
    <t>06 - ACAO SOCIAL</t>
  </si>
  <si>
    <t>40.001</t>
  </si>
  <si>
    <t>40.002</t>
  </si>
  <si>
    <t>40.010</t>
  </si>
  <si>
    <t>40.100</t>
  </si>
  <si>
    <t>40.121</t>
  </si>
  <si>
    <t>40.122</t>
  </si>
  <si>
    <t>40.123</t>
  </si>
  <si>
    <t>40.125</t>
  </si>
  <si>
    <t>40.126</t>
  </si>
  <si>
    <t>40.127</t>
  </si>
  <si>
    <t>07 - PATRIMONIO CULTURAL</t>
  </si>
  <si>
    <t>14.005</t>
  </si>
  <si>
    <t>CENTRO DE MEMORIA JORGE CALMOM</t>
  </si>
  <si>
    <t>14.007</t>
  </si>
  <si>
    <t>MUSEU DA MISERICORDIA</t>
  </si>
  <si>
    <t>35.100</t>
  </si>
  <si>
    <t>10 - CENTRAL DE DOACOES</t>
  </si>
  <si>
    <t>17.001</t>
  </si>
  <si>
    <t>TELE DOACAO</t>
  </si>
  <si>
    <t>80.200</t>
  </si>
  <si>
    <t>80.317</t>
  </si>
  <si>
    <t>Total</t>
  </si>
  <si>
    <t>Instruções: a partir da célula G7 informar o valor mensal. Os valores de rateio serão alterados automaticamente.</t>
  </si>
  <si>
    <t>DTC_INICIAL</t>
  </si>
  <si>
    <t>DTC_FINAL</t>
  </si>
  <si>
    <t>NM_SETOR_SD</t>
  </si>
  <si>
    <t>CD_CONTABIL_PAI_SD</t>
  </si>
  <si>
    <t>DS_CONTABIL_PAI_SD</t>
  </si>
  <si>
    <t>CD_CONTABIL_SD</t>
  </si>
  <si>
    <t>DS_CONTABIL_SD</t>
  </si>
  <si>
    <t>DT_LCTO_SD</t>
  </si>
  <si>
    <t>DOCUMENTO</t>
  </si>
  <si>
    <t>VL_SALDO_SD</t>
  </si>
  <si>
    <t>SG_SALDO_SD</t>
  </si>
  <si>
    <t>COD_EMPRESA</t>
  </si>
  <si>
    <t>DS_EMPRESA_SD</t>
  </si>
  <si>
    <t>NR_DOCUMENTO</t>
  </si>
  <si>
    <t>DS_OBSERVACAO</t>
  </si>
  <si>
    <t>4.2.3.01</t>
  </si>
  <si>
    <t>DESPESAS GERAIS E ADMINISTRATIVAS</t>
  </si>
  <si>
    <t>NOTA FISCAL DE SERVICO - LUXUS CONSULTORIA E ASSES</t>
  </si>
  <si>
    <t>D</t>
  </si>
  <si>
    <t>N Contrato: 2020/000091.02 - Parcela: 35 - 08/2024- ASSESORIA E CONSULTORIA EM TELECOM.</t>
  </si>
  <si>
    <t>COORDENAÇÃO SISTEMAS APLICAÇÕES</t>
  </si>
  <si>
    <t>PATRIMÔNIO CULTURAL</t>
  </si>
  <si>
    <t>GESTÃO IMOBILIÁRIA</t>
  </si>
  <si>
    <t>CENTRAL DE DOAÇÕES</t>
  </si>
  <si>
    <t>HOSPITAL SANTA IZABEL</t>
  </si>
  <si>
    <t>CEMITÉRIO CAMPO SANTO</t>
  </si>
  <si>
    <t>FACULDADE SANTA CASA</t>
  </si>
  <si>
    <t>AÇÃO SOCIAL</t>
  </si>
  <si>
    <t>'</t>
  </si>
  <si>
    <t>,</t>
  </si>
  <si>
    <t>CC_TEXTO</t>
  </si>
  <si>
    <t>DS_MULTI_EMPRESA</t>
  </si>
  <si>
    <t>CD_SETOR</t>
  </si>
  <si>
    <t>CD_CEN_CUS</t>
  </si>
  <si>
    <t>NM_SETOR</t>
  </si>
  <si>
    <t>VALOR AGO/24</t>
  </si>
  <si>
    <t>ESPACO AVANCAR - CENTRO DE REF EM PROM SOCIAL E CAPACITACAO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</si>
</sst>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[$-416]mmmm\-yy;@"/>
    <numFmt numFmtId="165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64" fontId="7" fillId="3" borderId="5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0" fontId="0" fillId="0" borderId="0" xfId="2" applyNumberFormat="1" applyFont="1"/>
    <xf numFmtId="0" fontId="7" fillId="4" borderId="4" xfId="0" applyFont="1" applyFill="1" applyBorder="1" applyAlignment="1">
      <alignment horizontal="left" vertical="center"/>
    </xf>
    <xf numFmtId="164" fontId="7" fillId="4" borderId="0" xfId="0" applyNumberFormat="1" applyFont="1" applyFill="1" applyAlignment="1">
      <alignment horizontal="left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 applyAlignment="1">
      <alignment vertical="center"/>
    </xf>
    <xf numFmtId="0" fontId="3" fillId="0" borderId="0" xfId="0" applyFont="1"/>
    <xf numFmtId="43" fontId="3" fillId="0" borderId="12" xfId="0" applyNumberFormat="1" applyFont="1" applyBorder="1" applyAlignment="1">
      <alignment horizontal="center" vertical="center"/>
    </xf>
    <xf numFmtId="17" fontId="0" fillId="5" borderId="11" xfId="0" applyNumberFormat="1" applyFill="1" applyBorder="1" applyAlignment="1">
      <alignment horizontal="center" vertical="center"/>
    </xf>
    <xf numFmtId="10" fontId="0" fillId="0" borderId="11" xfId="2" applyNumberFormat="1" applyFont="1" applyFill="1" applyBorder="1" applyAlignment="1">
      <alignment horizontal="center" vertical="center"/>
    </xf>
    <xf numFmtId="17" fontId="0" fillId="5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2" applyNumberFormat="1" applyFont="1" applyAlignment="1">
      <alignment horizontal="center" vertical="center"/>
    </xf>
    <xf numFmtId="43" fontId="0" fillId="0" borderId="0" xfId="2" applyNumberFormat="1" applyFont="1"/>
    <xf numFmtId="43" fontId="0" fillId="0" borderId="0" xfId="1" applyFont="1"/>
    <xf numFmtId="165" fontId="0" fillId="0" borderId="0" xfId="0" applyNumberFormat="1"/>
    <xf numFmtId="43" fontId="0" fillId="0" borderId="0" xfId="0" applyNumberFormat="1"/>
    <xf numFmtId="10" fontId="0" fillId="0" borderId="0" xfId="0" applyNumberFormat="1"/>
    <xf numFmtId="0" fontId="0" fillId="6" borderId="0" xfId="0" applyFill="1"/>
    <xf numFmtId="8" fontId="0" fillId="4" borderId="15" xfId="0" applyNumberFormat="1" applyFill="1" applyBorder="1" applyAlignment="1">
      <alignment horizontal="right" vertical="center"/>
    </xf>
    <xf numFmtId="3" fontId="0" fillId="6" borderId="0" xfId="0" applyNumberFormat="1" applyFill="1" applyAlignment="1">
      <alignment horizontal="center" vertical="center"/>
    </xf>
    <xf numFmtId="3" fontId="0" fillId="6" borderId="0" xfId="0" applyNumberFormat="1" applyFill="1"/>
    <xf numFmtId="43" fontId="0" fillId="6" borderId="0" xfId="1" applyFont="1" applyFill="1"/>
    <xf numFmtId="14" fontId="0" fillId="0" borderId="0" xfId="0" applyNumberFormat="1"/>
    <xf numFmtId="0" fontId="0" fillId="0" borderId="0" xfId="0" quotePrefix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3" fontId="0" fillId="8" borderId="0" xfId="0" applyNumberFormat="1" applyFill="1"/>
    <xf numFmtId="0" fontId="9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" fontId="9" fillId="4" borderId="16" xfId="0" applyNumberFormat="1" applyFont="1" applyFill="1" applyBorder="1" applyAlignment="1">
      <alignment horizontal="center" vertical="center" wrapText="1"/>
    </xf>
    <xf numFmtId="17" fontId="9" fillId="4" borderId="14" xfId="0" applyNumberFormat="1" applyFont="1" applyFill="1" applyBorder="1" applyAlignment="1">
      <alignment horizontal="center" vertical="center" wrapText="1"/>
    </xf>
    <xf numFmtId="17" fontId="9" fillId="4" borderId="17" xfId="0" applyNumberFormat="1" applyFont="1" applyFill="1" applyBorder="1" applyAlignment="1">
      <alignment horizontal="center" vertical="center" wrapText="1"/>
    </xf>
    <xf numFmtId="17" fontId="9" fillId="4" borderId="18" xfId="0" applyNumberFormat="1" applyFont="1" applyFill="1" applyBorder="1" applyAlignment="1">
      <alignment horizontal="center" vertical="center" wrapText="1"/>
    </xf>
    <xf numFmtId="17" fontId="9" fillId="4" borderId="19" xfId="0" applyNumberFormat="1" applyFont="1" applyFill="1" applyBorder="1" applyAlignment="1">
      <alignment horizontal="center" vertical="center" wrapText="1"/>
    </xf>
    <xf numFmtId="17" fontId="9" fillId="4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ABBFA-5DBC-4699-B99E-8301C42E921A}" name="Tabela131234536781011" displayName="Tabela131234536781011" ref="A8:S108" totalsRowCount="1" headerRowDxfId="36">
  <autoFilter ref="A8:S107" xr:uid="{00000000-0009-0000-0100-000001000000}"/>
  <tableColumns count="19">
    <tableColumn id="4" xr3:uid="{B5837A0C-D4CB-4AE1-92A7-DDB8D8CDD1DA}" name="EMPRESA" totalsRowLabel="Total"/>
    <tableColumn id="1" xr3:uid="{93F278EA-EC2A-4ADC-B5CD-68437C88842C}" name="COD_SETOR" totalsRowFunction="count"/>
    <tableColumn id="17" xr3:uid="{F26238CA-1028-446F-9F5B-A3F2C18E633D}" name="CENTRO_CUSTO" dataDxfId="35"/>
    <tableColumn id="3" xr3:uid="{386DD4CD-80D2-4328-9925-88AE9AD0AF7D}" name="SETOR"/>
    <tableColumn id="2" xr3:uid="{A997119C-C1CB-445E-AA95-6FFCD68F22F9}" name="BASE" totalsRowFunction="sum" totalsRowDxfId="20" dataCellStyle="Vírgula"/>
    <tableColumn id="18" xr3:uid="{A2095D36-B983-40AD-BCE2-0C79DE56C504}" name="Distribuição Base" totalsRowFunction="sum" dataDxfId="34" totalsRowDxfId="19" dataCellStyle="Porcentagem">
      <calculatedColumnFormula>Tabela131234536781011[[#This Row],[BASE]]/Tabela131234536781011[[#Totals],[BASE]]</calculatedColumnFormula>
    </tableColumn>
    <tableColumn id="5" xr3:uid="{02E5C3D9-68F6-4F14-9248-F555869F189A}" name="JANEIRO" totalsRowFunction="sum" dataDxfId="33" totalsRowDxfId="18" dataCellStyle="Porcentagem">
      <calculatedColumnFormula>G$7*Tabela131234536781011[[#This Row],[Distribuição Base]]</calculatedColumnFormula>
    </tableColumn>
    <tableColumn id="6" xr3:uid="{F03C40A4-0CBB-4DE4-8774-4865190A4329}" name="FEVEREIRO" totalsRowFunction="sum" dataDxfId="32" totalsRowDxfId="17" dataCellStyle="Porcentagem">
      <calculatedColumnFormula>H$7*Tabela131234536781011[[#This Row],[Distribuição Base]]</calculatedColumnFormula>
    </tableColumn>
    <tableColumn id="7" xr3:uid="{971B3FD6-911C-4F27-8651-1466B7669E0A}" name="MARÇO" totalsRowFunction="sum" dataDxfId="31" totalsRowDxfId="16" dataCellStyle="Porcentagem">
      <calculatedColumnFormula>I$7*Tabela131234536781011[[#This Row],[Distribuição Base]]</calculatedColumnFormula>
    </tableColumn>
    <tableColumn id="8" xr3:uid="{4BE0152B-5FED-41AE-B3F2-137C016DE54B}" name="ABRIL" totalsRowFunction="sum" dataDxfId="30" totalsRowDxfId="15" dataCellStyle="Porcentagem">
      <calculatedColumnFormula>J$7*Tabela131234536781011[[#This Row],[Distribuição Base]]</calculatedColumnFormula>
    </tableColumn>
    <tableColumn id="9" xr3:uid="{C7D3A04D-F06B-4265-9104-F1E638F75774}" name="MAIO" totalsRowFunction="sum" dataDxfId="29" totalsRowDxfId="14" dataCellStyle="Porcentagem">
      <calculatedColumnFormula>K$7*Tabela131234536781011[[#This Row],[Distribuição Base]]</calculatedColumnFormula>
    </tableColumn>
    <tableColumn id="10" xr3:uid="{4FDC6B6F-BE29-4AA5-8774-03364746776D}" name="JUNHO" totalsRowFunction="sum" dataDxfId="28" totalsRowDxfId="13" dataCellStyle="Porcentagem">
      <calculatedColumnFormula>L$7*Tabela131234536781011[[#This Row],[Distribuição Base]]</calculatedColumnFormula>
    </tableColumn>
    <tableColumn id="11" xr3:uid="{DC983033-E240-4EE1-9799-B2759717A750}" name="JULHO" totalsRowFunction="sum" dataDxfId="27" totalsRowDxfId="12" dataCellStyle="Porcentagem">
      <calculatedColumnFormula>M$7*Tabela131234536781011[[#This Row],[Distribuição Base]]</calculatedColumnFormula>
    </tableColumn>
    <tableColumn id="12" xr3:uid="{FABCC2FC-2793-4490-B3B3-6184E4AD90FC}" name="AGOSTO" totalsRowFunction="sum" dataDxfId="26" totalsRowDxfId="11" dataCellStyle="Porcentagem">
      <calculatedColumnFormula>N$7*Tabela131234536781011[[#This Row],[Distribuição Base]]</calculatedColumnFormula>
    </tableColumn>
    <tableColumn id="13" xr3:uid="{E637C901-AE77-499A-B7D8-ABC3F39001F7}" name="SETEMBRO" totalsRowFunction="sum" dataDxfId="25" totalsRowDxfId="10" dataCellStyle="Porcentagem">
      <calculatedColumnFormula>O$7*Tabela131234536781011[[#This Row],[Distribuição Base]]</calculatedColumnFormula>
    </tableColumn>
    <tableColumn id="14" xr3:uid="{528C84D8-50E4-40A1-B9E9-762212E50B2A}" name="OUTUBRO" totalsRowFunction="sum" dataDxfId="24" totalsRowDxfId="9" dataCellStyle="Porcentagem">
      <calculatedColumnFormula>P$7*Tabela131234536781011[[#This Row],[Distribuição Base]]</calculatedColumnFormula>
    </tableColumn>
    <tableColumn id="15" xr3:uid="{2EB260D5-3A10-420E-8AED-4282BF7D7AED}" name="NOVEMBRO" totalsRowFunction="sum" dataDxfId="23" totalsRowDxfId="8" dataCellStyle="Porcentagem">
      <calculatedColumnFormula>Q$7*Tabela131234536781011[[#This Row],[Distribuição Base]]</calculatedColumnFormula>
    </tableColumn>
    <tableColumn id="16" xr3:uid="{D5634DCC-1918-4F8F-9663-74C14FC6E98B}" name="DEZEMBRO" totalsRowFunction="sum" dataDxfId="22" totalsRowDxfId="7" dataCellStyle="Porcentagem">
      <calculatedColumnFormula>R$7*Tabela131234536781011[[#This Row],[Distribuição Base]]</calculatedColumnFormula>
    </tableColumn>
    <tableColumn id="19" xr3:uid="{2A2ED95F-DF38-4EB9-AF0A-A54F645CA3F4}" name="TOTAL" dataDxfId="21" dataCellStyle="Porcentagem">
      <calculatedColumnFormula>SUM(Tabela131234536781011[[#This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F8D6-999A-4BEA-9BE5-4E31F6A75E1E}">
  <sheetPr>
    <tabColor rgb="FF00B050"/>
  </sheetPr>
  <dimension ref="A1:T108"/>
  <sheetViews>
    <sheetView showGridLines="0" tabSelected="1" topLeftCell="A96" workbookViewId="0">
      <selection activeCell="D110" sqref="D110"/>
    </sheetView>
  </sheetViews>
  <sheetFormatPr defaultRowHeight="15" x14ac:dyDescent="0.25"/>
  <cols>
    <col min="1" max="1" width="25.85546875" customWidth="1"/>
    <col min="2" max="2" width="24.42578125" bestFit="1" customWidth="1"/>
    <col min="3" max="3" width="12.85546875" customWidth="1"/>
    <col min="4" max="4" width="28.5703125" customWidth="1"/>
    <col min="5" max="5" width="27.5703125" bestFit="1" customWidth="1"/>
    <col min="6" max="6" width="40.28515625" customWidth="1"/>
    <col min="7" max="7" width="14.140625" customWidth="1"/>
    <col min="8" max="8" width="15.140625" bestFit="1" customWidth="1"/>
    <col min="9" max="9" width="12.42578125" bestFit="1" customWidth="1"/>
    <col min="10" max="10" width="10.5703125" bestFit="1" customWidth="1"/>
    <col min="11" max="11" width="10.7109375" bestFit="1" customWidth="1"/>
    <col min="12" max="12" width="11.85546875" bestFit="1" customWidth="1"/>
    <col min="13" max="13" width="11.28515625" bestFit="1" customWidth="1"/>
    <col min="14" max="14" width="13.140625" bestFit="1" customWidth="1"/>
    <col min="15" max="15" width="15.140625" bestFit="1" customWidth="1"/>
    <col min="16" max="16" width="14.5703125" bestFit="1" customWidth="1"/>
    <col min="17" max="17" width="16.28515625" bestFit="1" customWidth="1"/>
    <col min="18" max="18" width="13.140625" customWidth="1"/>
  </cols>
  <sheetData>
    <row r="1" spans="1:20" ht="19.5" customHeight="1" thickBot="1" x14ac:dyDescent="0.3">
      <c r="A1" s="1"/>
      <c r="B1" s="1"/>
      <c r="C1" s="2"/>
      <c r="D1" s="3"/>
      <c r="E1" s="3" t="s">
        <v>0</v>
      </c>
      <c r="F1" s="4"/>
    </row>
    <row r="2" spans="1:20" ht="18.75" customHeight="1" x14ac:dyDescent="0.25">
      <c r="A2" s="5" t="s">
        <v>1</v>
      </c>
      <c r="B2" s="6"/>
      <c r="C2" s="7"/>
      <c r="D2" s="8"/>
      <c r="E2" s="8" t="s">
        <v>2</v>
      </c>
      <c r="F2" s="9" t="s">
        <v>3</v>
      </c>
      <c r="H2" s="10"/>
    </row>
    <row r="3" spans="1:20" ht="16.5" thickBot="1" x14ac:dyDescent="0.3">
      <c r="A3" s="11"/>
      <c r="B3" s="12"/>
      <c r="C3" s="13"/>
      <c r="D3" s="14"/>
      <c r="E3" s="15"/>
      <c r="F3" s="16"/>
    </row>
    <row r="4" spans="1:20" x14ac:dyDescent="0.25">
      <c r="A4" s="17" t="s">
        <v>4</v>
      </c>
      <c r="B4" s="18" t="s">
        <v>5</v>
      </c>
      <c r="C4" s="19" t="s">
        <v>287</v>
      </c>
      <c r="D4" s="19" t="s">
        <v>6</v>
      </c>
      <c r="E4" s="19" t="s">
        <v>7</v>
      </c>
      <c r="F4" s="19" t="s">
        <v>8</v>
      </c>
    </row>
    <row r="5" spans="1:20" x14ac:dyDescent="0.25">
      <c r="A5" s="20" t="s">
        <v>9</v>
      </c>
      <c r="B5" s="21" t="s">
        <v>10</v>
      </c>
      <c r="C5" s="22"/>
      <c r="D5" s="23"/>
      <c r="E5" s="24"/>
      <c r="F5" s="25"/>
    </row>
    <row r="6" spans="1:20" ht="15.75" thickBot="1" x14ac:dyDescent="0.3">
      <c r="A6" s="47" t="s">
        <v>11</v>
      </c>
      <c r="B6" s="48"/>
      <c r="C6" s="48"/>
      <c r="D6" s="50" t="s">
        <v>251</v>
      </c>
      <c r="E6" s="51"/>
      <c r="F6" s="52"/>
    </row>
    <row r="7" spans="1:20" ht="15.75" thickBot="1" x14ac:dyDescent="0.3">
      <c r="A7" s="49"/>
      <c r="B7" s="49"/>
      <c r="C7" s="49"/>
      <c r="D7" s="53"/>
      <c r="E7" s="54"/>
      <c r="F7" s="55"/>
      <c r="G7" s="37">
        <v>-600</v>
      </c>
      <c r="H7" s="37">
        <v>-600</v>
      </c>
      <c r="I7" s="37">
        <v>-600</v>
      </c>
      <c r="J7" s="37">
        <v>-600</v>
      </c>
      <c r="K7" s="37">
        <v>-600</v>
      </c>
      <c r="L7" s="37">
        <v>-600</v>
      </c>
      <c r="M7" s="37">
        <v>-600</v>
      </c>
      <c r="N7" s="37">
        <v>-600</v>
      </c>
      <c r="O7" s="37">
        <v>-600</v>
      </c>
      <c r="P7" s="37">
        <v>-600</v>
      </c>
      <c r="Q7" s="37">
        <v>-600</v>
      </c>
      <c r="R7" s="37">
        <v>-600</v>
      </c>
    </row>
    <row r="8" spans="1:20" x14ac:dyDescent="0.25">
      <c r="A8" s="26" t="s">
        <v>12</v>
      </c>
      <c r="B8" s="26" t="s">
        <v>13</v>
      </c>
      <c r="C8" s="26" t="s">
        <v>14</v>
      </c>
      <c r="D8" s="26" t="s">
        <v>15</v>
      </c>
      <c r="E8" s="26" t="s">
        <v>16</v>
      </c>
      <c r="F8" s="26" t="s">
        <v>17</v>
      </c>
      <c r="G8" s="26" t="s">
        <v>18</v>
      </c>
      <c r="H8" s="26" t="s">
        <v>19</v>
      </c>
      <c r="I8" s="26" t="s">
        <v>20</v>
      </c>
      <c r="J8" s="26" t="s">
        <v>21</v>
      </c>
      <c r="K8" s="26" t="s">
        <v>22</v>
      </c>
      <c r="L8" s="26" t="s">
        <v>23</v>
      </c>
      <c r="M8" s="26" t="s">
        <v>24</v>
      </c>
      <c r="N8" s="26" t="s">
        <v>25</v>
      </c>
      <c r="O8" s="26" t="s">
        <v>26</v>
      </c>
      <c r="P8" s="26" t="s">
        <v>27</v>
      </c>
      <c r="Q8" s="26" t="s">
        <v>28</v>
      </c>
      <c r="R8" s="26" t="s">
        <v>29</v>
      </c>
      <c r="S8" s="26" t="s">
        <v>30</v>
      </c>
    </row>
    <row r="9" spans="1:20" x14ac:dyDescent="0.25">
      <c r="A9" t="s">
        <v>31</v>
      </c>
      <c r="B9" s="27">
        <v>3</v>
      </c>
      <c r="C9" s="28">
        <v>11001</v>
      </c>
      <c r="D9" s="26" t="s">
        <v>33</v>
      </c>
      <c r="E9" s="29">
        <v>-10.4</v>
      </c>
      <c r="F9" s="10">
        <f>Tabela131234536781011[[#This Row],[BASE]]/Tabela131234536781011[[#Totals],[BASE]]</f>
        <v>1.6492229622581671E-2</v>
      </c>
      <c r="G9" s="30">
        <f>G$7*Tabela131234536781011[[#This Row],[Distribuição Base]]</f>
        <v>-9.8953377735490022</v>
      </c>
      <c r="H9" s="30">
        <f>H$7*Tabela131234536781011[[#This Row],[Distribuição Base]]</f>
        <v>-9.8953377735490022</v>
      </c>
      <c r="I9" s="30">
        <f>I$7*Tabela131234536781011[[#This Row],[Distribuição Base]]</f>
        <v>-9.8953377735490022</v>
      </c>
      <c r="J9" s="30">
        <f>J$7*Tabela131234536781011[[#This Row],[Distribuição Base]]</f>
        <v>-9.8953377735490022</v>
      </c>
      <c r="K9" s="30">
        <f>K$7*Tabela131234536781011[[#This Row],[Distribuição Base]]</f>
        <v>-9.8953377735490022</v>
      </c>
      <c r="L9" s="30">
        <f>L$7*Tabela131234536781011[[#This Row],[Distribuição Base]]</f>
        <v>-9.8953377735490022</v>
      </c>
      <c r="M9" s="30">
        <f>M$7*Tabela131234536781011[[#This Row],[Distribuição Base]]</f>
        <v>-9.8953377735490022</v>
      </c>
      <c r="N9" s="30">
        <f>N$7*Tabela131234536781011[[#This Row],[Distribuição Base]]</f>
        <v>-9.8953377735490022</v>
      </c>
      <c r="O9" s="30">
        <f>O$7*Tabela131234536781011[[#This Row],[Distribuição Base]]</f>
        <v>-9.8953377735490022</v>
      </c>
      <c r="P9" s="30">
        <f>P$7*Tabela131234536781011[[#This Row],[Distribuição Base]]</f>
        <v>-9.8953377735490022</v>
      </c>
      <c r="Q9" s="30">
        <f>Q$7*Tabela131234536781011[[#This Row],[Distribuição Base]]</f>
        <v>-9.8953377735490022</v>
      </c>
      <c r="R9" s="30">
        <f>R$7*Tabela131234536781011[[#This Row],[Distribuição Base]]</f>
        <v>-9.8953377735490022</v>
      </c>
      <c r="S9" s="31">
        <f>SUM(Tabela131234536781011[[#This Row],[JANEIRO]:[DEZEMBRO]])</f>
        <v>-118.74405328258803</v>
      </c>
    </row>
    <row r="10" spans="1:20" x14ac:dyDescent="0.25">
      <c r="A10" t="s">
        <v>31</v>
      </c>
      <c r="B10" s="27">
        <v>5</v>
      </c>
      <c r="C10" s="27">
        <v>11010</v>
      </c>
      <c r="D10" t="s">
        <v>35</v>
      </c>
      <c r="E10" s="29">
        <v>-1.3</v>
      </c>
      <c r="F10" s="10">
        <f>Tabela131234536781011[[#This Row],[BASE]]/Tabela131234536781011[[#Totals],[BASE]]</f>
        <v>2.0615287028227089E-3</v>
      </c>
      <c r="G10" s="31">
        <f>G$7*Tabela131234536781011[[#This Row],[Distribuição Base]]</f>
        <v>-1.2369172216936253</v>
      </c>
      <c r="H10" s="31">
        <f>H$7*Tabela131234536781011[[#This Row],[Distribuição Base]]</f>
        <v>-1.2369172216936253</v>
      </c>
      <c r="I10" s="31">
        <f>I$7*Tabela131234536781011[[#This Row],[Distribuição Base]]</f>
        <v>-1.2369172216936253</v>
      </c>
      <c r="J10" s="31">
        <f>J$7*Tabela131234536781011[[#This Row],[Distribuição Base]]</f>
        <v>-1.2369172216936253</v>
      </c>
      <c r="K10" s="31">
        <f>K$7*Tabela131234536781011[[#This Row],[Distribuição Base]]</f>
        <v>-1.2369172216936253</v>
      </c>
      <c r="L10" s="31">
        <f>L$7*Tabela131234536781011[[#This Row],[Distribuição Base]]</f>
        <v>-1.2369172216936253</v>
      </c>
      <c r="M10" s="31">
        <f>M$7*Tabela131234536781011[[#This Row],[Distribuição Base]]</f>
        <v>-1.2369172216936253</v>
      </c>
      <c r="N10" s="31">
        <f>N$7*Tabela131234536781011[[#This Row],[Distribuição Base]]</f>
        <v>-1.2369172216936253</v>
      </c>
      <c r="O10" s="31">
        <f>O$7*Tabela131234536781011[[#This Row],[Distribuição Base]]</f>
        <v>-1.2369172216936253</v>
      </c>
      <c r="P10" s="31">
        <f>P$7*Tabela131234536781011[[#This Row],[Distribuição Base]]</f>
        <v>-1.2369172216936253</v>
      </c>
      <c r="Q10" s="31">
        <f>Q$7*Tabela131234536781011[[#This Row],[Distribuição Base]]</f>
        <v>-1.2369172216936253</v>
      </c>
      <c r="R10" s="31">
        <f>R$7*Tabela131234536781011[[#This Row],[Distribuição Base]]</f>
        <v>-1.2369172216936253</v>
      </c>
      <c r="S10" s="31">
        <f>SUM(Tabela131234536781011[[#This Row],[JANEIRO]:[DEZEMBRO]])</f>
        <v>-14.843006660323503</v>
      </c>
      <c r="T10" s="33"/>
    </row>
    <row r="11" spans="1:20" x14ac:dyDescent="0.25">
      <c r="A11" t="s">
        <v>31</v>
      </c>
      <c r="B11">
        <v>7</v>
      </c>
      <c r="C11" s="27">
        <v>11013</v>
      </c>
      <c r="D11" t="s">
        <v>37</v>
      </c>
      <c r="E11" s="29">
        <v>-6.5</v>
      </c>
      <c r="F11" s="10">
        <f>Tabela131234536781011[[#This Row],[BASE]]/Tabela131234536781011[[#Totals],[BASE]]</f>
        <v>1.0307643514113543E-2</v>
      </c>
      <c r="G11" s="31">
        <f>G$7*Tabela131234536781011[[#This Row],[Distribuição Base]]</f>
        <v>-6.1845861084681264</v>
      </c>
      <c r="H11" s="31">
        <f>H$7*Tabela131234536781011[[#This Row],[Distribuição Base]]</f>
        <v>-6.1845861084681264</v>
      </c>
      <c r="I11" s="31">
        <f>I$7*Tabela131234536781011[[#This Row],[Distribuição Base]]</f>
        <v>-6.1845861084681264</v>
      </c>
      <c r="J11" s="31">
        <f>J$7*Tabela131234536781011[[#This Row],[Distribuição Base]]</f>
        <v>-6.1845861084681264</v>
      </c>
      <c r="K11" s="31">
        <f>K$7*Tabela131234536781011[[#This Row],[Distribuição Base]]</f>
        <v>-6.1845861084681264</v>
      </c>
      <c r="L11" s="31">
        <f>L$7*Tabela131234536781011[[#This Row],[Distribuição Base]]</f>
        <v>-6.1845861084681264</v>
      </c>
      <c r="M11" s="31">
        <f>M$7*Tabela131234536781011[[#This Row],[Distribuição Base]]</f>
        <v>-6.1845861084681264</v>
      </c>
      <c r="N11" s="31">
        <f>N$7*Tabela131234536781011[[#This Row],[Distribuição Base]]</f>
        <v>-6.1845861084681264</v>
      </c>
      <c r="O11" s="31">
        <f>O$7*Tabela131234536781011[[#This Row],[Distribuição Base]]</f>
        <v>-6.1845861084681264</v>
      </c>
      <c r="P11" s="31">
        <f>P$7*Tabela131234536781011[[#This Row],[Distribuição Base]]</f>
        <v>-6.1845861084681264</v>
      </c>
      <c r="Q11" s="31">
        <f>Q$7*Tabela131234536781011[[#This Row],[Distribuição Base]]</f>
        <v>-6.1845861084681264</v>
      </c>
      <c r="R11" s="31">
        <f>R$7*Tabela131234536781011[[#This Row],[Distribuição Base]]</f>
        <v>-6.1845861084681264</v>
      </c>
      <c r="S11" s="31">
        <f>SUM(Tabela131234536781011[[#This Row],[JANEIRO]:[DEZEMBRO]])</f>
        <v>-74.21503330161751</v>
      </c>
    </row>
    <row r="12" spans="1:20" x14ac:dyDescent="0.25">
      <c r="A12" t="s">
        <v>31</v>
      </c>
      <c r="B12">
        <v>11</v>
      </c>
      <c r="C12" s="27">
        <v>11019</v>
      </c>
      <c r="D12" t="s">
        <v>39</v>
      </c>
      <c r="E12" s="29">
        <v>-1.3</v>
      </c>
      <c r="F12" s="10">
        <f>Tabela131234536781011[[#This Row],[BASE]]/Tabela131234536781011[[#Totals],[BASE]]</f>
        <v>2.0615287028227089E-3</v>
      </c>
      <c r="G12" s="31">
        <f>G$7*Tabela131234536781011[[#This Row],[Distribuição Base]]</f>
        <v>-1.2369172216936253</v>
      </c>
      <c r="H12" s="31">
        <f>H$7*Tabela131234536781011[[#This Row],[Distribuição Base]]</f>
        <v>-1.2369172216936253</v>
      </c>
      <c r="I12" s="31">
        <f>I$7*Tabela131234536781011[[#This Row],[Distribuição Base]]</f>
        <v>-1.2369172216936253</v>
      </c>
      <c r="J12" s="31">
        <f>J$7*Tabela131234536781011[[#This Row],[Distribuição Base]]</f>
        <v>-1.2369172216936253</v>
      </c>
      <c r="K12" s="31">
        <f>K$7*Tabela131234536781011[[#This Row],[Distribuição Base]]</f>
        <v>-1.2369172216936253</v>
      </c>
      <c r="L12" s="31">
        <f>L$7*Tabela131234536781011[[#This Row],[Distribuição Base]]</f>
        <v>-1.2369172216936253</v>
      </c>
      <c r="M12" s="31">
        <f>M$7*Tabela131234536781011[[#This Row],[Distribuição Base]]</f>
        <v>-1.2369172216936253</v>
      </c>
      <c r="N12" s="31">
        <f>N$7*Tabela131234536781011[[#This Row],[Distribuição Base]]</f>
        <v>-1.2369172216936253</v>
      </c>
      <c r="O12" s="31">
        <f>O$7*Tabela131234536781011[[#This Row],[Distribuição Base]]</f>
        <v>-1.2369172216936253</v>
      </c>
      <c r="P12" s="31">
        <f>P$7*Tabela131234536781011[[#This Row],[Distribuição Base]]</f>
        <v>-1.2369172216936253</v>
      </c>
      <c r="Q12" s="31">
        <f>Q$7*Tabela131234536781011[[#This Row],[Distribuição Base]]</f>
        <v>-1.2369172216936253</v>
      </c>
      <c r="R12" s="31">
        <f>R$7*Tabela131234536781011[[#This Row],[Distribuição Base]]</f>
        <v>-1.2369172216936253</v>
      </c>
      <c r="S12" s="31">
        <f>SUM(Tabela131234536781011[[#This Row],[JANEIRO]:[DEZEMBRO]])</f>
        <v>-14.843006660323503</v>
      </c>
    </row>
    <row r="13" spans="1:20" x14ac:dyDescent="0.25">
      <c r="A13" t="s">
        <v>31</v>
      </c>
      <c r="B13">
        <v>857</v>
      </c>
      <c r="C13" s="27">
        <v>11021</v>
      </c>
      <c r="D13" t="s">
        <v>77</v>
      </c>
      <c r="E13" s="29">
        <v>-2.6</v>
      </c>
      <c r="F13" s="10">
        <f>Tabela131234536781011[[#This Row],[BASE]]/Tabela131234536781011[[#Totals],[BASE]]</f>
        <v>4.1230574056454177E-3</v>
      </c>
      <c r="G13" s="31">
        <f>G$7*Tabela131234536781011[[#This Row],[Distribuição Base]]</f>
        <v>-2.4738344433872506</v>
      </c>
      <c r="H13" s="31">
        <f>H$7*Tabela131234536781011[[#This Row],[Distribuição Base]]</f>
        <v>-2.4738344433872506</v>
      </c>
      <c r="I13" s="31">
        <f>I$7*Tabela131234536781011[[#This Row],[Distribuição Base]]</f>
        <v>-2.4738344433872506</v>
      </c>
      <c r="J13" s="31">
        <f>J$7*Tabela131234536781011[[#This Row],[Distribuição Base]]</f>
        <v>-2.4738344433872506</v>
      </c>
      <c r="K13" s="31">
        <f>K$7*Tabela131234536781011[[#This Row],[Distribuição Base]]</f>
        <v>-2.4738344433872506</v>
      </c>
      <c r="L13" s="31">
        <f>L$7*Tabela131234536781011[[#This Row],[Distribuição Base]]</f>
        <v>-2.4738344433872506</v>
      </c>
      <c r="M13" s="31">
        <f>M$7*Tabela131234536781011[[#This Row],[Distribuição Base]]</f>
        <v>-2.4738344433872506</v>
      </c>
      <c r="N13" s="31">
        <f>N$7*Tabela131234536781011[[#This Row],[Distribuição Base]]</f>
        <v>-2.4738344433872506</v>
      </c>
      <c r="O13" s="31">
        <f>O$7*Tabela131234536781011[[#This Row],[Distribuição Base]]</f>
        <v>-2.4738344433872506</v>
      </c>
      <c r="P13" s="31">
        <f>P$7*Tabela131234536781011[[#This Row],[Distribuição Base]]</f>
        <v>-2.4738344433872506</v>
      </c>
      <c r="Q13" s="31">
        <f>Q$7*Tabela131234536781011[[#This Row],[Distribuição Base]]</f>
        <v>-2.4738344433872506</v>
      </c>
      <c r="R13" s="31">
        <f>R$7*Tabela131234536781011[[#This Row],[Distribuição Base]]</f>
        <v>-2.4738344433872506</v>
      </c>
      <c r="S13" s="31">
        <f>SUM(Tabela131234536781011[[#This Row],[JANEIRO]:[DEZEMBRO]])</f>
        <v>-29.686013320647007</v>
      </c>
    </row>
    <row r="14" spans="1:20" x14ac:dyDescent="0.25">
      <c r="A14" t="s">
        <v>31</v>
      </c>
      <c r="B14">
        <v>13</v>
      </c>
      <c r="C14" s="27">
        <v>12001</v>
      </c>
      <c r="D14" t="s">
        <v>41</v>
      </c>
      <c r="E14" s="29">
        <v>-5.2</v>
      </c>
      <c r="F14" s="10">
        <f>Tabela131234536781011[[#This Row],[BASE]]/Tabela131234536781011[[#Totals],[BASE]]</f>
        <v>8.2461148112908354E-3</v>
      </c>
      <c r="G14" s="31">
        <f>G$7*Tabela131234536781011[[#This Row],[Distribuição Base]]</f>
        <v>-4.9476688867745011</v>
      </c>
      <c r="H14" s="31">
        <f>H$7*Tabela131234536781011[[#This Row],[Distribuição Base]]</f>
        <v>-4.9476688867745011</v>
      </c>
      <c r="I14" s="31">
        <f>I$7*Tabela131234536781011[[#This Row],[Distribuição Base]]</f>
        <v>-4.9476688867745011</v>
      </c>
      <c r="J14" s="31">
        <f>J$7*Tabela131234536781011[[#This Row],[Distribuição Base]]</f>
        <v>-4.9476688867745011</v>
      </c>
      <c r="K14" s="31">
        <f>K$7*Tabela131234536781011[[#This Row],[Distribuição Base]]</f>
        <v>-4.9476688867745011</v>
      </c>
      <c r="L14" s="31">
        <f>L$7*Tabela131234536781011[[#This Row],[Distribuição Base]]</f>
        <v>-4.9476688867745011</v>
      </c>
      <c r="M14" s="31">
        <f>M$7*Tabela131234536781011[[#This Row],[Distribuição Base]]</f>
        <v>-4.9476688867745011</v>
      </c>
      <c r="N14" s="31">
        <f>N$7*Tabela131234536781011[[#This Row],[Distribuição Base]]</f>
        <v>-4.9476688867745011</v>
      </c>
      <c r="O14" s="31">
        <f>O$7*Tabela131234536781011[[#This Row],[Distribuição Base]]</f>
        <v>-4.9476688867745011</v>
      </c>
      <c r="P14" s="31">
        <f>P$7*Tabela131234536781011[[#This Row],[Distribuição Base]]</f>
        <v>-4.9476688867745011</v>
      </c>
      <c r="Q14" s="31">
        <f>Q$7*Tabela131234536781011[[#This Row],[Distribuição Base]]</f>
        <v>-4.9476688867745011</v>
      </c>
      <c r="R14" s="31">
        <f>R$7*Tabela131234536781011[[#This Row],[Distribuição Base]]</f>
        <v>-4.9476688867745011</v>
      </c>
      <c r="S14" s="31">
        <f>SUM(Tabela131234536781011[[#This Row],[JANEIRO]:[DEZEMBRO]])</f>
        <v>-59.372026641294013</v>
      </c>
    </row>
    <row r="15" spans="1:20" x14ac:dyDescent="0.25">
      <c r="A15" t="s">
        <v>31</v>
      </c>
      <c r="B15">
        <v>16</v>
      </c>
      <c r="C15" s="27">
        <v>12101</v>
      </c>
      <c r="D15" t="s">
        <v>43</v>
      </c>
      <c r="E15" s="29">
        <v>-2.6</v>
      </c>
      <c r="F15" s="10">
        <f>Tabela131234536781011[[#This Row],[BASE]]/Tabela131234536781011[[#Totals],[BASE]]</f>
        <v>4.1230574056454177E-3</v>
      </c>
      <c r="G15" s="31">
        <f>G$7*Tabela131234536781011[[#This Row],[Distribuição Base]]</f>
        <v>-2.4738344433872506</v>
      </c>
      <c r="H15" s="31">
        <f>H$7*Tabela131234536781011[[#This Row],[Distribuição Base]]</f>
        <v>-2.4738344433872506</v>
      </c>
      <c r="I15" s="31">
        <f>I$7*Tabela131234536781011[[#This Row],[Distribuição Base]]</f>
        <v>-2.4738344433872506</v>
      </c>
      <c r="J15" s="31">
        <f>J$7*Tabela131234536781011[[#This Row],[Distribuição Base]]</f>
        <v>-2.4738344433872506</v>
      </c>
      <c r="K15" s="31">
        <f>K$7*Tabela131234536781011[[#This Row],[Distribuição Base]]</f>
        <v>-2.4738344433872506</v>
      </c>
      <c r="L15" s="31">
        <f>L$7*Tabela131234536781011[[#This Row],[Distribuição Base]]</f>
        <v>-2.4738344433872506</v>
      </c>
      <c r="M15" s="31">
        <f>M$7*Tabela131234536781011[[#This Row],[Distribuição Base]]</f>
        <v>-2.4738344433872506</v>
      </c>
      <c r="N15" s="31">
        <f>N$7*Tabela131234536781011[[#This Row],[Distribuição Base]]</f>
        <v>-2.4738344433872506</v>
      </c>
      <c r="O15" s="31">
        <f>O$7*Tabela131234536781011[[#This Row],[Distribuição Base]]</f>
        <v>-2.4738344433872506</v>
      </c>
      <c r="P15" s="31">
        <f>P$7*Tabela131234536781011[[#This Row],[Distribuição Base]]</f>
        <v>-2.4738344433872506</v>
      </c>
      <c r="Q15" s="31">
        <f>Q$7*Tabela131234536781011[[#This Row],[Distribuição Base]]</f>
        <v>-2.4738344433872506</v>
      </c>
      <c r="R15" s="31">
        <f>R$7*Tabela131234536781011[[#This Row],[Distribuição Base]]</f>
        <v>-2.4738344433872506</v>
      </c>
      <c r="S15" s="31">
        <f>SUM(Tabela131234536781011[[#This Row],[JANEIRO]:[DEZEMBRO]])</f>
        <v>-29.686013320647007</v>
      </c>
    </row>
    <row r="16" spans="1:20" x14ac:dyDescent="0.25">
      <c r="A16" t="s">
        <v>31</v>
      </c>
      <c r="B16">
        <v>18</v>
      </c>
      <c r="C16" s="27">
        <v>12110</v>
      </c>
      <c r="D16" t="s">
        <v>45</v>
      </c>
      <c r="E16" s="29">
        <v>-1.3</v>
      </c>
      <c r="F16" s="10">
        <f>Tabela131234536781011[[#This Row],[BASE]]/Tabela131234536781011[[#Totals],[BASE]]</f>
        <v>2.0615287028227089E-3</v>
      </c>
      <c r="G16" s="31">
        <f>G$7*Tabela131234536781011[[#This Row],[Distribuição Base]]</f>
        <v>-1.2369172216936253</v>
      </c>
      <c r="H16" s="31">
        <f>H$7*Tabela131234536781011[[#This Row],[Distribuição Base]]</f>
        <v>-1.2369172216936253</v>
      </c>
      <c r="I16" s="31">
        <f>I$7*Tabela131234536781011[[#This Row],[Distribuição Base]]</f>
        <v>-1.2369172216936253</v>
      </c>
      <c r="J16" s="31">
        <f>J$7*Tabela131234536781011[[#This Row],[Distribuição Base]]</f>
        <v>-1.2369172216936253</v>
      </c>
      <c r="K16" s="31">
        <f>K$7*Tabela131234536781011[[#This Row],[Distribuição Base]]</f>
        <v>-1.2369172216936253</v>
      </c>
      <c r="L16" s="31">
        <f>L$7*Tabela131234536781011[[#This Row],[Distribuição Base]]</f>
        <v>-1.2369172216936253</v>
      </c>
      <c r="M16" s="31">
        <f>M$7*Tabela131234536781011[[#This Row],[Distribuição Base]]</f>
        <v>-1.2369172216936253</v>
      </c>
      <c r="N16" s="31">
        <f>N$7*Tabela131234536781011[[#This Row],[Distribuição Base]]</f>
        <v>-1.2369172216936253</v>
      </c>
      <c r="O16" s="31">
        <f>O$7*Tabela131234536781011[[#This Row],[Distribuição Base]]</f>
        <v>-1.2369172216936253</v>
      </c>
      <c r="P16" s="31">
        <f>P$7*Tabela131234536781011[[#This Row],[Distribuição Base]]</f>
        <v>-1.2369172216936253</v>
      </c>
      <c r="Q16" s="31">
        <f>Q$7*Tabela131234536781011[[#This Row],[Distribuição Base]]</f>
        <v>-1.2369172216936253</v>
      </c>
      <c r="R16" s="31">
        <f>R$7*Tabela131234536781011[[#This Row],[Distribuição Base]]</f>
        <v>-1.2369172216936253</v>
      </c>
      <c r="S16" s="31">
        <f>SUM(Tabela131234536781011[[#This Row],[JANEIRO]:[DEZEMBRO]])</f>
        <v>-14.843006660323503</v>
      </c>
    </row>
    <row r="17" spans="1:19" x14ac:dyDescent="0.25">
      <c r="A17" t="s">
        <v>31</v>
      </c>
      <c r="B17">
        <v>19</v>
      </c>
      <c r="C17" s="27">
        <v>12111</v>
      </c>
      <c r="D17" t="s">
        <v>47</v>
      </c>
      <c r="E17" s="29">
        <v>-5.2</v>
      </c>
      <c r="F17" s="10">
        <f>Tabela131234536781011[[#This Row],[BASE]]/Tabela131234536781011[[#Totals],[BASE]]</f>
        <v>8.2461148112908354E-3</v>
      </c>
      <c r="G17" s="31">
        <f>G$7*Tabela131234536781011[[#This Row],[Distribuição Base]]</f>
        <v>-4.9476688867745011</v>
      </c>
      <c r="H17" s="31">
        <f>H$7*Tabela131234536781011[[#This Row],[Distribuição Base]]</f>
        <v>-4.9476688867745011</v>
      </c>
      <c r="I17" s="31">
        <f>I$7*Tabela131234536781011[[#This Row],[Distribuição Base]]</f>
        <v>-4.9476688867745011</v>
      </c>
      <c r="J17" s="31">
        <f>J$7*Tabela131234536781011[[#This Row],[Distribuição Base]]</f>
        <v>-4.9476688867745011</v>
      </c>
      <c r="K17" s="31">
        <f>K$7*Tabela131234536781011[[#This Row],[Distribuição Base]]</f>
        <v>-4.9476688867745011</v>
      </c>
      <c r="L17" s="31">
        <f>L$7*Tabela131234536781011[[#This Row],[Distribuição Base]]</f>
        <v>-4.9476688867745011</v>
      </c>
      <c r="M17" s="31">
        <f>M$7*Tabela131234536781011[[#This Row],[Distribuição Base]]</f>
        <v>-4.9476688867745011</v>
      </c>
      <c r="N17" s="31">
        <f>N$7*Tabela131234536781011[[#This Row],[Distribuição Base]]</f>
        <v>-4.9476688867745011</v>
      </c>
      <c r="O17" s="31">
        <f>O$7*Tabela131234536781011[[#This Row],[Distribuição Base]]</f>
        <v>-4.9476688867745011</v>
      </c>
      <c r="P17" s="31">
        <f>P$7*Tabela131234536781011[[#This Row],[Distribuição Base]]</f>
        <v>-4.9476688867745011</v>
      </c>
      <c r="Q17" s="31">
        <f>Q$7*Tabela131234536781011[[#This Row],[Distribuição Base]]</f>
        <v>-4.9476688867745011</v>
      </c>
      <c r="R17" s="31">
        <f>R$7*Tabela131234536781011[[#This Row],[Distribuição Base]]</f>
        <v>-4.9476688867745011</v>
      </c>
      <c r="S17" s="31">
        <f>SUM(Tabela131234536781011[[#This Row],[JANEIRO]:[DEZEMBRO]])</f>
        <v>-59.372026641294013</v>
      </c>
    </row>
    <row r="18" spans="1:19" x14ac:dyDescent="0.25">
      <c r="A18" t="s">
        <v>31</v>
      </c>
      <c r="B18">
        <v>21</v>
      </c>
      <c r="C18" s="27">
        <v>12120</v>
      </c>
      <c r="D18" t="s">
        <v>49</v>
      </c>
      <c r="E18" s="29">
        <v>-3.9</v>
      </c>
      <c r="F18" s="10">
        <f>Tabela131234536781011[[#This Row],[BASE]]/Tabela131234536781011[[#Totals],[BASE]]</f>
        <v>6.1845861084681266E-3</v>
      </c>
      <c r="G18" s="31">
        <f>G$7*Tabela131234536781011[[#This Row],[Distribuição Base]]</f>
        <v>-3.7107516650808758</v>
      </c>
      <c r="H18" s="31">
        <f>H$7*Tabela131234536781011[[#This Row],[Distribuição Base]]</f>
        <v>-3.7107516650808758</v>
      </c>
      <c r="I18" s="31">
        <f>I$7*Tabela131234536781011[[#This Row],[Distribuição Base]]</f>
        <v>-3.7107516650808758</v>
      </c>
      <c r="J18" s="31">
        <f>J$7*Tabela131234536781011[[#This Row],[Distribuição Base]]</f>
        <v>-3.7107516650808758</v>
      </c>
      <c r="K18" s="31">
        <f>K$7*Tabela131234536781011[[#This Row],[Distribuição Base]]</f>
        <v>-3.7107516650808758</v>
      </c>
      <c r="L18" s="31">
        <f>L$7*Tabela131234536781011[[#This Row],[Distribuição Base]]</f>
        <v>-3.7107516650808758</v>
      </c>
      <c r="M18" s="31">
        <f>M$7*Tabela131234536781011[[#This Row],[Distribuição Base]]</f>
        <v>-3.7107516650808758</v>
      </c>
      <c r="N18" s="31">
        <f>N$7*Tabela131234536781011[[#This Row],[Distribuição Base]]</f>
        <v>-3.7107516650808758</v>
      </c>
      <c r="O18" s="31">
        <f>O$7*Tabela131234536781011[[#This Row],[Distribuição Base]]</f>
        <v>-3.7107516650808758</v>
      </c>
      <c r="P18" s="31">
        <f>P$7*Tabela131234536781011[[#This Row],[Distribuição Base]]</f>
        <v>-3.7107516650808758</v>
      </c>
      <c r="Q18" s="31">
        <f>Q$7*Tabela131234536781011[[#This Row],[Distribuição Base]]</f>
        <v>-3.7107516650808758</v>
      </c>
      <c r="R18" s="31">
        <f>R$7*Tabela131234536781011[[#This Row],[Distribuição Base]]</f>
        <v>-3.7107516650808758</v>
      </c>
      <c r="S18" s="31">
        <f>SUM(Tabela131234536781011[[#This Row],[JANEIRO]:[DEZEMBRO]])</f>
        <v>-44.529019980970524</v>
      </c>
    </row>
    <row r="19" spans="1:19" x14ac:dyDescent="0.25">
      <c r="A19" t="s">
        <v>31</v>
      </c>
      <c r="B19">
        <v>25</v>
      </c>
      <c r="C19" s="27">
        <v>12124</v>
      </c>
      <c r="D19" t="s">
        <v>51</v>
      </c>
      <c r="E19" s="29">
        <v>-2.6</v>
      </c>
      <c r="F19" s="10">
        <f>Tabela131234536781011[[#This Row],[BASE]]/Tabela131234536781011[[#Totals],[BASE]]</f>
        <v>4.1230574056454177E-3</v>
      </c>
      <c r="G19" s="31">
        <f>G$7*Tabela131234536781011[[#This Row],[Distribuição Base]]</f>
        <v>-2.4738344433872506</v>
      </c>
      <c r="H19" s="31">
        <f>H$7*Tabela131234536781011[[#This Row],[Distribuição Base]]</f>
        <v>-2.4738344433872506</v>
      </c>
      <c r="I19" s="31">
        <f>I$7*Tabela131234536781011[[#This Row],[Distribuição Base]]</f>
        <v>-2.4738344433872506</v>
      </c>
      <c r="J19" s="31">
        <f>J$7*Tabela131234536781011[[#This Row],[Distribuição Base]]</f>
        <v>-2.4738344433872506</v>
      </c>
      <c r="K19" s="31">
        <f>K$7*Tabela131234536781011[[#This Row],[Distribuição Base]]</f>
        <v>-2.4738344433872506</v>
      </c>
      <c r="L19" s="31">
        <f>L$7*Tabela131234536781011[[#This Row],[Distribuição Base]]</f>
        <v>-2.4738344433872506</v>
      </c>
      <c r="M19" s="31">
        <f>M$7*Tabela131234536781011[[#This Row],[Distribuição Base]]</f>
        <v>-2.4738344433872506</v>
      </c>
      <c r="N19" s="31">
        <f>N$7*Tabela131234536781011[[#This Row],[Distribuição Base]]</f>
        <v>-2.4738344433872506</v>
      </c>
      <c r="O19" s="31">
        <f>O$7*Tabela131234536781011[[#This Row],[Distribuição Base]]</f>
        <v>-2.4738344433872506</v>
      </c>
      <c r="P19" s="31">
        <f>P$7*Tabela131234536781011[[#This Row],[Distribuição Base]]</f>
        <v>-2.4738344433872506</v>
      </c>
      <c r="Q19" s="31">
        <f>Q$7*Tabela131234536781011[[#This Row],[Distribuição Base]]</f>
        <v>-2.4738344433872506</v>
      </c>
      <c r="R19" s="31">
        <f>R$7*Tabela131234536781011[[#This Row],[Distribuição Base]]</f>
        <v>-2.4738344433872506</v>
      </c>
      <c r="S19" s="31">
        <f>SUM(Tabela131234536781011[[#This Row],[JANEIRO]:[DEZEMBRO]])</f>
        <v>-29.686013320647007</v>
      </c>
    </row>
    <row r="20" spans="1:19" x14ac:dyDescent="0.25">
      <c r="A20" t="s">
        <v>31</v>
      </c>
      <c r="B20">
        <v>27</v>
      </c>
      <c r="C20" s="27">
        <v>12130</v>
      </c>
      <c r="D20" t="s">
        <v>53</v>
      </c>
      <c r="E20" s="29">
        <v>-2.6</v>
      </c>
      <c r="F20" s="10">
        <f>Tabela131234536781011[[#This Row],[BASE]]/Tabela131234536781011[[#Totals],[BASE]]</f>
        <v>4.1230574056454177E-3</v>
      </c>
      <c r="G20" s="31">
        <f>G$7*Tabela131234536781011[[#This Row],[Distribuição Base]]</f>
        <v>-2.4738344433872506</v>
      </c>
      <c r="H20" s="31">
        <f>H$7*Tabela131234536781011[[#This Row],[Distribuição Base]]</f>
        <v>-2.4738344433872506</v>
      </c>
      <c r="I20" s="31">
        <f>I$7*Tabela131234536781011[[#This Row],[Distribuição Base]]</f>
        <v>-2.4738344433872506</v>
      </c>
      <c r="J20" s="31">
        <f>J$7*Tabela131234536781011[[#This Row],[Distribuição Base]]</f>
        <v>-2.4738344433872506</v>
      </c>
      <c r="K20" s="31">
        <f>K$7*Tabela131234536781011[[#This Row],[Distribuição Base]]</f>
        <v>-2.4738344433872506</v>
      </c>
      <c r="L20" s="31">
        <f>L$7*Tabela131234536781011[[#This Row],[Distribuição Base]]</f>
        <v>-2.4738344433872506</v>
      </c>
      <c r="M20" s="31">
        <f>M$7*Tabela131234536781011[[#This Row],[Distribuição Base]]</f>
        <v>-2.4738344433872506</v>
      </c>
      <c r="N20" s="31">
        <f>N$7*Tabela131234536781011[[#This Row],[Distribuição Base]]</f>
        <v>-2.4738344433872506</v>
      </c>
      <c r="O20" s="31">
        <f>O$7*Tabela131234536781011[[#This Row],[Distribuição Base]]</f>
        <v>-2.4738344433872506</v>
      </c>
      <c r="P20" s="31">
        <f>P$7*Tabela131234536781011[[#This Row],[Distribuição Base]]</f>
        <v>-2.4738344433872506</v>
      </c>
      <c r="Q20" s="31">
        <f>Q$7*Tabela131234536781011[[#This Row],[Distribuição Base]]</f>
        <v>-2.4738344433872506</v>
      </c>
      <c r="R20" s="31">
        <f>R$7*Tabela131234536781011[[#This Row],[Distribuição Base]]</f>
        <v>-2.4738344433872506</v>
      </c>
      <c r="S20" s="31">
        <f>SUM(Tabela131234536781011[[#This Row],[JANEIRO]:[DEZEMBRO]])</f>
        <v>-29.686013320647007</v>
      </c>
    </row>
    <row r="21" spans="1:19" x14ac:dyDescent="0.25">
      <c r="A21" t="s">
        <v>31</v>
      </c>
      <c r="B21">
        <v>28</v>
      </c>
      <c r="C21" s="27">
        <v>12131</v>
      </c>
      <c r="D21" t="s">
        <v>272</v>
      </c>
      <c r="E21" s="29">
        <v>-5.2</v>
      </c>
      <c r="F21" s="10">
        <f>Tabela131234536781011[[#This Row],[BASE]]/Tabela131234536781011[[#Totals],[BASE]]</f>
        <v>8.2461148112908354E-3</v>
      </c>
      <c r="G21" s="31">
        <f>G$7*Tabela131234536781011[[#This Row],[Distribuição Base]]</f>
        <v>-4.9476688867745011</v>
      </c>
      <c r="H21" s="31">
        <f>H$7*Tabela131234536781011[[#This Row],[Distribuição Base]]</f>
        <v>-4.9476688867745011</v>
      </c>
      <c r="I21" s="31">
        <f>I$7*Tabela131234536781011[[#This Row],[Distribuição Base]]</f>
        <v>-4.9476688867745011</v>
      </c>
      <c r="J21" s="31">
        <f>J$7*Tabela131234536781011[[#This Row],[Distribuição Base]]</f>
        <v>-4.9476688867745011</v>
      </c>
      <c r="K21" s="31">
        <f>K$7*Tabela131234536781011[[#This Row],[Distribuição Base]]</f>
        <v>-4.9476688867745011</v>
      </c>
      <c r="L21" s="31">
        <f>L$7*Tabela131234536781011[[#This Row],[Distribuição Base]]</f>
        <v>-4.9476688867745011</v>
      </c>
      <c r="M21" s="31">
        <f>M$7*Tabela131234536781011[[#This Row],[Distribuição Base]]</f>
        <v>-4.9476688867745011</v>
      </c>
      <c r="N21" s="31">
        <f>N$7*Tabela131234536781011[[#This Row],[Distribuição Base]]</f>
        <v>-4.9476688867745011</v>
      </c>
      <c r="O21" s="31">
        <f>O$7*Tabela131234536781011[[#This Row],[Distribuição Base]]</f>
        <v>-4.9476688867745011</v>
      </c>
      <c r="P21" s="31">
        <f>P$7*Tabela131234536781011[[#This Row],[Distribuição Base]]</f>
        <v>-4.9476688867745011</v>
      </c>
      <c r="Q21" s="31">
        <f>Q$7*Tabela131234536781011[[#This Row],[Distribuição Base]]</f>
        <v>-4.9476688867745011</v>
      </c>
      <c r="R21" s="31">
        <f>R$7*Tabela131234536781011[[#This Row],[Distribuição Base]]</f>
        <v>-4.9476688867745011</v>
      </c>
      <c r="S21" s="31">
        <f>SUM(Tabela131234536781011[[#This Row],[JANEIRO]:[DEZEMBRO]])</f>
        <v>-59.372026641294013</v>
      </c>
    </row>
    <row r="22" spans="1:19" x14ac:dyDescent="0.25">
      <c r="A22" t="s">
        <v>31</v>
      </c>
      <c r="B22">
        <v>29</v>
      </c>
      <c r="C22" s="27">
        <v>12132</v>
      </c>
      <c r="D22" t="s">
        <v>56</v>
      </c>
      <c r="E22" s="29">
        <v>-3.9</v>
      </c>
      <c r="F22" s="10">
        <f>Tabela131234536781011[[#This Row],[BASE]]/Tabela131234536781011[[#Totals],[BASE]]</f>
        <v>6.1845861084681266E-3</v>
      </c>
      <c r="G22" s="31">
        <f>G$7*Tabela131234536781011[[#This Row],[Distribuição Base]]</f>
        <v>-3.7107516650808758</v>
      </c>
      <c r="H22" s="31">
        <f>H$7*Tabela131234536781011[[#This Row],[Distribuição Base]]</f>
        <v>-3.7107516650808758</v>
      </c>
      <c r="I22" s="31">
        <f>I$7*Tabela131234536781011[[#This Row],[Distribuição Base]]</f>
        <v>-3.7107516650808758</v>
      </c>
      <c r="J22" s="31">
        <f>J$7*Tabela131234536781011[[#This Row],[Distribuição Base]]</f>
        <v>-3.7107516650808758</v>
      </c>
      <c r="K22" s="31">
        <f>K$7*Tabela131234536781011[[#This Row],[Distribuição Base]]</f>
        <v>-3.7107516650808758</v>
      </c>
      <c r="L22" s="31">
        <f>L$7*Tabela131234536781011[[#This Row],[Distribuição Base]]</f>
        <v>-3.7107516650808758</v>
      </c>
      <c r="M22" s="31">
        <f>M$7*Tabela131234536781011[[#This Row],[Distribuição Base]]</f>
        <v>-3.7107516650808758</v>
      </c>
      <c r="N22" s="31">
        <f>N$7*Tabela131234536781011[[#This Row],[Distribuição Base]]</f>
        <v>-3.7107516650808758</v>
      </c>
      <c r="O22" s="31">
        <f>O$7*Tabela131234536781011[[#This Row],[Distribuição Base]]</f>
        <v>-3.7107516650808758</v>
      </c>
      <c r="P22" s="31">
        <f>P$7*Tabela131234536781011[[#This Row],[Distribuição Base]]</f>
        <v>-3.7107516650808758</v>
      </c>
      <c r="Q22" s="31">
        <f>Q$7*Tabela131234536781011[[#This Row],[Distribuição Base]]</f>
        <v>-3.7107516650808758</v>
      </c>
      <c r="R22" s="31">
        <f>R$7*Tabela131234536781011[[#This Row],[Distribuição Base]]</f>
        <v>-3.7107516650808758</v>
      </c>
      <c r="S22" s="31">
        <f>SUM(Tabela131234536781011[[#This Row],[JANEIRO]:[DEZEMBRO]])</f>
        <v>-44.529019980970524</v>
      </c>
    </row>
    <row r="23" spans="1:19" x14ac:dyDescent="0.25">
      <c r="A23" t="s">
        <v>31</v>
      </c>
      <c r="B23">
        <v>30</v>
      </c>
      <c r="C23" s="27">
        <v>12133</v>
      </c>
      <c r="D23" t="s">
        <v>58</v>
      </c>
      <c r="E23" s="29">
        <v>-16.899999999999999</v>
      </c>
      <c r="F23" s="10">
        <f>Tabela131234536781011[[#This Row],[BASE]]/Tabela131234536781011[[#Totals],[BASE]]</f>
        <v>2.6799873136695213E-2</v>
      </c>
      <c r="G23" s="31">
        <f>G$7*Tabela131234536781011[[#This Row],[Distribuição Base]]</f>
        <v>-16.079923882017127</v>
      </c>
      <c r="H23" s="31">
        <f>H$7*Tabela131234536781011[[#This Row],[Distribuição Base]]</f>
        <v>-16.079923882017127</v>
      </c>
      <c r="I23" s="31">
        <f>I$7*Tabela131234536781011[[#This Row],[Distribuição Base]]</f>
        <v>-16.079923882017127</v>
      </c>
      <c r="J23" s="31">
        <f>J$7*Tabela131234536781011[[#This Row],[Distribuição Base]]</f>
        <v>-16.079923882017127</v>
      </c>
      <c r="K23" s="31">
        <f>K$7*Tabela131234536781011[[#This Row],[Distribuição Base]]</f>
        <v>-16.079923882017127</v>
      </c>
      <c r="L23" s="31">
        <f>L$7*Tabela131234536781011[[#This Row],[Distribuição Base]]</f>
        <v>-16.079923882017127</v>
      </c>
      <c r="M23" s="31">
        <f>M$7*Tabela131234536781011[[#This Row],[Distribuição Base]]</f>
        <v>-16.079923882017127</v>
      </c>
      <c r="N23" s="31">
        <f>N$7*Tabela131234536781011[[#This Row],[Distribuição Base]]</f>
        <v>-16.079923882017127</v>
      </c>
      <c r="O23" s="31">
        <f>O$7*Tabela131234536781011[[#This Row],[Distribuição Base]]</f>
        <v>-16.079923882017127</v>
      </c>
      <c r="P23" s="31">
        <f>P$7*Tabela131234536781011[[#This Row],[Distribuição Base]]</f>
        <v>-16.079923882017127</v>
      </c>
      <c r="Q23" s="31">
        <f>Q$7*Tabela131234536781011[[#This Row],[Distribuição Base]]</f>
        <v>-16.079923882017127</v>
      </c>
      <c r="R23" s="31">
        <f>R$7*Tabela131234536781011[[#This Row],[Distribuição Base]]</f>
        <v>-16.079923882017127</v>
      </c>
      <c r="S23" s="31">
        <f>SUM(Tabela131234536781011[[#This Row],[JANEIRO]:[DEZEMBRO]])</f>
        <v>-192.95908658420547</v>
      </c>
    </row>
    <row r="24" spans="1:19" x14ac:dyDescent="0.25">
      <c r="A24" t="s">
        <v>31</v>
      </c>
      <c r="B24">
        <v>1030</v>
      </c>
      <c r="C24" s="27">
        <v>12136</v>
      </c>
      <c r="D24" t="s">
        <v>79</v>
      </c>
      <c r="E24" s="29">
        <v>-13</v>
      </c>
      <c r="F24" s="10">
        <f>Tabela131234536781011[[#This Row],[BASE]]/Tabela131234536781011[[#Totals],[BASE]]</f>
        <v>2.0615287028227087E-2</v>
      </c>
      <c r="G24" s="31">
        <f>G$7*Tabela131234536781011[[#This Row],[Distribuição Base]]</f>
        <v>-12.369172216936253</v>
      </c>
      <c r="H24" s="31">
        <f>H$7*Tabela131234536781011[[#This Row],[Distribuição Base]]</f>
        <v>-12.369172216936253</v>
      </c>
      <c r="I24" s="31">
        <f>I$7*Tabela131234536781011[[#This Row],[Distribuição Base]]</f>
        <v>-12.369172216936253</v>
      </c>
      <c r="J24" s="31">
        <f>J$7*Tabela131234536781011[[#This Row],[Distribuição Base]]</f>
        <v>-12.369172216936253</v>
      </c>
      <c r="K24" s="31">
        <f>K$7*Tabela131234536781011[[#This Row],[Distribuição Base]]</f>
        <v>-12.369172216936253</v>
      </c>
      <c r="L24" s="31">
        <f>L$7*Tabela131234536781011[[#This Row],[Distribuição Base]]</f>
        <v>-12.369172216936253</v>
      </c>
      <c r="M24" s="31">
        <f>M$7*Tabela131234536781011[[#This Row],[Distribuição Base]]</f>
        <v>-12.369172216936253</v>
      </c>
      <c r="N24" s="31">
        <f>N$7*Tabela131234536781011[[#This Row],[Distribuição Base]]</f>
        <v>-12.369172216936253</v>
      </c>
      <c r="O24" s="31">
        <f>O$7*Tabela131234536781011[[#This Row],[Distribuição Base]]</f>
        <v>-12.369172216936253</v>
      </c>
      <c r="P24" s="31">
        <f>P$7*Tabela131234536781011[[#This Row],[Distribuição Base]]</f>
        <v>-12.369172216936253</v>
      </c>
      <c r="Q24" s="31">
        <f>Q$7*Tabela131234536781011[[#This Row],[Distribuição Base]]</f>
        <v>-12.369172216936253</v>
      </c>
      <c r="R24" s="31">
        <f>R$7*Tabela131234536781011[[#This Row],[Distribuição Base]]</f>
        <v>-12.369172216936253</v>
      </c>
      <c r="S24" s="31">
        <f>SUM(Tabela131234536781011[[#This Row],[JANEIRO]:[DEZEMBRO]])</f>
        <v>-148.43006660323502</v>
      </c>
    </row>
    <row r="25" spans="1:19" x14ac:dyDescent="0.25">
      <c r="A25" t="s">
        <v>31</v>
      </c>
      <c r="B25">
        <v>34</v>
      </c>
      <c r="C25" s="27">
        <v>12160</v>
      </c>
      <c r="D25" t="s">
        <v>60</v>
      </c>
      <c r="E25" s="29">
        <v>-1.3</v>
      </c>
      <c r="F25" s="10">
        <f>Tabela131234536781011[[#This Row],[BASE]]/Tabela131234536781011[[#Totals],[BASE]]</f>
        <v>2.0615287028227089E-3</v>
      </c>
      <c r="G25" s="31">
        <f>G$7*Tabela131234536781011[[#This Row],[Distribuição Base]]</f>
        <v>-1.2369172216936253</v>
      </c>
      <c r="H25" s="31">
        <f>H$7*Tabela131234536781011[[#This Row],[Distribuição Base]]</f>
        <v>-1.2369172216936253</v>
      </c>
      <c r="I25" s="31">
        <f>I$7*Tabela131234536781011[[#This Row],[Distribuição Base]]</f>
        <v>-1.2369172216936253</v>
      </c>
      <c r="J25" s="31">
        <f>J$7*Tabela131234536781011[[#This Row],[Distribuição Base]]</f>
        <v>-1.2369172216936253</v>
      </c>
      <c r="K25" s="31">
        <f>K$7*Tabela131234536781011[[#This Row],[Distribuição Base]]</f>
        <v>-1.2369172216936253</v>
      </c>
      <c r="L25" s="31">
        <f>L$7*Tabela131234536781011[[#This Row],[Distribuição Base]]</f>
        <v>-1.2369172216936253</v>
      </c>
      <c r="M25" s="31">
        <f>M$7*Tabela131234536781011[[#This Row],[Distribuição Base]]</f>
        <v>-1.2369172216936253</v>
      </c>
      <c r="N25" s="31">
        <f>N$7*Tabela131234536781011[[#This Row],[Distribuição Base]]</f>
        <v>-1.2369172216936253</v>
      </c>
      <c r="O25" s="31">
        <f>O$7*Tabela131234536781011[[#This Row],[Distribuição Base]]</f>
        <v>-1.2369172216936253</v>
      </c>
      <c r="P25" s="31">
        <f>P$7*Tabela131234536781011[[#This Row],[Distribuição Base]]</f>
        <v>-1.2369172216936253</v>
      </c>
      <c r="Q25" s="31">
        <f>Q$7*Tabela131234536781011[[#This Row],[Distribuição Base]]</f>
        <v>-1.2369172216936253</v>
      </c>
      <c r="R25" s="31">
        <f>R$7*Tabela131234536781011[[#This Row],[Distribuição Base]]</f>
        <v>-1.2369172216936253</v>
      </c>
      <c r="S25" s="31">
        <f>SUM(Tabela131234536781011[[#This Row],[JANEIRO]:[DEZEMBRO]])</f>
        <v>-14.843006660323503</v>
      </c>
    </row>
    <row r="26" spans="1:19" x14ac:dyDescent="0.25">
      <c r="A26" t="s">
        <v>31</v>
      </c>
      <c r="B26">
        <v>35</v>
      </c>
      <c r="C26" s="27">
        <v>12161</v>
      </c>
      <c r="D26" t="s">
        <v>62</v>
      </c>
      <c r="E26" s="29">
        <v>-3.9</v>
      </c>
      <c r="F26" s="10">
        <f>Tabela131234536781011[[#This Row],[BASE]]/Tabela131234536781011[[#Totals],[BASE]]</f>
        <v>6.1845861084681266E-3</v>
      </c>
      <c r="G26" s="31">
        <f>G$7*Tabela131234536781011[[#This Row],[Distribuição Base]]</f>
        <v>-3.7107516650808758</v>
      </c>
      <c r="H26" s="31">
        <f>H$7*Tabela131234536781011[[#This Row],[Distribuição Base]]</f>
        <v>-3.7107516650808758</v>
      </c>
      <c r="I26" s="31">
        <f>I$7*Tabela131234536781011[[#This Row],[Distribuição Base]]</f>
        <v>-3.7107516650808758</v>
      </c>
      <c r="J26" s="31">
        <f>J$7*Tabela131234536781011[[#This Row],[Distribuição Base]]</f>
        <v>-3.7107516650808758</v>
      </c>
      <c r="K26" s="31">
        <f>K$7*Tabela131234536781011[[#This Row],[Distribuição Base]]</f>
        <v>-3.7107516650808758</v>
      </c>
      <c r="L26" s="31">
        <f>L$7*Tabela131234536781011[[#This Row],[Distribuição Base]]</f>
        <v>-3.7107516650808758</v>
      </c>
      <c r="M26" s="31">
        <f>M$7*Tabela131234536781011[[#This Row],[Distribuição Base]]</f>
        <v>-3.7107516650808758</v>
      </c>
      <c r="N26" s="31">
        <f>N$7*Tabela131234536781011[[#This Row],[Distribuição Base]]</f>
        <v>-3.7107516650808758</v>
      </c>
      <c r="O26" s="31">
        <f>O$7*Tabela131234536781011[[#This Row],[Distribuição Base]]</f>
        <v>-3.7107516650808758</v>
      </c>
      <c r="P26" s="31">
        <f>P$7*Tabela131234536781011[[#This Row],[Distribuição Base]]</f>
        <v>-3.7107516650808758</v>
      </c>
      <c r="Q26" s="31">
        <f>Q$7*Tabela131234536781011[[#This Row],[Distribuição Base]]</f>
        <v>-3.7107516650808758</v>
      </c>
      <c r="R26" s="31">
        <f>R$7*Tabela131234536781011[[#This Row],[Distribuição Base]]</f>
        <v>-3.7107516650808758</v>
      </c>
      <c r="S26" s="31">
        <f>SUM(Tabela131234536781011[[#This Row],[JANEIRO]:[DEZEMBRO]])</f>
        <v>-44.529019980970524</v>
      </c>
    </row>
    <row r="27" spans="1:19" x14ac:dyDescent="0.25">
      <c r="A27" t="s">
        <v>31</v>
      </c>
      <c r="B27">
        <v>38</v>
      </c>
      <c r="C27" s="27">
        <v>12165</v>
      </c>
      <c r="D27" t="s">
        <v>64</v>
      </c>
      <c r="E27" s="29">
        <v>-1.3</v>
      </c>
      <c r="F27" s="10">
        <f>Tabela131234536781011[[#This Row],[BASE]]/Tabela131234536781011[[#Totals],[BASE]]</f>
        <v>2.0615287028227089E-3</v>
      </c>
      <c r="G27" s="31">
        <f>G$7*Tabela131234536781011[[#This Row],[Distribuição Base]]</f>
        <v>-1.2369172216936253</v>
      </c>
      <c r="H27" s="31">
        <f>H$7*Tabela131234536781011[[#This Row],[Distribuição Base]]</f>
        <v>-1.2369172216936253</v>
      </c>
      <c r="I27" s="31">
        <f>I$7*Tabela131234536781011[[#This Row],[Distribuição Base]]</f>
        <v>-1.2369172216936253</v>
      </c>
      <c r="J27" s="31">
        <f>J$7*Tabela131234536781011[[#This Row],[Distribuição Base]]</f>
        <v>-1.2369172216936253</v>
      </c>
      <c r="K27" s="31">
        <f>K$7*Tabela131234536781011[[#This Row],[Distribuição Base]]</f>
        <v>-1.2369172216936253</v>
      </c>
      <c r="L27" s="31">
        <f>L$7*Tabela131234536781011[[#This Row],[Distribuição Base]]</f>
        <v>-1.2369172216936253</v>
      </c>
      <c r="M27" s="31">
        <f>M$7*Tabela131234536781011[[#This Row],[Distribuição Base]]</f>
        <v>-1.2369172216936253</v>
      </c>
      <c r="N27" s="31">
        <f>N$7*Tabela131234536781011[[#This Row],[Distribuição Base]]</f>
        <v>-1.2369172216936253</v>
      </c>
      <c r="O27" s="31">
        <f>O$7*Tabela131234536781011[[#This Row],[Distribuição Base]]</f>
        <v>-1.2369172216936253</v>
      </c>
      <c r="P27" s="31">
        <f>P$7*Tabela131234536781011[[#This Row],[Distribuição Base]]</f>
        <v>-1.2369172216936253</v>
      </c>
      <c r="Q27" s="31">
        <f>Q$7*Tabela131234536781011[[#This Row],[Distribuição Base]]</f>
        <v>-1.2369172216936253</v>
      </c>
      <c r="R27" s="31">
        <f>R$7*Tabela131234536781011[[#This Row],[Distribuição Base]]</f>
        <v>-1.2369172216936253</v>
      </c>
      <c r="S27" s="31">
        <f>SUM(Tabela131234536781011[[#This Row],[JANEIRO]:[DEZEMBRO]])</f>
        <v>-14.843006660323503</v>
      </c>
    </row>
    <row r="28" spans="1:19" x14ac:dyDescent="0.25">
      <c r="A28" t="s">
        <v>31</v>
      </c>
      <c r="B28">
        <v>40</v>
      </c>
      <c r="C28" s="27">
        <v>12167</v>
      </c>
      <c r="D28" t="s">
        <v>66</v>
      </c>
      <c r="E28" s="29">
        <v>-1.3</v>
      </c>
      <c r="F28" s="10">
        <f>Tabela131234536781011[[#This Row],[BASE]]/Tabela131234536781011[[#Totals],[BASE]]</f>
        <v>2.0615287028227089E-3</v>
      </c>
      <c r="G28" s="31">
        <f>G$7*Tabela131234536781011[[#This Row],[Distribuição Base]]</f>
        <v>-1.2369172216936253</v>
      </c>
      <c r="H28" s="31">
        <f>H$7*Tabela131234536781011[[#This Row],[Distribuição Base]]</f>
        <v>-1.2369172216936253</v>
      </c>
      <c r="I28" s="31">
        <f>I$7*Tabela131234536781011[[#This Row],[Distribuição Base]]</f>
        <v>-1.2369172216936253</v>
      </c>
      <c r="J28" s="31">
        <f>J$7*Tabela131234536781011[[#This Row],[Distribuição Base]]</f>
        <v>-1.2369172216936253</v>
      </c>
      <c r="K28" s="31">
        <f>K$7*Tabela131234536781011[[#This Row],[Distribuição Base]]</f>
        <v>-1.2369172216936253</v>
      </c>
      <c r="L28" s="31">
        <f>L$7*Tabela131234536781011[[#This Row],[Distribuição Base]]</f>
        <v>-1.2369172216936253</v>
      </c>
      <c r="M28" s="31">
        <f>M$7*Tabela131234536781011[[#This Row],[Distribuição Base]]</f>
        <v>-1.2369172216936253</v>
      </c>
      <c r="N28" s="31">
        <f>N$7*Tabela131234536781011[[#This Row],[Distribuição Base]]</f>
        <v>-1.2369172216936253</v>
      </c>
      <c r="O28" s="31">
        <f>O$7*Tabela131234536781011[[#This Row],[Distribuição Base]]</f>
        <v>-1.2369172216936253</v>
      </c>
      <c r="P28" s="31">
        <f>P$7*Tabela131234536781011[[#This Row],[Distribuição Base]]</f>
        <v>-1.2369172216936253</v>
      </c>
      <c r="Q28" s="31">
        <f>Q$7*Tabela131234536781011[[#This Row],[Distribuição Base]]</f>
        <v>-1.2369172216936253</v>
      </c>
      <c r="R28" s="31">
        <f>R$7*Tabela131234536781011[[#This Row],[Distribuição Base]]</f>
        <v>-1.2369172216936253</v>
      </c>
      <c r="S28" s="31">
        <f>SUM(Tabela131234536781011[[#This Row],[JANEIRO]:[DEZEMBRO]])</f>
        <v>-14.843006660323503</v>
      </c>
    </row>
    <row r="29" spans="1:19" x14ac:dyDescent="0.25">
      <c r="A29" t="s">
        <v>31</v>
      </c>
      <c r="B29">
        <v>849</v>
      </c>
      <c r="C29" s="27">
        <v>12178</v>
      </c>
      <c r="D29" t="s">
        <v>72</v>
      </c>
      <c r="E29" s="29">
        <v>-3.9</v>
      </c>
      <c r="F29" s="10">
        <f>Tabela131234536781011[[#This Row],[BASE]]/Tabela131234536781011[[#Totals],[BASE]]</f>
        <v>6.1845861084681266E-3</v>
      </c>
      <c r="G29" s="31">
        <f>G$7*Tabela131234536781011[[#This Row],[Distribuição Base]]</f>
        <v>-3.7107516650808758</v>
      </c>
      <c r="H29" s="31">
        <f>H$7*Tabela131234536781011[[#This Row],[Distribuição Base]]</f>
        <v>-3.7107516650808758</v>
      </c>
      <c r="I29" s="31">
        <f>I$7*Tabela131234536781011[[#This Row],[Distribuição Base]]</f>
        <v>-3.7107516650808758</v>
      </c>
      <c r="J29" s="31">
        <f>J$7*Tabela131234536781011[[#This Row],[Distribuição Base]]</f>
        <v>-3.7107516650808758</v>
      </c>
      <c r="K29" s="31">
        <f>K$7*Tabela131234536781011[[#This Row],[Distribuição Base]]</f>
        <v>-3.7107516650808758</v>
      </c>
      <c r="L29" s="31">
        <f>L$7*Tabela131234536781011[[#This Row],[Distribuição Base]]</f>
        <v>-3.7107516650808758</v>
      </c>
      <c r="M29" s="31">
        <f>M$7*Tabela131234536781011[[#This Row],[Distribuição Base]]</f>
        <v>-3.7107516650808758</v>
      </c>
      <c r="N29" s="31">
        <f>N$7*Tabela131234536781011[[#This Row],[Distribuição Base]]</f>
        <v>-3.7107516650808758</v>
      </c>
      <c r="O29" s="31">
        <f>O$7*Tabela131234536781011[[#This Row],[Distribuição Base]]</f>
        <v>-3.7107516650808758</v>
      </c>
      <c r="P29" s="31">
        <f>P$7*Tabela131234536781011[[#This Row],[Distribuição Base]]</f>
        <v>-3.7107516650808758</v>
      </c>
      <c r="Q29" s="31">
        <f>Q$7*Tabela131234536781011[[#This Row],[Distribuição Base]]</f>
        <v>-3.7107516650808758</v>
      </c>
      <c r="R29" s="31">
        <f>R$7*Tabela131234536781011[[#This Row],[Distribuição Base]]</f>
        <v>-3.7107516650808758</v>
      </c>
      <c r="S29" s="31">
        <f>SUM(Tabela131234536781011[[#This Row],[JANEIRO]:[DEZEMBRO]])</f>
        <v>-44.529019980970524</v>
      </c>
    </row>
    <row r="30" spans="1:19" x14ac:dyDescent="0.25">
      <c r="A30" t="s">
        <v>31</v>
      </c>
      <c r="B30">
        <v>1112</v>
      </c>
      <c r="C30" s="27">
        <v>12180</v>
      </c>
      <c r="D30" t="s">
        <v>81</v>
      </c>
      <c r="E30" s="29">
        <v>-1.3</v>
      </c>
      <c r="F30" s="10">
        <f>Tabela131234536781011[[#This Row],[BASE]]/Tabela131234536781011[[#Totals],[BASE]]</f>
        <v>2.0615287028227089E-3</v>
      </c>
      <c r="G30" s="31">
        <f>G$7*Tabela131234536781011[[#This Row],[Distribuição Base]]</f>
        <v>-1.2369172216936253</v>
      </c>
      <c r="H30" s="31">
        <f>H$7*Tabela131234536781011[[#This Row],[Distribuição Base]]</f>
        <v>-1.2369172216936253</v>
      </c>
      <c r="I30" s="31">
        <f>I$7*Tabela131234536781011[[#This Row],[Distribuição Base]]</f>
        <v>-1.2369172216936253</v>
      </c>
      <c r="J30" s="31">
        <f>J$7*Tabela131234536781011[[#This Row],[Distribuição Base]]</f>
        <v>-1.2369172216936253</v>
      </c>
      <c r="K30" s="31">
        <f>K$7*Tabela131234536781011[[#This Row],[Distribuição Base]]</f>
        <v>-1.2369172216936253</v>
      </c>
      <c r="L30" s="31">
        <f>L$7*Tabela131234536781011[[#This Row],[Distribuição Base]]</f>
        <v>-1.2369172216936253</v>
      </c>
      <c r="M30" s="31">
        <f>M$7*Tabela131234536781011[[#This Row],[Distribuição Base]]</f>
        <v>-1.2369172216936253</v>
      </c>
      <c r="N30" s="31">
        <f>N$7*Tabela131234536781011[[#This Row],[Distribuição Base]]</f>
        <v>-1.2369172216936253</v>
      </c>
      <c r="O30" s="31">
        <f>O$7*Tabela131234536781011[[#This Row],[Distribuição Base]]</f>
        <v>-1.2369172216936253</v>
      </c>
      <c r="P30" s="31">
        <f>P$7*Tabela131234536781011[[#This Row],[Distribuição Base]]</f>
        <v>-1.2369172216936253</v>
      </c>
      <c r="Q30" s="31">
        <f>Q$7*Tabela131234536781011[[#This Row],[Distribuição Base]]</f>
        <v>-1.2369172216936253</v>
      </c>
      <c r="R30" s="31">
        <f>R$7*Tabela131234536781011[[#This Row],[Distribuição Base]]</f>
        <v>-1.2369172216936253</v>
      </c>
      <c r="S30" s="31">
        <f>SUM(Tabela131234536781011[[#This Row],[JANEIRO]:[DEZEMBRO]])</f>
        <v>-14.843006660323503</v>
      </c>
    </row>
    <row r="31" spans="1:19" x14ac:dyDescent="0.25">
      <c r="A31" t="s">
        <v>31</v>
      </c>
      <c r="B31">
        <v>1114</v>
      </c>
      <c r="C31" s="27">
        <v>12182</v>
      </c>
      <c r="D31" t="s">
        <v>83</v>
      </c>
      <c r="E31" s="29">
        <v>-2.6</v>
      </c>
      <c r="F31" s="10">
        <f>Tabela131234536781011[[#This Row],[BASE]]/Tabela131234536781011[[#Totals],[BASE]]</f>
        <v>4.1230574056454177E-3</v>
      </c>
      <c r="G31" s="31">
        <f>G$7*Tabela131234536781011[[#This Row],[Distribuição Base]]</f>
        <v>-2.4738344433872506</v>
      </c>
      <c r="H31" s="31">
        <f>H$7*Tabela131234536781011[[#This Row],[Distribuição Base]]</f>
        <v>-2.4738344433872506</v>
      </c>
      <c r="I31" s="31">
        <f>I$7*Tabela131234536781011[[#This Row],[Distribuição Base]]</f>
        <v>-2.4738344433872506</v>
      </c>
      <c r="J31" s="31">
        <f>J$7*Tabela131234536781011[[#This Row],[Distribuição Base]]</f>
        <v>-2.4738344433872506</v>
      </c>
      <c r="K31" s="31">
        <f>K$7*Tabela131234536781011[[#This Row],[Distribuição Base]]</f>
        <v>-2.4738344433872506</v>
      </c>
      <c r="L31" s="31">
        <f>L$7*Tabela131234536781011[[#This Row],[Distribuição Base]]</f>
        <v>-2.4738344433872506</v>
      </c>
      <c r="M31" s="31">
        <f>M$7*Tabela131234536781011[[#This Row],[Distribuição Base]]</f>
        <v>-2.4738344433872506</v>
      </c>
      <c r="N31" s="31">
        <f>N$7*Tabela131234536781011[[#This Row],[Distribuição Base]]</f>
        <v>-2.4738344433872506</v>
      </c>
      <c r="O31" s="31">
        <f>O$7*Tabela131234536781011[[#This Row],[Distribuição Base]]</f>
        <v>-2.4738344433872506</v>
      </c>
      <c r="P31" s="31">
        <f>P$7*Tabela131234536781011[[#This Row],[Distribuição Base]]</f>
        <v>-2.4738344433872506</v>
      </c>
      <c r="Q31" s="31">
        <f>Q$7*Tabela131234536781011[[#This Row],[Distribuição Base]]</f>
        <v>-2.4738344433872506</v>
      </c>
      <c r="R31" s="31">
        <f>R$7*Tabela131234536781011[[#This Row],[Distribuição Base]]</f>
        <v>-2.4738344433872506</v>
      </c>
      <c r="S31" s="31">
        <f>SUM(Tabela131234536781011[[#This Row],[JANEIRO]:[DEZEMBRO]])</f>
        <v>-29.686013320647007</v>
      </c>
    </row>
    <row r="32" spans="1:19" x14ac:dyDescent="0.25">
      <c r="A32" t="s">
        <v>31</v>
      </c>
      <c r="B32">
        <v>1115</v>
      </c>
      <c r="C32" s="27">
        <v>12183</v>
      </c>
      <c r="D32" t="s">
        <v>85</v>
      </c>
      <c r="E32" s="29">
        <v>-6.5</v>
      </c>
      <c r="F32" s="10">
        <f>Tabela131234536781011[[#This Row],[BASE]]/Tabela131234536781011[[#Totals],[BASE]]</f>
        <v>1.0307643514113543E-2</v>
      </c>
      <c r="G32" s="31">
        <f>G$7*Tabela131234536781011[[#This Row],[Distribuição Base]]</f>
        <v>-6.1845861084681264</v>
      </c>
      <c r="H32" s="31">
        <f>H$7*Tabela131234536781011[[#This Row],[Distribuição Base]]</f>
        <v>-6.1845861084681264</v>
      </c>
      <c r="I32" s="31">
        <f>I$7*Tabela131234536781011[[#This Row],[Distribuição Base]]</f>
        <v>-6.1845861084681264</v>
      </c>
      <c r="J32" s="31">
        <f>J$7*Tabela131234536781011[[#This Row],[Distribuição Base]]</f>
        <v>-6.1845861084681264</v>
      </c>
      <c r="K32" s="31">
        <f>K$7*Tabela131234536781011[[#This Row],[Distribuição Base]]</f>
        <v>-6.1845861084681264</v>
      </c>
      <c r="L32" s="31">
        <f>L$7*Tabela131234536781011[[#This Row],[Distribuição Base]]</f>
        <v>-6.1845861084681264</v>
      </c>
      <c r="M32" s="31">
        <f>M$7*Tabela131234536781011[[#This Row],[Distribuição Base]]</f>
        <v>-6.1845861084681264</v>
      </c>
      <c r="N32" s="31">
        <f>N$7*Tabela131234536781011[[#This Row],[Distribuição Base]]</f>
        <v>-6.1845861084681264</v>
      </c>
      <c r="O32" s="31">
        <f>O$7*Tabela131234536781011[[#This Row],[Distribuição Base]]</f>
        <v>-6.1845861084681264</v>
      </c>
      <c r="P32" s="31">
        <f>P$7*Tabela131234536781011[[#This Row],[Distribuição Base]]</f>
        <v>-6.1845861084681264</v>
      </c>
      <c r="Q32" s="31">
        <f>Q$7*Tabela131234536781011[[#This Row],[Distribuição Base]]</f>
        <v>-6.1845861084681264</v>
      </c>
      <c r="R32" s="31">
        <f>R$7*Tabela131234536781011[[#This Row],[Distribuição Base]]</f>
        <v>-6.1845861084681264</v>
      </c>
      <c r="S32" s="31">
        <f>SUM(Tabela131234536781011[[#This Row],[JANEIRO]:[DEZEMBRO]])</f>
        <v>-74.21503330161751</v>
      </c>
    </row>
    <row r="33" spans="1:19" x14ac:dyDescent="0.25">
      <c r="A33" t="s">
        <v>31</v>
      </c>
      <c r="B33">
        <v>1116</v>
      </c>
      <c r="C33" s="27">
        <v>12184</v>
      </c>
      <c r="D33" t="s">
        <v>87</v>
      </c>
      <c r="E33" s="29">
        <v>-1.3</v>
      </c>
      <c r="F33" s="10">
        <f>Tabela131234536781011[[#This Row],[BASE]]/Tabela131234536781011[[#Totals],[BASE]]</f>
        <v>2.0615287028227089E-3</v>
      </c>
      <c r="G33" s="31">
        <f>G$7*Tabela131234536781011[[#This Row],[Distribuição Base]]</f>
        <v>-1.2369172216936253</v>
      </c>
      <c r="H33" s="31">
        <f>H$7*Tabela131234536781011[[#This Row],[Distribuição Base]]</f>
        <v>-1.2369172216936253</v>
      </c>
      <c r="I33" s="31">
        <f>I$7*Tabela131234536781011[[#This Row],[Distribuição Base]]</f>
        <v>-1.2369172216936253</v>
      </c>
      <c r="J33" s="31">
        <f>J$7*Tabela131234536781011[[#This Row],[Distribuição Base]]</f>
        <v>-1.2369172216936253</v>
      </c>
      <c r="K33" s="31">
        <f>K$7*Tabela131234536781011[[#This Row],[Distribuição Base]]</f>
        <v>-1.2369172216936253</v>
      </c>
      <c r="L33" s="31">
        <f>L$7*Tabela131234536781011[[#This Row],[Distribuição Base]]</f>
        <v>-1.2369172216936253</v>
      </c>
      <c r="M33" s="31">
        <f>M$7*Tabela131234536781011[[#This Row],[Distribuição Base]]</f>
        <v>-1.2369172216936253</v>
      </c>
      <c r="N33" s="31">
        <f>N$7*Tabela131234536781011[[#This Row],[Distribuição Base]]</f>
        <v>-1.2369172216936253</v>
      </c>
      <c r="O33" s="31">
        <f>O$7*Tabela131234536781011[[#This Row],[Distribuição Base]]</f>
        <v>-1.2369172216936253</v>
      </c>
      <c r="P33" s="31">
        <f>P$7*Tabela131234536781011[[#This Row],[Distribuição Base]]</f>
        <v>-1.2369172216936253</v>
      </c>
      <c r="Q33" s="31">
        <f>Q$7*Tabela131234536781011[[#This Row],[Distribuição Base]]</f>
        <v>-1.2369172216936253</v>
      </c>
      <c r="R33" s="31">
        <f>R$7*Tabela131234536781011[[#This Row],[Distribuição Base]]</f>
        <v>-1.2369172216936253</v>
      </c>
      <c r="S33" s="31">
        <f>SUM(Tabela131234536781011[[#This Row],[JANEIRO]:[DEZEMBRO]])</f>
        <v>-14.843006660323503</v>
      </c>
    </row>
    <row r="34" spans="1:19" x14ac:dyDescent="0.25">
      <c r="A34" t="s">
        <v>239</v>
      </c>
      <c r="B34">
        <v>546</v>
      </c>
      <c r="C34" s="27" t="s">
        <v>240</v>
      </c>
      <c r="D34" t="s">
        <v>241</v>
      </c>
      <c r="E34" s="29">
        <v>-4.55</v>
      </c>
      <c r="F34" s="10">
        <f>Tabela131234536781011[[#This Row],[BASE]]/Tabela131234536781011[[#Totals],[BASE]]</f>
        <v>7.2153504598794806E-3</v>
      </c>
      <c r="G34" s="31">
        <f>G$7*Tabela131234536781011[[#This Row],[Distribuição Base]]</f>
        <v>-4.3292102759276885</v>
      </c>
      <c r="H34" s="31">
        <f>H$7*Tabela131234536781011[[#This Row],[Distribuição Base]]</f>
        <v>-4.3292102759276885</v>
      </c>
      <c r="I34" s="31">
        <f>I$7*Tabela131234536781011[[#This Row],[Distribuição Base]]</f>
        <v>-4.3292102759276885</v>
      </c>
      <c r="J34" s="31">
        <f>J$7*Tabela131234536781011[[#This Row],[Distribuição Base]]</f>
        <v>-4.3292102759276885</v>
      </c>
      <c r="K34" s="31">
        <f>K$7*Tabela131234536781011[[#This Row],[Distribuição Base]]</f>
        <v>-4.3292102759276885</v>
      </c>
      <c r="L34" s="31">
        <f>L$7*Tabela131234536781011[[#This Row],[Distribuição Base]]</f>
        <v>-4.3292102759276885</v>
      </c>
      <c r="M34" s="31">
        <f>M$7*Tabela131234536781011[[#This Row],[Distribuição Base]]</f>
        <v>-4.3292102759276885</v>
      </c>
      <c r="N34" s="31">
        <f>N$7*Tabela131234536781011[[#This Row],[Distribuição Base]]</f>
        <v>-4.3292102759276885</v>
      </c>
      <c r="O34" s="31">
        <f>O$7*Tabela131234536781011[[#This Row],[Distribuição Base]]</f>
        <v>-4.3292102759276885</v>
      </c>
      <c r="P34" s="31">
        <f>P$7*Tabela131234536781011[[#This Row],[Distribuição Base]]</f>
        <v>-4.3292102759276885</v>
      </c>
      <c r="Q34" s="31">
        <f>Q$7*Tabela131234536781011[[#This Row],[Distribuição Base]]</f>
        <v>-4.3292102759276885</v>
      </c>
      <c r="R34" s="31">
        <f>R$7*Tabela131234536781011[[#This Row],[Distribuição Base]]</f>
        <v>-4.3292102759276885</v>
      </c>
      <c r="S34" s="31">
        <f>SUM(Tabela131234536781011[[#This Row],[JANEIRO]:[DEZEMBRO]])</f>
        <v>-51.950523311132251</v>
      </c>
    </row>
    <row r="35" spans="1:19" x14ac:dyDescent="0.25">
      <c r="A35" t="s">
        <v>239</v>
      </c>
      <c r="B35">
        <v>547</v>
      </c>
      <c r="C35" s="27" t="s">
        <v>242</v>
      </c>
      <c r="D35" t="s">
        <v>243</v>
      </c>
      <c r="E35" s="29">
        <v>-4.55</v>
      </c>
      <c r="F35" s="10">
        <f>Tabela131234536781011[[#This Row],[BASE]]/Tabela131234536781011[[#Totals],[BASE]]</f>
        <v>7.2153504598794806E-3</v>
      </c>
      <c r="G35" s="31">
        <f>G$7*Tabela131234536781011[[#This Row],[Distribuição Base]]</f>
        <v>-4.3292102759276885</v>
      </c>
      <c r="H35" s="31">
        <f>H$7*Tabela131234536781011[[#This Row],[Distribuição Base]]</f>
        <v>-4.3292102759276885</v>
      </c>
      <c r="I35" s="31">
        <f>I$7*Tabela131234536781011[[#This Row],[Distribuição Base]]</f>
        <v>-4.3292102759276885</v>
      </c>
      <c r="J35" s="31">
        <f>J$7*Tabela131234536781011[[#This Row],[Distribuição Base]]</f>
        <v>-4.3292102759276885</v>
      </c>
      <c r="K35" s="31">
        <f>K$7*Tabela131234536781011[[#This Row],[Distribuição Base]]</f>
        <v>-4.3292102759276885</v>
      </c>
      <c r="L35" s="31">
        <f>L$7*Tabela131234536781011[[#This Row],[Distribuição Base]]</f>
        <v>-4.3292102759276885</v>
      </c>
      <c r="M35" s="31">
        <f>M$7*Tabela131234536781011[[#This Row],[Distribuição Base]]</f>
        <v>-4.3292102759276885</v>
      </c>
      <c r="N35" s="31">
        <f>N$7*Tabela131234536781011[[#This Row],[Distribuição Base]]</f>
        <v>-4.3292102759276885</v>
      </c>
      <c r="O35" s="31">
        <f>O$7*Tabela131234536781011[[#This Row],[Distribuição Base]]</f>
        <v>-4.3292102759276885</v>
      </c>
      <c r="P35" s="31">
        <f>P$7*Tabela131234536781011[[#This Row],[Distribuição Base]]</f>
        <v>-4.3292102759276885</v>
      </c>
      <c r="Q35" s="31">
        <f>Q$7*Tabela131234536781011[[#This Row],[Distribuição Base]]</f>
        <v>-4.3292102759276885</v>
      </c>
      <c r="R35" s="31">
        <f>R$7*Tabela131234536781011[[#This Row],[Distribuição Base]]</f>
        <v>-4.3292102759276885</v>
      </c>
      <c r="S35" s="31">
        <f>SUM(Tabela131234536781011[[#This Row],[JANEIRO]:[DEZEMBRO]])</f>
        <v>-51.950523311132251</v>
      </c>
    </row>
    <row r="36" spans="1:19" x14ac:dyDescent="0.25">
      <c r="A36" t="s">
        <v>220</v>
      </c>
      <c r="B36">
        <v>399</v>
      </c>
      <c r="C36" s="27" t="s">
        <v>221</v>
      </c>
      <c r="D36" t="s">
        <v>222</v>
      </c>
      <c r="E36" s="29">
        <v>-2.6</v>
      </c>
      <c r="F36" s="10">
        <f>Tabela131234536781011[[#This Row],[BASE]]/Tabela131234536781011[[#Totals],[BASE]]</f>
        <v>4.1230574056454177E-3</v>
      </c>
      <c r="G36" s="31">
        <f>G$7*Tabela131234536781011[[#This Row],[Distribuição Base]]</f>
        <v>-2.4738344433872506</v>
      </c>
      <c r="H36" s="31">
        <f>H$7*Tabela131234536781011[[#This Row],[Distribuição Base]]</f>
        <v>-2.4738344433872506</v>
      </c>
      <c r="I36" s="31">
        <f>I$7*Tabela131234536781011[[#This Row],[Distribuição Base]]</f>
        <v>-2.4738344433872506</v>
      </c>
      <c r="J36" s="31">
        <f>J$7*Tabela131234536781011[[#This Row],[Distribuição Base]]</f>
        <v>-2.4738344433872506</v>
      </c>
      <c r="K36" s="31">
        <f>K$7*Tabela131234536781011[[#This Row],[Distribuição Base]]</f>
        <v>-2.4738344433872506</v>
      </c>
      <c r="L36" s="31">
        <f>L$7*Tabela131234536781011[[#This Row],[Distribuição Base]]</f>
        <v>-2.4738344433872506</v>
      </c>
      <c r="M36" s="31">
        <f>M$7*Tabela131234536781011[[#This Row],[Distribuição Base]]</f>
        <v>-2.4738344433872506</v>
      </c>
      <c r="N36" s="31">
        <f>N$7*Tabela131234536781011[[#This Row],[Distribuição Base]]</f>
        <v>-2.4738344433872506</v>
      </c>
      <c r="O36" s="31">
        <f>O$7*Tabela131234536781011[[#This Row],[Distribuição Base]]</f>
        <v>-2.4738344433872506</v>
      </c>
      <c r="P36" s="31">
        <f>P$7*Tabela131234536781011[[#This Row],[Distribuição Base]]</f>
        <v>-2.4738344433872506</v>
      </c>
      <c r="Q36" s="31">
        <f>Q$7*Tabela131234536781011[[#This Row],[Distribuição Base]]</f>
        <v>-2.4738344433872506</v>
      </c>
      <c r="R36" s="31">
        <f>R$7*Tabela131234536781011[[#This Row],[Distribuição Base]]</f>
        <v>-2.4738344433872506</v>
      </c>
      <c r="S36" s="31">
        <f>SUM(Tabela131234536781011[[#This Row],[JANEIRO]:[DEZEMBRO]])</f>
        <v>-29.686013320647007</v>
      </c>
    </row>
    <row r="37" spans="1:19" x14ac:dyDescent="0.25">
      <c r="A37" t="s">
        <v>31</v>
      </c>
      <c r="B37">
        <v>51</v>
      </c>
      <c r="C37" s="27">
        <v>16110</v>
      </c>
      <c r="D37" t="s">
        <v>68</v>
      </c>
      <c r="E37" s="32">
        <v>-14.3</v>
      </c>
      <c r="F37" s="10">
        <f>Tabela131234536781011[[#This Row],[BASE]]/Tabela131234536781011[[#Totals],[BASE]]</f>
        <v>2.2676815731049797E-2</v>
      </c>
      <c r="G37" s="31">
        <f>G$7*Tabela131234536781011[[#This Row],[Distribuição Base]]</f>
        <v>-13.606089438629878</v>
      </c>
      <c r="H37" s="31">
        <f>H$7*Tabela131234536781011[[#This Row],[Distribuição Base]]</f>
        <v>-13.606089438629878</v>
      </c>
      <c r="I37" s="31">
        <f>I$7*Tabela131234536781011[[#This Row],[Distribuição Base]]</f>
        <v>-13.606089438629878</v>
      </c>
      <c r="J37" s="31">
        <f>J$7*Tabela131234536781011[[#This Row],[Distribuição Base]]</f>
        <v>-13.606089438629878</v>
      </c>
      <c r="K37" s="31">
        <f>K$7*Tabela131234536781011[[#This Row],[Distribuição Base]]</f>
        <v>-13.606089438629878</v>
      </c>
      <c r="L37" s="31">
        <f>L$7*Tabela131234536781011[[#This Row],[Distribuição Base]]</f>
        <v>-13.606089438629878</v>
      </c>
      <c r="M37" s="31">
        <f>M$7*Tabela131234536781011[[#This Row],[Distribuição Base]]</f>
        <v>-13.606089438629878</v>
      </c>
      <c r="N37" s="31">
        <f>N$7*Tabela131234536781011[[#This Row],[Distribuição Base]]</f>
        <v>-13.606089438629878</v>
      </c>
      <c r="O37" s="31">
        <f>O$7*Tabela131234536781011[[#This Row],[Distribuição Base]]</f>
        <v>-13.606089438629878</v>
      </c>
      <c r="P37" s="31">
        <f>P$7*Tabela131234536781011[[#This Row],[Distribuição Base]]</f>
        <v>-13.606089438629878</v>
      </c>
      <c r="Q37" s="31">
        <f>Q$7*Tabela131234536781011[[#This Row],[Distribuição Base]]</f>
        <v>-13.606089438629878</v>
      </c>
      <c r="R37" s="31">
        <f>R$7*Tabela131234536781011[[#This Row],[Distribuição Base]]</f>
        <v>-13.606089438629878</v>
      </c>
      <c r="S37" s="31">
        <f>SUM(Tabela131234536781011[[#This Row],[JANEIRO]:[DEZEMBRO]])</f>
        <v>-163.27307326355853</v>
      </c>
    </row>
    <row r="38" spans="1:19" x14ac:dyDescent="0.25">
      <c r="A38" t="s">
        <v>31</v>
      </c>
      <c r="B38">
        <v>52</v>
      </c>
      <c r="C38" s="27">
        <v>16130</v>
      </c>
      <c r="D38" t="s">
        <v>70</v>
      </c>
      <c r="E38" s="32">
        <v>-7.8</v>
      </c>
      <c r="F38" s="10">
        <f>Tabela131234536781011[[#This Row],[BASE]]/Tabela131234536781011[[#Totals],[BASE]]</f>
        <v>1.2369172216936253E-2</v>
      </c>
      <c r="G38" s="31">
        <f>G$7*Tabela131234536781011[[#This Row],[Distribuição Base]]</f>
        <v>-7.4215033301617517</v>
      </c>
      <c r="H38" s="31">
        <f>H$7*Tabela131234536781011[[#This Row],[Distribuição Base]]</f>
        <v>-7.4215033301617517</v>
      </c>
      <c r="I38" s="31">
        <f>I$7*Tabela131234536781011[[#This Row],[Distribuição Base]]</f>
        <v>-7.4215033301617517</v>
      </c>
      <c r="J38" s="31">
        <f>J$7*Tabela131234536781011[[#This Row],[Distribuição Base]]</f>
        <v>-7.4215033301617517</v>
      </c>
      <c r="K38" s="31">
        <f>K$7*Tabela131234536781011[[#This Row],[Distribuição Base]]</f>
        <v>-7.4215033301617517</v>
      </c>
      <c r="L38" s="31">
        <f>L$7*Tabela131234536781011[[#This Row],[Distribuição Base]]</f>
        <v>-7.4215033301617517</v>
      </c>
      <c r="M38" s="31">
        <f>M$7*Tabela131234536781011[[#This Row],[Distribuição Base]]</f>
        <v>-7.4215033301617517</v>
      </c>
      <c r="N38" s="31">
        <f>N$7*Tabela131234536781011[[#This Row],[Distribuição Base]]</f>
        <v>-7.4215033301617517</v>
      </c>
      <c r="O38" s="31">
        <f>O$7*Tabela131234536781011[[#This Row],[Distribuição Base]]</f>
        <v>-7.4215033301617517</v>
      </c>
      <c r="P38" s="31">
        <f>P$7*Tabela131234536781011[[#This Row],[Distribuição Base]]</f>
        <v>-7.4215033301617517</v>
      </c>
      <c r="Q38" s="31">
        <f>Q$7*Tabela131234536781011[[#This Row],[Distribuição Base]]</f>
        <v>-7.4215033301617517</v>
      </c>
      <c r="R38" s="31">
        <f>R$7*Tabela131234536781011[[#This Row],[Distribuição Base]]</f>
        <v>-7.4215033301617517</v>
      </c>
      <c r="S38" s="31">
        <f>SUM(Tabela131234536781011[[#This Row],[JANEIRO]:[DEZEMBRO]])</f>
        <v>-89.058039961941049</v>
      </c>
    </row>
    <row r="39" spans="1:19" x14ac:dyDescent="0.25">
      <c r="A39" t="s">
        <v>31</v>
      </c>
      <c r="B39">
        <v>853</v>
      </c>
      <c r="C39" s="27">
        <v>16140</v>
      </c>
      <c r="D39" t="s">
        <v>74</v>
      </c>
      <c r="E39" s="32">
        <v>-3.9</v>
      </c>
      <c r="F39" s="10">
        <f>Tabela131234536781011[[#This Row],[BASE]]/Tabela131234536781011[[#Totals],[BASE]]</f>
        <v>6.1845861084681266E-3</v>
      </c>
      <c r="G39" s="31">
        <f>G$7*Tabela131234536781011[[#This Row],[Distribuição Base]]</f>
        <v>-3.7107516650808758</v>
      </c>
      <c r="H39" s="31">
        <f>H$7*Tabela131234536781011[[#This Row],[Distribuição Base]]</f>
        <v>-3.7107516650808758</v>
      </c>
      <c r="I39" s="31">
        <f>I$7*Tabela131234536781011[[#This Row],[Distribuição Base]]</f>
        <v>-3.7107516650808758</v>
      </c>
      <c r="J39" s="31">
        <f>J$7*Tabela131234536781011[[#This Row],[Distribuição Base]]</f>
        <v>-3.7107516650808758</v>
      </c>
      <c r="K39" s="31">
        <f>K$7*Tabela131234536781011[[#This Row],[Distribuição Base]]</f>
        <v>-3.7107516650808758</v>
      </c>
      <c r="L39" s="31">
        <f>L$7*Tabela131234536781011[[#This Row],[Distribuição Base]]</f>
        <v>-3.7107516650808758</v>
      </c>
      <c r="M39" s="31">
        <f>M$7*Tabela131234536781011[[#This Row],[Distribuição Base]]</f>
        <v>-3.7107516650808758</v>
      </c>
      <c r="N39" s="31">
        <f>N$7*Tabela131234536781011[[#This Row],[Distribuição Base]]</f>
        <v>-3.7107516650808758</v>
      </c>
      <c r="O39" s="31">
        <f>O$7*Tabela131234536781011[[#This Row],[Distribuição Base]]</f>
        <v>-3.7107516650808758</v>
      </c>
      <c r="P39" s="31">
        <f>P$7*Tabela131234536781011[[#This Row],[Distribuição Base]]</f>
        <v>-3.7107516650808758</v>
      </c>
      <c r="Q39" s="31">
        <f>Q$7*Tabela131234536781011[[#This Row],[Distribuição Base]]</f>
        <v>-3.7107516650808758</v>
      </c>
      <c r="R39" s="31">
        <f>R$7*Tabela131234536781011[[#This Row],[Distribuição Base]]</f>
        <v>-3.7107516650808758</v>
      </c>
      <c r="S39" s="31">
        <f>SUM(Tabela131234536781011[[#This Row],[JANEIRO]:[DEZEMBRO]])</f>
        <v>-44.529019980970524</v>
      </c>
    </row>
    <row r="40" spans="1:19" x14ac:dyDescent="0.25">
      <c r="A40" t="s">
        <v>245</v>
      </c>
      <c r="B40">
        <v>649</v>
      </c>
      <c r="C40" s="27" t="s">
        <v>246</v>
      </c>
      <c r="D40" t="s">
        <v>247</v>
      </c>
      <c r="E40" s="32">
        <v>-2.6</v>
      </c>
      <c r="F40" s="10">
        <f>Tabela131234536781011[[#This Row],[BASE]]/Tabela131234536781011[[#Totals],[BASE]]</f>
        <v>4.1230574056454177E-3</v>
      </c>
      <c r="G40" s="31">
        <f>G$7*Tabela131234536781011[[#This Row],[Distribuição Base]]</f>
        <v>-2.4738344433872506</v>
      </c>
      <c r="H40" s="31">
        <f>H$7*Tabela131234536781011[[#This Row],[Distribuição Base]]</f>
        <v>-2.4738344433872506</v>
      </c>
      <c r="I40" s="31">
        <f>I$7*Tabela131234536781011[[#This Row],[Distribuição Base]]</f>
        <v>-2.4738344433872506</v>
      </c>
      <c r="J40" s="31">
        <f>J$7*Tabela131234536781011[[#This Row],[Distribuição Base]]</f>
        <v>-2.4738344433872506</v>
      </c>
      <c r="K40" s="31">
        <f>K$7*Tabela131234536781011[[#This Row],[Distribuição Base]]</f>
        <v>-2.4738344433872506</v>
      </c>
      <c r="L40" s="31">
        <f>L$7*Tabela131234536781011[[#This Row],[Distribuição Base]]</f>
        <v>-2.4738344433872506</v>
      </c>
      <c r="M40" s="31">
        <f>M$7*Tabela131234536781011[[#This Row],[Distribuição Base]]</f>
        <v>-2.4738344433872506</v>
      </c>
      <c r="N40" s="31">
        <f>N$7*Tabela131234536781011[[#This Row],[Distribuição Base]]</f>
        <v>-2.4738344433872506</v>
      </c>
      <c r="O40" s="31">
        <f>O$7*Tabela131234536781011[[#This Row],[Distribuição Base]]</f>
        <v>-2.4738344433872506</v>
      </c>
      <c r="P40" s="31">
        <f>P$7*Tabela131234536781011[[#This Row],[Distribuição Base]]</f>
        <v>-2.4738344433872506</v>
      </c>
      <c r="Q40" s="31">
        <f>Q$7*Tabela131234536781011[[#This Row],[Distribuição Base]]</f>
        <v>-2.4738344433872506</v>
      </c>
      <c r="R40" s="31">
        <f>R$7*Tabela131234536781011[[#This Row],[Distribuição Base]]</f>
        <v>-2.4738344433872506</v>
      </c>
      <c r="S40" s="31">
        <f>SUM(Tabela131234536781011[[#This Row],[JANEIRO]:[DEZEMBRO]])</f>
        <v>-29.686013320647007</v>
      </c>
    </row>
    <row r="41" spans="1:19" x14ac:dyDescent="0.25">
      <c r="A41" t="s">
        <v>88</v>
      </c>
      <c r="B41">
        <v>54</v>
      </c>
      <c r="C41" s="27" t="s">
        <v>89</v>
      </c>
      <c r="D41" t="s">
        <v>90</v>
      </c>
      <c r="E41" s="32">
        <v>-7.6506957076097981</v>
      </c>
      <c r="F41" s="10">
        <f>Tabela131234536781011[[#This Row],[BASE]]/Tabela131234536781011[[#Totals],[BASE]]</f>
        <v>1.2132406767538533E-2</v>
      </c>
      <c r="G41" s="31">
        <f>G$7*Tabela131234536781011[[#This Row],[Distribuição Base]]</f>
        <v>-7.2794440605231197</v>
      </c>
      <c r="H41" s="31">
        <f>H$7*Tabela131234536781011[[#This Row],[Distribuição Base]]</f>
        <v>-7.2794440605231197</v>
      </c>
      <c r="I41" s="31">
        <f>I$7*Tabela131234536781011[[#This Row],[Distribuição Base]]</f>
        <v>-7.2794440605231197</v>
      </c>
      <c r="J41" s="31">
        <f>J$7*Tabela131234536781011[[#This Row],[Distribuição Base]]</f>
        <v>-7.2794440605231197</v>
      </c>
      <c r="K41" s="31">
        <f>K$7*Tabela131234536781011[[#This Row],[Distribuição Base]]</f>
        <v>-7.2794440605231197</v>
      </c>
      <c r="L41" s="31">
        <f>L$7*Tabela131234536781011[[#This Row],[Distribuição Base]]</f>
        <v>-7.2794440605231197</v>
      </c>
      <c r="M41" s="31">
        <f>M$7*Tabela131234536781011[[#This Row],[Distribuição Base]]</f>
        <v>-7.2794440605231197</v>
      </c>
      <c r="N41" s="31">
        <f>N$7*Tabela131234536781011[[#This Row],[Distribuição Base]]</f>
        <v>-7.2794440605231197</v>
      </c>
      <c r="O41" s="31">
        <f>O$7*Tabela131234536781011[[#This Row],[Distribuição Base]]</f>
        <v>-7.2794440605231197</v>
      </c>
      <c r="P41" s="31">
        <f>P$7*Tabela131234536781011[[#This Row],[Distribuição Base]]</f>
        <v>-7.2794440605231197</v>
      </c>
      <c r="Q41" s="31">
        <f>Q$7*Tabela131234536781011[[#This Row],[Distribuição Base]]</f>
        <v>-7.2794440605231197</v>
      </c>
      <c r="R41" s="31">
        <f>R$7*Tabela131234536781011[[#This Row],[Distribuição Base]]</f>
        <v>-7.2794440605231197</v>
      </c>
      <c r="S41" s="31">
        <f>SUM(Tabela131234536781011[[#This Row],[JANEIRO]:[DEZEMBRO]])</f>
        <v>-87.353328726277439</v>
      </c>
    </row>
    <row r="42" spans="1:19" x14ac:dyDescent="0.25">
      <c r="A42" t="s">
        <v>88</v>
      </c>
      <c r="B42">
        <v>56</v>
      </c>
      <c r="C42" s="27" t="s">
        <v>91</v>
      </c>
      <c r="D42" t="s">
        <v>92</v>
      </c>
      <c r="E42" s="32">
        <v>-1.5296326406475731</v>
      </c>
      <c r="F42" s="10">
        <f>Tabela131234536781011[[#This Row],[BASE]]/Tabela131234536781011[[#Totals],[BASE]]</f>
        <v>2.4256781488226661E-3</v>
      </c>
      <c r="G42" s="31">
        <f>G$7*Tabela131234536781011[[#This Row],[Distribuição Base]]</f>
        <v>-1.4554068892935996</v>
      </c>
      <c r="H42" s="31">
        <f>H$7*Tabela131234536781011[[#This Row],[Distribuição Base]]</f>
        <v>-1.4554068892935996</v>
      </c>
      <c r="I42" s="31">
        <f>I$7*Tabela131234536781011[[#This Row],[Distribuição Base]]</f>
        <v>-1.4554068892935996</v>
      </c>
      <c r="J42" s="31">
        <f>J$7*Tabela131234536781011[[#This Row],[Distribuição Base]]</f>
        <v>-1.4554068892935996</v>
      </c>
      <c r="K42" s="31">
        <f>K$7*Tabela131234536781011[[#This Row],[Distribuição Base]]</f>
        <v>-1.4554068892935996</v>
      </c>
      <c r="L42" s="31">
        <f>L$7*Tabela131234536781011[[#This Row],[Distribuição Base]]</f>
        <v>-1.4554068892935996</v>
      </c>
      <c r="M42" s="31">
        <f>M$7*Tabela131234536781011[[#This Row],[Distribuição Base]]</f>
        <v>-1.4554068892935996</v>
      </c>
      <c r="N42" s="31">
        <f>N$7*Tabela131234536781011[[#This Row],[Distribuição Base]]</f>
        <v>-1.4554068892935996</v>
      </c>
      <c r="O42" s="31">
        <f>O$7*Tabela131234536781011[[#This Row],[Distribuição Base]]</f>
        <v>-1.4554068892935996</v>
      </c>
      <c r="P42" s="31">
        <f>P$7*Tabela131234536781011[[#This Row],[Distribuição Base]]</f>
        <v>-1.4554068892935996</v>
      </c>
      <c r="Q42" s="31">
        <f>Q$7*Tabela131234536781011[[#This Row],[Distribuição Base]]</f>
        <v>-1.4554068892935996</v>
      </c>
      <c r="R42" s="31">
        <f>R$7*Tabela131234536781011[[#This Row],[Distribuição Base]]</f>
        <v>-1.4554068892935996</v>
      </c>
      <c r="S42" s="31">
        <f>SUM(Tabela131234536781011[[#This Row],[JANEIRO]:[DEZEMBRO]])</f>
        <v>-17.464882671523192</v>
      </c>
    </row>
    <row r="43" spans="1:19" x14ac:dyDescent="0.25">
      <c r="A43" t="s">
        <v>88</v>
      </c>
      <c r="B43">
        <v>58</v>
      </c>
      <c r="C43" s="27" t="s">
        <v>93</v>
      </c>
      <c r="D43" t="s">
        <v>94</v>
      </c>
      <c r="E43" s="32">
        <v>-3.0592652812951462</v>
      </c>
      <c r="F43" s="10">
        <f>Tabela131234536781011[[#This Row],[BASE]]/Tabela131234536781011[[#Totals],[BASE]]</f>
        <v>4.8513562976453322E-3</v>
      </c>
      <c r="G43" s="31">
        <f>G$7*Tabela131234536781011[[#This Row],[Distribuição Base]]</f>
        <v>-2.9108137785871993</v>
      </c>
      <c r="H43" s="31">
        <f>H$7*Tabela131234536781011[[#This Row],[Distribuição Base]]</f>
        <v>-2.9108137785871993</v>
      </c>
      <c r="I43" s="31">
        <f>I$7*Tabela131234536781011[[#This Row],[Distribuição Base]]</f>
        <v>-2.9108137785871993</v>
      </c>
      <c r="J43" s="31">
        <f>J$7*Tabela131234536781011[[#This Row],[Distribuição Base]]</f>
        <v>-2.9108137785871993</v>
      </c>
      <c r="K43" s="31">
        <f>K$7*Tabela131234536781011[[#This Row],[Distribuição Base]]</f>
        <v>-2.9108137785871993</v>
      </c>
      <c r="L43" s="31">
        <f>L$7*Tabela131234536781011[[#This Row],[Distribuição Base]]</f>
        <v>-2.9108137785871993</v>
      </c>
      <c r="M43" s="31">
        <f>M$7*Tabela131234536781011[[#This Row],[Distribuição Base]]</f>
        <v>-2.9108137785871993</v>
      </c>
      <c r="N43" s="31">
        <f>N$7*Tabela131234536781011[[#This Row],[Distribuição Base]]</f>
        <v>-2.9108137785871993</v>
      </c>
      <c r="O43" s="31">
        <f>O$7*Tabela131234536781011[[#This Row],[Distribuição Base]]</f>
        <v>-2.9108137785871993</v>
      </c>
      <c r="P43" s="31">
        <f>P$7*Tabela131234536781011[[#This Row],[Distribuição Base]]</f>
        <v>-2.9108137785871993</v>
      </c>
      <c r="Q43" s="31">
        <f>Q$7*Tabela131234536781011[[#This Row],[Distribuição Base]]</f>
        <v>-2.9108137785871993</v>
      </c>
      <c r="R43" s="31">
        <f>R$7*Tabela131234536781011[[#This Row],[Distribuição Base]]</f>
        <v>-2.9108137785871993</v>
      </c>
      <c r="S43" s="31">
        <f>SUM(Tabela131234536781011[[#This Row],[JANEIRO]:[DEZEMBRO]])</f>
        <v>-34.929765343046384</v>
      </c>
    </row>
    <row r="44" spans="1:19" x14ac:dyDescent="0.25">
      <c r="A44" t="s">
        <v>88</v>
      </c>
      <c r="B44">
        <v>65</v>
      </c>
      <c r="C44" s="27" t="s">
        <v>95</v>
      </c>
      <c r="D44" t="s">
        <v>96</v>
      </c>
      <c r="E44" s="32">
        <v>-1.5296326406475731</v>
      </c>
      <c r="F44" s="10">
        <f>Tabela131234536781011[[#This Row],[BASE]]/Tabela131234536781011[[#Totals],[BASE]]</f>
        <v>2.4256781488226661E-3</v>
      </c>
      <c r="G44" s="31">
        <f>G$7*Tabela131234536781011[[#This Row],[Distribuição Base]]</f>
        <v>-1.4554068892935996</v>
      </c>
      <c r="H44" s="31">
        <f>H$7*Tabela131234536781011[[#This Row],[Distribuição Base]]</f>
        <v>-1.4554068892935996</v>
      </c>
      <c r="I44" s="31">
        <f>I$7*Tabela131234536781011[[#This Row],[Distribuição Base]]</f>
        <v>-1.4554068892935996</v>
      </c>
      <c r="J44" s="31">
        <f>J$7*Tabela131234536781011[[#This Row],[Distribuição Base]]</f>
        <v>-1.4554068892935996</v>
      </c>
      <c r="K44" s="31">
        <f>K$7*Tabela131234536781011[[#This Row],[Distribuição Base]]</f>
        <v>-1.4554068892935996</v>
      </c>
      <c r="L44" s="31">
        <f>L$7*Tabela131234536781011[[#This Row],[Distribuição Base]]</f>
        <v>-1.4554068892935996</v>
      </c>
      <c r="M44" s="31">
        <f>M$7*Tabela131234536781011[[#This Row],[Distribuição Base]]</f>
        <v>-1.4554068892935996</v>
      </c>
      <c r="N44" s="31">
        <f>N$7*Tabela131234536781011[[#This Row],[Distribuição Base]]</f>
        <v>-1.4554068892935996</v>
      </c>
      <c r="O44" s="31">
        <f>O$7*Tabela131234536781011[[#This Row],[Distribuição Base]]</f>
        <v>-1.4554068892935996</v>
      </c>
      <c r="P44" s="31">
        <f>P$7*Tabela131234536781011[[#This Row],[Distribuição Base]]</f>
        <v>-1.4554068892935996</v>
      </c>
      <c r="Q44" s="31">
        <f>Q$7*Tabela131234536781011[[#This Row],[Distribuição Base]]</f>
        <v>-1.4554068892935996</v>
      </c>
      <c r="R44" s="31">
        <f>R$7*Tabela131234536781011[[#This Row],[Distribuição Base]]</f>
        <v>-1.4554068892935996</v>
      </c>
      <c r="S44" s="31">
        <f>SUM(Tabela131234536781011[[#This Row],[JANEIRO]:[DEZEMBRO]])</f>
        <v>-17.464882671523192</v>
      </c>
    </row>
    <row r="45" spans="1:19" x14ac:dyDescent="0.25">
      <c r="A45" t="s">
        <v>88</v>
      </c>
      <c r="B45">
        <v>68</v>
      </c>
      <c r="C45" s="27" t="s">
        <v>97</v>
      </c>
      <c r="D45" t="s">
        <v>98</v>
      </c>
      <c r="E45" s="32">
        <v>-4.5888979219427188</v>
      </c>
      <c r="F45" s="10">
        <f>Tabela131234536781011[[#This Row],[BASE]]/Tabela131234536781011[[#Totals],[BASE]]</f>
        <v>7.2770344464679979E-3</v>
      </c>
      <c r="G45" s="31">
        <f>G$7*Tabela131234536781011[[#This Row],[Distribuição Base]]</f>
        <v>-4.3662206678807989</v>
      </c>
      <c r="H45" s="31">
        <f>H$7*Tabela131234536781011[[#This Row],[Distribuição Base]]</f>
        <v>-4.3662206678807989</v>
      </c>
      <c r="I45" s="31">
        <f>I$7*Tabela131234536781011[[#This Row],[Distribuição Base]]</f>
        <v>-4.3662206678807989</v>
      </c>
      <c r="J45" s="31">
        <f>J$7*Tabela131234536781011[[#This Row],[Distribuição Base]]</f>
        <v>-4.3662206678807989</v>
      </c>
      <c r="K45" s="31">
        <f>K$7*Tabela131234536781011[[#This Row],[Distribuição Base]]</f>
        <v>-4.3662206678807989</v>
      </c>
      <c r="L45" s="31">
        <f>L$7*Tabela131234536781011[[#This Row],[Distribuição Base]]</f>
        <v>-4.3662206678807989</v>
      </c>
      <c r="M45" s="31">
        <f>M$7*Tabela131234536781011[[#This Row],[Distribuição Base]]</f>
        <v>-4.3662206678807989</v>
      </c>
      <c r="N45" s="31">
        <f>N$7*Tabela131234536781011[[#This Row],[Distribuição Base]]</f>
        <v>-4.3662206678807989</v>
      </c>
      <c r="O45" s="31">
        <f>O$7*Tabela131234536781011[[#This Row],[Distribuição Base]]</f>
        <v>-4.3662206678807989</v>
      </c>
      <c r="P45" s="31">
        <f>P$7*Tabela131234536781011[[#This Row],[Distribuição Base]]</f>
        <v>-4.3662206678807989</v>
      </c>
      <c r="Q45" s="31">
        <f>Q$7*Tabela131234536781011[[#This Row],[Distribuição Base]]</f>
        <v>-4.3662206678807989</v>
      </c>
      <c r="R45" s="31">
        <f>R$7*Tabela131234536781011[[#This Row],[Distribuição Base]]</f>
        <v>-4.3662206678807989</v>
      </c>
      <c r="S45" s="31">
        <f>SUM(Tabela131234536781011[[#This Row],[JANEIRO]:[DEZEMBRO]])</f>
        <v>-52.394648014569576</v>
      </c>
    </row>
    <row r="46" spans="1:19" x14ac:dyDescent="0.25">
      <c r="A46" t="s">
        <v>88</v>
      </c>
      <c r="B46">
        <v>73</v>
      </c>
      <c r="C46" s="27" t="s">
        <v>99</v>
      </c>
      <c r="D46" t="s">
        <v>100</v>
      </c>
      <c r="E46" s="32">
        <v>-10.709960988904944</v>
      </c>
      <c r="F46" s="10">
        <f>Tabela131234536781011[[#This Row],[BASE]]/Tabela131234536781011[[#Totals],[BASE]]</f>
        <v>1.6983763065183864E-2</v>
      </c>
      <c r="G46" s="31">
        <f>G$7*Tabela131234536781011[[#This Row],[Distribuição Base]]</f>
        <v>-10.190257839110318</v>
      </c>
      <c r="H46" s="31">
        <f>H$7*Tabela131234536781011[[#This Row],[Distribuição Base]]</f>
        <v>-10.190257839110318</v>
      </c>
      <c r="I46" s="31">
        <f>I$7*Tabela131234536781011[[#This Row],[Distribuição Base]]</f>
        <v>-10.190257839110318</v>
      </c>
      <c r="J46" s="31">
        <f>J$7*Tabela131234536781011[[#This Row],[Distribuição Base]]</f>
        <v>-10.190257839110318</v>
      </c>
      <c r="K46" s="31">
        <f>K$7*Tabela131234536781011[[#This Row],[Distribuição Base]]</f>
        <v>-10.190257839110318</v>
      </c>
      <c r="L46" s="31">
        <f>L$7*Tabela131234536781011[[#This Row],[Distribuição Base]]</f>
        <v>-10.190257839110318</v>
      </c>
      <c r="M46" s="31">
        <f>M$7*Tabela131234536781011[[#This Row],[Distribuição Base]]</f>
        <v>-10.190257839110318</v>
      </c>
      <c r="N46" s="31">
        <f>N$7*Tabela131234536781011[[#This Row],[Distribuição Base]]</f>
        <v>-10.190257839110318</v>
      </c>
      <c r="O46" s="31">
        <f>O$7*Tabela131234536781011[[#This Row],[Distribuição Base]]</f>
        <v>-10.190257839110318</v>
      </c>
      <c r="P46" s="31">
        <f>P$7*Tabela131234536781011[[#This Row],[Distribuição Base]]</f>
        <v>-10.190257839110318</v>
      </c>
      <c r="Q46" s="31">
        <f>Q$7*Tabela131234536781011[[#This Row],[Distribuição Base]]</f>
        <v>-10.190257839110318</v>
      </c>
      <c r="R46" s="31">
        <f>R$7*Tabela131234536781011[[#This Row],[Distribuição Base]]</f>
        <v>-10.190257839110318</v>
      </c>
      <c r="S46" s="31">
        <f>SUM(Tabela131234536781011[[#This Row],[JANEIRO]:[DEZEMBRO]])</f>
        <v>-122.28309406932381</v>
      </c>
    </row>
    <row r="47" spans="1:19" x14ac:dyDescent="0.25">
      <c r="A47" t="s">
        <v>88</v>
      </c>
      <c r="B47">
        <v>74</v>
      </c>
      <c r="C47" s="27" t="s">
        <v>101</v>
      </c>
      <c r="D47" t="s">
        <v>102</v>
      </c>
      <c r="E47" s="32">
        <v>-3.0592652812951462</v>
      </c>
      <c r="F47" s="10">
        <f>Tabela131234536781011[[#This Row],[BASE]]/Tabela131234536781011[[#Totals],[BASE]]</f>
        <v>4.8513562976453322E-3</v>
      </c>
      <c r="G47" s="31">
        <f>G$7*Tabela131234536781011[[#This Row],[Distribuição Base]]</f>
        <v>-2.9108137785871993</v>
      </c>
      <c r="H47" s="31">
        <f>H$7*Tabela131234536781011[[#This Row],[Distribuição Base]]</f>
        <v>-2.9108137785871993</v>
      </c>
      <c r="I47" s="31">
        <f>I$7*Tabela131234536781011[[#This Row],[Distribuição Base]]</f>
        <v>-2.9108137785871993</v>
      </c>
      <c r="J47" s="31">
        <f>J$7*Tabela131234536781011[[#This Row],[Distribuição Base]]</f>
        <v>-2.9108137785871993</v>
      </c>
      <c r="K47" s="31">
        <f>K$7*Tabela131234536781011[[#This Row],[Distribuição Base]]</f>
        <v>-2.9108137785871993</v>
      </c>
      <c r="L47" s="31">
        <f>L$7*Tabela131234536781011[[#This Row],[Distribuição Base]]</f>
        <v>-2.9108137785871993</v>
      </c>
      <c r="M47" s="31">
        <f>M$7*Tabela131234536781011[[#This Row],[Distribuição Base]]</f>
        <v>-2.9108137785871993</v>
      </c>
      <c r="N47" s="31">
        <f>N$7*Tabela131234536781011[[#This Row],[Distribuição Base]]</f>
        <v>-2.9108137785871993</v>
      </c>
      <c r="O47" s="31">
        <f>O$7*Tabela131234536781011[[#This Row],[Distribuição Base]]</f>
        <v>-2.9108137785871993</v>
      </c>
      <c r="P47" s="31">
        <f>P$7*Tabela131234536781011[[#This Row],[Distribuição Base]]</f>
        <v>-2.9108137785871993</v>
      </c>
      <c r="Q47" s="31">
        <f>Q$7*Tabela131234536781011[[#This Row],[Distribuição Base]]</f>
        <v>-2.9108137785871993</v>
      </c>
      <c r="R47" s="31">
        <f>R$7*Tabela131234536781011[[#This Row],[Distribuição Base]]</f>
        <v>-2.9108137785871993</v>
      </c>
      <c r="S47" s="31">
        <f>SUM(Tabela131234536781011[[#This Row],[JANEIRO]:[DEZEMBRO]])</f>
        <v>-34.929765343046384</v>
      </c>
    </row>
    <row r="48" spans="1:19" x14ac:dyDescent="0.25">
      <c r="A48" t="s">
        <v>88</v>
      </c>
      <c r="B48">
        <v>75</v>
      </c>
      <c r="C48" s="27" t="s">
        <v>103</v>
      </c>
      <c r="D48" t="s">
        <v>104</v>
      </c>
      <c r="E48" s="32">
        <v>-7.6506957076097981</v>
      </c>
      <c r="F48" s="10">
        <f>Tabela131234536781011[[#This Row],[BASE]]/Tabela131234536781011[[#Totals],[BASE]]</f>
        <v>1.2132406767538533E-2</v>
      </c>
      <c r="G48" s="31">
        <f>G$7*Tabela131234536781011[[#This Row],[Distribuição Base]]</f>
        <v>-7.2794440605231197</v>
      </c>
      <c r="H48" s="31">
        <f>H$7*Tabela131234536781011[[#This Row],[Distribuição Base]]</f>
        <v>-7.2794440605231197</v>
      </c>
      <c r="I48" s="31">
        <f>I$7*Tabela131234536781011[[#This Row],[Distribuição Base]]</f>
        <v>-7.2794440605231197</v>
      </c>
      <c r="J48" s="31">
        <f>J$7*Tabela131234536781011[[#This Row],[Distribuição Base]]</f>
        <v>-7.2794440605231197</v>
      </c>
      <c r="K48" s="31">
        <f>K$7*Tabela131234536781011[[#This Row],[Distribuição Base]]</f>
        <v>-7.2794440605231197</v>
      </c>
      <c r="L48" s="31">
        <f>L$7*Tabela131234536781011[[#This Row],[Distribuição Base]]</f>
        <v>-7.2794440605231197</v>
      </c>
      <c r="M48" s="31">
        <f>M$7*Tabela131234536781011[[#This Row],[Distribuição Base]]</f>
        <v>-7.2794440605231197</v>
      </c>
      <c r="N48" s="31">
        <f>N$7*Tabela131234536781011[[#This Row],[Distribuição Base]]</f>
        <v>-7.2794440605231197</v>
      </c>
      <c r="O48" s="31">
        <f>O$7*Tabela131234536781011[[#This Row],[Distribuição Base]]</f>
        <v>-7.2794440605231197</v>
      </c>
      <c r="P48" s="31">
        <f>P$7*Tabela131234536781011[[#This Row],[Distribuição Base]]</f>
        <v>-7.2794440605231197</v>
      </c>
      <c r="Q48" s="31">
        <f>Q$7*Tabela131234536781011[[#This Row],[Distribuição Base]]</f>
        <v>-7.2794440605231197</v>
      </c>
      <c r="R48" s="31">
        <f>R$7*Tabela131234536781011[[#This Row],[Distribuição Base]]</f>
        <v>-7.2794440605231197</v>
      </c>
      <c r="S48" s="31">
        <f>SUM(Tabela131234536781011[[#This Row],[JANEIRO]:[DEZEMBRO]])</f>
        <v>-87.353328726277439</v>
      </c>
    </row>
    <row r="49" spans="1:19" x14ac:dyDescent="0.25">
      <c r="A49" t="s">
        <v>88</v>
      </c>
      <c r="B49">
        <v>97</v>
      </c>
      <c r="C49" s="27" t="s">
        <v>105</v>
      </c>
      <c r="D49" t="s">
        <v>106</v>
      </c>
      <c r="E49" s="32">
        <v>-3.0592652812951462</v>
      </c>
      <c r="F49" s="10">
        <f>Tabela131234536781011[[#This Row],[BASE]]/Tabela131234536781011[[#Totals],[BASE]]</f>
        <v>4.8513562976453322E-3</v>
      </c>
      <c r="G49" s="31">
        <f>G$7*Tabela131234536781011[[#This Row],[Distribuição Base]]</f>
        <v>-2.9108137785871993</v>
      </c>
      <c r="H49" s="31">
        <f>H$7*Tabela131234536781011[[#This Row],[Distribuição Base]]</f>
        <v>-2.9108137785871993</v>
      </c>
      <c r="I49" s="31">
        <f>I$7*Tabela131234536781011[[#This Row],[Distribuição Base]]</f>
        <v>-2.9108137785871993</v>
      </c>
      <c r="J49" s="31">
        <f>J$7*Tabela131234536781011[[#This Row],[Distribuição Base]]</f>
        <v>-2.9108137785871993</v>
      </c>
      <c r="K49" s="31">
        <f>K$7*Tabela131234536781011[[#This Row],[Distribuição Base]]</f>
        <v>-2.9108137785871993</v>
      </c>
      <c r="L49" s="31">
        <f>L$7*Tabela131234536781011[[#This Row],[Distribuição Base]]</f>
        <v>-2.9108137785871993</v>
      </c>
      <c r="M49" s="31">
        <f>M$7*Tabela131234536781011[[#This Row],[Distribuição Base]]</f>
        <v>-2.9108137785871993</v>
      </c>
      <c r="N49" s="31">
        <f>N$7*Tabela131234536781011[[#This Row],[Distribuição Base]]</f>
        <v>-2.9108137785871993</v>
      </c>
      <c r="O49" s="31">
        <f>O$7*Tabela131234536781011[[#This Row],[Distribuição Base]]</f>
        <v>-2.9108137785871993</v>
      </c>
      <c r="P49" s="31">
        <f>P$7*Tabela131234536781011[[#This Row],[Distribuição Base]]</f>
        <v>-2.9108137785871993</v>
      </c>
      <c r="Q49" s="31">
        <f>Q$7*Tabela131234536781011[[#This Row],[Distribuição Base]]</f>
        <v>-2.9108137785871993</v>
      </c>
      <c r="R49" s="31">
        <f>R$7*Tabela131234536781011[[#This Row],[Distribuição Base]]</f>
        <v>-2.9108137785871993</v>
      </c>
      <c r="S49" s="31">
        <f>SUM(Tabela131234536781011[[#This Row],[JANEIRO]:[DEZEMBRO]])</f>
        <v>-34.929765343046384</v>
      </c>
    </row>
    <row r="50" spans="1:19" x14ac:dyDescent="0.25">
      <c r="A50" t="s">
        <v>88</v>
      </c>
      <c r="B50">
        <v>100</v>
      </c>
      <c r="C50" s="27" t="s">
        <v>107</v>
      </c>
      <c r="D50" t="s">
        <v>108</v>
      </c>
      <c r="E50" s="32">
        <v>-6.1210630669622264</v>
      </c>
      <c r="F50" s="10">
        <f>Tabela131234536781011[[#This Row],[BASE]]/Tabela131234536781011[[#Totals],[BASE]]</f>
        <v>9.7067286187158697E-3</v>
      </c>
      <c r="G50" s="31">
        <f>G$7*Tabela131234536781011[[#This Row],[Distribuição Base]]</f>
        <v>-5.8240371712295218</v>
      </c>
      <c r="H50" s="31">
        <f>H$7*Tabela131234536781011[[#This Row],[Distribuição Base]]</f>
        <v>-5.8240371712295218</v>
      </c>
      <c r="I50" s="31">
        <f>I$7*Tabela131234536781011[[#This Row],[Distribuição Base]]</f>
        <v>-5.8240371712295218</v>
      </c>
      <c r="J50" s="31">
        <f>J$7*Tabela131234536781011[[#This Row],[Distribuição Base]]</f>
        <v>-5.8240371712295218</v>
      </c>
      <c r="K50" s="31">
        <f>K$7*Tabela131234536781011[[#This Row],[Distribuição Base]]</f>
        <v>-5.8240371712295218</v>
      </c>
      <c r="L50" s="31">
        <f>L$7*Tabela131234536781011[[#This Row],[Distribuição Base]]</f>
        <v>-5.8240371712295218</v>
      </c>
      <c r="M50" s="31">
        <f>M$7*Tabela131234536781011[[#This Row],[Distribuição Base]]</f>
        <v>-5.8240371712295218</v>
      </c>
      <c r="N50" s="31">
        <f>N$7*Tabela131234536781011[[#This Row],[Distribuição Base]]</f>
        <v>-5.8240371712295218</v>
      </c>
      <c r="O50" s="31">
        <f>O$7*Tabela131234536781011[[#This Row],[Distribuição Base]]</f>
        <v>-5.8240371712295218</v>
      </c>
      <c r="P50" s="31">
        <f>P$7*Tabela131234536781011[[#This Row],[Distribuição Base]]</f>
        <v>-5.8240371712295218</v>
      </c>
      <c r="Q50" s="31">
        <f>Q$7*Tabela131234536781011[[#This Row],[Distribuição Base]]</f>
        <v>-5.8240371712295218</v>
      </c>
      <c r="R50" s="31">
        <f>R$7*Tabela131234536781011[[#This Row],[Distribuição Base]]</f>
        <v>-5.8240371712295218</v>
      </c>
      <c r="S50" s="31">
        <f>SUM(Tabela131234536781011[[#This Row],[JANEIRO]:[DEZEMBRO]])</f>
        <v>-69.888446054754255</v>
      </c>
    </row>
    <row r="51" spans="1:19" x14ac:dyDescent="0.25">
      <c r="A51" t="s">
        <v>88</v>
      </c>
      <c r="B51">
        <v>103</v>
      </c>
      <c r="C51" s="27" t="s">
        <v>109</v>
      </c>
      <c r="D51" t="s">
        <v>110</v>
      </c>
      <c r="E51" s="32">
        <v>-7.6506957076097981</v>
      </c>
      <c r="F51" s="10">
        <f>Tabela131234536781011[[#This Row],[BASE]]/Tabela131234536781011[[#Totals],[BASE]]</f>
        <v>1.2132406767538533E-2</v>
      </c>
      <c r="G51" s="31">
        <f>G$7*Tabela131234536781011[[#This Row],[Distribuição Base]]</f>
        <v>-7.2794440605231197</v>
      </c>
      <c r="H51" s="31">
        <f>H$7*Tabela131234536781011[[#This Row],[Distribuição Base]]</f>
        <v>-7.2794440605231197</v>
      </c>
      <c r="I51" s="31">
        <f>I$7*Tabela131234536781011[[#This Row],[Distribuição Base]]</f>
        <v>-7.2794440605231197</v>
      </c>
      <c r="J51" s="31">
        <f>J$7*Tabela131234536781011[[#This Row],[Distribuição Base]]</f>
        <v>-7.2794440605231197</v>
      </c>
      <c r="K51" s="31">
        <f>K$7*Tabela131234536781011[[#This Row],[Distribuição Base]]</f>
        <v>-7.2794440605231197</v>
      </c>
      <c r="L51" s="31">
        <f>L$7*Tabela131234536781011[[#This Row],[Distribuição Base]]</f>
        <v>-7.2794440605231197</v>
      </c>
      <c r="M51" s="31">
        <f>M$7*Tabela131234536781011[[#This Row],[Distribuição Base]]</f>
        <v>-7.2794440605231197</v>
      </c>
      <c r="N51" s="31">
        <f>N$7*Tabela131234536781011[[#This Row],[Distribuição Base]]</f>
        <v>-7.2794440605231197</v>
      </c>
      <c r="O51" s="31">
        <f>O$7*Tabela131234536781011[[#This Row],[Distribuição Base]]</f>
        <v>-7.2794440605231197</v>
      </c>
      <c r="P51" s="31">
        <f>P$7*Tabela131234536781011[[#This Row],[Distribuição Base]]</f>
        <v>-7.2794440605231197</v>
      </c>
      <c r="Q51" s="31">
        <f>Q$7*Tabela131234536781011[[#This Row],[Distribuição Base]]</f>
        <v>-7.2794440605231197</v>
      </c>
      <c r="R51" s="31">
        <f>R$7*Tabela131234536781011[[#This Row],[Distribuição Base]]</f>
        <v>-7.2794440605231197</v>
      </c>
      <c r="S51" s="31">
        <f>SUM(Tabela131234536781011[[#This Row],[JANEIRO]:[DEZEMBRO]])</f>
        <v>-87.353328726277439</v>
      </c>
    </row>
    <row r="52" spans="1:19" x14ac:dyDescent="0.25">
      <c r="A52" t="s">
        <v>88</v>
      </c>
      <c r="B52">
        <v>119</v>
      </c>
      <c r="C52" s="27" t="s">
        <v>111</v>
      </c>
      <c r="D52" t="s">
        <v>112</v>
      </c>
      <c r="E52" s="32">
        <v>-1.5296326406475731</v>
      </c>
      <c r="F52" s="10">
        <f>Tabela131234536781011[[#This Row],[BASE]]/Tabela131234536781011[[#Totals],[BASE]]</f>
        <v>2.4256781488226661E-3</v>
      </c>
      <c r="G52" s="31">
        <f>G$7*Tabela131234536781011[[#This Row],[Distribuição Base]]</f>
        <v>-1.4554068892935996</v>
      </c>
      <c r="H52" s="31">
        <f>H$7*Tabela131234536781011[[#This Row],[Distribuição Base]]</f>
        <v>-1.4554068892935996</v>
      </c>
      <c r="I52" s="31">
        <f>I$7*Tabela131234536781011[[#This Row],[Distribuição Base]]</f>
        <v>-1.4554068892935996</v>
      </c>
      <c r="J52" s="31">
        <f>J$7*Tabela131234536781011[[#This Row],[Distribuição Base]]</f>
        <v>-1.4554068892935996</v>
      </c>
      <c r="K52" s="31">
        <f>K$7*Tabela131234536781011[[#This Row],[Distribuição Base]]</f>
        <v>-1.4554068892935996</v>
      </c>
      <c r="L52" s="31">
        <f>L$7*Tabela131234536781011[[#This Row],[Distribuição Base]]</f>
        <v>-1.4554068892935996</v>
      </c>
      <c r="M52" s="31">
        <f>M$7*Tabela131234536781011[[#This Row],[Distribuição Base]]</f>
        <v>-1.4554068892935996</v>
      </c>
      <c r="N52" s="31">
        <f>N$7*Tabela131234536781011[[#This Row],[Distribuição Base]]</f>
        <v>-1.4554068892935996</v>
      </c>
      <c r="O52" s="31">
        <f>O$7*Tabela131234536781011[[#This Row],[Distribuição Base]]</f>
        <v>-1.4554068892935996</v>
      </c>
      <c r="P52" s="31">
        <f>P$7*Tabela131234536781011[[#This Row],[Distribuição Base]]</f>
        <v>-1.4554068892935996</v>
      </c>
      <c r="Q52" s="31">
        <f>Q$7*Tabela131234536781011[[#This Row],[Distribuição Base]]</f>
        <v>-1.4554068892935996</v>
      </c>
      <c r="R52" s="31">
        <f>R$7*Tabela131234536781011[[#This Row],[Distribuição Base]]</f>
        <v>-1.4554068892935996</v>
      </c>
      <c r="S52" s="31">
        <f>SUM(Tabela131234536781011[[#This Row],[JANEIRO]:[DEZEMBRO]])</f>
        <v>-17.464882671523192</v>
      </c>
    </row>
    <row r="53" spans="1:19" x14ac:dyDescent="0.25">
      <c r="A53" t="s">
        <v>88</v>
      </c>
      <c r="B53">
        <v>121</v>
      </c>
      <c r="C53" s="27" t="s">
        <v>113</v>
      </c>
      <c r="D53" t="s">
        <v>114</v>
      </c>
      <c r="E53" s="32">
        <v>-1.5296326406475731</v>
      </c>
      <c r="F53" s="10">
        <f>Tabela131234536781011[[#This Row],[BASE]]/Tabela131234536781011[[#Totals],[BASE]]</f>
        <v>2.4256781488226661E-3</v>
      </c>
      <c r="G53" s="31">
        <f>G$7*Tabela131234536781011[[#This Row],[Distribuição Base]]</f>
        <v>-1.4554068892935996</v>
      </c>
      <c r="H53" s="31">
        <f>H$7*Tabela131234536781011[[#This Row],[Distribuição Base]]</f>
        <v>-1.4554068892935996</v>
      </c>
      <c r="I53" s="31">
        <f>I$7*Tabela131234536781011[[#This Row],[Distribuição Base]]</f>
        <v>-1.4554068892935996</v>
      </c>
      <c r="J53" s="31">
        <f>J$7*Tabela131234536781011[[#This Row],[Distribuição Base]]</f>
        <v>-1.4554068892935996</v>
      </c>
      <c r="K53" s="31">
        <f>K$7*Tabela131234536781011[[#This Row],[Distribuição Base]]</f>
        <v>-1.4554068892935996</v>
      </c>
      <c r="L53" s="31">
        <f>L$7*Tabela131234536781011[[#This Row],[Distribuição Base]]</f>
        <v>-1.4554068892935996</v>
      </c>
      <c r="M53" s="31">
        <f>M$7*Tabela131234536781011[[#This Row],[Distribuição Base]]</f>
        <v>-1.4554068892935996</v>
      </c>
      <c r="N53" s="31">
        <f>N$7*Tabela131234536781011[[#This Row],[Distribuição Base]]</f>
        <v>-1.4554068892935996</v>
      </c>
      <c r="O53" s="31">
        <f>O$7*Tabela131234536781011[[#This Row],[Distribuição Base]]</f>
        <v>-1.4554068892935996</v>
      </c>
      <c r="P53" s="31">
        <f>P$7*Tabela131234536781011[[#This Row],[Distribuição Base]]</f>
        <v>-1.4554068892935996</v>
      </c>
      <c r="Q53" s="31">
        <f>Q$7*Tabela131234536781011[[#This Row],[Distribuição Base]]</f>
        <v>-1.4554068892935996</v>
      </c>
      <c r="R53" s="31">
        <f>R$7*Tabela131234536781011[[#This Row],[Distribuição Base]]</f>
        <v>-1.4554068892935996</v>
      </c>
      <c r="S53" s="31">
        <f>SUM(Tabela131234536781011[[#This Row],[JANEIRO]:[DEZEMBRO]])</f>
        <v>-17.464882671523192</v>
      </c>
    </row>
    <row r="54" spans="1:19" x14ac:dyDescent="0.25">
      <c r="A54" t="s">
        <v>88</v>
      </c>
      <c r="B54">
        <v>134</v>
      </c>
      <c r="C54" s="27" t="s">
        <v>115</v>
      </c>
      <c r="D54" t="s">
        <v>116</v>
      </c>
      <c r="E54" s="32">
        <v>-32.129882966714831</v>
      </c>
      <c r="F54" s="10">
        <f>Tabela131234536781011[[#This Row],[BASE]]/Tabela131234536781011[[#Totals],[BASE]]</f>
        <v>5.0951289195551593E-2</v>
      </c>
      <c r="G54" s="31">
        <f>G$7*Tabela131234536781011[[#This Row],[Distribuição Base]]</f>
        <v>-30.570773517330956</v>
      </c>
      <c r="H54" s="31">
        <f>H$7*Tabela131234536781011[[#This Row],[Distribuição Base]]</f>
        <v>-30.570773517330956</v>
      </c>
      <c r="I54" s="31">
        <f>I$7*Tabela131234536781011[[#This Row],[Distribuição Base]]</f>
        <v>-30.570773517330956</v>
      </c>
      <c r="J54" s="31">
        <f>J$7*Tabela131234536781011[[#This Row],[Distribuição Base]]</f>
        <v>-30.570773517330956</v>
      </c>
      <c r="K54" s="31">
        <f>K$7*Tabela131234536781011[[#This Row],[Distribuição Base]]</f>
        <v>-30.570773517330956</v>
      </c>
      <c r="L54" s="31">
        <f>L$7*Tabela131234536781011[[#This Row],[Distribuição Base]]</f>
        <v>-30.570773517330956</v>
      </c>
      <c r="M54" s="31">
        <f>M$7*Tabela131234536781011[[#This Row],[Distribuição Base]]</f>
        <v>-30.570773517330956</v>
      </c>
      <c r="N54" s="31">
        <f>N$7*Tabela131234536781011[[#This Row],[Distribuição Base]]</f>
        <v>-30.570773517330956</v>
      </c>
      <c r="O54" s="31">
        <f>O$7*Tabela131234536781011[[#This Row],[Distribuição Base]]</f>
        <v>-30.570773517330956</v>
      </c>
      <c r="P54" s="31">
        <f>P$7*Tabela131234536781011[[#This Row],[Distribuição Base]]</f>
        <v>-30.570773517330956</v>
      </c>
      <c r="Q54" s="31">
        <f>Q$7*Tabela131234536781011[[#This Row],[Distribuição Base]]</f>
        <v>-30.570773517330956</v>
      </c>
      <c r="R54" s="31">
        <f>R$7*Tabela131234536781011[[#This Row],[Distribuição Base]]</f>
        <v>-30.570773517330956</v>
      </c>
      <c r="S54" s="31">
        <f>SUM(Tabela131234536781011[[#This Row],[JANEIRO]:[DEZEMBRO]])</f>
        <v>-366.8492822079715</v>
      </c>
    </row>
    <row r="55" spans="1:19" x14ac:dyDescent="0.25">
      <c r="A55" t="s">
        <v>88</v>
      </c>
      <c r="B55">
        <v>145</v>
      </c>
      <c r="C55" s="27" t="s">
        <v>117</v>
      </c>
      <c r="D55" t="s">
        <v>118</v>
      </c>
      <c r="E55" s="32">
        <v>-4.5888979219427188</v>
      </c>
      <c r="F55" s="10">
        <f>Tabela131234536781011[[#This Row],[BASE]]/Tabela131234536781011[[#Totals],[BASE]]</f>
        <v>7.2770344464679979E-3</v>
      </c>
      <c r="G55" s="31">
        <f>G$7*Tabela131234536781011[[#This Row],[Distribuição Base]]</f>
        <v>-4.3662206678807989</v>
      </c>
      <c r="H55" s="31">
        <f>H$7*Tabela131234536781011[[#This Row],[Distribuição Base]]</f>
        <v>-4.3662206678807989</v>
      </c>
      <c r="I55" s="31">
        <f>I$7*Tabela131234536781011[[#This Row],[Distribuição Base]]</f>
        <v>-4.3662206678807989</v>
      </c>
      <c r="J55" s="31">
        <f>J$7*Tabela131234536781011[[#This Row],[Distribuição Base]]</f>
        <v>-4.3662206678807989</v>
      </c>
      <c r="K55" s="31">
        <f>K$7*Tabela131234536781011[[#This Row],[Distribuição Base]]</f>
        <v>-4.3662206678807989</v>
      </c>
      <c r="L55" s="31">
        <f>L$7*Tabela131234536781011[[#This Row],[Distribuição Base]]</f>
        <v>-4.3662206678807989</v>
      </c>
      <c r="M55" s="31">
        <f>M$7*Tabela131234536781011[[#This Row],[Distribuição Base]]</f>
        <v>-4.3662206678807989</v>
      </c>
      <c r="N55" s="31">
        <f>N$7*Tabela131234536781011[[#This Row],[Distribuição Base]]</f>
        <v>-4.3662206678807989</v>
      </c>
      <c r="O55" s="31">
        <f>O$7*Tabela131234536781011[[#This Row],[Distribuição Base]]</f>
        <v>-4.3662206678807989</v>
      </c>
      <c r="P55" s="31">
        <f>P$7*Tabela131234536781011[[#This Row],[Distribuição Base]]</f>
        <v>-4.3662206678807989</v>
      </c>
      <c r="Q55" s="31">
        <f>Q$7*Tabela131234536781011[[#This Row],[Distribuição Base]]</f>
        <v>-4.3662206678807989</v>
      </c>
      <c r="R55" s="31">
        <f>R$7*Tabela131234536781011[[#This Row],[Distribuição Base]]</f>
        <v>-4.3662206678807989</v>
      </c>
      <c r="S55" s="31">
        <f>SUM(Tabela131234536781011[[#This Row],[JANEIRO]:[DEZEMBRO]])</f>
        <v>-52.394648014569576</v>
      </c>
    </row>
    <row r="56" spans="1:19" x14ac:dyDescent="0.25">
      <c r="A56" t="s">
        <v>88</v>
      </c>
      <c r="B56">
        <v>150</v>
      </c>
      <c r="C56" s="27" t="s">
        <v>119</v>
      </c>
      <c r="D56" t="s">
        <v>120</v>
      </c>
      <c r="E56" s="32">
        <v>-3.0592652812951462</v>
      </c>
      <c r="F56" s="10">
        <f>Tabela131234536781011[[#This Row],[BASE]]/Tabela131234536781011[[#Totals],[BASE]]</f>
        <v>4.8513562976453322E-3</v>
      </c>
      <c r="G56" s="31">
        <f>G$7*Tabela131234536781011[[#This Row],[Distribuição Base]]</f>
        <v>-2.9108137785871993</v>
      </c>
      <c r="H56" s="31">
        <f>H$7*Tabela131234536781011[[#This Row],[Distribuição Base]]</f>
        <v>-2.9108137785871993</v>
      </c>
      <c r="I56" s="31">
        <f>I$7*Tabela131234536781011[[#This Row],[Distribuição Base]]</f>
        <v>-2.9108137785871993</v>
      </c>
      <c r="J56" s="31">
        <f>J$7*Tabela131234536781011[[#This Row],[Distribuição Base]]</f>
        <v>-2.9108137785871993</v>
      </c>
      <c r="K56" s="31">
        <f>K$7*Tabela131234536781011[[#This Row],[Distribuição Base]]</f>
        <v>-2.9108137785871993</v>
      </c>
      <c r="L56" s="31">
        <f>L$7*Tabela131234536781011[[#This Row],[Distribuição Base]]</f>
        <v>-2.9108137785871993</v>
      </c>
      <c r="M56" s="31">
        <f>M$7*Tabela131234536781011[[#This Row],[Distribuição Base]]</f>
        <v>-2.9108137785871993</v>
      </c>
      <c r="N56" s="31">
        <f>N$7*Tabela131234536781011[[#This Row],[Distribuição Base]]</f>
        <v>-2.9108137785871993</v>
      </c>
      <c r="O56" s="31">
        <f>O$7*Tabela131234536781011[[#This Row],[Distribuição Base]]</f>
        <v>-2.9108137785871993</v>
      </c>
      <c r="P56" s="31">
        <f>P$7*Tabela131234536781011[[#This Row],[Distribuição Base]]</f>
        <v>-2.9108137785871993</v>
      </c>
      <c r="Q56" s="31">
        <f>Q$7*Tabela131234536781011[[#This Row],[Distribuição Base]]</f>
        <v>-2.9108137785871993</v>
      </c>
      <c r="R56" s="31">
        <f>R$7*Tabela131234536781011[[#This Row],[Distribuição Base]]</f>
        <v>-2.9108137785871993</v>
      </c>
      <c r="S56" s="31">
        <f>SUM(Tabela131234536781011[[#This Row],[JANEIRO]:[DEZEMBRO]])</f>
        <v>-34.929765343046384</v>
      </c>
    </row>
    <row r="57" spans="1:19" x14ac:dyDescent="0.25">
      <c r="A57" t="s">
        <v>88</v>
      </c>
      <c r="B57">
        <v>155</v>
      </c>
      <c r="C57" s="27" t="s">
        <v>121</v>
      </c>
      <c r="D57" t="s">
        <v>122</v>
      </c>
      <c r="E57" s="32">
        <v>-1.5296326406475731</v>
      </c>
      <c r="F57" s="10">
        <f>Tabela131234536781011[[#This Row],[BASE]]/Tabela131234536781011[[#Totals],[BASE]]</f>
        <v>2.4256781488226661E-3</v>
      </c>
      <c r="G57" s="31">
        <f>G$7*Tabela131234536781011[[#This Row],[Distribuição Base]]</f>
        <v>-1.4554068892935996</v>
      </c>
      <c r="H57" s="31">
        <f>H$7*Tabela131234536781011[[#This Row],[Distribuição Base]]</f>
        <v>-1.4554068892935996</v>
      </c>
      <c r="I57" s="31">
        <f>I$7*Tabela131234536781011[[#This Row],[Distribuição Base]]</f>
        <v>-1.4554068892935996</v>
      </c>
      <c r="J57" s="31">
        <f>J$7*Tabela131234536781011[[#This Row],[Distribuição Base]]</f>
        <v>-1.4554068892935996</v>
      </c>
      <c r="K57" s="31">
        <f>K$7*Tabela131234536781011[[#This Row],[Distribuição Base]]</f>
        <v>-1.4554068892935996</v>
      </c>
      <c r="L57" s="31">
        <f>L$7*Tabela131234536781011[[#This Row],[Distribuição Base]]</f>
        <v>-1.4554068892935996</v>
      </c>
      <c r="M57" s="31">
        <f>M$7*Tabela131234536781011[[#This Row],[Distribuição Base]]</f>
        <v>-1.4554068892935996</v>
      </c>
      <c r="N57" s="31">
        <f>N$7*Tabela131234536781011[[#This Row],[Distribuição Base]]</f>
        <v>-1.4554068892935996</v>
      </c>
      <c r="O57" s="31">
        <f>O$7*Tabela131234536781011[[#This Row],[Distribuição Base]]</f>
        <v>-1.4554068892935996</v>
      </c>
      <c r="P57" s="31">
        <f>P$7*Tabela131234536781011[[#This Row],[Distribuição Base]]</f>
        <v>-1.4554068892935996</v>
      </c>
      <c r="Q57" s="31">
        <f>Q$7*Tabela131234536781011[[#This Row],[Distribuição Base]]</f>
        <v>-1.4554068892935996</v>
      </c>
      <c r="R57" s="31">
        <f>R$7*Tabela131234536781011[[#This Row],[Distribuição Base]]</f>
        <v>-1.4554068892935996</v>
      </c>
      <c r="S57" s="31">
        <f>SUM(Tabela131234536781011[[#This Row],[JANEIRO]:[DEZEMBRO]])</f>
        <v>-17.464882671523192</v>
      </c>
    </row>
    <row r="58" spans="1:19" x14ac:dyDescent="0.25">
      <c r="A58" t="s">
        <v>88</v>
      </c>
      <c r="B58">
        <v>156</v>
      </c>
      <c r="C58" s="27" t="s">
        <v>123</v>
      </c>
      <c r="D58" t="s">
        <v>124</v>
      </c>
      <c r="E58" s="32">
        <v>-22.949554618457466</v>
      </c>
      <c r="F58" s="10">
        <f>Tabela131234536781011[[#This Row],[BASE]]/Tabela131234536781011[[#Totals],[BASE]]</f>
        <v>3.6393204279190405E-2</v>
      </c>
      <c r="G58" s="31">
        <f>G$7*Tabela131234536781011[[#This Row],[Distribuição Base]]</f>
        <v>-21.835922567514242</v>
      </c>
      <c r="H58" s="31">
        <f>H$7*Tabela131234536781011[[#This Row],[Distribuição Base]]</f>
        <v>-21.835922567514242</v>
      </c>
      <c r="I58" s="31">
        <f>I$7*Tabela131234536781011[[#This Row],[Distribuição Base]]</f>
        <v>-21.835922567514242</v>
      </c>
      <c r="J58" s="31">
        <f>J$7*Tabela131234536781011[[#This Row],[Distribuição Base]]</f>
        <v>-21.835922567514242</v>
      </c>
      <c r="K58" s="31">
        <f>K$7*Tabela131234536781011[[#This Row],[Distribuição Base]]</f>
        <v>-21.835922567514242</v>
      </c>
      <c r="L58" s="31">
        <f>L$7*Tabela131234536781011[[#This Row],[Distribuição Base]]</f>
        <v>-21.835922567514242</v>
      </c>
      <c r="M58" s="31">
        <f>M$7*Tabela131234536781011[[#This Row],[Distribuição Base]]</f>
        <v>-21.835922567514242</v>
      </c>
      <c r="N58" s="31">
        <f>N$7*Tabela131234536781011[[#This Row],[Distribuição Base]]</f>
        <v>-21.835922567514242</v>
      </c>
      <c r="O58" s="31">
        <f>O$7*Tabela131234536781011[[#This Row],[Distribuição Base]]</f>
        <v>-21.835922567514242</v>
      </c>
      <c r="P58" s="31">
        <f>P$7*Tabela131234536781011[[#This Row],[Distribuição Base]]</f>
        <v>-21.835922567514242</v>
      </c>
      <c r="Q58" s="31">
        <f>Q$7*Tabela131234536781011[[#This Row],[Distribuição Base]]</f>
        <v>-21.835922567514242</v>
      </c>
      <c r="R58" s="31">
        <f>R$7*Tabela131234536781011[[#This Row],[Distribuição Base]]</f>
        <v>-21.835922567514242</v>
      </c>
      <c r="S58" s="31">
        <f>SUM(Tabela131234536781011[[#This Row],[JANEIRO]:[DEZEMBRO]])</f>
        <v>-262.03107081017089</v>
      </c>
    </row>
    <row r="59" spans="1:19" x14ac:dyDescent="0.25">
      <c r="A59" t="s">
        <v>88</v>
      </c>
      <c r="B59">
        <v>158</v>
      </c>
      <c r="C59" s="27" t="s">
        <v>125</v>
      </c>
      <c r="D59" t="s">
        <v>126</v>
      </c>
      <c r="E59" s="32">
        <v>-1.5296326406475731</v>
      </c>
      <c r="F59" s="10">
        <f>Tabela131234536781011[[#This Row],[BASE]]/Tabela131234536781011[[#Totals],[BASE]]</f>
        <v>2.4256781488226661E-3</v>
      </c>
      <c r="G59" s="31">
        <f>G$7*Tabela131234536781011[[#This Row],[Distribuição Base]]</f>
        <v>-1.4554068892935996</v>
      </c>
      <c r="H59" s="31">
        <f>H$7*Tabela131234536781011[[#This Row],[Distribuição Base]]</f>
        <v>-1.4554068892935996</v>
      </c>
      <c r="I59" s="31">
        <f>I$7*Tabela131234536781011[[#This Row],[Distribuição Base]]</f>
        <v>-1.4554068892935996</v>
      </c>
      <c r="J59" s="31">
        <f>J$7*Tabela131234536781011[[#This Row],[Distribuição Base]]</f>
        <v>-1.4554068892935996</v>
      </c>
      <c r="K59" s="31">
        <f>K$7*Tabela131234536781011[[#This Row],[Distribuição Base]]</f>
        <v>-1.4554068892935996</v>
      </c>
      <c r="L59" s="31">
        <f>L$7*Tabela131234536781011[[#This Row],[Distribuição Base]]</f>
        <v>-1.4554068892935996</v>
      </c>
      <c r="M59" s="31">
        <f>M$7*Tabela131234536781011[[#This Row],[Distribuição Base]]</f>
        <v>-1.4554068892935996</v>
      </c>
      <c r="N59" s="31">
        <f>N$7*Tabela131234536781011[[#This Row],[Distribuição Base]]</f>
        <v>-1.4554068892935996</v>
      </c>
      <c r="O59" s="31">
        <f>O$7*Tabela131234536781011[[#This Row],[Distribuição Base]]</f>
        <v>-1.4554068892935996</v>
      </c>
      <c r="P59" s="31">
        <f>P$7*Tabela131234536781011[[#This Row],[Distribuição Base]]</f>
        <v>-1.4554068892935996</v>
      </c>
      <c r="Q59" s="31">
        <f>Q$7*Tabela131234536781011[[#This Row],[Distribuição Base]]</f>
        <v>-1.4554068892935996</v>
      </c>
      <c r="R59" s="31">
        <f>R$7*Tabela131234536781011[[#This Row],[Distribuição Base]]</f>
        <v>-1.4554068892935996</v>
      </c>
      <c r="S59" s="31">
        <f>SUM(Tabela131234536781011[[#This Row],[JANEIRO]:[DEZEMBRO]])</f>
        <v>-17.464882671523192</v>
      </c>
    </row>
    <row r="60" spans="1:19" x14ac:dyDescent="0.25">
      <c r="A60" t="s">
        <v>88</v>
      </c>
      <c r="B60">
        <v>160</v>
      </c>
      <c r="C60" s="27" t="s">
        <v>127</v>
      </c>
      <c r="D60" t="s">
        <v>128</v>
      </c>
      <c r="E60" s="32">
        <v>-13.769226270200091</v>
      </c>
      <c r="F60" s="10">
        <f>Tabela131234536781011[[#This Row],[BASE]]/Tabela131234536781011[[#Totals],[BASE]]</f>
        <v>2.1835119362829201E-2</v>
      </c>
      <c r="G60" s="31">
        <f>G$7*Tabela131234536781011[[#This Row],[Distribuição Base]]</f>
        <v>-13.101071617697521</v>
      </c>
      <c r="H60" s="31">
        <f>H$7*Tabela131234536781011[[#This Row],[Distribuição Base]]</f>
        <v>-13.101071617697521</v>
      </c>
      <c r="I60" s="31">
        <f>I$7*Tabela131234536781011[[#This Row],[Distribuição Base]]</f>
        <v>-13.101071617697521</v>
      </c>
      <c r="J60" s="31">
        <f>J$7*Tabela131234536781011[[#This Row],[Distribuição Base]]</f>
        <v>-13.101071617697521</v>
      </c>
      <c r="K60" s="31">
        <f>K$7*Tabela131234536781011[[#This Row],[Distribuição Base]]</f>
        <v>-13.101071617697521</v>
      </c>
      <c r="L60" s="31">
        <f>L$7*Tabela131234536781011[[#This Row],[Distribuição Base]]</f>
        <v>-13.101071617697521</v>
      </c>
      <c r="M60" s="31">
        <f>M$7*Tabela131234536781011[[#This Row],[Distribuição Base]]</f>
        <v>-13.101071617697521</v>
      </c>
      <c r="N60" s="31">
        <f>N$7*Tabela131234536781011[[#This Row],[Distribuição Base]]</f>
        <v>-13.101071617697521</v>
      </c>
      <c r="O60" s="31">
        <f>O$7*Tabela131234536781011[[#This Row],[Distribuição Base]]</f>
        <v>-13.101071617697521</v>
      </c>
      <c r="P60" s="31">
        <f>P$7*Tabela131234536781011[[#This Row],[Distribuição Base]]</f>
        <v>-13.101071617697521</v>
      </c>
      <c r="Q60" s="31">
        <f>Q$7*Tabela131234536781011[[#This Row],[Distribuição Base]]</f>
        <v>-13.101071617697521</v>
      </c>
      <c r="R60" s="31">
        <f>R$7*Tabela131234536781011[[#This Row],[Distribuição Base]]</f>
        <v>-13.101071617697521</v>
      </c>
      <c r="S60" s="31">
        <f>SUM(Tabela131234536781011[[#This Row],[JANEIRO]:[DEZEMBRO]])</f>
        <v>-157.21285941237031</v>
      </c>
    </row>
    <row r="61" spans="1:19" x14ac:dyDescent="0.25">
      <c r="A61" t="s">
        <v>88</v>
      </c>
      <c r="B61">
        <v>161</v>
      </c>
      <c r="C61" s="27" t="s">
        <v>129</v>
      </c>
      <c r="D61" t="s">
        <v>130</v>
      </c>
      <c r="E61" s="32">
        <v>-10.709960988904944</v>
      </c>
      <c r="F61" s="10">
        <f>Tabela131234536781011[[#This Row],[BASE]]/Tabela131234536781011[[#Totals],[BASE]]</f>
        <v>1.6983763065183864E-2</v>
      </c>
      <c r="G61" s="31">
        <f>G$7*Tabela131234536781011[[#This Row],[Distribuição Base]]</f>
        <v>-10.190257839110318</v>
      </c>
      <c r="H61" s="31">
        <f>H$7*Tabela131234536781011[[#This Row],[Distribuição Base]]</f>
        <v>-10.190257839110318</v>
      </c>
      <c r="I61" s="31">
        <f>I$7*Tabela131234536781011[[#This Row],[Distribuição Base]]</f>
        <v>-10.190257839110318</v>
      </c>
      <c r="J61" s="31">
        <f>J$7*Tabela131234536781011[[#This Row],[Distribuição Base]]</f>
        <v>-10.190257839110318</v>
      </c>
      <c r="K61" s="31">
        <f>K$7*Tabela131234536781011[[#This Row],[Distribuição Base]]</f>
        <v>-10.190257839110318</v>
      </c>
      <c r="L61" s="31">
        <f>L$7*Tabela131234536781011[[#This Row],[Distribuição Base]]</f>
        <v>-10.190257839110318</v>
      </c>
      <c r="M61" s="31">
        <f>M$7*Tabela131234536781011[[#This Row],[Distribuição Base]]</f>
        <v>-10.190257839110318</v>
      </c>
      <c r="N61" s="31">
        <f>N$7*Tabela131234536781011[[#This Row],[Distribuição Base]]</f>
        <v>-10.190257839110318</v>
      </c>
      <c r="O61" s="31">
        <f>O$7*Tabela131234536781011[[#This Row],[Distribuição Base]]</f>
        <v>-10.190257839110318</v>
      </c>
      <c r="P61" s="31">
        <f>P$7*Tabela131234536781011[[#This Row],[Distribuição Base]]</f>
        <v>-10.190257839110318</v>
      </c>
      <c r="Q61" s="31">
        <f>Q$7*Tabela131234536781011[[#This Row],[Distribuição Base]]</f>
        <v>-10.190257839110318</v>
      </c>
      <c r="R61" s="31">
        <f>R$7*Tabela131234536781011[[#This Row],[Distribuição Base]]</f>
        <v>-10.190257839110318</v>
      </c>
      <c r="S61" s="31">
        <f>SUM(Tabela131234536781011[[#This Row],[JANEIRO]:[DEZEMBRO]])</f>
        <v>-122.28309406932381</v>
      </c>
    </row>
    <row r="62" spans="1:19" x14ac:dyDescent="0.25">
      <c r="A62" t="s">
        <v>88</v>
      </c>
      <c r="B62">
        <v>167</v>
      </c>
      <c r="C62" s="27" t="s">
        <v>131</v>
      </c>
      <c r="D62" t="s">
        <v>132</v>
      </c>
      <c r="E62" s="32">
        <v>-4.5888979219427188</v>
      </c>
      <c r="F62" s="10">
        <f>Tabela131234536781011[[#This Row],[BASE]]/Tabela131234536781011[[#Totals],[BASE]]</f>
        <v>7.2770344464679979E-3</v>
      </c>
      <c r="G62" s="31">
        <f>G$7*Tabela131234536781011[[#This Row],[Distribuição Base]]</f>
        <v>-4.3662206678807989</v>
      </c>
      <c r="H62" s="31">
        <f>H$7*Tabela131234536781011[[#This Row],[Distribuição Base]]</f>
        <v>-4.3662206678807989</v>
      </c>
      <c r="I62" s="31">
        <f>I$7*Tabela131234536781011[[#This Row],[Distribuição Base]]</f>
        <v>-4.3662206678807989</v>
      </c>
      <c r="J62" s="31">
        <f>J$7*Tabela131234536781011[[#This Row],[Distribuição Base]]</f>
        <v>-4.3662206678807989</v>
      </c>
      <c r="K62" s="31">
        <f>K$7*Tabela131234536781011[[#This Row],[Distribuição Base]]</f>
        <v>-4.3662206678807989</v>
      </c>
      <c r="L62" s="31">
        <f>L$7*Tabela131234536781011[[#This Row],[Distribuição Base]]</f>
        <v>-4.3662206678807989</v>
      </c>
      <c r="M62" s="31">
        <f>M$7*Tabela131234536781011[[#This Row],[Distribuição Base]]</f>
        <v>-4.3662206678807989</v>
      </c>
      <c r="N62" s="31">
        <f>N$7*Tabela131234536781011[[#This Row],[Distribuição Base]]</f>
        <v>-4.3662206678807989</v>
      </c>
      <c r="O62" s="31">
        <f>O$7*Tabela131234536781011[[#This Row],[Distribuição Base]]</f>
        <v>-4.3662206678807989</v>
      </c>
      <c r="P62" s="31">
        <f>P$7*Tabela131234536781011[[#This Row],[Distribuição Base]]</f>
        <v>-4.3662206678807989</v>
      </c>
      <c r="Q62" s="31">
        <f>Q$7*Tabela131234536781011[[#This Row],[Distribuição Base]]</f>
        <v>-4.3662206678807989</v>
      </c>
      <c r="R62" s="31">
        <f>R$7*Tabela131234536781011[[#This Row],[Distribuição Base]]</f>
        <v>-4.3662206678807989</v>
      </c>
      <c r="S62" s="31">
        <f>SUM(Tabela131234536781011[[#This Row],[JANEIRO]:[DEZEMBRO]])</f>
        <v>-52.394648014569576</v>
      </c>
    </row>
    <row r="63" spans="1:19" x14ac:dyDescent="0.25">
      <c r="A63" t="s">
        <v>88</v>
      </c>
      <c r="B63">
        <v>169</v>
      </c>
      <c r="C63" s="27" t="s">
        <v>133</v>
      </c>
      <c r="D63" t="s">
        <v>134</v>
      </c>
      <c r="E63" s="32">
        <v>-18.360656696514745</v>
      </c>
      <c r="F63" s="10">
        <f>Tabela131234536781011[[#This Row],[BASE]]/Tabela131234536781011[[#Totals],[BASE]]</f>
        <v>2.9116169832722402E-2</v>
      </c>
      <c r="G63" s="31">
        <f>G$7*Tabela131234536781011[[#This Row],[Distribuição Base]]</f>
        <v>-17.469701899633442</v>
      </c>
      <c r="H63" s="31">
        <f>H$7*Tabela131234536781011[[#This Row],[Distribuição Base]]</f>
        <v>-17.469701899633442</v>
      </c>
      <c r="I63" s="31">
        <f>I$7*Tabela131234536781011[[#This Row],[Distribuição Base]]</f>
        <v>-17.469701899633442</v>
      </c>
      <c r="J63" s="31">
        <f>J$7*Tabela131234536781011[[#This Row],[Distribuição Base]]</f>
        <v>-17.469701899633442</v>
      </c>
      <c r="K63" s="31">
        <f>K$7*Tabela131234536781011[[#This Row],[Distribuição Base]]</f>
        <v>-17.469701899633442</v>
      </c>
      <c r="L63" s="31">
        <f>L$7*Tabela131234536781011[[#This Row],[Distribuição Base]]</f>
        <v>-17.469701899633442</v>
      </c>
      <c r="M63" s="31">
        <f>M$7*Tabela131234536781011[[#This Row],[Distribuição Base]]</f>
        <v>-17.469701899633442</v>
      </c>
      <c r="N63" s="31">
        <f>N$7*Tabela131234536781011[[#This Row],[Distribuição Base]]</f>
        <v>-17.469701899633442</v>
      </c>
      <c r="O63" s="31">
        <f>O$7*Tabela131234536781011[[#This Row],[Distribuição Base]]</f>
        <v>-17.469701899633442</v>
      </c>
      <c r="P63" s="31">
        <f>P$7*Tabela131234536781011[[#This Row],[Distribuição Base]]</f>
        <v>-17.469701899633442</v>
      </c>
      <c r="Q63" s="31">
        <f>Q$7*Tabela131234536781011[[#This Row],[Distribuição Base]]</f>
        <v>-17.469701899633442</v>
      </c>
      <c r="R63" s="31">
        <f>R$7*Tabela131234536781011[[#This Row],[Distribuição Base]]</f>
        <v>-17.469701899633442</v>
      </c>
      <c r="S63" s="31">
        <f>SUM(Tabela131234536781011[[#This Row],[JANEIRO]:[DEZEMBRO]])</f>
        <v>-209.63642279560125</v>
      </c>
    </row>
    <row r="64" spans="1:19" x14ac:dyDescent="0.25">
      <c r="A64" t="s">
        <v>88</v>
      </c>
      <c r="B64">
        <v>172</v>
      </c>
      <c r="C64" s="27" t="s">
        <v>135</v>
      </c>
      <c r="D64" t="s">
        <v>136</v>
      </c>
      <c r="E64" s="32">
        <v>-4.5888979219427188</v>
      </c>
      <c r="F64" s="10">
        <f>Tabela131234536781011[[#This Row],[BASE]]/Tabela131234536781011[[#Totals],[BASE]]</f>
        <v>7.2770344464679979E-3</v>
      </c>
      <c r="G64" s="31">
        <f>G$7*Tabela131234536781011[[#This Row],[Distribuição Base]]</f>
        <v>-4.3662206678807989</v>
      </c>
      <c r="H64" s="31">
        <f>H$7*Tabela131234536781011[[#This Row],[Distribuição Base]]</f>
        <v>-4.3662206678807989</v>
      </c>
      <c r="I64" s="31">
        <f>I$7*Tabela131234536781011[[#This Row],[Distribuição Base]]</f>
        <v>-4.3662206678807989</v>
      </c>
      <c r="J64" s="31">
        <f>J$7*Tabela131234536781011[[#This Row],[Distribuição Base]]</f>
        <v>-4.3662206678807989</v>
      </c>
      <c r="K64" s="31">
        <f>K$7*Tabela131234536781011[[#This Row],[Distribuição Base]]</f>
        <v>-4.3662206678807989</v>
      </c>
      <c r="L64" s="31">
        <f>L$7*Tabela131234536781011[[#This Row],[Distribuição Base]]</f>
        <v>-4.3662206678807989</v>
      </c>
      <c r="M64" s="31">
        <f>M$7*Tabela131234536781011[[#This Row],[Distribuição Base]]</f>
        <v>-4.3662206678807989</v>
      </c>
      <c r="N64" s="31">
        <f>N$7*Tabela131234536781011[[#This Row],[Distribuição Base]]</f>
        <v>-4.3662206678807989</v>
      </c>
      <c r="O64" s="31">
        <f>O$7*Tabela131234536781011[[#This Row],[Distribuição Base]]</f>
        <v>-4.3662206678807989</v>
      </c>
      <c r="P64" s="31">
        <f>P$7*Tabela131234536781011[[#This Row],[Distribuição Base]]</f>
        <v>-4.3662206678807989</v>
      </c>
      <c r="Q64" s="31">
        <f>Q$7*Tabela131234536781011[[#This Row],[Distribuição Base]]</f>
        <v>-4.3662206678807989</v>
      </c>
      <c r="R64" s="31">
        <f>R$7*Tabela131234536781011[[#This Row],[Distribuição Base]]</f>
        <v>-4.3662206678807989</v>
      </c>
      <c r="S64" s="31">
        <f>SUM(Tabela131234536781011[[#This Row],[JANEIRO]:[DEZEMBRO]])</f>
        <v>-52.394648014569576</v>
      </c>
    </row>
    <row r="65" spans="1:19" x14ac:dyDescent="0.25">
      <c r="A65" t="s">
        <v>88</v>
      </c>
      <c r="B65">
        <v>185</v>
      </c>
      <c r="C65" s="27" t="s">
        <v>137</v>
      </c>
      <c r="D65" t="s">
        <v>138</v>
      </c>
      <c r="E65" s="32">
        <v>-9.1803283482573725</v>
      </c>
      <c r="F65" s="10">
        <f>Tabela131234536781011[[#This Row],[BASE]]/Tabela131234536781011[[#Totals],[BASE]]</f>
        <v>1.4558084916361201E-2</v>
      </c>
      <c r="G65" s="31">
        <f>G$7*Tabela131234536781011[[#This Row],[Distribuição Base]]</f>
        <v>-8.7348509498167211</v>
      </c>
      <c r="H65" s="31">
        <f>H$7*Tabela131234536781011[[#This Row],[Distribuição Base]]</f>
        <v>-8.7348509498167211</v>
      </c>
      <c r="I65" s="31">
        <f>I$7*Tabela131234536781011[[#This Row],[Distribuição Base]]</f>
        <v>-8.7348509498167211</v>
      </c>
      <c r="J65" s="31">
        <f>J$7*Tabela131234536781011[[#This Row],[Distribuição Base]]</f>
        <v>-8.7348509498167211</v>
      </c>
      <c r="K65" s="31">
        <f>K$7*Tabela131234536781011[[#This Row],[Distribuição Base]]</f>
        <v>-8.7348509498167211</v>
      </c>
      <c r="L65" s="31">
        <f>L$7*Tabela131234536781011[[#This Row],[Distribuição Base]]</f>
        <v>-8.7348509498167211</v>
      </c>
      <c r="M65" s="31">
        <f>M$7*Tabela131234536781011[[#This Row],[Distribuição Base]]</f>
        <v>-8.7348509498167211</v>
      </c>
      <c r="N65" s="31">
        <f>N$7*Tabela131234536781011[[#This Row],[Distribuição Base]]</f>
        <v>-8.7348509498167211</v>
      </c>
      <c r="O65" s="31">
        <f>O$7*Tabela131234536781011[[#This Row],[Distribuição Base]]</f>
        <v>-8.7348509498167211</v>
      </c>
      <c r="P65" s="31">
        <f>P$7*Tabela131234536781011[[#This Row],[Distribuição Base]]</f>
        <v>-8.7348509498167211</v>
      </c>
      <c r="Q65" s="31">
        <f>Q$7*Tabela131234536781011[[#This Row],[Distribuição Base]]</f>
        <v>-8.7348509498167211</v>
      </c>
      <c r="R65" s="31">
        <f>R$7*Tabela131234536781011[[#This Row],[Distribuição Base]]</f>
        <v>-8.7348509498167211</v>
      </c>
      <c r="S65" s="31">
        <f>SUM(Tabela131234536781011[[#This Row],[JANEIRO]:[DEZEMBRO]])</f>
        <v>-104.81821139780062</v>
      </c>
    </row>
    <row r="66" spans="1:19" x14ac:dyDescent="0.25">
      <c r="A66" t="s">
        <v>88</v>
      </c>
      <c r="B66">
        <v>188</v>
      </c>
      <c r="C66" s="27" t="s">
        <v>139</v>
      </c>
      <c r="D66" t="s">
        <v>140</v>
      </c>
      <c r="E66" s="32">
        <v>-1.5296326406475731</v>
      </c>
      <c r="F66" s="10">
        <f>Tabela131234536781011[[#This Row],[BASE]]/Tabela131234536781011[[#Totals],[BASE]]</f>
        <v>2.4256781488226661E-3</v>
      </c>
      <c r="G66" s="31">
        <f>G$7*Tabela131234536781011[[#This Row],[Distribuição Base]]</f>
        <v>-1.4554068892935996</v>
      </c>
      <c r="H66" s="31">
        <f>H$7*Tabela131234536781011[[#This Row],[Distribuição Base]]</f>
        <v>-1.4554068892935996</v>
      </c>
      <c r="I66" s="31">
        <f>I$7*Tabela131234536781011[[#This Row],[Distribuição Base]]</f>
        <v>-1.4554068892935996</v>
      </c>
      <c r="J66" s="31">
        <f>J$7*Tabela131234536781011[[#This Row],[Distribuição Base]]</f>
        <v>-1.4554068892935996</v>
      </c>
      <c r="K66" s="31">
        <f>K$7*Tabela131234536781011[[#This Row],[Distribuição Base]]</f>
        <v>-1.4554068892935996</v>
      </c>
      <c r="L66" s="31">
        <f>L$7*Tabela131234536781011[[#This Row],[Distribuição Base]]</f>
        <v>-1.4554068892935996</v>
      </c>
      <c r="M66" s="31">
        <f>M$7*Tabela131234536781011[[#This Row],[Distribuição Base]]</f>
        <v>-1.4554068892935996</v>
      </c>
      <c r="N66" s="31">
        <f>N$7*Tabela131234536781011[[#This Row],[Distribuição Base]]</f>
        <v>-1.4554068892935996</v>
      </c>
      <c r="O66" s="31">
        <f>O$7*Tabela131234536781011[[#This Row],[Distribuição Base]]</f>
        <v>-1.4554068892935996</v>
      </c>
      <c r="P66" s="31">
        <f>P$7*Tabela131234536781011[[#This Row],[Distribuição Base]]</f>
        <v>-1.4554068892935996</v>
      </c>
      <c r="Q66" s="31">
        <f>Q$7*Tabela131234536781011[[#This Row],[Distribuição Base]]</f>
        <v>-1.4554068892935996</v>
      </c>
      <c r="R66" s="31">
        <f>R$7*Tabela131234536781011[[#This Row],[Distribuição Base]]</f>
        <v>-1.4554068892935996</v>
      </c>
      <c r="S66" s="31">
        <f>SUM(Tabela131234536781011[[#This Row],[JANEIRO]:[DEZEMBRO]])</f>
        <v>-17.464882671523192</v>
      </c>
    </row>
    <row r="67" spans="1:19" x14ac:dyDescent="0.25">
      <c r="A67" t="s">
        <v>88</v>
      </c>
      <c r="B67">
        <v>192</v>
      </c>
      <c r="C67" s="27" t="s">
        <v>141</v>
      </c>
      <c r="D67" t="s">
        <v>142</v>
      </c>
      <c r="E67" s="32">
        <v>-9.1803283482573725</v>
      </c>
      <c r="F67" s="10">
        <f>Tabela131234536781011[[#This Row],[BASE]]/Tabela131234536781011[[#Totals],[BASE]]</f>
        <v>1.4558084916361201E-2</v>
      </c>
      <c r="G67" s="31">
        <f>G$7*Tabela131234536781011[[#This Row],[Distribuição Base]]</f>
        <v>-8.7348509498167211</v>
      </c>
      <c r="H67" s="31">
        <f>H$7*Tabela131234536781011[[#This Row],[Distribuição Base]]</f>
        <v>-8.7348509498167211</v>
      </c>
      <c r="I67" s="31">
        <f>I$7*Tabela131234536781011[[#This Row],[Distribuição Base]]</f>
        <v>-8.7348509498167211</v>
      </c>
      <c r="J67" s="31">
        <f>J$7*Tabela131234536781011[[#This Row],[Distribuição Base]]</f>
        <v>-8.7348509498167211</v>
      </c>
      <c r="K67" s="31">
        <f>K$7*Tabela131234536781011[[#This Row],[Distribuição Base]]</f>
        <v>-8.7348509498167211</v>
      </c>
      <c r="L67" s="31">
        <f>L$7*Tabela131234536781011[[#This Row],[Distribuição Base]]</f>
        <v>-8.7348509498167211</v>
      </c>
      <c r="M67" s="31">
        <f>M$7*Tabela131234536781011[[#This Row],[Distribuição Base]]</f>
        <v>-8.7348509498167211</v>
      </c>
      <c r="N67" s="31">
        <f>N$7*Tabela131234536781011[[#This Row],[Distribuição Base]]</f>
        <v>-8.7348509498167211</v>
      </c>
      <c r="O67" s="31">
        <f>O$7*Tabela131234536781011[[#This Row],[Distribuição Base]]</f>
        <v>-8.7348509498167211</v>
      </c>
      <c r="P67" s="31">
        <f>P$7*Tabela131234536781011[[#This Row],[Distribuição Base]]</f>
        <v>-8.7348509498167211</v>
      </c>
      <c r="Q67" s="31">
        <f>Q$7*Tabela131234536781011[[#This Row],[Distribuição Base]]</f>
        <v>-8.7348509498167211</v>
      </c>
      <c r="R67" s="31">
        <f>R$7*Tabela131234536781011[[#This Row],[Distribuição Base]]</f>
        <v>-8.7348509498167211</v>
      </c>
      <c r="S67" s="31">
        <f>SUM(Tabela131234536781011[[#This Row],[JANEIRO]:[DEZEMBRO]])</f>
        <v>-104.81821139780062</v>
      </c>
    </row>
    <row r="68" spans="1:19" x14ac:dyDescent="0.25">
      <c r="A68" t="s">
        <v>88</v>
      </c>
      <c r="B68">
        <v>195</v>
      </c>
      <c r="C68" s="27" t="s">
        <v>143</v>
      </c>
      <c r="D68" t="s">
        <v>144</v>
      </c>
      <c r="E68" s="32">
        <v>-1.5296326406475731</v>
      </c>
      <c r="F68" s="10">
        <f>Tabela131234536781011[[#This Row],[BASE]]/Tabela131234536781011[[#Totals],[BASE]]</f>
        <v>2.4256781488226661E-3</v>
      </c>
      <c r="G68" s="31">
        <f>G$7*Tabela131234536781011[[#This Row],[Distribuição Base]]</f>
        <v>-1.4554068892935996</v>
      </c>
      <c r="H68" s="31">
        <f>H$7*Tabela131234536781011[[#This Row],[Distribuição Base]]</f>
        <v>-1.4554068892935996</v>
      </c>
      <c r="I68" s="31">
        <f>I$7*Tabela131234536781011[[#This Row],[Distribuição Base]]</f>
        <v>-1.4554068892935996</v>
      </c>
      <c r="J68" s="31">
        <f>J$7*Tabela131234536781011[[#This Row],[Distribuição Base]]</f>
        <v>-1.4554068892935996</v>
      </c>
      <c r="K68" s="31">
        <f>K$7*Tabela131234536781011[[#This Row],[Distribuição Base]]</f>
        <v>-1.4554068892935996</v>
      </c>
      <c r="L68" s="31">
        <f>L$7*Tabela131234536781011[[#This Row],[Distribuição Base]]</f>
        <v>-1.4554068892935996</v>
      </c>
      <c r="M68" s="31">
        <f>M$7*Tabela131234536781011[[#This Row],[Distribuição Base]]</f>
        <v>-1.4554068892935996</v>
      </c>
      <c r="N68" s="31">
        <f>N$7*Tabela131234536781011[[#This Row],[Distribuição Base]]</f>
        <v>-1.4554068892935996</v>
      </c>
      <c r="O68" s="31">
        <f>O$7*Tabela131234536781011[[#This Row],[Distribuição Base]]</f>
        <v>-1.4554068892935996</v>
      </c>
      <c r="P68" s="31">
        <f>P$7*Tabela131234536781011[[#This Row],[Distribuição Base]]</f>
        <v>-1.4554068892935996</v>
      </c>
      <c r="Q68" s="31">
        <f>Q$7*Tabela131234536781011[[#This Row],[Distribuição Base]]</f>
        <v>-1.4554068892935996</v>
      </c>
      <c r="R68" s="31">
        <f>R$7*Tabela131234536781011[[#This Row],[Distribuição Base]]</f>
        <v>-1.4554068892935996</v>
      </c>
      <c r="S68" s="31">
        <f>SUM(Tabela131234536781011[[#This Row],[JANEIRO]:[DEZEMBRO]])</f>
        <v>-17.464882671523192</v>
      </c>
    </row>
    <row r="69" spans="1:19" x14ac:dyDescent="0.25">
      <c r="A69" t="s">
        <v>88</v>
      </c>
      <c r="B69">
        <v>197</v>
      </c>
      <c r="C69" s="27" t="s">
        <v>145</v>
      </c>
      <c r="D69" t="s">
        <v>146</v>
      </c>
      <c r="E69" s="32">
        <v>-1.5296326406475731</v>
      </c>
      <c r="F69" s="10">
        <f>Tabela131234536781011[[#This Row],[BASE]]/Tabela131234536781011[[#Totals],[BASE]]</f>
        <v>2.4256781488226661E-3</v>
      </c>
      <c r="G69" s="31">
        <f>G$7*Tabela131234536781011[[#This Row],[Distribuição Base]]</f>
        <v>-1.4554068892935996</v>
      </c>
      <c r="H69" s="31">
        <f>H$7*Tabela131234536781011[[#This Row],[Distribuição Base]]</f>
        <v>-1.4554068892935996</v>
      </c>
      <c r="I69" s="31">
        <f>I$7*Tabela131234536781011[[#This Row],[Distribuição Base]]</f>
        <v>-1.4554068892935996</v>
      </c>
      <c r="J69" s="31">
        <f>J$7*Tabela131234536781011[[#This Row],[Distribuição Base]]</f>
        <v>-1.4554068892935996</v>
      </c>
      <c r="K69" s="31">
        <f>K$7*Tabela131234536781011[[#This Row],[Distribuição Base]]</f>
        <v>-1.4554068892935996</v>
      </c>
      <c r="L69" s="31">
        <f>L$7*Tabela131234536781011[[#This Row],[Distribuição Base]]</f>
        <v>-1.4554068892935996</v>
      </c>
      <c r="M69" s="31">
        <f>M$7*Tabela131234536781011[[#This Row],[Distribuição Base]]</f>
        <v>-1.4554068892935996</v>
      </c>
      <c r="N69" s="31">
        <f>N$7*Tabela131234536781011[[#This Row],[Distribuição Base]]</f>
        <v>-1.4554068892935996</v>
      </c>
      <c r="O69" s="31">
        <f>O$7*Tabela131234536781011[[#This Row],[Distribuição Base]]</f>
        <v>-1.4554068892935996</v>
      </c>
      <c r="P69" s="31">
        <f>P$7*Tabela131234536781011[[#This Row],[Distribuição Base]]</f>
        <v>-1.4554068892935996</v>
      </c>
      <c r="Q69" s="31">
        <f>Q$7*Tabela131234536781011[[#This Row],[Distribuição Base]]</f>
        <v>-1.4554068892935996</v>
      </c>
      <c r="R69" s="31">
        <f>R$7*Tabela131234536781011[[#This Row],[Distribuição Base]]</f>
        <v>-1.4554068892935996</v>
      </c>
      <c r="S69" s="31">
        <f>SUM(Tabela131234536781011[[#This Row],[JANEIRO]:[DEZEMBRO]])</f>
        <v>-17.464882671523192</v>
      </c>
    </row>
    <row r="70" spans="1:19" x14ac:dyDescent="0.25">
      <c r="A70" t="s">
        <v>88</v>
      </c>
      <c r="B70">
        <v>201</v>
      </c>
      <c r="C70" s="27" t="s">
        <v>147</v>
      </c>
      <c r="D70" t="s">
        <v>148</v>
      </c>
      <c r="E70" s="32">
        <v>-4.5888979219427188</v>
      </c>
      <c r="F70" s="10">
        <f>Tabela131234536781011[[#This Row],[BASE]]/Tabela131234536781011[[#Totals],[BASE]]</f>
        <v>7.2770344464679979E-3</v>
      </c>
      <c r="G70" s="31">
        <f>G$7*Tabela131234536781011[[#This Row],[Distribuição Base]]</f>
        <v>-4.3662206678807989</v>
      </c>
      <c r="H70" s="31">
        <f>H$7*Tabela131234536781011[[#This Row],[Distribuição Base]]</f>
        <v>-4.3662206678807989</v>
      </c>
      <c r="I70" s="31">
        <f>I$7*Tabela131234536781011[[#This Row],[Distribuição Base]]</f>
        <v>-4.3662206678807989</v>
      </c>
      <c r="J70" s="31">
        <f>J$7*Tabela131234536781011[[#This Row],[Distribuição Base]]</f>
        <v>-4.3662206678807989</v>
      </c>
      <c r="K70" s="31">
        <f>K$7*Tabela131234536781011[[#This Row],[Distribuição Base]]</f>
        <v>-4.3662206678807989</v>
      </c>
      <c r="L70" s="31">
        <f>L$7*Tabela131234536781011[[#This Row],[Distribuição Base]]</f>
        <v>-4.3662206678807989</v>
      </c>
      <c r="M70" s="31">
        <f>M$7*Tabela131234536781011[[#This Row],[Distribuição Base]]</f>
        <v>-4.3662206678807989</v>
      </c>
      <c r="N70" s="31">
        <f>N$7*Tabela131234536781011[[#This Row],[Distribuição Base]]</f>
        <v>-4.3662206678807989</v>
      </c>
      <c r="O70" s="31">
        <f>O$7*Tabela131234536781011[[#This Row],[Distribuição Base]]</f>
        <v>-4.3662206678807989</v>
      </c>
      <c r="P70" s="31">
        <f>P$7*Tabela131234536781011[[#This Row],[Distribuição Base]]</f>
        <v>-4.3662206678807989</v>
      </c>
      <c r="Q70" s="31">
        <f>Q$7*Tabela131234536781011[[#This Row],[Distribuição Base]]</f>
        <v>-4.3662206678807989</v>
      </c>
      <c r="R70" s="31">
        <f>R$7*Tabela131234536781011[[#This Row],[Distribuição Base]]</f>
        <v>-4.3662206678807989</v>
      </c>
      <c r="S70" s="31">
        <f>SUM(Tabela131234536781011[[#This Row],[JANEIRO]:[DEZEMBRO]])</f>
        <v>-52.394648014569576</v>
      </c>
    </row>
    <row r="71" spans="1:19" x14ac:dyDescent="0.25">
      <c r="A71" t="s">
        <v>88</v>
      </c>
      <c r="B71">
        <v>202</v>
      </c>
      <c r="C71" s="27" t="s">
        <v>149</v>
      </c>
      <c r="D71" t="s">
        <v>150</v>
      </c>
      <c r="E71" s="32">
        <v>-1.5296326406475731</v>
      </c>
      <c r="F71" s="10">
        <f>Tabela131234536781011[[#This Row],[BASE]]/Tabela131234536781011[[#Totals],[BASE]]</f>
        <v>2.4256781488226661E-3</v>
      </c>
      <c r="G71" s="31">
        <f>G$7*Tabela131234536781011[[#This Row],[Distribuição Base]]</f>
        <v>-1.4554068892935996</v>
      </c>
      <c r="H71" s="31">
        <f>H$7*Tabela131234536781011[[#This Row],[Distribuição Base]]</f>
        <v>-1.4554068892935996</v>
      </c>
      <c r="I71" s="31">
        <f>I$7*Tabela131234536781011[[#This Row],[Distribuição Base]]</f>
        <v>-1.4554068892935996</v>
      </c>
      <c r="J71" s="31">
        <f>J$7*Tabela131234536781011[[#This Row],[Distribuição Base]]</f>
        <v>-1.4554068892935996</v>
      </c>
      <c r="K71" s="31">
        <f>K$7*Tabela131234536781011[[#This Row],[Distribuição Base]]</f>
        <v>-1.4554068892935996</v>
      </c>
      <c r="L71" s="31">
        <f>L$7*Tabela131234536781011[[#This Row],[Distribuição Base]]</f>
        <v>-1.4554068892935996</v>
      </c>
      <c r="M71" s="31">
        <f>M$7*Tabela131234536781011[[#This Row],[Distribuição Base]]</f>
        <v>-1.4554068892935996</v>
      </c>
      <c r="N71" s="31">
        <f>N$7*Tabela131234536781011[[#This Row],[Distribuição Base]]</f>
        <v>-1.4554068892935996</v>
      </c>
      <c r="O71" s="31">
        <f>O$7*Tabela131234536781011[[#This Row],[Distribuição Base]]</f>
        <v>-1.4554068892935996</v>
      </c>
      <c r="P71" s="31">
        <f>P$7*Tabela131234536781011[[#This Row],[Distribuição Base]]</f>
        <v>-1.4554068892935996</v>
      </c>
      <c r="Q71" s="31">
        <f>Q$7*Tabela131234536781011[[#This Row],[Distribuição Base]]</f>
        <v>-1.4554068892935996</v>
      </c>
      <c r="R71" s="31">
        <f>R$7*Tabela131234536781011[[#This Row],[Distribuição Base]]</f>
        <v>-1.4554068892935996</v>
      </c>
      <c r="S71" s="31">
        <f>SUM(Tabela131234536781011[[#This Row],[JANEIRO]:[DEZEMBRO]])</f>
        <v>-17.464882671523192</v>
      </c>
    </row>
    <row r="72" spans="1:19" x14ac:dyDescent="0.25">
      <c r="A72" t="s">
        <v>88</v>
      </c>
      <c r="B72">
        <v>208</v>
      </c>
      <c r="C72" s="27" t="s">
        <v>151</v>
      </c>
      <c r="D72" t="s">
        <v>152</v>
      </c>
      <c r="E72" s="32">
        <v>-6.1210630669622264</v>
      </c>
      <c r="F72" s="10">
        <f>Tabela131234536781011[[#This Row],[BASE]]/Tabela131234536781011[[#Totals],[BASE]]</f>
        <v>9.7067286187158697E-3</v>
      </c>
      <c r="G72" s="31">
        <f>G$7*Tabela131234536781011[[#This Row],[Distribuição Base]]</f>
        <v>-5.8240371712295218</v>
      </c>
      <c r="H72" s="31">
        <f>H$7*Tabela131234536781011[[#This Row],[Distribuição Base]]</f>
        <v>-5.8240371712295218</v>
      </c>
      <c r="I72" s="31">
        <f>I$7*Tabela131234536781011[[#This Row],[Distribuição Base]]</f>
        <v>-5.8240371712295218</v>
      </c>
      <c r="J72" s="31">
        <f>J$7*Tabela131234536781011[[#This Row],[Distribuição Base]]</f>
        <v>-5.8240371712295218</v>
      </c>
      <c r="K72" s="31">
        <f>K$7*Tabela131234536781011[[#This Row],[Distribuição Base]]</f>
        <v>-5.8240371712295218</v>
      </c>
      <c r="L72" s="31">
        <f>L$7*Tabela131234536781011[[#This Row],[Distribuição Base]]</f>
        <v>-5.8240371712295218</v>
      </c>
      <c r="M72" s="31">
        <f>M$7*Tabela131234536781011[[#This Row],[Distribuição Base]]</f>
        <v>-5.8240371712295218</v>
      </c>
      <c r="N72" s="31">
        <f>N$7*Tabela131234536781011[[#This Row],[Distribuição Base]]</f>
        <v>-5.8240371712295218</v>
      </c>
      <c r="O72" s="31">
        <f>O$7*Tabela131234536781011[[#This Row],[Distribuição Base]]</f>
        <v>-5.8240371712295218</v>
      </c>
      <c r="P72" s="31">
        <f>P$7*Tabela131234536781011[[#This Row],[Distribuição Base]]</f>
        <v>-5.8240371712295218</v>
      </c>
      <c r="Q72" s="31">
        <f>Q$7*Tabela131234536781011[[#This Row],[Distribuição Base]]</f>
        <v>-5.8240371712295218</v>
      </c>
      <c r="R72" s="31">
        <f>R$7*Tabela131234536781011[[#This Row],[Distribuição Base]]</f>
        <v>-5.8240371712295218</v>
      </c>
      <c r="S72" s="31">
        <f>SUM(Tabela131234536781011[[#This Row],[JANEIRO]:[DEZEMBRO]])</f>
        <v>-69.888446054754255</v>
      </c>
    </row>
    <row r="73" spans="1:19" x14ac:dyDescent="0.25">
      <c r="A73" t="s">
        <v>88</v>
      </c>
      <c r="B73">
        <v>211</v>
      </c>
      <c r="C73" s="27" t="s">
        <v>153</v>
      </c>
      <c r="D73" t="s">
        <v>154</v>
      </c>
      <c r="E73" s="32">
        <v>-9.1803283482573725</v>
      </c>
      <c r="F73" s="10">
        <f>Tabela131234536781011[[#This Row],[BASE]]/Tabela131234536781011[[#Totals],[BASE]]</f>
        <v>1.4558084916361201E-2</v>
      </c>
      <c r="G73" s="31">
        <f>G$7*Tabela131234536781011[[#This Row],[Distribuição Base]]</f>
        <v>-8.7348509498167211</v>
      </c>
      <c r="H73" s="31">
        <f>H$7*Tabela131234536781011[[#This Row],[Distribuição Base]]</f>
        <v>-8.7348509498167211</v>
      </c>
      <c r="I73" s="31">
        <f>I$7*Tabela131234536781011[[#This Row],[Distribuição Base]]</f>
        <v>-8.7348509498167211</v>
      </c>
      <c r="J73" s="31">
        <f>J$7*Tabela131234536781011[[#This Row],[Distribuição Base]]</f>
        <v>-8.7348509498167211</v>
      </c>
      <c r="K73" s="31">
        <f>K$7*Tabela131234536781011[[#This Row],[Distribuição Base]]</f>
        <v>-8.7348509498167211</v>
      </c>
      <c r="L73" s="31">
        <f>L$7*Tabela131234536781011[[#This Row],[Distribuição Base]]</f>
        <v>-8.7348509498167211</v>
      </c>
      <c r="M73" s="31">
        <f>M$7*Tabela131234536781011[[#This Row],[Distribuição Base]]</f>
        <v>-8.7348509498167211</v>
      </c>
      <c r="N73" s="31">
        <f>N$7*Tabela131234536781011[[#This Row],[Distribuição Base]]</f>
        <v>-8.7348509498167211</v>
      </c>
      <c r="O73" s="31">
        <f>O$7*Tabela131234536781011[[#This Row],[Distribuição Base]]</f>
        <v>-8.7348509498167211</v>
      </c>
      <c r="P73" s="31">
        <f>P$7*Tabela131234536781011[[#This Row],[Distribuição Base]]</f>
        <v>-8.7348509498167211</v>
      </c>
      <c r="Q73" s="31">
        <f>Q$7*Tabela131234536781011[[#This Row],[Distribuição Base]]</f>
        <v>-8.7348509498167211</v>
      </c>
      <c r="R73" s="31">
        <f>R$7*Tabela131234536781011[[#This Row],[Distribuição Base]]</f>
        <v>-8.7348509498167211</v>
      </c>
      <c r="S73" s="31">
        <f>SUM(Tabela131234536781011[[#This Row],[JANEIRO]:[DEZEMBRO]])</f>
        <v>-104.81821139780062</v>
      </c>
    </row>
    <row r="74" spans="1:19" x14ac:dyDescent="0.25">
      <c r="A74" t="s">
        <v>88</v>
      </c>
      <c r="B74">
        <v>220</v>
      </c>
      <c r="C74" s="27" t="s">
        <v>155</v>
      </c>
      <c r="D74" t="s">
        <v>156</v>
      </c>
      <c r="E74" s="32">
        <v>-6.1210630669622264</v>
      </c>
      <c r="F74" s="10">
        <f>Tabela131234536781011[[#This Row],[BASE]]/Tabela131234536781011[[#Totals],[BASE]]</f>
        <v>9.7067286187158697E-3</v>
      </c>
      <c r="G74" s="31">
        <f>G$7*Tabela131234536781011[[#This Row],[Distribuição Base]]</f>
        <v>-5.8240371712295218</v>
      </c>
      <c r="H74" s="31">
        <f>H$7*Tabela131234536781011[[#This Row],[Distribuição Base]]</f>
        <v>-5.8240371712295218</v>
      </c>
      <c r="I74" s="31">
        <f>I$7*Tabela131234536781011[[#This Row],[Distribuição Base]]</f>
        <v>-5.8240371712295218</v>
      </c>
      <c r="J74" s="31">
        <f>J$7*Tabela131234536781011[[#This Row],[Distribuição Base]]</f>
        <v>-5.8240371712295218</v>
      </c>
      <c r="K74" s="31">
        <f>K$7*Tabela131234536781011[[#This Row],[Distribuição Base]]</f>
        <v>-5.8240371712295218</v>
      </c>
      <c r="L74" s="31">
        <f>L$7*Tabela131234536781011[[#This Row],[Distribuição Base]]</f>
        <v>-5.8240371712295218</v>
      </c>
      <c r="M74" s="31">
        <f>M$7*Tabela131234536781011[[#This Row],[Distribuição Base]]</f>
        <v>-5.8240371712295218</v>
      </c>
      <c r="N74" s="31">
        <f>N$7*Tabela131234536781011[[#This Row],[Distribuição Base]]</f>
        <v>-5.8240371712295218</v>
      </c>
      <c r="O74" s="31">
        <f>O$7*Tabela131234536781011[[#This Row],[Distribuição Base]]</f>
        <v>-5.8240371712295218</v>
      </c>
      <c r="P74" s="31">
        <f>P$7*Tabela131234536781011[[#This Row],[Distribuição Base]]</f>
        <v>-5.8240371712295218</v>
      </c>
      <c r="Q74" s="31">
        <f>Q$7*Tabela131234536781011[[#This Row],[Distribuição Base]]</f>
        <v>-5.8240371712295218</v>
      </c>
      <c r="R74" s="31">
        <f>R$7*Tabela131234536781011[[#This Row],[Distribuição Base]]</f>
        <v>-5.8240371712295218</v>
      </c>
      <c r="S74" s="31">
        <f>SUM(Tabela131234536781011[[#This Row],[JANEIRO]:[DEZEMBRO]])</f>
        <v>-69.888446054754255</v>
      </c>
    </row>
    <row r="75" spans="1:19" x14ac:dyDescent="0.25">
      <c r="A75" t="s">
        <v>88</v>
      </c>
      <c r="B75">
        <v>221</v>
      </c>
      <c r="C75" s="27" t="s">
        <v>157</v>
      </c>
      <c r="D75" t="s">
        <v>158</v>
      </c>
      <c r="E75" s="32">
        <v>-47.428741877562501</v>
      </c>
      <c r="F75" s="10">
        <f>Tabela131234536781011[[#This Row],[BASE]]/Tabela131234536781011[[#Totals],[BASE]]</f>
        <v>7.5212086707203474E-2</v>
      </c>
      <c r="G75" s="31">
        <f>G$7*Tabela131234536781011[[#This Row],[Distribuição Base]]</f>
        <v>-45.127252024322082</v>
      </c>
      <c r="H75" s="31">
        <f>H$7*Tabela131234536781011[[#This Row],[Distribuição Base]]</f>
        <v>-45.127252024322082</v>
      </c>
      <c r="I75" s="31">
        <f>I$7*Tabela131234536781011[[#This Row],[Distribuição Base]]</f>
        <v>-45.127252024322082</v>
      </c>
      <c r="J75" s="31">
        <f>J$7*Tabela131234536781011[[#This Row],[Distribuição Base]]</f>
        <v>-45.127252024322082</v>
      </c>
      <c r="K75" s="31">
        <f>K$7*Tabela131234536781011[[#This Row],[Distribuição Base]]</f>
        <v>-45.127252024322082</v>
      </c>
      <c r="L75" s="31">
        <f>L$7*Tabela131234536781011[[#This Row],[Distribuição Base]]</f>
        <v>-45.127252024322082</v>
      </c>
      <c r="M75" s="31">
        <f>M$7*Tabela131234536781011[[#This Row],[Distribuição Base]]</f>
        <v>-45.127252024322082</v>
      </c>
      <c r="N75" s="31">
        <f>N$7*Tabela131234536781011[[#This Row],[Distribuição Base]]</f>
        <v>-45.127252024322082</v>
      </c>
      <c r="O75" s="31">
        <f>O$7*Tabela131234536781011[[#This Row],[Distribuição Base]]</f>
        <v>-45.127252024322082</v>
      </c>
      <c r="P75" s="31">
        <f>P$7*Tabela131234536781011[[#This Row],[Distribuição Base]]</f>
        <v>-45.127252024322082</v>
      </c>
      <c r="Q75" s="31">
        <f>Q$7*Tabela131234536781011[[#This Row],[Distribuição Base]]</f>
        <v>-45.127252024322082</v>
      </c>
      <c r="R75" s="31">
        <f>R$7*Tabela131234536781011[[#This Row],[Distribuição Base]]</f>
        <v>-45.127252024322082</v>
      </c>
      <c r="S75" s="31">
        <f>SUM(Tabela131234536781011[[#This Row],[JANEIRO]:[DEZEMBRO]])</f>
        <v>-541.52702429186513</v>
      </c>
    </row>
    <row r="76" spans="1:19" x14ac:dyDescent="0.25">
      <c r="A76" t="s">
        <v>88</v>
      </c>
      <c r="B76">
        <v>223</v>
      </c>
      <c r="C76" s="27" t="s">
        <v>159</v>
      </c>
      <c r="D76" t="s">
        <v>160</v>
      </c>
      <c r="E76" s="32">
        <v>-1.5296326406475731</v>
      </c>
      <c r="F76" s="10">
        <f>Tabela131234536781011[[#This Row],[BASE]]/Tabela131234536781011[[#Totals],[BASE]]</f>
        <v>2.4256781488226661E-3</v>
      </c>
      <c r="G76" s="31">
        <f>G$7*Tabela131234536781011[[#This Row],[Distribuição Base]]</f>
        <v>-1.4554068892935996</v>
      </c>
      <c r="H76" s="31">
        <f>H$7*Tabela131234536781011[[#This Row],[Distribuição Base]]</f>
        <v>-1.4554068892935996</v>
      </c>
      <c r="I76" s="31">
        <f>I$7*Tabela131234536781011[[#This Row],[Distribuição Base]]</f>
        <v>-1.4554068892935996</v>
      </c>
      <c r="J76" s="31">
        <f>J$7*Tabela131234536781011[[#This Row],[Distribuição Base]]</f>
        <v>-1.4554068892935996</v>
      </c>
      <c r="K76" s="31">
        <f>K$7*Tabela131234536781011[[#This Row],[Distribuição Base]]</f>
        <v>-1.4554068892935996</v>
      </c>
      <c r="L76" s="31">
        <f>L$7*Tabela131234536781011[[#This Row],[Distribuição Base]]</f>
        <v>-1.4554068892935996</v>
      </c>
      <c r="M76" s="31">
        <f>M$7*Tabela131234536781011[[#This Row],[Distribuição Base]]</f>
        <v>-1.4554068892935996</v>
      </c>
      <c r="N76" s="31">
        <f>N$7*Tabela131234536781011[[#This Row],[Distribuição Base]]</f>
        <v>-1.4554068892935996</v>
      </c>
      <c r="O76" s="31">
        <f>O$7*Tabela131234536781011[[#This Row],[Distribuição Base]]</f>
        <v>-1.4554068892935996</v>
      </c>
      <c r="P76" s="31">
        <f>P$7*Tabela131234536781011[[#This Row],[Distribuição Base]]</f>
        <v>-1.4554068892935996</v>
      </c>
      <c r="Q76" s="31">
        <f>Q$7*Tabela131234536781011[[#This Row],[Distribuição Base]]</f>
        <v>-1.4554068892935996</v>
      </c>
      <c r="R76" s="31">
        <f>R$7*Tabela131234536781011[[#This Row],[Distribuição Base]]</f>
        <v>-1.4554068892935996</v>
      </c>
      <c r="S76" s="31">
        <f>SUM(Tabela131234536781011[[#This Row],[JANEIRO]:[DEZEMBRO]])</f>
        <v>-17.464882671523192</v>
      </c>
    </row>
    <row r="77" spans="1:19" x14ac:dyDescent="0.25">
      <c r="A77" t="s">
        <v>88</v>
      </c>
      <c r="B77">
        <v>224</v>
      </c>
      <c r="C77" s="27" t="s">
        <v>161</v>
      </c>
      <c r="D77" t="s">
        <v>162</v>
      </c>
      <c r="E77" s="32">
        <v>-3.0592652812951462</v>
      </c>
      <c r="F77" s="10">
        <f>Tabela131234536781011[[#This Row],[BASE]]/Tabela131234536781011[[#Totals],[BASE]]</f>
        <v>4.8513562976453322E-3</v>
      </c>
      <c r="G77" s="31">
        <f>G$7*Tabela131234536781011[[#This Row],[Distribuição Base]]</f>
        <v>-2.9108137785871993</v>
      </c>
      <c r="H77" s="31">
        <f>H$7*Tabela131234536781011[[#This Row],[Distribuição Base]]</f>
        <v>-2.9108137785871993</v>
      </c>
      <c r="I77" s="31">
        <f>I$7*Tabela131234536781011[[#This Row],[Distribuição Base]]</f>
        <v>-2.9108137785871993</v>
      </c>
      <c r="J77" s="31">
        <f>J$7*Tabela131234536781011[[#This Row],[Distribuição Base]]</f>
        <v>-2.9108137785871993</v>
      </c>
      <c r="K77" s="31">
        <f>K$7*Tabela131234536781011[[#This Row],[Distribuição Base]]</f>
        <v>-2.9108137785871993</v>
      </c>
      <c r="L77" s="31">
        <f>L$7*Tabela131234536781011[[#This Row],[Distribuição Base]]</f>
        <v>-2.9108137785871993</v>
      </c>
      <c r="M77" s="31">
        <f>M$7*Tabela131234536781011[[#This Row],[Distribuição Base]]</f>
        <v>-2.9108137785871993</v>
      </c>
      <c r="N77" s="31">
        <f>N$7*Tabela131234536781011[[#This Row],[Distribuição Base]]</f>
        <v>-2.9108137785871993</v>
      </c>
      <c r="O77" s="31">
        <f>O$7*Tabela131234536781011[[#This Row],[Distribuição Base]]</f>
        <v>-2.9108137785871993</v>
      </c>
      <c r="P77" s="31">
        <f>P$7*Tabela131234536781011[[#This Row],[Distribuição Base]]</f>
        <v>-2.9108137785871993</v>
      </c>
      <c r="Q77" s="31">
        <f>Q$7*Tabela131234536781011[[#This Row],[Distribuição Base]]</f>
        <v>-2.9108137785871993</v>
      </c>
      <c r="R77" s="31">
        <f>R$7*Tabela131234536781011[[#This Row],[Distribuição Base]]</f>
        <v>-2.9108137785871993</v>
      </c>
      <c r="S77" s="31">
        <f>SUM(Tabela131234536781011[[#This Row],[JANEIRO]:[DEZEMBRO]])</f>
        <v>-34.929765343046384</v>
      </c>
    </row>
    <row r="78" spans="1:19" x14ac:dyDescent="0.25">
      <c r="A78" t="s">
        <v>88</v>
      </c>
      <c r="B78">
        <v>225</v>
      </c>
      <c r="C78" s="27" t="s">
        <v>163</v>
      </c>
      <c r="D78" t="s">
        <v>164</v>
      </c>
      <c r="E78" s="32">
        <v>-10.709960988904944</v>
      </c>
      <c r="F78" s="10">
        <f>Tabela131234536781011[[#This Row],[BASE]]/Tabela131234536781011[[#Totals],[BASE]]</f>
        <v>1.6983763065183864E-2</v>
      </c>
      <c r="G78" s="31">
        <f>G$7*Tabela131234536781011[[#This Row],[Distribuição Base]]</f>
        <v>-10.190257839110318</v>
      </c>
      <c r="H78" s="31">
        <f>H$7*Tabela131234536781011[[#This Row],[Distribuição Base]]</f>
        <v>-10.190257839110318</v>
      </c>
      <c r="I78" s="31">
        <f>I$7*Tabela131234536781011[[#This Row],[Distribuição Base]]</f>
        <v>-10.190257839110318</v>
      </c>
      <c r="J78" s="31">
        <f>J$7*Tabela131234536781011[[#This Row],[Distribuição Base]]</f>
        <v>-10.190257839110318</v>
      </c>
      <c r="K78" s="31">
        <f>K$7*Tabela131234536781011[[#This Row],[Distribuição Base]]</f>
        <v>-10.190257839110318</v>
      </c>
      <c r="L78" s="31">
        <f>L$7*Tabela131234536781011[[#This Row],[Distribuição Base]]</f>
        <v>-10.190257839110318</v>
      </c>
      <c r="M78" s="31">
        <f>M$7*Tabela131234536781011[[#This Row],[Distribuição Base]]</f>
        <v>-10.190257839110318</v>
      </c>
      <c r="N78" s="31">
        <f>N$7*Tabela131234536781011[[#This Row],[Distribuição Base]]</f>
        <v>-10.190257839110318</v>
      </c>
      <c r="O78" s="31">
        <f>O$7*Tabela131234536781011[[#This Row],[Distribuição Base]]</f>
        <v>-10.190257839110318</v>
      </c>
      <c r="P78" s="31">
        <f>P$7*Tabela131234536781011[[#This Row],[Distribuição Base]]</f>
        <v>-10.190257839110318</v>
      </c>
      <c r="Q78" s="31">
        <f>Q$7*Tabela131234536781011[[#This Row],[Distribuição Base]]</f>
        <v>-10.190257839110318</v>
      </c>
      <c r="R78" s="31">
        <f>R$7*Tabela131234536781011[[#This Row],[Distribuição Base]]</f>
        <v>-10.190257839110318</v>
      </c>
      <c r="S78" s="31">
        <f>SUM(Tabela131234536781011[[#This Row],[JANEIRO]:[DEZEMBRO]])</f>
        <v>-122.28309406932381</v>
      </c>
    </row>
    <row r="79" spans="1:19" x14ac:dyDescent="0.25">
      <c r="A79" t="s">
        <v>88</v>
      </c>
      <c r="B79">
        <v>229</v>
      </c>
      <c r="C79" s="27" t="s">
        <v>165</v>
      </c>
      <c r="D79" t="s">
        <v>166</v>
      </c>
      <c r="E79" s="32">
        <v>-6.1210630669622264</v>
      </c>
      <c r="F79" s="10">
        <f>Tabela131234536781011[[#This Row],[BASE]]/Tabela131234536781011[[#Totals],[BASE]]</f>
        <v>9.7067286187158697E-3</v>
      </c>
      <c r="G79" s="31">
        <f>G$7*Tabela131234536781011[[#This Row],[Distribuição Base]]</f>
        <v>-5.8240371712295218</v>
      </c>
      <c r="H79" s="31">
        <f>H$7*Tabela131234536781011[[#This Row],[Distribuição Base]]</f>
        <v>-5.8240371712295218</v>
      </c>
      <c r="I79" s="31">
        <f>I$7*Tabela131234536781011[[#This Row],[Distribuição Base]]</f>
        <v>-5.8240371712295218</v>
      </c>
      <c r="J79" s="31">
        <f>J$7*Tabela131234536781011[[#This Row],[Distribuição Base]]</f>
        <v>-5.8240371712295218</v>
      </c>
      <c r="K79" s="31">
        <f>K$7*Tabela131234536781011[[#This Row],[Distribuição Base]]</f>
        <v>-5.8240371712295218</v>
      </c>
      <c r="L79" s="31">
        <f>L$7*Tabela131234536781011[[#This Row],[Distribuição Base]]</f>
        <v>-5.8240371712295218</v>
      </c>
      <c r="M79" s="31">
        <f>M$7*Tabela131234536781011[[#This Row],[Distribuição Base]]</f>
        <v>-5.8240371712295218</v>
      </c>
      <c r="N79" s="31">
        <f>N$7*Tabela131234536781011[[#This Row],[Distribuição Base]]</f>
        <v>-5.8240371712295218</v>
      </c>
      <c r="O79" s="31">
        <f>O$7*Tabela131234536781011[[#This Row],[Distribuição Base]]</f>
        <v>-5.8240371712295218</v>
      </c>
      <c r="P79" s="31">
        <f>P$7*Tabela131234536781011[[#This Row],[Distribuição Base]]</f>
        <v>-5.8240371712295218</v>
      </c>
      <c r="Q79" s="31">
        <f>Q$7*Tabela131234536781011[[#This Row],[Distribuição Base]]</f>
        <v>-5.8240371712295218</v>
      </c>
      <c r="R79" s="31">
        <f>R$7*Tabela131234536781011[[#This Row],[Distribuição Base]]</f>
        <v>-5.8240371712295218</v>
      </c>
      <c r="S79" s="31">
        <f>SUM(Tabela131234536781011[[#This Row],[JANEIRO]:[DEZEMBRO]])</f>
        <v>-69.888446054754255</v>
      </c>
    </row>
    <row r="80" spans="1:19" x14ac:dyDescent="0.25">
      <c r="A80" t="s">
        <v>88</v>
      </c>
      <c r="B80">
        <v>230</v>
      </c>
      <c r="C80" s="27" t="s">
        <v>167</v>
      </c>
      <c r="D80" t="s">
        <v>168</v>
      </c>
      <c r="E80" s="32">
        <v>-3.0592652812951462</v>
      </c>
      <c r="F80" s="10">
        <f>Tabela131234536781011[[#This Row],[BASE]]/Tabela131234536781011[[#Totals],[BASE]]</f>
        <v>4.8513562976453322E-3</v>
      </c>
      <c r="G80" s="31">
        <f>G$7*Tabela131234536781011[[#This Row],[Distribuição Base]]</f>
        <v>-2.9108137785871993</v>
      </c>
      <c r="H80" s="31">
        <f>H$7*Tabela131234536781011[[#This Row],[Distribuição Base]]</f>
        <v>-2.9108137785871993</v>
      </c>
      <c r="I80" s="31">
        <f>I$7*Tabela131234536781011[[#This Row],[Distribuição Base]]</f>
        <v>-2.9108137785871993</v>
      </c>
      <c r="J80" s="31">
        <f>J$7*Tabela131234536781011[[#This Row],[Distribuição Base]]</f>
        <v>-2.9108137785871993</v>
      </c>
      <c r="K80" s="31">
        <f>K$7*Tabela131234536781011[[#This Row],[Distribuição Base]]</f>
        <v>-2.9108137785871993</v>
      </c>
      <c r="L80" s="31">
        <f>L$7*Tabela131234536781011[[#This Row],[Distribuição Base]]</f>
        <v>-2.9108137785871993</v>
      </c>
      <c r="M80" s="31">
        <f>M$7*Tabela131234536781011[[#This Row],[Distribuição Base]]</f>
        <v>-2.9108137785871993</v>
      </c>
      <c r="N80" s="31">
        <f>N$7*Tabela131234536781011[[#This Row],[Distribuição Base]]</f>
        <v>-2.9108137785871993</v>
      </c>
      <c r="O80" s="31">
        <f>O$7*Tabela131234536781011[[#This Row],[Distribuição Base]]</f>
        <v>-2.9108137785871993</v>
      </c>
      <c r="P80" s="31">
        <f>P$7*Tabela131234536781011[[#This Row],[Distribuição Base]]</f>
        <v>-2.9108137785871993</v>
      </c>
      <c r="Q80" s="31">
        <f>Q$7*Tabela131234536781011[[#This Row],[Distribuição Base]]</f>
        <v>-2.9108137785871993</v>
      </c>
      <c r="R80" s="31">
        <f>R$7*Tabela131234536781011[[#This Row],[Distribuição Base]]</f>
        <v>-2.9108137785871993</v>
      </c>
      <c r="S80" s="31">
        <f>SUM(Tabela131234536781011[[#This Row],[JANEIRO]:[DEZEMBRO]])</f>
        <v>-34.929765343046384</v>
      </c>
    </row>
    <row r="81" spans="1:19" x14ac:dyDescent="0.25">
      <c r="A81" t="s">
        <v>88</v>
      </c>
      <c r="B81">
        <v>232</v>
      </c>
      <c r="C81" s="27" t="s">
        <v>169</v>
      </c>
      <c r="D81" t="s">
        <v>170</v>
      </c>
      <c r="E81" s="32">
        <v>-1.5296326406475731</v>
      </c>
      <c r="F81" s="10">
        <f>Tabela131234536781011[[#This Row],[BASE]]/Tabela131234536781011[[#Totals],[BASE]]</f>
        <v>2.4256781488226661E-3</v>
      </c>
      <c r="G81" s="31">
        <f>G$7*Tabela131234536781011[[#This Row],[Distribuição Base]]</f>
        <v>-1.4554068892935996</v>
      </c>
      <c r="H81" s="31">
        <f>H$7*Tabela131234536781011[[#This Row],[Distribuição Base]]</f>
        <v>-1.4554068892935996</v>
      </c>
      <c r="I81" s="31">
        <f>I$7*Tabela131234536781011[[#This Row],[Distribuição Base]]</f>
        <v>-1.4554068892935996</v>
      </c>
      <c r="J81" s="31">
        <f>J$7*Tabela131234536781011[[#This Row],[Distribuição Base]]</f>
        <v>-1.4554068892935996</v>
      </c>
      <c r="K81" s="31">
        <f>K$7*Tabela131234536781011[[#This Row],[Distribuição Base]]</f>
        <v>-1.4554068892935996</v>
      </c>
      <c r="L81" s="31">
        <f>L$7*Tabela131234536781011[[#This Row],[Distribuição Base]]</f>
        <v>-1.4554068892935996</v>
      </c>
      <c r="M81" s="31">
        <f>M$7*Tabela131234536781011[[#This Row],[Distribuição Base]]</f>
        <v>-1.4554068892935996</v>
      </c>
      <c r="N81" s="31">
        <f>N$7*Tabela131234536781011[[#This Row],[Distribuição Base]]</f>
        <v>-1.4554068892935996</v>
      </c>
      <c r="O81" s="31">
        <f>O$7*Tabela131234536781011[[#This Row],[Distribuição Base]]</f>
        <v>-1.4554068892935996</v>
      </c>
      <c r="P81" s="31">
        <f>P$7*Tabela131234536781011[[#This Row],[Distribuição Base]]</f>
        <v>-1.4554068892935996</v>
      </c>
      <c r="Q81" s="31">
        <f>Q$7*Tabela131234536781011[[#This Row],[Distribuição Base]]</f>
        <v>-1.4554068892935996</v>
      </c>
      <c r="R81" s="31">
        <f>R$7*Tabela131234536781011[[#This Row],[Distribuição Base]]</f>
        <v>-1.4554068892935996</v>
      </c>
      <c r="S81" s="31">
        <f>SUM(Tabela131234536781011[[#This Row],[JANEIRO]:[DEZEMBRO]])</f>
        <v>-17.464882671523192</v>
      </c>
    </row>
    <row r="82" spans="1:19" x14ac:dyDescent="0.25">
      <c r="A82" t="s">
        <v>88</v>
      </c>
      <c r="B82">
        <v>233</v>
      </c>
      <c r="C82" s="27" t="s">
        <v>171</v>
      </c>
      <c r="D82" t="s">
        <v>172</v>
      </c>
      <c r="E82" s="32">
        <v>-1.5296326406475731</v>
      </c>
      <c r="F82" s="10">
        <f>Tabela131234536781011[[#This Row],[BASE]]/Tabela131234536781011[[#Totals],[BASE]]</f>
        <v>2.4256781488226661E-3</v>
      </c>
      <c r="G82" s="31">
        <f>G$7*Tabela131234536781011[[#This Row],[Distribuição Base]]</f>
        <v>-1.4554068892935996</v>
      </c>
      <c r="H82" s="31">
        <f>H$7*Tabela131234536781011[[#This Row],[Distribuição Base]]</f>
        <v>-1.4554068892935996</v>
      </c>
      <c r="I82" s="31">
        <f>I$7*Tabela131234536781011[[#This Row],[Distribuição Base]]</f>
        <v>-1.4554068892935996</v>
      </c>
      <c r="J82" s="31">
        <f>J$7*Tabela131234536781011[[#This Row],[Distribuição Base]]</f>
        <v>-1.4554068892935996</v>
      </c>
      <c r="K82" s="31">
        <f>K$7*Tabela131234536781011[[#This Row],[Distribuição Base]]</f>
        <v>-1.4554068892935996</v>
      </c>
      <c r="L82" s="31">
        <f>L$7*Tabela131234536781011[[#This Row],[Distribuição Base]]</f>
        <v>-1.4554068892935996</v>
      </c>
      <c r="M82" s="31">
        <f>M$7*Tabela131234536781011[[#This Row],[Distribuição Base]]</f>
        <v>-1.4554068892935996</v>
      </c>
      <c r="N82" s="31">
        <f>N$7*Tabela131234536781011[[#This Row],[Distribuição Base]]</f>
        <v>-1.4554068892935996</v>
      </c>
      <c r="O82" s="31">
        <f>O$7*Tabela131234536781011[[#This Row],[Distribuição Base]]</f>
        <v>-1.4554068892935996</v>
      </c>
      <c r="P82" s="31">
        <f>P$7*Tabela131234536781011[[#This Row],[Distribuição Base]]</f>
        <v>-1.4554068892935996</v>
      </c>
      <c r="Q82" s="31">
        <f>Q$7*Tabela131234536781011[[#This Row],[Distribuição Base]]</f>
        <v>-1.4554068892935996</v>
      </c>
      <c r="R82" s="31">
        <f>R$7*Tabela131234536781011[[#This Row],[Distribuição Base]]</f>
        <v>-1.4554068892935996</v>
      </c>
      <c r="S82" s="31">
        <f>SUM(Tabela131234536781011[[#This Row],[JANEIRO]:[DEZEMBRO]])</f>
        <v>-17.464882671523192</v>
      </c>
    </row>
    <row r="83" spans="1:19" x14ac:dyDescent="0.25">
      <c r="A83" t="s">
        <v>88</v>
      </c>
      <c r="B83">
        <v>234</v>
      </c>
      <c r="C83" s="27" t="s">
        <v>173</v>
      </c>
      <c r="D83" t="s">
        <v>174</v>
      </c>
      <c r="E83" s="32">
        <v>-1.5296326406475731</v>
      </c>
      <c r="F83" s="10">
        <f>Tabela131234536781011[[#This Row],[BASE]]/Tabela131234536781011[[#Totals],[BASE]]</f>
        <v>2.4256781488226661E-3</v>
      </c>
      <c r="G83" s="31">
        <f>G$7*Tabela131234536781011[[#This Row],[Distribuição Base]]</f>
        <v>-1.4554068892935996</v>
      </c>
      <c r="H83" s="31">
        <f>H$7*Tabela131234536781011[[#This Row],[Distribuição Base]]</f>
        <v>-1.4554068892935996</v>
      </c>
      <c r="I83" s="31">
        <f>I$7*Tabela131234536781011[[#This Row],[Distribuição Base]]</f>
        <v>-1.4554068892935996</v>
      </c>
      <c r="J83" s="31">
        <f>J$7*Tabela131234536781011[[#This Row],[Distribuição Base]]</f>
        <v>-1.4554068892935996</v>
      </c>
      <c r="K83" s="31">
        <f>K$7*Tabela131234536781011[[#This Row],[Distribuição Base]]</f>
        <v>-1.4554068892935996</v>
      </c>
      <c r="L83" s="31">
        <f>L$7*Tabela131234536781011[[#This Row],[Distribuição Base]]</f>
        <v>-1.4554068892935996</v>
      </c>
      <c r="M83" s="31">
        <f>M$7*Tabela131234536781011[[#This Row],[Distribuição Base]]</f>
        <v>-1.4554068892935996</v>
      </c>
      <c r="N83" s="31">
        <f>N$7*Tabela131234536781011[[#This Row],[Distribuição Base]]</f>
        <v>-1.4554068892935996</v>
      </c>
      <c r="O83" s="31">
        <f>O$7*Tabela131234536781011[[#This Row],[Distribuição Base]]</f>
        <v>-1.4554068892935996</v>
      </c>
      <c r="P83" s="31">
        <f>P$7*Tabela131234536781011[[#This Row],[Distribuição Base]]</f>
        <v>-1.4554068892935996</v>
      </c>
      <c r="Q83" s="31">
        <f>Q$7*Tabela131234536781011[[#This Row],[Distribuição Base]]</f>
        <v>-1.4554068892935996</v>
      </c>
      <c r="R83" s="31">
        <f>R$7*Tabela131234536781011[[#This Row],[Distribuição Base]]</f>
        <v>-1.4554068892935996</v>
      </c>
      <c r="S83" s="31">
        <f>SUM(Tabela131234536781011[[#This Row],[JANEIRO]:[DEZEMBRO]])</f>
        <v>-17.464882671523192</v>
      </c>
    </row>
    <row r="84" spans="1:19" x14ac:dyDescent="0.25">
      <c r="A84" t="s">
        <v>88</v>
      </c>
      <c r="B84">
        <v>235</v>
      </c>
      <c r="C84" s="27" t="s">
        <v>175</v>
      </c>
      <c r="D84" t="s">
        <v>176</v>
      </c>
      <c r="E84" s="32">
        <v>-1.5296326406475731</v>
      </c>
      <c r="F84" s="10">
        <f>Tabela131234536781011[[#This Row],[BASE]]/Tabela131234536781011[[#Totals],[BASE]]</f>
        <v>2.4256781488226661E-3</v>
      </c>
      <c r="G84" s="31">
        <f>G$7*Tabela131234536781011[[#This Row],[Distribuição Base]]</f>
        <v>-1.4554068892935996</v>
      </c>
      <c r="H84" s="31">
        <f>H$7*Tabela131234536781011[[#This Row],[Distribuição Base]]</f>
        <v>-1.4554068892935996</v>
      </c>
      <c r="I84" s="31">
        <f>I$7*Tabela131234536781011[[#This Row],[Distribuição Base]]</f>
        <v>-1.4554068892935996</v>
      </c>
      <c r="J84" s="31">
        <f>J$7*Tabela131234536781011[[#This Row],[Distribuição Base]]</f>
        <v>-1.4554068892935996</v>
      </c>
      <c r="K84" s="31">
        <f>K$7*Tabela131234536781011[[#This Row],[Distribuição Base]]</f>
        <v>-1.4554068892935996</v>
      </c>
      <c r="L84" s="31">
        <f>L$7*Tabela131234536781011[[#This Row],[Distribuição Base]]</f>
        <v>-1.4554068892935996</v>
      </c>
      <c r="M84" s="31">
        <f>M$7*Tabela131234536781011[[#This Row],[Distribuição Base]]</f>
        <v>-1.4554068892935996</v>
      </c>
      <c r="N84" s="31">
        <f>N$7*Tabela131234536781011[[#This Row],[Distribuição Base]]</f>
        <v>-1.4554068892935996</v>
      </c>
      <c r="O84" s="31">
        <f>O$7*Tabela131234536781011[[#This Row],[Distribuição Base]]</f>
        <v>-1.4554068892935996</v>
      </c>
      <c r="P84" s="31">
        <f>P$7*Tabela131234536781011[[#This Row],[Distribuição Base]]</f>
        <v>-1.4554068892935996</v>
      </c>
      <c r="Q84" s="31">
        <f>Q$7*Tabela131234536781011[[#This Row],[Distribuição Base]]</f>
        <v>-1.4554068892935996</v>
      </c>
      <c r="R84" s="31">
        <f>R$7*Tabela131234536781011[[#This Row],[Distribuição Base]]</f>
        <v>-1.4554068892935996</v>
      </c>
      <c r="S84" s="31">
        <f>SUM(Tabela131234536781011[[#This Row],[JANEIRO]:[DEZEMBRO]])</f>
        <v>-17.464882671523192</v>
      </c>
    </row>
    <row r="85" spans="1:19" x14ac:dyDescent="0.25">
      <c r="A85" t="s">
        <v>88</v>
      </c>
      <c r="B85">
        <v>236</v>
      </c>
      <c r="C85" s="27" t="s">
        <v>177</v>
      </c>
      <c r="D85" t="s">
        <v>178</v>
      </c>
      <c r="E85" s="32">
        <v>-1.5296326406475731</v>
      </c>
      <c r="F85" s="10">
        <f>Tabela131234536781011[[#This Row],[BASE]]/Tabela131234536781011[[#Totals],[BASE]]</f>
        <v>2.4256781488226661E-3</v>
      </c>
      <c r="G85" s="31">
        <f>G$7*Tabela131234536781011[[#This Row],[Distribuição Base]]</f>
        <v>-1.4554068892935996</v>
      </c>
      <c r="H85" s="31">
        <f>H$7*Tabela131234536781011[[#This Row],[Distribuição Base]]</f>
        <v>-1.4554068892935996</v>
      </c>
      <c r="I85" s="31">
        <f>I$7*Tabela131234536781011[[#This Row],[Distribuição Base]]</f>
        <v>-1.4554068892935996</v>
      </c>
      <c r="J85" s="31">
        <f>J$7*Tabela131234536781011[[#This Row],[Distribuição Base]]</f>
        <v>-1.4554068892935996</v>
      </c>
      <c r="K85" s="31">
        <f>K$7*Tabela131234536781011[[#This Row],[Distribuição Base]]</f>
        <v>-1.4554068892935996</v>
      </c>
      <c r="L85" s="31">
        <f>L$7*Tabela131234536781011[[#This Row],[Distribuição Base]]</f>
        <v>-1.4554068892935996</v>
      </c>
      <c r="M85" s="31">
        <f>M$7*Tabela131234536781011[[#This Row],[Distribuição Base]]</f>
        <v>-1.4554068892935996</v>
      </c>
      <c r="N85" s="31">
        <f>N$7*Tabela131234536781011[[#This Row],[Distribuição Base]]</f>
        <v>-1.4554068892935996</v>
      </c>
      <c r="O85" s="31">
        <f>O$7*Tabela131234536781011[[#This Row],[Distribuição Base]]</f>
        <v>-1.4554068892935996</v>
      </c>
      <c r="P85" s="31">
        <f>P$7*Tabela131234536781011[[#This Row],[Distribuição Base]]</f>
        <v>-1.4554068892935996</v>
      </c>
      <c r="Q85" s="31">
        <f>Q$7*Tabela131234536781011[[#This Row],[Distribuição Base]]</f>
        <v>-1.4554068892935996</v>
      </c>
      <c r="R85" s="31">
        <f>R$7*Tabela131234536781011[[#This Row],[Distribuição Base]]</f>
        <v>-1.4554068892935996</v>
      </c>
      <c r="S85" s="31">
        <f>SUM(Tabela131234536781011[[#This Row],[JANEIRO]:[DEZEMBRO]])</f>
        <v>-17.464882671523192</v>
      </c>
    </row>
    <row r="86" spans="1:19" x14ac:dyDescent="0.25">
      <c r="A86" t="s">
        <v>88</v>
      </c>
      <c r="B86">
        <v>238</v>
      </c>
      <c r="C86" s="27" t="s">
        <v>179</v>
      </c>
      <c r="D86" t="s">
        <v>180</v>
      </c>
      <c r="E86" s="32">
        <v>-1.5296326406475731</v>
      </c>
      <c r="F86" s="10">
        <f>Tabela131234536781011[[#This Row],[BASE]]/Tabela131234536781011[[#Totals],[BASE]]</f>
        <v>2.4256781488226661E-3</v>
      </c>
      <c r="G86" s="31">
        <f>G$7*Tabela131234536781011[[#This Row],[Distribuição Base]]</f>
        <v>-1.4554068892935996</v>
      </c>
      <c r="H86" s="31">
        <f>H$7*Tabela131234536781011[[#This Row],[Distribuição Base]]</f>
        <v>-1.4554068892935996</v>
      </c>
      <c r="I86" s="31">
        <f>I$7*Tabela131234536781011[[#This Row],[Distribuição Base]]</f>
        <v>-1.4554068892935996</v>
      </c>
      <c r="J86" s="31">
        <f>J$7*Tabela131234536781011[[#This Row],[Distribuição Base]]</f>
        <v>-1.4554068892935996</v>
      </c>
      <c r="K86" s="31">
        <f>K$7*Tabela131234536781011[[#This Row],[Distribuição Base]]</f>
        <v>-1.4554068892935996</v>
      </c>
      <c r="L86" s="31">
        <f>L$7*Tabela131234536781011[[#This Row],[Distribuição Base]]</f>
        <v>-1.4554068892935996</v>
      </c>
      <c r="M86" s="31">
        <f>M$7*Tabela131234536781011[[#This Row],[Distribuição Base]]</f>
        <v>-1.4554068892935996</v>
      </c>
      <c r="N86" s="31">
        <f>N$7*Tabela131234536781011[[#This Row],[Distribuição Base]]</f>
        <v>-1.4554068892935996</v>
      </c>
      <c r="O86" s="31">
        <f>O$7*Tabela131234536781011[[#This Row],[Distribuição Base]]</f>
        <v>-1.4554068892935996</v>
      </c>
      <c r="P86" s="31">
        <f>P$7*Tabela131234536781011[[#This Row],[Distribuição Base]]</f>
        <v>-1.4554068892935996</v>
      </c>
      <c r="Q86" s="31">
        <f>Q$7*Tabela131234536781011[[#This Row],[Distribuição Base]]</f>
        <v>-1.4554068892935996</v>
      </c>
      <c r="R86" s="31">
        <f>R$7*Tabela131234536781011[[#This Row],[Distribuição Base]]</f>
        <v>-1.4554068892935996</v>
      </c>
      <c r="S86" s="31">
        <f>SUM(Tabela131234536781011[[#This Row],[JANEIRO]:[DEZEMBRO]])</f>
        <v>-17.464882671523192</v>
      </c>
    </row>
    <row r="87" spans="1:19" x14ac:dyDescent="0.25">
      <c r="A87" t="s">
        <v>88</v>
      </c>
      <c r="B87">
        <v>239</v>
      </c>
      <c r="C87" s="27" t="s">
        <v>181</v>
      </c>
      <c r="D87" t="s">
        <v>182</v>
      </c>
      <c r="E87" s="32">
        <v>-1.5296326406475731</v>
      </c>
      <c r="F87" s="10">
        <f>Tabela131234536781011[[#This Row],[BASE]]/Tabela131234536781011[[#Totals],[BASE]]</f>
        <v>2.4256781488226661E-3</v>
      </c>
      <c r="G87" s="31">
        <f>G$7*Tabela131234536781011[[#This Row],[Distribuição Base]]</f>
        <v>-1.4554068892935996</v>
      </c>
      <c r="H87" s="31">
        <f>H$7*Tabela131234536781011[[#This Row],[Distribuição Base]]</f>
        <v>-1.4554068892935996</v>
      </c>
      <c r="I87" s="31">
        <f>I$7*Tabela131234536781011[[#This Row],[Distribuição Base]]</f>
        <v>-1.4554068892935996</v>
      </c>
      <c r="J87" s="31">
        <f>J$7*Tabela131234536781011[[#This Row],[Distribuição Base]]</f>
        <v>-1.4554068892935996</v>
      </c>
      <c r="K87" s="31">
        <f>K$7*Tabela131234536781011[[#This Row],[Distribuição Base]]</f>
        <v>-1.4554068892935996</v>
      </c>
      <c r="L87" s="31">
        <f>L$7*Tabela131234536781011[[#This Row],[Distribuição Base]]</f>
        <v>-1.4554068892935996</v>
      </c>
      <c r="M87" s="31">
        <f>M$7*Tabela131234536781011[[#This Row],[Distribuição Base]]</f>
        <v>-1.4554068892935996</v>
      </c>
      <c r="N87" s="31">
        <f>N$7*Tabela131234536781011[[#This Row],[Distribuição Base]]</f>
        <v>-1.4554068892935996</v>
      </c>
      <c r="O87" s="31">
        <f>O$7*Tabela131234536781011[[#This Row],[Distribuição Base]]</f>
        <v>-1.4554068892935996</v>
      </c>
      <c r="P87" s="31">
        <f>P$7*Tabela131234536781011[[#This Row],[Distribuição Base]]</f>
        <v>-1.4554068892935996</v>
      </c>
      <c r="Q87" s="31">
        <f>Q$7*Tabela131234536781011[[#This Row],[Distribuição Base]]</f>
        <v>-1.4554068892935996</v>
      </c>
      <c r="R87" s="31">
        <f>R$7*Tabela131234536781011[[#This Row],[Distribuição Base]]</f>
        <v>-1.4554068892935996</v>
      </c>
      <c r="S87" s="31">
        <f>SUM(Tabela131234536781011[[#This Row],[JANEIRO]:[DEZEMBRO]])</f>
        <v>-17.464882671523192</v>
      </c>
    </row>
    <row r="88" spans="1:19" x14ac:dyDescent="0.25">
      <c r="A88" t="s">
        <v>88</v>
      </c>
      <c r="B88">
        <v>241</v>
      </c>
      <c r="C88" s="27" t="s">
        <v>183</v>
      </c>
      <c r="D88" t="s">
        <v>184</v>
      </c>
      <c r="E88" s="32">
        <v>-1.5296326406475731</v>
      </c>
      <c r="F88" s="10">
        <f>Tabela131234536781011[[#This Row],[BASE]]/Tabela131234536781011[[#Totals],[BASE]]</f>
        <v>2.4256781488226661E-3</v>
      </c>
      <c r="G88" s="31">
        <f>G$7*Tabela131234536781011[[#This Row],[Distribuição Base]]</f>
        <v>-1.4554068892935996</v>
      </c>
      <c r="H88" s="31">
        <f>H$7*Tabela131234536781011[[#This Row],[Distribuição Base]]</f>
        <v>-1.4554068892935996</v>
      </c>
      <c r="I88" s="31">
        <f>I$7*Tabela131234536781011[[#This Row],[Distribuição Base]]</f>
        <v>-1.4554068892935996</v>
      </c>
      <c r="J88" s="31">
        <f>J$7*Tabela131234536781011[[#This Row],[Distribuição Base]]</f>
        <v>-1.4554068892935996</v>
      </c>
      <c r="K88" s="31">
        <f>K$7*Tabela131234536781011[[#This Row],[Distribuição Base]]</f>
        <v>-1.4554068892935996</v>
      </c>
      <c r="L88" s="31">
        <f>L$7*Tabela131234536781011[[#This Row],[Distribuição Base]]</f>
        <v>-1.4554068892935996</v>
      </c>
      <c r="M88" s="31">
        <f>M$7*Tabela131234536781011[[#This Row],[Distribuição Base]]</f>
        <v>-1.4554068892935996</v>
      </c>
      <c r="N88" s="31">
        <f>N$7*Tabela131234536781011[[#This Row],[Distribuição Base]]</f>
        <v>-1.4554068892935996</v>
      </c>
      <c r="O88" s="31">
        <f>O$7*Tabela131234536781011[[#This Row],[Distribuição Base]]</f>
        <v>-1.4554068892935996</v>
      </c>
      <c r="P88" s="31">
        <f>P$7*Tabela131234536781011[[#This Row],[Distribuição Base]]</f>
        <v>-1.4554068892935996</v>
      </c>
      <c r="Q88" s="31">
        <f>Q$7*Tabela131234536781011[[#This Row],[Distribuição Base]]</f>
        <v>-1.4554068892935996</v>
      </c>
      <c r="R88" s="31">
        <f>R$7*Tabela131234536781011[[#This Row],[Distribuição Base]]</f>
        <v>-1.4554068892935996</v>
      </c>
      <c r="S88" s="31">
        <f>SUM(Tabela131234536781011[[#This Row],[JANEIRO]:[DEZEMBRO]])</f>
        <v>-17.464882671523192</v>
      </c>
    </row>
    <row r="89" spans="1:19" x14ac:dyDescent="0.25">
      <c r="A89" t="s">
        <v>88</v>
      </c>
      <c r="B89">
        <v>249</v>
      </c>
      <c r="C89" s="27" t="s">
        <v>186</v>
      </c>
      <c r="D89" t="s">
        <v>187</v>
      </c>
      <c r="E89" s="32">
        <v>-1.5296326406475731</v>
      </c>
      <c r="F89" s="10">
        <f>Tabela131234536781011[[#This Row],[BASE]]/Tabela131234536781011[[#Totals],[BASE]]</f>
        <v>2.4256781488226661E-3</v>
      </c>
      <c r="G89" s="31">
        <f>G$7*Tabela131234536781011[[#This Row],[Distribuição Base]]</f>
        <v>-1.4554068892935996</v>
      </c>
      <c r="H89" s="31">
        <f>H$7*Tabela131234536781011[[#This Row],[Distribuição Base]]</f>
        <v>-1.4554068892935996</v>
      </c>
      <c r="I89" s="31">
        <f>I$7*Tabela131234536781011[[#This Row],[Distribuição Base]]</f>
        <v>-1.4554068892935996</v>
      </c>
      <c r="J89" s="31">
        <f>J$7*Tabela131234536781011[[#This Row],[Distribuição Base]]</f>
        <v>-1.4554068892935996</v>
      </c>
      <c r="K89" s="31">
        <f>K$7*Tabela131234536781011[[#This Row],[Distribuição Base]]</f>
        <v>-1.4554068892935996</v>
      </c>
      <c r="L89" s="31">
        <f>L$7*Tabela131234536781011[[#This Row],[Distribuição Base]]</f>
        <v>-1.4554068892935996</v>
      </c>
      <c r="M89" s="31">
        <f>M$7*Tabela131234536781011[[#This Row],[Distribuição Base]]</f>
        <v>-1.4554068892935996</v>
      </c>
      <c r="N89" s="31">
        <f>N$7*Tabela131234536781011[[#This Row],[Distribuição Base]]</f>
        <v>-1.4554068892935996</v>
      </c>
      <c r="O89" s="31">
        <f>O$7*Tabela131234536781011[[#This Row],[Distribuição Base]]</f>
        <v>-1.4554068892935996</v>
      </c>
      <c r="P89" s="31">
        <f>P$7*Tabela131234536781011[[#This Row],[Distribuição Base]]</f>
        <v>-1.4554068892935996</v>
      </c>
      <c r="Q89" s="31">
        <f>Q$7*Tabela131234536781011[[#This Row],[Distribuição Base]]</f>
        <v>-1.4554068892935996</v>
      </c>
      <c r="R89" s="31">
        <f>R$7*Tabela131234536781011[[#This Row],[Distribuição Base]]</f>
        <v>-1.4554068892935996</v>
      </c>
      <c r="S89" s="31">
        <f>SUM(Tabela131234536781011[[#This Row],[JANEIRO]:[DEZEMBRO]])</f>
        <v>-17.464882671523192</v>
      </c>
    </row>
    <row r="90" spans="1:19" x14ac:dyDescent="0.25">
      <c r="A90" t="s">
        <v>88</v>
      </c>
      <c r="B90">
        <v>257</v>
      </c>
      <c r="C90" s="27" t="s">
        <v>188</v>
      </c>
      <c r="D90" t="s">
        <v>189</v>
      </c>
      <c r="E90" s="32">
        <v>-36.718780888657555</v>
      </c>
      <c r="F90" s="10">
        <f>Tabela131234536781011[[#This Row],[BASE]]/Tabela131234536781011[[#Totals],[BASE]]</f>
        <v>5.8228323642019603E-2</v>
      </c>
      <c r="G90" s="31">
        <f>G$7*Tabela131234536781011[[#This Row],[Distribuição Base]]</f>
        <v>-34.936994185211759</v>
      </c>
      <c r="H90" s="31">
        <f>H$7*Tabela131234536781011[[#This Row],[Distribuição Base]]</f>
        <v>-34.936994185211759</v>
      </c>
      <c r="I90" s="31">
        <f>I$7*Tabela131234536781011[[#This Row],[Distribuição Base]]</f>
        <v>-34.936994185211759</v>
      </c>
      <c r="J90" s="31">
        <f>J$7*Tabela131234536781011[[#This Row],[Distribuição Base]]</f>
        <v>-34.936994185211759</v>
      </c>
      <c r="K90" s="31">
        <f>K$7*Tabela131234536781011[[#This Row],[Distribuição Base]]</f>
        <v>-34.936994185211759</v>
      </c>
      <c r="L90" s="31">
        <f>L$7*Tabela131234536781011[[#This Row],[Distribuição Base]]</f>
        <v>-34.936994185211759</v>
      </c>
      <c r="M90" s="31">
        <f>M$7*Tabela131234536781011[[#This Row],[Distribuição Base]]</f>
        <v>-34.936994185211759</v>
      </c>
      <c r="N90" s="31">
        <f>N$7*Tabela131234536781011[[#This Row],[Distribuição Base]]</f>
        <v>-34.936994185211759</v>
      </c>
      <c r="O90" s="31">
        <f>O$7*Tabela131234536781011[[#This Row],[Distribuição Base]]</f>
        <v>-34.936994185211759</v>
      </c>
      <c r="P90" s="31">
        <f>P$7*Tabela131234536781011[[#This Row],[Distribuição Base]]</f>
        <v>-34.936994185211759</v>
      </c>
      <c r="Q90" s="31">
        <f>Q$7*Tabela131234536781011[[#This Row],[Distribuição Base]]</f>
        <v>-34.936994185211759</v>
      </c>
      <c r="R90" s="31">
        <f>R$7*Tabela131234536781011[[#This Row],[Distribuição Base]]</f>
        <v>-34.936994185211759</v>
      </c>
      <c r="S90" s="31">
        <f>SUM(Tabela131234536781011[[#This Row],[JANEIRO]:[DEZEMBRO]])</f>
        <v>-419.243930222541</v>
      </c>
    </row>
    <row r="91" spans="1:19" x14ac:dyDescent="0.25">
      <c r="A91" t="s">
        <v>88</v>
      </c>
      <c r="B91">
        <v>265</v>
      </c>
      <c r="C91" s="27" t="s">
        <v>190</v>
      </c>
      <c r="D91" t="s">
        <v>191</v>
      </c>
      <c r="E91" s="32">
        <v>-15.298858910847663</v>
      </c>
      <c r="F91" s="10">
        <f>Tabela131234536781011[[#This Row],[BASE]]/Tabela131234536781011[[#Totals],[BASE]]</f>
        <v>2.4260797511651864E-2</v>
      </c>
      <c r="G91" s="31">
        <f>G$7*Tabela131234536781011[[#This Row],[Distribuição Base]]</f>
        <v>-14.556478506991118</v>
      </c>
      <c r="H91" s="31">
        <f>H$7*Tabela131234536781011[[#This Row],[Distribuição Base]]</f>
        <v>-14.556478506991118</v>
      </c>
      <c r="I91" s="31">
        <f>I$7*Tabela131234536781011[[#This Row],[Distribuição Base]]</f>
        <v>-14.556478506991118</v>
      </c>
      <c r="J91" s="31">
        <f>J$7*Tabela131234536781011[[#This Row],[Distribuição Base]]</f>
        <v>-14.556478506991118</v>
      </c>
      <c r="K91" s="31">
        <f>K$7*Tabela131234536781011[[#This Row],[Distribuição Base]]</f>
        <v>-14.556478506991118</v>
      </c>
      <c r="L91" s="31">
        <f>L$7*Tabela131234536781011[[#This Row],[Distribuição Base]]</f>
        <v>-14.556478506991118</v>
      </c>
      <c r="M91" s="31">
        <f>M$7*Tabela131234536781011[[#This Row],[Distribuição Base]]</f>
        <v>-14.556478506991118</v>
      </c>
      <c r="N91" s="31">
        <f>N$7*Tabela131234536781011[[#This Row],[Distribuição Base]]</f>
        <v>-14.556478506991118</v>
      </c>
      <c r="O91" s="31">
        <f>O$7*Tabela131234536781011[[#This Row],[Distribuição Base]]</f>
        <v>-14.556478506991118</v>
      </c>
      <c r="P91" s="31">
        <f>P$7*Tabela131234536781011[[#This Row],[Distribuição Base]]</f>
        <v>-14.556478506991118</v>
      </c>
      <c r="Q91" s="31">
        <f>Q$7*Tabela131234536781011[[#This Row],[Distribuição Base]]</f>
        <v>-14.556478506991118</v>
      </c>
      <c r="R91" s="31">
        <f>R$7*Tabela131234536781011[[#This Row],[Distribuição Base]]</f>
        <v>-14.556478506991118</v>
      </c>
      <c r="S91" s="31">
        <f>SUM(Tabela131234536781011[[#This Row],[JANEIRO]:[DEZEMBRO]])</f>
        <v>-174.67774208389338</v>
      </c>
    </row>
    <row r="92" spans="1:19" x14ac:dyDescent="0.25">
      <c r="A92" t="s">
        <v>88</v>
      </c>
      <c r="B92">
        <v>270</v>
      </c>
      <c r="C92" s="27" t="s">
        <v>192</v>
      </c>
      <c r="D92" t="s">
        <v>193</v>
      </c>
      <c r="E92" s="32">
        <v>-4.5888979219427188</v>
      </c>
      <c r="F92" s="10">
        <f>Tabela131234536781011[[#This Row],[BASE]]/Tabela131234536781011[[#Totals],[BASE]]</f>
        <v>7.2770344464679979E-3</v>
      </c>
      <c r="G92" s="31">
        <f>G$7*Tabela131234536781011[[#This Row],[Distribuição Base]]</f>
        <v>-4.3662206678807989</v>
      </c>
      <c r="H92" s="31">
        <f>H$7*Tabela131234536781011[[#This Row],[Distribuição Base]]</f>
        <v>-4.3662206678807989</v>
      </c>
      <c r="I92" s="31">
        <f>I$7*Tabela131234536781011[[#This Row],[Distribuição Base]]</f>
        <v>-4.3662206678807989</v>
      </c>
      <c r="J92" s="31">
        <f>J$7*Tabela131234536781011[[#This Row],[Distribuição Base]]</f>
        <v>-4.3662206678807989</v>
      </c>
      <c r="K92" s="31">
        <f>K$7*Tabela131234536781011[[#This Row],[Distribuição Base]]</f>
        <v>-4.3662206678807989</v>
      </c>
      <c r="L92" s="31">
        <f>L$7*Tabela131234536781011[[#This Row],[Distribuição Base]]</f>
        <v>-4.3662206678807989</v>
      </c>
      <c r="M92" s="31">
        <f>M$7*Tabela131234536781011[[#This Row],[Distribuição Base]]</f>
        <v>-4.3662206678807989</v>
      </c>
      <c r="N92" s="31">
        <f>N$7*Tabela131234536781011[[#This Row],[Distribuição Base]]</f>
        <v>-4.3662206678807989</v>
      </c>
      <c r="O92" s="31">
        <f>O$7*Tabela131234536781011[[#This Row],[Distribuição Base]]</f>
        <v>-4.3662206678807989</v>
      </c>
      <c r="P92" s="31">
        <f>P$7*Tabela131234536781011[[#This Row],[Distribuição Base]]</f>
        <v>-4.3662206678807989</v>
      </c>
      <c r="Q92" s="31">
        <f>Q$7*Tabela131234536781011[[#This Row],[Distribuição Base]]</f>
        <v>-4.3662206678807989</v>
      </c>
      <c r="R92" s="31">
        <f>R$7*Tabela131234536781011[[#This Row],[Distribuição Base]]</f>
        <v>-4.3662206678807989</v>
      </c>
      <c r="S92" s="31">
        <f>SUM(Tabela131234536781011[[#This Row],[JANEIRO]:[DEZEMBRO]])</f>
        <v>-52.394648014569576</v>
      </c>
    </row>
    <row r="93" spans="1:19" x14ac:dyDescent="0.25">
      <c r="A93" t="s">
        <v>88</v>
      </c>
      <c r="B93">
        <v>271</v>
      </c>
      <c r="C93" s="27" t="s">
        <v>194</v>
      </c>
      <c r="D93" t="s">
        <v>195</v>
      </c>
      <c r="E93" s="32">
        <v>-6.1210630669622264</v>
      </c>
      <c r="F93" s="10">
        <f>Tabela131234536781011[[#This Row],[BASE]]/Tabela131234536781011[[#Totals],[BASE]]</f>
        <v>9.7067286187158697E-3</v>
      </c>
      <c r="G93" s="31">
        <f>G$7*Tabela131234536781011[[#This Row],[Distribuição Base]]</f>
        <v>-5.8240371712295218</v>
      </c>
      <c r="H93" s="31">
        <f>H$7*Tabela131234536781011[[#This Row],[Distribuição Base]]</f>
        <v>-5.8240371712295218</v>
      </c>
      <c r="I93" s="31">
        <f>I$7*Tabela131234536781011[[#This Row],[Distribuição Base]]</f>
        <v>-5.8240371712295218</v>
      </c>
      <c r="J93" s="31">
        <f>J$7*Tabela131234536781011[[#This Row],[Distribuição Base]]</f>
        <v>-5.8240371712295218</v>
      </c>
      <c r="K93" s="31">
        <f>K$7*Tabela131234536781011[[#This Row],[Distribuição Base]]</f>
        <v>-5.8240371712295218</v>
      </c>
      <c r="L93" s="31">
        <f>L$7*Tabela131234536781011[[#This Row],[Distribuição Base]]</f>
        <v>-5.8240371712295218</v>
      </c>
      <c r="M93" s="31">
        <f>M$7*Tabela131234536781011[[#This Row],[Distribuição Base]]</f>
        <v>-5.8240371712295218</v>
      </c>
      <c r="N93" s="31">
        <f>N$7*Tabela131234536781011[[#This Row],[Distribuição Base]]</f>
        <v>-5.8240371712295218</v>
      </c>
      <c r="O93" s="31">
        <f>O$7*Tabela131234536781011[[#This Row],[Distribuição Base]]</f>
        <v>-5.8240371712295218</v>
      </c>
      <c r="P93" s="31">
        <f>P$7*Tabela131234536781011[[#This Row],[Distribuição Base]]</f>
        <v>-5.8240371712295218</v>
      </c>
      <c r="Q93" s="31">
        <f>Q$7*Tabela131234536781011[[#This Row],[Distribuição Base]]</f>
        <v>-5.8240371712295218</v>
      </c>
      <c r="R93" s="31">
        <f>R$7*Tabela131234536781011[[#This Row],[Distribuição Base]]</f>
        <v>-5.8240371712295218</v>
      </c>
      <c r="S93" s="31">
        <f>SUM(Tabela131234536781011[[#This Row],[JANEIRO]:[DEZEMBRO]])</f>
        <v>-69.888446054754255</v>
      </c>
    </row>
    <row r="94" spans="1:19" x14ac:dyDescent="0.25">
      <c r="A94" t="s">
        <v>88</v>
      </c>
      <c r="B94">
        <v>272</v>
      </c>
      <c r="C94" s="27" t="s">
        <v>196</v>
      </c>
      <c r="D94" t="s">
        <v>197</v>
      </c>
      <c r="E94" s="32">
        <v>-6.1210630669622264</v>
      </c>
      <c r="F94" s="10">
        <f>Tabela131234536781011[[#This Row],[BASE]]/Tabela131234536781011[[#Totals],[BASE]]</f>
        <v>9.7067286187158697E-3</v>
      </c>
      <c r="G94" s="31">
        <f>G$7*Tabela131234536781011[[#This Row],[Distribuição Base]]</f>
        <v>-5.8240371712295218</v>
      </c>
      <c r="H94" s="31">
        <f>H$7*Tabela131234536781011[[#This Row],[Distribuição Base]]</f>
        <v>-5.8240371712295218</v>
      </c>
      <c r="I94" s="31">
        <f>I$7*Tabela131234536781011[[#This Row],[Distribuição Base]]</f>
        <v>-5.8240371712295218</v>
      </c>
      <c r="J94" s="31">
        <f>J$7*Tabela131234536781011[[#This Row],[Distribuição Base]]</f>
        <v>-5.8240371712295218</v>
      </c>
      <c r="K94" s="31">
        <f>K$7*Tabela131234536781011[[#This Row],[Distribuição Base]]</f>
        <v>-5.8240371712295218</v>
      </c>
      <c r="L94" s="31">
        <f>L$7*Tabela131234536781011[[#This Row],[Distribuição Base]]</f>
        <v>-5.8240371712295218</v>
      </c>
      <c r="M94" s="31">
        <f>M$7*Tabela131234536781011[[#This Row],[Distribuição Base]]</f>
        <v>-5.8240371712295218</v>
      </c>
      <c r="N94" s="31">
        <f>N$7*Tabela131234536781011[[#This Row],[Distribuição Base]]</f>
        <v>-5.8240371712295218</v>
      </c>
      <c r="O94" s="31">
        <f>O$7*Tabela131234536781011[[#This Row],[Distribuição Base]]</f>
        <v>-5.8240371712295218</v>
      </c>
      <c r="P94" s="31">
        <f>P$7*Tabela131234536781011[[#This Row],[Distribuição Base]]</f>
        <v>-5.8240371712295218</v>
      </c>
      <c r="Q94" s="31">
        <f>Q$7*Tabela131234536781011[[#This Row],[Distribuição Base]]</f>
        <v>-5.8240371712295218</v>
      </c>
      <c r="R94" s="31">
        <f>R$7*Tabela131234536781011[[#This Row],[Distribuição Base]]</f>
        <v>-5.8240371712295218</v>
      </c>
      <c r="S94" s="31">
        <f>SUM(Tabela131234536781011[[#This Row],[JANEIRO]:[DEZEMBRO]])</f>
        <v>-69.888446054754255</v>
      </c>
    </row>
    <row r="95" spans="1:19" x14ac:dyDescent="0.25">
      <c r="A95" t="s">
        <v>88</v>
      </c>
      <c r="B95">
        <v>274</v>
      </c>
      <c r="C95" s="27" t="s">
        <v>198</v>
      </c>
      <c r="D95" t="s">
        <v>199</v>
      </c>
      <c r="E95" s="32">
        <v>-4.5888979219427188</v>
      </c>
      <c r="F95" s="10">
        <f>Tabela131234536781011[[#This Row],[BASE]]/Tabela131234536781011[[#Totals],[BASE]]</f>
        <v>7.2770344464679979E-3</v>
      </c>
      <c r="G95" s="31">
        <f>G$7*Tabela131234536781011[[#This Row],[Distribuição Base]]</f>
        <v>-4.3662206678807989</v>
      </c>
      <c r="H95" s="31">
        <f>H$7*Tabela131234536781011[[#This Row],[Distribuição Base]]</f>
        <v>-4.3662206678807989</v>
      </c>
      <c r="I95" s="31">
        <f>I$7*Tabela131234536781011[[#This Row],[Distribuição Base]]</f>
        <v>-4.3662206678807989</v>
      </c>
      <c r="J95" s="31">
        <f>J$7*Tabela131234536781011[[#This Row],[Distribuição Base]]</f>
        <v>-4.3662206678807989</v>
      </c>
      <c r="K95" s="31">
        <f>K$7*Tabela131234536781011[[#This Row],[Distribuição Base]]</f>
        <v>-4.3662206678807989</v>
      </c>
      <c r="L95" s="31">
        <f>L$7*Tabela131234536781011[[#This Row],[Distribuição Base]]</f>
        <v>-4.3662206678807989</v>
      </c>
      <c r="M95" s="31">
        <f>M$7*Tabela131234536781011[[#This Row],[Distribuição Base]]</f>
        <v>-4.3662206678807989</v>
      </c>
      <c r="N95" s="31">
        <f>N$7*Tabela131234536781011[[#This Row],[Distribuição Base]]</f>
        <v>-4.3662206678807989</v>
      </c>
      <c r="O95" s="31">
        <f>O$7*Tabela131234536781011[[#This Row],[Distribuição Base]]</f>
        <v>-4.3662206678807989</v>
      </c>
      <c r="P95" s="31">
        <f>P$7*Tabela131234536781011[[#This Row],[Distribuição Base]]</f>
        <v>-4.3662206678807989</v>
      </c>
      <c r="Q95" s="31">
        <f>Q$7*Tabela131234536781011[[#This Row],[Distribuição Base]]</f>
        <v>-4.3662206678807989</v>
      </c>
      <c r="R95" s="31">
        <f>R$7*Tabela131234536781011[[#This Row],[Distribuição Base]]</f>
        <v>-4.3662206678807989</v>
      </c>
      <c r="S95" s="31">
        <f>SUM(Tabela131234536781011[[#This Row],[JANEIRO]:[DEZEMBRO]])</f>
        <v>-52.394648014569576</v>
      </c>
    </row>
    <row r="96" spans="1:19" x14ac:dyDescent="0.25">
      <c r="A96" t="s">
        <v>88</v>
      </c>
      <c r="B96">
        <v>275</v>
      </c>
      <c r="C96" s="27" t="s">
        <v>200</v>
      </c>
      <c r="D96" t="s">
        <v>201</v>
      </c>
      <c r="E96" s="32">
        <v>-6.1210630669622264</v>
      </c>
      <c r="F96" s="10">
        <f>Tabela131234536781011[[#This Row],[BASE]]/Tabela131234536781011[[#Totals],[BASE]]</f>
        <v>9.7067286187158697E-3</v>
      </c>
      <c r="G96" s="31">
        <f>G$7*Tabela131234536781011[[#This Row],[Distribuição Base]]</f>
        <v>-5.8240371712295218</v>
      </c>
      <c r="H96" s="31">
        <f>H$7*Tabela131234536781011[[#This Row],[Distribuição Base]]</f>
        <v>-5.8240371712295218</v>
      </c>
      <c r="I96" s="31">
        <f>I$7*Tabela131234536781011[[#This Row],[Distribuição Base]]</f>
        <v>-5.8240371712295218</v>
      </c>
      <c r="J96" s="31">
        <f>J$7*Tabela131234536781011[[#This Row],[Distribuição Base]]</f>
        <v>-5.8240371712295218</v>
      </c>
      <c r="K96" s="31">
        <f>K$7*Tabela131234536781011[[#This Row],[Distribuição Base]]</f>
        <v>-5.8240371712295218</v>
      </c>
      <c r="L96" s="31">
        <f>L$7*Tabela131234536781011[[#This Row],[Distribuição Base]]</f>
        <v>-5.8240371712295218</v>
      </c>
      <c r="M96" s="31">
        <f>M$7*Tabela131234536781011[[#This Row],[Distribuição Base]]</f>
        <v>-5.8240371712295218</v>
      </c>
      <c r="N96" s="31">
        <f>N$7*Tabela131234536781011[[#This Row],[Distribuição Base]]</f>
        <v>-5.8240371712295218</v>
      </c>
      <c r="O96" s="31">
        <f>O$7*Tabela131234536781011[[#This Row],[Distribuição Base]]</f>
        <v>-5.8240371712295218</v>
      </c>
      <c r="P96" s="31">
        <f>P$7*Tabela131234536781011[[#This Row],[Distribuição Base]]</f>
        <v>-5.8240371712295218</v>
      </c>
      <c r="Q96" s="31">
        <f>Q$7*Tabela131234536781011[[#This Row],[Distribuição Base]]</f>
        <v>-5.8240371712295218</v>
      </c>
      <c r="R96" s="31">
        <f>R$7*Tabela131234536781011[[#This Row],[Distribuição Base]]</f>
        <v>-5.8240371712295218</v>
      </c>
      <c r="S96" s="31">
        <f>SUM(Tabela131234536781011[[#This Row],[JANEIRO]:[DEZEMBRO]])</f>
        <v>-69.888446054754255</v>
      </c>
    </row>
    <row r="97" spans="1:19" x14ac:dyDescent="0.25">
      <c r="A97" t="s">
        <v>88</v>
      </c>
      <c r="B97">
        <v>276</v>
      </c>
      <c r="C97" s="27" t="s">
        <v>202</v>
      </c>
      <c r="D97" t="s">
        <v>203</v>
      </c>
      <c r="E97" s="32">
        <v>-6.1210630669622264</v>
      </c>
      <c r="F97" s="10">
        <f>Tabela131234536781011[[#This Row],[BASE]]/Tabela131234536781011[[#Totals],[BASE]]</f>
        <v>9.7067286187158697E-3</v>
      </c>
      <c r="G97" s="31">
        <f>G$7*Tabela131234536781011[[#This Row],[Distribuição Base]]</f>
        <v>-5.8240371712295218</v>
      </c>
      <c r="H97" s="31">
        <f>H$7*Tabela131234536781011[[#This Row],[Distribuição Base]]</f>
        <v>-5.8240371712295218</v>
      </c>
      <c r="I97" s="31">
        <f>I$7*Tabela131234536781011[[#This Row],[Distribuição Base]]</f>
        <v>-5.8240371712295218</v>
      </c>
      <c r="J97" s="31">
        <f>J$7*Tabela131234536781011[[#This Row],[Distribuição Base]]</f>
        <v>-5.8240371712295218</v>
      </c>
      <c r="K97" s="31">
        <f>K$7*Tabela131234536781011[[#This Row],[Distribuição Base]]</f>
        <v>-5.8240371712295218</v>
      </c>
      <c r="L97" s="31">
        <f>L$7*Tabela131234536781011[[#This Row],[Distribuição Base]]</f>
        <v>-5.8240371712295218</v>
      </c>
      <c r="M97" s="31">
        <f>M$7*Tabela131234536781011[[#This Row],[Distribuição Base]]</f>
        <v>-5.8240371712295218</v>
      </c>
      <c r="N97" s="31">
        <f>N$7*Tabela131234536781011[[#This Row],[Distribuição Base]]</f>
        <v>-5.8240371712295218</v>
      </c>
      <c r="O97" s="31">
        <f>O$7*Tabela131234536781011[[#This Row],[Distribuição Base]]</f>
        <v>-5.8240371712295218</v>
      </c>
      <c r="P97" s="31">
        <f>P$7*Tabela131234536781011[[#This Row],[Distribuição Base]]</f>
        <v>-5.8240371712295218</v>
      </c>
      <c r="Q97" s="31">
        <f>Q$7*Tabela131234536781011[[#This Row],[Distribuição Base]]</f>
        <v>-5.8240371712295218</v>
      </c>
      <c r="R97" s="31">
        <f>R$7*Tabela131234536781011[[#This Row],[Distribuição Base]]</f>
        <v>-5.8240371712295218</v>
      </c>
      <c r="S97" s="31">
        <f>SUM(Tabela131234536781011[[#This Row],[JANEIRO]:[DEZEMBRO]])</f>
        <v>-69.888446054754255</v>
      </c>
    </row>
    <row r="98" spans="1:19" x14ac:dyDescent="0.25">
      <c r="A98" t="s">
        <v>88</v>
      </c>
      <c r="B98">
        <v>277</v>
      </c>
      <c r="C98" s="27" t="s">
        <v>204</v>
      </c>
      <c r="D98" t="s">
        <v>205</v>
      </c>
      <c r="E98" s="32">
        <v>-4.5888979219427188</v>
      </c>
      <c r="F98" s="10">
        <f>Tabela131234536781011[[#This Row],[BASE]]/Tabela131234536781011[[#Totals],[BASE]]</f>
        <v>7.2770344464679979E-3</v>
      </c>
      <c r="G98" s="31">
        <f>G$7*Tabela131234536781011[[#This Row],[Distribuição Base]]</f>
        <v>-4.3662206678807989</v>
      </c>
      <c r="H98" s="31">
        <f>H$7*Tabela131234536781011[[#This Row],[Distribuição Base]]</f>
        <v>-4.3662206678807989</v>
      </c>
      <c r="I98" s="31">
        <f>I$7*Tabela131234536781011[[#This Row],[Distribuição Base]]</f>
        <v>-4.3662206678807989</v>
      </c>
      <c r="J98" s="31">
        <f>J$7*Tabela131234536781011[[#This Row],[Distribuição Base]]</f>
        <v>-4.3662206678807989</v>
      </c>
      <c r="K98" s="31">
        <f>K$7*Tabela131234536781011[[#This Row],[Distribuição Base]]</f>
        <v>-4.3662206678807989</v>
      </c>
      <c r="L98" s="31">
        <f>L$7*Tabela131234536781011[[#This Row],[Distribuição Base]]</f>
        <v>-4.3662206678807989</v>
      </c>
      <c r="M98" s="31">
        <f>M$7*Tabela131234536781011[[#This Row],[Distribuição Base]]</f>
        <v>-4.3662206678807989</v>
      </c>
      <c r="N98" s="31">
        <f>N$7*Tabela131234536781011[[#This Row],[Distribuição Base]]</f>
        <v>-4.3662206678807989</v>
      </c>
      <c r="O98" s="31">
        <f>O$7*Tabela131234536781011[[#This Row],[Distribuição Base]]</f>
        <v>-4.3662206678807989</v>
      </c>
      <c r="P98" s="31">
        <f>P$7*Tabela131234536781011[[#This Row],[Distribuição Base]]</f>
        <v>-4.3662206678807989</v>
      </c>
      <c r="Q98" s="31">
        <f>Q$7*Tabela131234536781011[[#This Row],[Distribuição Base]]</f>
        <v>-4.3662206678807989</v>
      </c>
      <c r="R98" s="31">
        <f>R$7*Tabela131234536781011[[#This Row],[Distribuição Base]]</f>
        <v>-4.3662206678807989</v>
      </c>
      <c r="S98" s="31">
        <f>SUM(Tabela131234536781011[[#This Row],[JANEIRO]:[DEZEMBRO]])</f>
        <v>-52.394648014569576</v>
      </c>
    </row>
    <row r="99" spans="1:19" x14ac:dyDescent="0.25">
      <c r="A99" t="s">
        <v>88</v>
      </c>
      <c r="B99">
        <v>279</v>
      </c>
      <c r="C99" s="27" t="s">
        <v>206</v>
      </c>
      <c r="D99" t="s">
        <v>207</v>
      </c>
      <c r="E99" s="32">
        <v>-1.5296326406475731</v>
      </c>
      <c r="F99" s="10">
        <f>Tabela131234536781011[[#This Row],[BASE]]/Tabela131234536781011[[#Totals],[BASE]]</f>
        <v>2.4256781488226661E-3</v>
      </c>
      <c r="G99" s="31">
        <f>G$7*Tabela131234536781011[[#This Row],[Distribuição Base]]</f>
        <v>-1.4554068892935996</v>
      </c>
      <c r="H99" s="31">
        <f>H$7*Tabela131234536781011[[#This Row],[Distribuição Base]]</f>
        <v>-1.4554068892935996</v>
      </c>
      <c r="I99" s="31">
        <f>I$7*Tabela131234536781011[[#This Row],[Distribuição Base]]</f>
        <v>-1.4554068892935996</v>
      </c>
      <c r="J99" s="31">
        <f>J$7*Tabela131234536781011[[#This Row],[Distribuição Base]]</f>
        <v>-1.4554068892935996</v>
      </c>
      <c r="K99" s="31">
        <f>K$7*Tabela131234536781011[[#This Row],[Distribuição Base]]</f>
        <v>-1.4554068892935996</v>
      </c>
      <c r="L99" s="31">
        <f>L$7*Tabela131234536781011[[#This Row],[Distribuição Base]]</f>
        <v>-1.4554068892935996</v>
      </c>
      <c r="M99" s="31">
        <f>M$7*Tabela131234536781011[[#This Row],[Distribuição Base]]</f>
        <v>-1.4554068892935996</v>
      </c>
      <c r="N99" s="31">
        <f>N$7*Tabela131234536781011[[#This Row],[Distribuição Base]]</f>
        <v>-1.4554068892935996</v>
      </c>
      <c r="O99" s="31">
        <f>O$7*Tabela131234536781011[[#This Row],[Distribuição Base]]</f>
        <v>-1.4554068892935996</v>
      </c>
      <c r="P99" s="31">
        <f>P$7*Tabela131234536781011[[#This Row],[Distribuição Base]]</f>
        <v>-1.4554068892935996</v>
      </c>
      <c r="Q99" s="31">
        <f>Q$7*Tabela131234536781011[[#This Row],[Distribuição Base]]</f>
        <v>-1.4554068892935996</v>
      </c>
      <c r="R99" s="31">
        <f>R$7*Tabela131234536781011[[#This Row],[Distribuição Base]]</f>
        <v>-1.4554068892935996</v>
      </c>
      <c r="S99" s="31">
        <f>SUM(Tabela131234536781011[[#This Row],[JANEIRO]:[DEZEMBRO]])</f>
        <v>-17.464882671523192</v>
      </c>
    </row>
    <row r="100" spans="1:19" x14ac:dyDescent="0.25">
      <c r="A100" t="s">
        <v>88</v>
      </c>
      <c r="B100">
        <v>280</v>
      </c>
      <c r="C100" s="27" t="s">
        <v>208</v>
      </c>
      <c r="D100" t="s">
        <v>209</v>
      </c>
      <c r="E100" s="32">
        <v>-7.6506957076097981</v>
      </c>
      <c r="F100" s="10">
        <f>Tabela131234536781011[[#This Row],[BASE]]/Tabela131234536781011[[#Totals],[BASE]]</f>
        <v>1.2132406767538533E-2</v>
      </c>
      <c r="G100" s="31">
        <f>G$7*Tabela131234536781011[[#This Row],[Distribuição Base]]</f>
        <v>-7.2794440605231197</v>
      </c>
      <c r="H100" s="31">
        <f>H$7*Tabela131234536781011[[#This Row],[Distribuição Base]]</f>
        <v>-7.2794440605231197</v>
      </c>
      <c r="I100" s="31">
        <f>I$7*Tabela131234536781011[[#This Row],[Distribuição Base]]</f>
        <v>-7.2794440605231197</v>
      </c>
      <c r="J100" s="31">
        <f>J$7*Tabela131234536781011[[#This Row],[Distribuição Base]]</f>
        <v>-7.2794440605231197</v>
      </c>
      <c r="K100" s="31">
        <f>K$7*Tabela131234536781011[[#This Row],[Distribuição Base]]</f>
        <v>-7.2794440605231197</v>
      </c>
      <c r="L100" s="31">
        <f>L$7*Tabela131234536781011[[#This Row],[Distribuição Base]]</f>
        <v>-7.2794440605231197</v>
      </c>
      <c r="M100" s="31">
        <f>M$7*Tabela131234536781011[[#This Row],[Distribuição Base]]</f>
        <v>-7.2794440605231197</v>
      </c>
      <c r="N100" s="31">
        <f>N$7*Tabela131234536781011[[#This Row],[Distribuição Base]]</f>
        <v>-7.2794440605231197</v>
      </c>
      <c r="O100" s="31">
        <f>O$7*Tabela131234536781011[[#This Row],[Distribuição Base]]</f>
        <v>-7.2794440605231197</v>
      </c>
      <c r="P100" s="31">
        <f>P$7*Tabela131234536781011[[#This Row],[Distribuição Base]]</f>
        <v>-7.2794440605231197</v>
      </c>
      <c r="Q100" s="31">
        <f>Q$7*Tabela131234536781011[[#This Row],[Distribuição Base]]</f>
        <v>-7.2794440605231197</v>
      </c>
      <c r="R100" s="31">
        <f>R$7*Tabela131234536781011[[#This Row],[Distribuição Base]]</f>
        <v>-7.2794440605231197</v>
      </c>
      <c r="S100" s="31">
        <f>SUM(Tabela131234536781011[[#This Row],[JANEIRO]:[DEZEMBRO]])</f>
        <v>-87.353328726277439</v>
      </c>
    </row>
    <row r="101" spans="1:19" x14ac:dyDescent="0.25">
      <c r="A101" t="s">
        <v>88</v>
      </c>
      <c r="B101">
        <v>281</v>
      </c>
      <c r="C101" s="27" t="s">
        <v>210</v>
      </c>
      <c r="D101" t="s">
        <v>211</v>
      </c>
      <c r="E101" s="32">
        <v>-3.0592652812951462</v>
      </c>
      <c r="F101" s="10">
        <f>Tabela131234536781011[[#This Row],[BASE]]/Tabela131234536781011[[#Totals],[BASE]]</f>
        <v>4.8513562976453322E-3</v>
      </c>
      <c r="G101" s="31">
        <f>G$7*Tabela131234536781011[[#This Row],[Distribuição Base]]</f>
        <v>-2.9108137785871993</v>
      </c>
      <c r="H101" s="31">
        <f>H$7*Tabela131234536781011[[#This Row],[Distribuição Base]]</f>
        <v>-2.9108137785871993</v>
      </c>
      <c r="I101" s="31">
        <f>I$7*Tabela131234536781011[[#This Row],[Distribuição Base]]</f>
        <v>-2.9108137785871993</v>
      </c>
      <c r="J101" s="31">
        <f>J$7*Tabela131234536781011[[#This Row],[Distribuição Base]]</f>
        <v>-2.9108137785871993</v>
      </c>
      <c r="K101" s="31">
        <f>K$7*Tabela131234536781011[[#This Row],[Distribuição Base]]</f>
        <v>-2.9108137785871993</v>
      </c>
      <c r="L101" s="31">
        <f>L$7*Tabela131234536781011[[#This Row],[Distribuição Base]]</f>
        <v>-2.9108137785871993</v>
      </c>
      <c r="M101" s="31">
        <f>M$7*Tabela131234536781011[[#This Row],[Distribuição Base]]</f>
        <v>-2.9108137785871993</v>
      </c>
      <c r="N101" s="31">
        <f>N$7*Tabela131234536781011[[#This Row],[Distribuição Base]]</f>
        <v>-2.9108137785871993</v>
      </c>
      <c r="O101" s="31">
        <f>O$7*Tabela131234536781011[[#This Row],[Distribuição Base]]</f>
        <v>-2.9108137785871993</v>
      </c>
      <c r="P101" s="31">
        <f>P$7*Tabela131234536781011[[#This Row],[Distribuição Base]]</f>
        <v>-2.9108137785871993</v>
      </c>
      <c r="Q101" s="31">
        <f>Q$7*Tabela131234536781011[[#This Row],[Distribuição Base]]</f>
        <v>-2.9108137785871993</v>
      </c>
      <c r="R101" s="31">
        <f>R$7*Tabela131234536781011[[#This Row],[Distribuição Base]]</f>
        <v>-2.9108137785871993</v>
      </c>
      <c r="S101" s="31">
        <f>SUM(Tabela131234536781011[[#This Row],[JANEIRO]:[DEZEMBRO]])</f>
        <v>-34.929765343046384</v>
      </c>
    </row>
    <row r="102" spans="1:19" x14ac:dyDescent="0.25">
      <c r="A102" t="s">
        <v>88</v>
      </c>
      <c r="B102">
        <v>283</v>
      </c>
      <c r="C102" s="27" t="s">
        <v>212</v>
      </c>
      <c r="D102" t="s">
        <v>213</v>
      </c>
      <c r="E102" s="32">
        <v>-1.5296326406475731</v>
      </c>
      <c r="F102" s="10">
        <f>Tabela131234536781011[[#This Row],[BASE]]/Tabela131234536781011[[#Totals],[BASE]]</f>
        <v>2.4256781488226661E-3</v>
      </c>
      <c r="G102" s="31">
        <f>G$7*Tabela131234536781011[[#This Row],[Distribuição Base]]</f>
        <v>-1.4554068892935996</v>
      </c>
      <c r="H102" s="31">
        <f>H$7*Tabela131234536781011[[#This Row],[Distribuição Base]]</f>
        <v>-1.4554068892935996</v>
      </c>
      <c r="I102" s="31">
        <f>I$7*Tabela131234536781011[[#This Row],[Distribuição Base]]</f>
        <v>-1.4554068892935996</v>
      </c>
      <c r="J102" s="31">
        <f>J$7*Tabela131234536781011[[#This Row],[Distribuição Base]]</f>
        <v>-1.4554068892935996</v>
      </c>
      <c r="K102" s="31">
        <f>K$7*Tabela131234536781011[[#This Row],[Distribuição Base]]</f>
        <v>-1.4554068892935996</v>
      </c>
      <c r="L102" s="31">
        <f>L$7*Tabela131234536781011[[#This Row],[Distribuição Base]]</f>
        <v>-1.4554068892935996</v>
      </c>
      <c r="M102" s="31">
        <f>M$7*Tabela131234536781011[[#This Row],[Distribuição Base]]</f>
        <v>-1.4554068892935996</v>
      </c>
      <c r="N102" s="31">
        <f>N$7*Tabela131234536781011[[#This Row],[Distribuição Base]]</f>
        <v>-1.4554068892935996</v>
      </c>
      <c r="O102" s="31">
        <f>O$7*Tabela131234536781011[[#This Row],[Distribuição Base]]</f>
        <v>-1.4554068892935996</v>
      </c>
      <c r="P102" s="31">
        <f>P$7*Tabela131234536781011[[#This Row],[Distribuição Base]]</f>
        <v>-1.4554068892935996</v>
      </c>
      <c r="Q102" s="31">
        <f>Q$7*Tabela131234536781011[[#This Row],[Distribuição Base]]</f>
        <v>-1.4554068892935996</v>
      </c>
      <c r="R102" s="31">
        <f>R$7*Tabela131234536781011[[#This Row],[Distribuição Base]]</f>
        <v>-1.4554068892935996</v>
      </c>
      <c r="S102" s="31">
        <f>SUM(Tabela131234536781011[[#This Row],[JANEIRO]:[DEZEMBRO]])</f>
        <v>-17.464882671523192</v>
      </c>
    </row>
    <row r="103" spans="1:19" x14ac:dyDescent="0.25">
      <c r="A103" t="s">
        <v>88</v>
      </c>
      <c r="B103">
        <v>284</v>
      </c>
      <c r="C103" s="27" t="s">
        <v>214</v>
      </c>
      <c r="D103" t="s">
        <v>215</v>
      </c>
      <c r="E103" s="32">
        <v>-1.5296326406475731</v>
      </c>
      <c r="F103" s="10">
        <f>Tabela131234536781011[[#This Row],[BASE]]/Tabela131234536781011[[#Totals],[BASE]]</f>
        <v>2.4256781488226661E-3</v>
      </c>
      <c r="G103" s="31">
        <f>G$7*Tabela131234536781011[[#This Row],[Distribuição Base]]</f>
        <v>-1.4554068892935996</v>
      </c>
      <c r="H103" s="31">
        <f>H$7*Tabela131234536781011[[#This Row],[Distribuição Base]]</f>
        <v>-1.4554068892935996</v>
      </c>
      <c r="I103" s="31">
        <f>I$7*Tabela131234536781011[[#This Row],[Distribuição Base]]</f>
        <v>-1.4554068892935996</v>
      </c>
      <c r="J103" s="31">
        <f>J$7*Tabela131234536781011[[#This Row],[Distribuição Base]]</f>
        <v>-1.4554068892935996</v>
      </c>
      <c r="K103" s="31">
        <f>K$7*Tabela131234536781011[[#This Row],[Distribuição Base]]</f>
        <v>-1.4554068892935996</v>
      </c>
      <c r="L103" s="31">
        <f>L$7*Tabela131234536781011[[#This Row],[Distribuição Base]]</f>
        <v>-1.4554068892935996</v>
      </c>
      <c r="M103" s="31">
        <f>M$7*Tabela131234536781011[[#This Row],[Distribuição Base]]</f>
        <v>-1.4554068892935996</v>
      </c>
      <c r="N103" s="31">
        <f>N$7*Tabela131234536781011[[#This Row],[Distribuição Base]]</f>
        <v>-1.4554068892935996</v>
      </c>
      <c r="O103" s="31">
        <f>O$7*Tabela131234536781011[[#This Row],[Distribuição Base]]</f>
        <v>-1.4554068892935996</v>
      </c>
      <c r="P103" s="31">
        <f>P$7*Tabela131234536781011[[#This Row],[Distribuição Base]]</f>
        <v>-1.4554068892935996</v>
      </c>
      <c r="Q103" s="31">
        <f>Q$7*Tabela131234536781011[[#This Row],[Distribuição Base]]</f>
        <v>-1.4554068892935996</v>
      </c>
      <c r="R103" s="31">
        <f>R$7*Tabela131234536781011[[#This Row],[Distribuição Base]]</f>
        <v>-1.4554068892935996</v>
      </c>
      <c r="S103" s="31">
        <f>SUM(Tabela131234536781011[[#This Row],[JANEIRO]:[DEZEMBRO]])</f>
        <v>-17.464882671523192</v>
      </c>
    </row>
    <row r="104" spans="1:19" x14ac:dyDescent="0.25">
      <c r="A104" t="s">
        <v>88</v>
      </c>
      <c r="B104">
        <v>296</v>
      </c>
      <c r="C104" s="27" t="s">
        <v>216</v>
      </c>
      <c r="D104" t="s">
        <v>217</v>
      </c>
      <c r="E104" s="32">
        <v>-10.735286032624275</v>
      </c>
      <c r="F104" s="10">
        <f>Tabela131234536781011[[#This Row],[BASE]]/Tabela131234536781011[[#Totals],[BASE]]</f>
        <v>1.7023923299435896E-2</v>
      </c>
      <c r="G104" s="31">
        <f>G$7*Tabela131234536781011[[#This Row],[Distribuição Base]]</f>
        <v>-10.214353979661537</v>
      </c>
      <c r="H104" s="31">
        <f>H$7*Tabela131234536781011[[#This Row],[Distribuição Base]]</f>
        <v>-10.214353979661537</v>
      </c>
      <c r="I104" s="31">
        <f>I$7*Tabela131234536781011[[#This Row],[Distribuição Base]]</f>
        <v>-10.214353979661537</v>
      </c>
      <c r="J104" s="31">
        <f>J$7*Tabela131234536781011[[#This Row],[Distribuição Base]]</f>
        <v>-10.214353979661537</v>
      </c>
      <c r="K104" s="31">
        <f>K$7*Tabela131234536781011[[#This Row],[Distribuição Base]]</f>
        <v>-10.214353979661537</v>
      </c>
      <c r="L104" s="31">
        <f>L$7*Tabela131234536781011[[#This Row],[Distribuição Base]]</f>
        <v>-10.214353979661537</v>
      </c>
      <c r="M104" s="31">
        <f>M$7*Tabela131234536781011[[#This Row],[Distribuição Base]]</f>
        <v>-10.214353979661537</v>
      </c>
      <c r="N104" s="31">
        <f>N$7*Tabela131234536781011[[#This Row],[Distribuição Base]]</f>
        <v>-10.214353979661537</v>
      </c>
      <c r="O104" s="31">
        <f>O$7*Tabela131234536781011[[#This Row],[Distribuição Base]]</f>
        <v>-10.214353979661537</v>
      </c>
      <c r="P104" s="31">
        <f>P$7*Tabela131234536781011[[#This Row],[Distribuição Base]]</f>
        <v>-10.214353979661537</v>
      </c>
      <c r="Q104" s="31">
        <f>Q$7*Tabela131234536781011[[#This Row],[Distribuição Base]]</f>
        <v>-10.214353979661537</v>
      </c>
      <c r="R104" s="31">
        <f>R$7*Tabela131234536781011[[#This Row],[Distribuição Base]]</f>
        <v>-10.214353979661537</v>
      </c>
      <c r="S104" s="31">
        <f>SUM(Tabela131234536781011[[#This Row],[JANEIRO]:[DEZEMBRO]])</f>
        <v>-122.57224775593845</v>
      </c>
    </row>
    <row r="105" spans="1:19" x14ac:dyDescent="0.25">
      <c r="A105" t="s">
        <v>88</v>
      </c>
      <c r="B105">
        <v>863</v>
      </c>
      <c r="C105" s="27" t="s">
        <v>218</v>
      </c>
      <c r="D105" t="s">
        <v>219</v>
      </c>
      <c r="E105" s="32">
        <v>-3.0592652812951462</v>
      </c>
      <c r="F105" s="10">
        <f>Tabela131234536781011[[#This Row],[BASE]]/Tabela131234536781011[[#Totals],[BASE]]</f>
        <v>4.8513562976453322E-3</v>
      </c>
      <c r="G105" s="31">
        <f>G$7*Tabela131234536781011[[#This Row],[Distribuição Base]]</f>
        <v>-2.9108137785871993</v>
      </c>
      <c r="H105" s="31">
        <f>H$7*Tabela131234536781011[[#This Row],[Distribuição Base]]</f>
        <v>-2.9108137785871993</v>
      </c>
      <c r="I105" s="31">
        <f>I$7*Tabela131234536781011[[#This Row],[Distribuição Base]]</f>
        <v>-2.9108137785871993</v>
      </c>
      <c r="J105" s="31">
        <f>J$7*Tabela131234536781011[[#This Row],[Distribuição Base]]</f>
        <v>-2.9108137785871993</v>
      </c>
      <c r="K105" s="31">
        <f>K$7*Tabela131234536781011[[#This Row],[Distribuição Base]]</f>
        <v>-2.9108137785871993</v>
      </c>
      <c r="L105" s="31">
        <f>L$7*Tabela131234536781011[[#This Row],[Distribuição Base]]</f>
        <v>-2.9108137785871993</v>
      </c>
      <c r="M105" s="31">
        <f>M$7*Tabela131234536781011[[#This Row],[Distribuição Base]]</f>
        <v>-2.9108137785871993</v>
      </c>
      <c r="N105" s="31">
        <f>N$7*Tabela131234536781011[[#This Row],[Distribuição Base]]</f>
        <v>-2.9108137785871993</v>
      </c>
      <c r="O105" s="31">
        <f>O$7*Tabela131234536781011[[#This Row],[Distribuição Base]]</f>
        <v>-2.9108137785871993</v>
      </c>
      <c r="P105" s="31">
        <f>P$7*Tabela131234536781011[[#This Row],[Distribuição Base]]</f>
        <v>-2.9108137785871993</v>
      </c>
      <c r="Q105" s="31">
        <f>Q$7*Tabela131234536781011[[#This Row],[Distribuição Base]]</f>
        <v>-2.9108137785871993</v>
      </c>
      <c r="R105" s="31">
        <f>R$7*Tabela131234536781011[[#This Row],[Distribuição Base]]</f>
        <v>-2.9108137785871993</v>
      </c>
      <c r="S105" s="31">
        <f>SUM(Tabela131234536781011[[#This Row],[JANEIRO]:[DEZEMBRO]])</f>
        <v>-34.929765343046384</v>
      </c>
    </row>
    <row r="106" spans="1:19" x14ac:dyDescent="0.25">
      <c r="A106" t="s">
        <v>223</v>
      </c>
      <c r="B106">
        <v>515</v>
      </c>
      <c r="C106" s="27" t="s">
        <v>224</v>
      </c>
      <c r="D106" t="s">
        <v>225</v>
      </c>
      <c r="E106" s="32">
        <v>-32.5</v>
      </c>
      <c r="F106" s="10">
        <f>Tabela131234536781011[[#This Row],[BASE]]/Tabela131234536781011[[#Totals],[BASE]]</f>
        <v>5.1538217570567722E-2</v>
      </c>
      <c r="G106" s="31">
        <f>G$7*Tabela131234536781011[[#This Row],[Distribuição Base]]</f>
        <v>-30.922930542340634</v>
      </c>
      <c r="H106" s="31">
        <f>H$7*Tabela131234536781011[[#This Row],[Distribuição Base]]</f>
        <v>-30.922930542340634</v>
      </c>
      <c r="I106" s="31">
        <f>I$7*Tabela131234536781011[[#This Row],[Distribuição Base]]</f>
        <v>-30.922930542340634</v>
      </c>
      <c r="J106" s="31">
        <f>J$7*Tabela131234536781011[[#This Row],[Distribuição Base]]</f>
        <v>-30.922930542340634</v>
      </c>
      <c r="K106" s="31">
        <f>K$7*Tabela131234536781011[[#This Row],[Distribuição Base]]</f>
        <v>-30.922930542340634</v>
      </c>
      <c r="L106" s="31">
        <f>L$7*Tabela131234536781011[[#This Row],[Distribuição Base]]</f>
        <v>-30.922930542340634</v>
      </c>
      <c r="M106" s="31">
        <f>M$7*Tabela131234536781011[[#This Row],[Distribuição Base]]</f>
        <v>-30.922930542340634</v>
      </c>
      <c r="N106" s="31">
        <f>N$7*Tabela131234536781011[[#This Row],[Distribuição Base]]</f>
        <v>-30.922930542340634</v>
      </c>
      <c r="O106" s="31">
        <f>O$7*Tabela131234536781011[[#This Row],[Distribuição Base]]</f>
        <v>-30.922930542340634</v>
      </c>
      <c r="P106" s="31">
        <f>P$7*Tabela131234536781011[[#This Row],[Distribuição Base]]</f>
        <v>-30.922930542340634</v>
      </c>
      <c r="Q106" s="31">
        <f>Q$7*Tabela131234536781011[[#This Row],[Distribuição Base]]</f>
        <v>-30.922930542340634</v>
      </c>
      <c r="R106" s="31">
        <f>R$7*Tabela131234536781011[[#This Row],[Distribuição Base]]</f>
        <v>-30.922930542340634</v>
      </c>
      <c r="S106" s="31">
        <f>SUM(Tabela131234536781011[[#This Row],[JANEIRO]:[DEZEMBRO]])</f>
        <v>-371.07516650808753</v>
      </c>
    </row>
    <row r="107" spans="1:19" x14ac:dyDescent="0.25">
      <c r="A107" t="s">
        <v>228</v>
      </c>
      <c r="B107">
        <v>528</v>
      </c>
      <c r="C107" s="27">
        <v>40010</v>
      </c>
      <c r="D107" t="s">
        <v>288</v>
      </c>
      <c r="E107" s="32">
        <v>-16.899999999999999</v>
      </c>
      <c r="F107" s="10">
        <f>Tabela131234536781011[[#This Row],[BASE]]/Tabela131234536781011[[#Totals],[BASE]]</f>
        <v>2.6799873136695213E-2</v>
      </c>
      <c r="G107" s="31">
        <f>G$7*Tabela131234536781011[[#This Row],[Distribuição Base]]</f>
        <v>-16.079923882017127</v>
      </c>
      <c r="H107" s="31">
        <f>H$7*Tabela131234536781011[[#This Row],[Distribuição Base]]</f>
        <v>-16.079923882017127</v>
      </c>
      <c r="I107" s="31">
        <f>I$7*Tabela131234536781011[[#This Row],[Distribuição Base]]</f>
        <v>-16.079923882017127</v>
      </c>
      <c r="J107" s="31">
        <f>J$7*Tabela131234536781011[[#This Row],[Distribuição Base]]</f>
        <v>-16.079923882017127</v>
      </c>
      <c r="K107" s="31">
        <f>K$7*Tabela131234536781011[[#This Row],[Distribuição Base]]</f>
        <v>-16.079923882017127</v>
      </c>
      <c r="L107" s="31">
        <f>L$7*Tabela131234536781011[[#This Row],[Distribuição Base]]</f>
        <v>-16.079923882017127</v>
      </c>
      <c r="M107" s="31">
        <f>M$7*Tabela131234536781011[[#This Row],[Distribuição Base]]</f>
        <v>-16.079923882017127</v>
      </c>
      <c r="N107" s="31">
        <f>N$7*Tabela131234536781011[[#This Row],[Distribuição Base]]</f>
        <v>-16.079923882017127</v>
      </c>
      <c r="O107" s="31">
        <f>O$7*Tabela131234536781011[[#This Row],[Distribuição Base]]</f>
        <v>-16.079923882017127</v>
      </c>
      <c r="P107" s="31">
        <f>P$7*Tabela131234536781011[[#This Row],[Distribuição Base]]</f>
        <v>-16.079923882017127</v>
      </c>
      <c r="Q107" s="31">
        <f>Q$7*Tabela131234536781011[[#This Row],[Distribuição Base]]</f>
        <v>-16.079923882017127</v>
      </c>
      <c r="R107" s="31">
        <f>R$7*Tabela131234536781011[[#This Row],[Distribuição Base]]</f>
        <v>-16.079923882017127</v>
      </c>
      <c r="S107" s="31">
        <f>SUM(Tabela131234536781011[[#This Row],[JANEIRO]:[DEZEMBRO]])</f>
        <v>-192.95908658420547</v>
      </c>
    </row>
    <row r="108" spans="1:19" x14ac:dyDescent="0.25">
      <c r="A108" t="s">
        <v>250</v>
      </c>
      <c r="B108">
        <f>SUBTOTAL(103,Tabela131234536781011[COD_SETOR])</f>
        <v>99</v>
      </c>
      <c r="E108" s="34">
        <f>SUBTOTAL(109,Tabela131234536781011[BASE])</f>
        <v>-630.59999999999991</v>
      </c>
      <c r="F108" s="35">
        <f>SUBTOTAL(109,Tabela131234536781011[Distribuição Base])</f>
        <v>1.0000000000000007</v>
      </c>
      <c r="G108" s="34">
        <f>SUBTOTAL(109,Tabela131234536781011[JANEIRO])</f>
        <v>-600.0000000000008</v>
      </c>
      <c r="H108" s="34">
        <f>SUBTOTAL(109,Tabela131234536781011[FEVEREIRO])</f>
        <v>-600.0000000000008</v>
      </c>
      <c r="I108" s="34">
        <f>SUBTOTAL(109,Tabela131234536781011[MARÇO])</f>
        <v>-600.0000000000008</v>
      </c>
      <c r="J108" s="34">
        <f>SUBTOTAL(109,Tabela131234536781011[ABRIL])</f>
        <v>-600.0000000000008</v>
      </c>
      <c r="K108" s="34">
        <f>SUBTOTAL(109,Tabela131234536781011[MAIO])</f>
        <v>-600.0000000000008</v>
      </c>
      <c r="L108" s="34">
        <f>SUBTOTAL(109,Tabela131234536781011[JUNHO])</f>
        <v>-600.0000000000008</v>
      </c>
      <c r="M108" s="34">
        <f>SUBTOTAL(109,Tabela131234536781011[JULHO])</f>
        <v>-600.0000000000008</v>
      </c>
      <c r="N108" s="34">
        <f>SUBTOTAL(109,Tabela131234536781011[AGOSTO])</f>
        <v>-600.0000000000008</v>
      </c>
      <c r="O108" s="34">
        <f>SUBTOTAL(109,Tabela131234536781011[SETEMBRO])</f>
        <v>-600.0000000000008</v>
      </c>
      <c r="P108" s="34">
        <f>SUBTOTAL(109,Tabela131234536781011[OUTUBRO])</f>
        <v>-600.0000000000008</v>
      </c>
      <c r="Q108" s="34">
        <f>SUBTOTAL(109,Tabela131234536781011[NOVEMBRO])</f>
        <v>-600.0000000000008</v>
      </c>
      <c r="R108" s="34">
        <f>SUBTOTAL(109,Tabela131234536781011[DEZEMBRO])</f>
        <v>-600.0000000000008</v>
      </c>
    </row>
  </sheetData>
  <mergeCells count="2">
    <mergeCell ref="A6:C7"/>
    <mergeCell ref="D6:F7"/>
  </mergeCells>
  <conditionalFormatting sqref="C1:C1048576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5AAC-A3B6-4323-ADF8-8EC4E6483B02}">
  <dimension ref="A1:Q115"/>
  <sheetViews>
    <sheetView topLeftCell="A46" workbookViewId="0">
      <selection activeCell="O1" sqref="O1:O65"/>
    </sheetView>
  </sheetViews>
  <sheetFormatPr defaultRowHeight="15" x14ac:dyDescent="0.25"/>
  <cols>
    <col min="13" max="13" width="9.5703125" bestFit="1" customWidth="1"/>
    <col min="14" max="14" width="9.140625" style="10"/>
  </cols>
  <sheetData>
    <row r="1" spans="1:17" x14ac:dyDescent="0.25">
      <c r="A1" s="38" t="s">
        <v>32</v>
      </c>
      <c r="B1" t="str">
        <f>CONCATENATE(TEXT(A1,"'##.###'"),",")</f>
        <v>'11.001',</v>
      </c>
      <c r="E1" t="s">
        <v>32</v>
      </c>
      <c r="F1" s="34">
        <v>-10</v>
      </c>
      <c r="J1" s="36">
        <v>54</v>
      </c>
      <c r="K1" s="39" t="s">
        <v>89</v>
      </c>
      <c r="L1" s="36" t="s">
        <v>90</v>
      </c>
      <c r="M1" s="40">
        <v>-30.21</v>
      </c>
      <c r="N1" s="10">
        <f>M1/$M$66</f>
        <v>1.7669043204641566E-2</v>
      </c>
      <c r="O1">
        <f>N1*$Q$1</f>
        <v>-7.6506957076097981</v>
      </c>
      <c r="Q1">
        <v>-433</v>
      </c>
    </row>
    <row r="2" spans="1:17" x14ac:dyDescent="0.25">
      <c r="A2" s="27" t="s">
        <v>34</v>
      </c>
      <c r="B2" t="str">
        <f t="shared" ref="B2:B65" si="0">CONCATENATE(TEXT(A2,"'##.###'"),",")</f>
        <v>'11.010',</v>
      </c>
      <c r="E2" t="s">
        <v>34</v>
      </c>
      <c r="F2" s="34">
        <v>-1.25</v>
      </c>
      <c r="J2">
        <v>56</v>
      </c>
      <c r="K2" s="27" t="s">
        <v>91</v>
      </c>
      <c r="L2" t="s">
        <v>92</v>
      </c>
      <c r="M2" s="32">
        <v>-6.04</v>
      </c>
      <c r="N2" s="10">
        <f t="shared" ref="N2:N65" si="1">M2/$M$66</f>
        <v>3.5326388929505155E-3</v>
      </c>
      <c r="O2">
        <f t="shared" ref="O2:O65" si="2">N2*$Q$1</f>
        <v>-1.5296326406475731</v>
      </c>
    </row>
    <row r="3" spans="1:17" x14ac:dyDescent="0.25">
      <c r="A3" s="39" t="s">
        <v>36</v>
      </c>
      <c r="B3" t="str">
        <f t="shared" si="0"/>
        <v>'11.013',</v>
      </c>
      <c r="E3" t="s">
        <v>36</v>
      </c>
      <c r="F3" s="34">
        <v>-6.25</v>
      </c>
      <c r="J3" s="36">
        <v>58</v>
      </c>
      <c r="K3" s="39" t="s">
        <v>93</v>
      </c>
      <c r="L3" s="36" t="s">
        <v>94</v>
      </c>
      <c r="M3" s="40">
        <v>-12.08</v>
      </c>
      <c r="N3" s="10">
        <f t="shared" si="1"/>
        <v>7.0652777859010309E-3</v>
      </c>
      <c r="O3">
        <f t="shared" si="2"/>
        <v>-3.0592652812951462</v>
      </c>
    </row>
    <row r="4" spans="1:17" x14ac:dyDescent="0.25">
      <c r="A4" s="27" t="s">
        <v>38</v>
      </c>
      <c r="B4" t="str">
        <f t="shared" si="0"/>
        <v>'11.019',</v>
      </c>
      <c r="E4" t="s">
        <v>38</v>
      </c>
      <c r="F4" s="34">
        <v>-1.25</v>
      </c>
      <c r="J4">
        <v>65</v>
      </c>
      <c r="K4" s="27" t="s">
        <v>95</v>
      </c>
      <c r="L4" t="s">
        <v>96</v>
      </c>
      <c r="M4" s="32">
        <v>-6.04</v>
      </c>
      <c r="N4" s="10">
        <f t="shared" si="1"/>
        <v>3.5326388929505155E-3</v>
      </c>
      <c r="O4">
        <f t="shared" si="2"/>
        <v>-1.5296326406475731</v>
      </c>
    </row>
    <row r="5" spans="1:17" x14ac:dyDescent="0.25">
      <c r="A5" s="39" t="s">
        <v>40</v>
      </c>
      <c r="B5" t="str">
        <f t="shared" si="0"/>
        <v>'12.001',</v>
      </c>
      <c r="E5" t="s">
        <v>76</v>
      </c>
      <c r="F5" s="34">
        <v>-2.5</v>
      </c>
      <c r="J5" s="36">
        <v>68</v>
      </c>
      <c r="K5" s="39" t="s">
        <v>97</v>
      </c>
      <c r="L5" s="36" t="s">
        <v>98</v>
      </c>
      <c r="M5" s="40">
        <v>-18.119999999999997</v>
      </c>
      <c r="N5" s="10">
        <f t="shared" si="1"/>
        <v>1.0597916678851545E-2</v>
      </c>
      <c r="O5">
        <f t="shared" si="2"/>
        <v>-4.5888979219427188</v>
      </c>
    </row>
    <row r="6" spans="1:17" x14ac:dyDescent="0.25">
      <c r="A6" s="27" t="s">
        <v>42</v>
      </c>
      <c r="B6" t="str">
        <f t="shared" si="0"/>
        <v>'12.101',</v>
      </c>
      <c r="E6" t="s">
        <v>40</v>
      </c>
      <c r="F6" s="34">
        <v>-5</v>
      </c>
      <c r="J6">
        <v>73</v>
      </c>
      <c r="K6" s="27" t="s">
        <v>99</v>
      </c>
      <c r="L6" t="s">
        <v>100</v>
      </c>
      <c r="M6" s="32">
        <v>-42.29</v>
      </c>
      <c r="N6" s="10">
        <f t="shared" si="1"/>
        <v>2.4734320990542596E-2</v>
      </c>
      <c r="O6">
        <f t="shared" si="2"/>
        <v>-10.709960988904944</v>
      </c>
    </row>
    <row r="7" spans="1:17" x14ac:dyDescent="0.25">
      <c r="A7" s="39" t="s">
        <v>44</v>
      </c>
      <c r="B7" t="str">
        <f t="shared" si="0"/>
        <v>'12.110',</v>
      </c>
      <c r="E7" t="s">
        <v>42</v>
      </c>
      <c r="F7" s="34">
        <v>-2.5</v>
      </c>
      <c r="J7" s="36">
        <v>74</v>
      </c>
      <c r="K7" s="39" t="s">
        <v>101</v>
      </c>
      <c r="L7" s="36" t="s">
        <v>102</v>
      </c>
      <c r="M7" s="40">
        <v>-12.08</v>
      </c>
      <c r="N7" s="10">
        <f t="shared" si="1"/>
        <v>7.0652777859010309E-3</v>
      </c>
      <c r="O7">
        <f t="shared" si="2"/>
        <v>-3.0592652812951462</v>
      </c>
    </row>
    <row r="8" spans="1:17" x14ac:dyDescent="0.25">
      <c r="A8" s="27" t="s">
        <v>46</v>
      </c>
      <c r="B8" t="str">
        <f t="shared" si="0"/>
        <v>'12.111',</v>
      </c>
      <c r="E8" t="s">
        <v>44</v>
      </c>
      <c r="F8" s="34">
        <v>-1.25</v>
      </c>
      <c r="J8">
        <v>75</v>
      </c>
      <c r="K8" s="27" t="s">
        <v>103</v>
      </c>
      <c r="L8" t="s">
        <v>104</v>
      </c>
      <c r="M8" s="32">
        <v>-30.21</v>
      </c>
      <c r="N8" s="10">
        <f t="shared" si="1"/>
        <v>1.7669043204641566E-2</v>
      </c>
      <c r="O8">
        <f t="shared" si="2"/>
        <v>-7.6506957076097981</v>
      </c>
    </row>
    <row r="9" spans="1:17" x14ac:dyDescent="0.25">
      <c r="A9" s="39" t="s">
        <v>48</v>
      </c>
      <c r="B9" t="str">
        <f t="shared" si="0"/>
        <v>'12.120',</v>
      </c>
      <c r="E9" t="s">
        <v>46</v>
      </c>
      <c r="F9" s="34">
        <v>-5</v>
      </c>
      <c r="J9" s="36">
        <v>97</v>
      </c>
      <c r="K9" s="39" t="s">
        <v>105</v>
      </c>
      <c r="L9" s="36" t="s">
        <v>106</v>
      </c>
      <c r="M9" s="40">
        <v>-12.08</v>
      </c>
      <c r="N9" s="10">
        <f t="shared" si="1"/>
        <v>7.0652777859010309E-3</v>
      </c>
      <c r="O9">
        <f t="shared" si="2"/>
        <v>-3.0592652812951462</v>
      </c>
    </row>
    <row r="10" spans="1:17" x14ac:dyDescent="0.25">
      <c r="A10" s="27" t="s">
        <v>50</v>
      </c>
      <c r="B10" t="str">
        <f t="shared" si="0"/>
        <v>'12.124',</v>
      </c>
      <c r="E10" t="s">
        <v>48</v>
      </c>
      <c r="F10" s="34">
        <v>-3.75</v>
      </c>
      <c r="J10">
        <v>100</v>
      </c>
      <c r="K10" s="27" t="s">
        <v>107</v>
      </c>
      <c r="L10" t="s">
        <v>108</v>
      </c>
      <c r="M10" s="32">
        <v>-24.17</v>
      </c>
      <c r="N10" s="10">
        <f t="shared" si="1"/>
        <v>1.4136404311691053E-2</v>
      </c>
      <c r="O10">
        <f t="shared" si="2"/>
        <v>-6.1210630669622264</v>
      </c>
    </row>
    <row r="11" spans="1:17" x14ac:dyDescent="0.25">
      <c r="A11" s="39" t="s">
        <v>52</v>
      </c>
      <c r="B11" t="str">
        <f t="shared" si="0"/>
        <v>'12.130',</v>
      </c>
      <c r="E11" t="s">
        <v>50</v>
      </c>
      <c r="F11" s="34">
        <v>-2.5</v>
      </c>
      <c r="J11" s="36">
        <v>103</v>
      </c>
      <c r="K11" s="39" t="s">
        <v>109</v>
      </c>
      <c r="L11" s="36" t="s">
        <v>110</v>
      </c>
      <c r="M11" s="40">
        <v>-30.21</v>
      </c>
      <c r="N11" s="10">
        <f t="shared" si="1"/>
        <v>1.7669043204641566E-2</v>
      </c>
      <c r="O11">
        <f t="shared" si="2"/>
        <v>-7.6506957076097981</v>
      </c>
    </row>
    <row r="12" spans="1:17" x14ac:dyDescent="0.25">
      <c r="A12" s="27" t="s">
        <v>54</v>
      </c>
      <c r="B12" t="str">
        <f t="shared" si="0"/>
        <v>'12.131',</v>
      </c>
      <c r="E12" t="s">
        <v>52</v>
      </c>
      <c r="F12" s="34">
        <v>-2.5</v>
      </c>
      <c r="J12">
        <v>119</v>
      </c>
      <c r="K12" s="27" t="s">
        <v>111</v>
      </c>
      <c r="L12" t="s">
        <v>112</v>
      </c>
      <c r="M12" s="32">
        <v>-6.04</v>
      </c>
      <c r="N12" s="10">
        <f t="shared" si="1"/>
        <v>3.5326388929505155E-3</v>
      </c>
      <c r="O12">
        <f t="shared" si="2"/>
        <v>-1.5296326406475731</v>
      </c>
    </row>
    <row r="13" spans="1:17" x14ac:dyDescent="0.25">
      <c r="A13" s="39" t="s">
        <v>55</v>
      </c>
      <c r="B13" t="str">
        <f t="shared" si="0"/>
        <v>'12.132',</v>
      </c>
      <c r="E13" t="s">
        <v>54</v>
      </c>
      <c r="F13" s="34">
        <v>-5</v>
      </c>
      <c r="J13" s="36">
        <v>121</v>
      </c>
      <c r="K13" s="39" t="s">
        <v>113</v>
      </c>
      <c r="L13" s="36" t="s">
        <v>114</v>
      </c>
      <c r="M13" s="40">
        <v>-6.04</v>
      </c>
      <c r="N13" s="10">
        <f t="shared" si="1"/>
        <v>3.5326388929505155E-3</v>
      </c>
      <c r="O13">
        <f t="shared" si="2"/>
        <v>-1.5296326406475731</v>
      </c>
    </row>
    <row r="14" spans="1:17" x14ac:dyDescent="0.25">
      <c r="A14" s="27" t="s">
        <v>57</v>
      </c>
      <c r="B14" t="str">
        <f t="shared" si="0"/>
        <v>'12.133',</v>
      </c>
      <c r="E14" t="s">
        <v>55</v>
      </c>
      <c r="F14" s="34">
        <v>-1.25</v>
      </c>
      <c r="J14">
        <v>134</v>
      </c>
      <c r="K14" s="27" t="s">
        <v>115</v>
      </c>
      <c r="L14" t="s">
        <v>116</v>
      </c>
      <c r="M14" s="32">
        <v>-126.87</v>
      </c>
      <c r="N14" s="10">
        <f t="shared" si="1"/>
        <v>7.4202962971627789E-2</v>
      </c>
      <c r="O14">
        <f t="shared" si="2"/>
        <v>-32.129882966714831</v>
      </c>
    </row>
    <row r="15" spans="1:17" x14ac:dyDescent="0.25">
      <c r="A15" s="39" t="s">
        <v>59</v>
      </c>
      <c r="B15" t="str">
        <f t="shared" si="0"/>
        <v>'12.160',</v>
      </c>
      <c r="E15" t="s">
        <v>57</v>
      </c>
      <c r="F15" s="34">
        <v>-15</v>
      </c>
      <c r="J15" s="36">
        <v>145</v>
      </c>
      <c r="K15" s="39" t="s">
        <v>117</v>
      </c>
      <c r="L15" s="36" t="s">
        <v>118</v>
      </c>
      <c r="M15" s="40">
        <v>-18.119999999999997</v>
      </c>
      <c r="N15" s="10">
        <f t="shared" si="1"/>
        <v>1.0597916678851545E-2</v>
      </c>
      <c r="O15">
        <f t="shared" si="2"/>
        <v>-4.5888979219427188</v>
      </c>
    </row>
    <row r="16" spans="1:17" x14ac:dyDescent="0.25">
      <c r="A16" s="27" t="s">
        <v>61</v>
      </c>
      <c r="B16" t="str">
        <f t="shared" si="0"/>
        <v>'12.161',</v>
      </c>
      <c r="E16" t="s">
        <v>78</v>
      </c>
      <c r="F16" s="34">
        <v>-11.25</v>
      </c>
      <c r="J16">
        <v>150</v>
      </c>
      <c r="K16" s="27" t="s">
        <v>119</v>
      </c>
      <c r="L16" t="s">
        <v>120</v>
      </c>
      <c r="M16" s="32">
        <v>-12.08</v>
      </c>
      <c r="N16" s="10">
        <f t="shared" si="1"/>
        <v>7.0652777859010309E-3</v>
      </c>
      <c r="O16">
        <f t="shared" si="2"/>
        <v>-3.0592652812951462</v>
      </c>
    </row>
    <row r="17" spans="1:15" x14ac:dyDescent="0.25">
      <c r="A17" s="39" t="s">
        <v>63</v>
      </c>
      <c r="B17" t="str">
        <f t="shared" si="0"/>
        <v>'12.165',</v>
      </c>
      <c r="E17" t="s">
        <v>59</v>
      </c>
      <c r="F17" s="34">
        <v>-1.25</v>
      </c>
      <c r="J17" s="36">
        <v>155</v>
      </c>
      <c r="K17" s="39" t="s">
        <v>121</v>
      </c>
      <c r="L17" s="36" t="s">
        <v>122</v>
      </c>
      <c r="M17" s="40">
        <v>-6.04</v>
      </c>
      <c r="N17" s="10">
        <f t="shared" si="1"/>
        <v>3.5326388929505155E-3</v>
      </c>
      <c r="O17">
        <f t="shared" si="2"/>
        <v>-1.5296326406475731</v>
      </c>
    </row>
    <row r="18" spans="1:15" x14ac:dyDescent="0.25">
      <c r="A18" s="27" t="s">
        <v>65</v>
      </c>
      <c r="B18" t="str">
        <f t="shared" si="0"/>
        <v>'12.167',</v>
      </c>
      <c r="E18" t="s">
        <v>61</v>
      </c>
      <c r="F18" s="34">
        <v>-3.75</v>
      </c>
      <c r="J18">
        <v>156</v>
      </c>
      <c r="K18" s="27" t="s">
        <v>123</v>
      </c>
      <c r="L18" t="s">
        <v>124</v>
      </c>
      <c r="M18" s="32">
        <v>-90.62</v>
      </c>
      <c r="N18" s="10">
        <f t="shared" si="1"/>
        <v>5.3001280874035717E-2</v>
      </c>
      <c r="O18">
        <f t="shared" si="2"/>
        <v>-22.949554618457466</v>
      </c>
    </row>
    <row r="19" spans="1:15" x14ac:dyDescent="0.25">
      <c r="A19" s="39" t="s">
        <v>67</v>
      </c>
      <c r="B19" t="str">
        <f t="shared" si="0"/>
        <v>'16.110',</v>
      </c>
      <c r="E19" t="s">
        <v>63</v>
      </c>
      <c r="F19" s="34">
        <v>-1.25</v>
      </c>
      <c r="J19" s="36">
        <v>158</v>
      </c>
      <c r="K19" s="39" t="s">
        <v>125</v>
      </c>
      <c r="L19" s="36" t="s">
        <v>126</v>
      </c>
      <c r="M19" s="40">
        <v>-6.04</v>
      </c>
      <c r="N19" s="10">
        <f t="shared" si="1"/>
        <v>3.5326388929505155E-3</v>
      </c>
      <c r="O19">
        <f t="shared" si="2"/>
        <v>-1.5296326406475731</v>
      </c>
    </row>
    <row r="20" spans="1:15" x14ac:dyDescent="0.25">
      <c r="A20" s="27" t="s">
        <v>69</v>
      </c>
      <c r="B20" t="str">
        <f t="shared" si="0"/>
        <v>'16.130',</v>
      </c>
      <c r="E20" t="s">
        <v>65</v>
      </c>
      <c r="F20" s="34">
        <v>-1.25</v>
      </c>
      <c r="J20">
        <v>160</v>
      </c>
      <c r="K20" s="27" t="s">
        <v>127</v>
      </c>
      <c r="L20" t="s">
        <v>128</v>
      </c>
      <c r="M20" s="32">
        <v>-54.37</v>
      </c>
      <c r="N20" s="10">
        <f t="shared" si="1"/>
        <v>3.179959877644363E-2</v>
      </c>
      <c r="O20">
        <f t="shared" si="2"/>
        <v>-13.769226270200091</v>
      </c>
    </row>
    <row r="21" spans="1:15" x14ac:dyDescent="0.25">
      <c r="A21" s="39" t="s">
        <v>71</v>
      </c>
      <c r="B21" t="str">
        <f t="shared" si="0"/>
        <v>'12.178',</v>
      </c>
      <c r="E21" t="s">
        <v>71</v>
      </c>
      <c r="F21" s="34">
        <v>-2.5</v>
      </c>
      <c r="J21" s="36">
        <v>161</v>
      </c>
      <c r="K21" s="39" t="s">
        <v>129</v>
      </c>
      <c r="L21" s="36" t="s">
        <v>130</v>
      </c>
      <c r="M21" s="40">
        <v>-42.29</v>
      </c>
      <c r="N21" s="10">
        <f t="shared" si="1"/>
        <v>2.4734320990542596E-2</v>
      </c>
      <c r="O21">
        <f t="shared" si="2"/>
        <v>-10.709960988904944</v>
      </c>
    </row>
    <row r="22" spans="1:15" x14ac:dyDescent="0.25">
      <c r="A22" s="27" t="s">
        <v>73</v>
      </c>
      <c r="B22" t="str">
        <f t="shared" si="0"/>
        <v>'16.140',</v>
      </c>
      <c r="E22" t="s">
        <v>80</v>
      </c>
      <c r="F22" s="34">
        <v>-1.25</v>
      </c>
      <c r="J22">
        <v>167</v>
      </c>
      <c r="K22" s="27" t="s">
        <v>131</v>
      </c>
      <c r="L22" t="s">
        <v>132</v>
      </c>
      <c r="M22" s="32">
        <v>-18.119999999999997</v>
      </c>
      <c r="N22" s="10">
        <f t="shared" si="1"/>
        <v>1.0597916678851545E-2</v>
      </c>
      <c r="O22">
        <f t="shared" si="2"/>
        <v>-4.5888979219427188</v>
      </c>
    </row>
    <row r="23" spans="1:15" x14ac:dyDescent="0.25">
      <c r="A23" s="39" t="s">
        <v>75</v>
      </c>
      <c r="B23" t="str">
        <f t="shared" si="0"/>
        <v>'80.000',</v>
      </c>
      <c r="E23" t="s">
        <v>82</v>
      </c>
      <c r="F23" s="34">
        <v>-2.5</v>
      </c>
      <c r="J23" s="36">
        <v>169</v>
      </c>
      <c r="K23" s="39" t="s">
        <v>133</v>
      </c>
      <c r="L23" s="36" t="s">
        <v>134</v>
      </c>
      <c r="M23" s="40">
        <v>-72.5</v>
      </c>
      <c r="N23" s="10">
        <f t="shared" si="1"/>
        <v>4.2403364195184166E-2</v>
      </c>
      <c r="O23">
        <f t="shared" si="2"/>
        <v>-18.360656696514745</v>
      </c>
    </row>
    <row r="24" spans="1:15" x14ac:dyDescent="0.25">
      <c r="A24" s="27" t="s">
        <v>76</v>
      </c>
      <c r="B24" t="str">
        <f t="shared" si="0"/>
        <v>'11.021',</v>
      </c>
      <c r="E24" t="s">
        <v>84</v>
      </c>
      <c r="F24" s="34">
        <v>-5</v>
      </c>
      <c r="J24">
        <v>172</v>
      </c>
      <c r="K24" s="27" t="s">
        <v>135</v>
      </c>
      <c r="L24" t="s">
        <v>136</v>
      </c>
      <c r="M24" s="32">
        <v>-18.119999999999997</v>
      </c>
      <c r="N24" s="10">
        <f t="shared" si="1"/>
        <v>1.0597916678851545E-2</v>
      </c>
      <c r="O24">
        <f t="shared" si="2"/>
        <v>-4.5888979219427188</v>
      </c>
    </row>
    <row r="25" spans="1:15" x14ac:dyDescent="0.25">
      <c r="A25" s="39" t="s">
        <v>78</v>
      </c>
      <c r="B25" t="str">
        <f t="shared" si="0"/>
        <v>'12.136',</v>
      </c>
      <c r="E25" t="s">
        <v>86</v>
      </c>
      <c r="F25" s="34">
        <v>-2.5</v>
      </c>
      <c r="J25" s="36">
        <v>185</v>
      </c>
      <c r="K25" s="39" t="s">
        <v>137</v>
      </c>
      <c r="L25" s="36" t="s">
        <v>138</v>
      </c>
      <c r="M25" s="40">
        <v>-36.25</v>
      </c>
      <c r="N25" s="10">
        <f t="shared" si="1"/>
        <v>2.1201682097592083E-2</v>
      </c>
      <c r="O25">
        <f t="shared" si="2"/>
        <v>-9.1803283482573725</v>
      </c>
    </row>
    <row r="26" spans="1:15" x14ac:dyDescent="0.25">
      <c r="A26" s="27" t="s">
        <v>80</v>
      </c>
      <c r="B26" t="str">
        <f t="shared" si="0"/>
        <v>'12.180',</v>
      </c>
      <c r="F26" s="34"/>
      <c r="J26">
        <v>188</v>
      </c>
      <c r="K26" s="27" t="s">
        <v>139</v>
      </c>
      <c r="L26" t="s">
        <v>140</v>
      </c>
      <c r="M26" s="32">
        <v>-6.04</v>
      </c>
      <c r="N26" s="10">
        <f t="shared" si="1"/>
        <v>3.5326388929505155E-3</v>
      </c>
      <c r="O26">
        <f t="shared" si="2"/>
        <v>-1.5296326406475731</v>
      </c>
    </row>
    <row r="27" spans="1:15" x14ac:dyDescent="0.25">
      <c r="A27" s="39" t="s">
        <v>82</v>
      </c>
      <c r="B27" t="str">
        <f t="shared" si="0"/>
        <v>'12.182',</v>
      </c>
      <c r="F27" s="34"/>
      <c r="J27" s="36">
        <v>192</v>
      </c>
      <c r="K27" s="39" t="s">
        <v>141</v>
      </c>
      <c r="L27" s="36" t="s">
        <v>142</v>
      </c>
      <c r="M27" s="40">
        <v>-36.25</v>
      </c>
      <c r="N27" s="10">
        <f t="shared" si="1"/>
        <v>2.1201682097592083E-2</v>
      </c>
      <c r="O27">
        <f t="shared" si="2"/>
        <v>-9.1803283482573725</v>
      </c>
    </row>
    <row r="28" spans="1:15" x14ac:dyDescent="0.25">
      <c r="A28" s="27" t="s">
        <v>84</v>
      </c>
      <c r="B28" t="str">
        <f t="shared" si="0"/>
        <v>'12.183',</v>
      </c>
      <c r="F28" s="34"/>
      <c r="J28">
        <v>195</v>
      </c>
      <c r="K28" s="27" t="s">
        <v>143</v>
      </c>
      <c r="L28" t="s">
        <v>144</v>
      </c>
      <c r="M28" s="32">
        <v>-6.04</v>
      </c>
      <c r="N28" s="10">
        <f t="shared" si="1"/>
        <v>3.5326388929505155E-3</v>
      </c>
      <c r="O28">
        <f t="shared" si="2"/>
        <v>-1.5296326406475731</v>
      </c>
    </row>
    <row r="29" spans="1:15" x14ac:dyDescent="0.25">
      <c r="A29" s="39" t="s">
        <v>86</v>
      </c>
      <c r="B29" t="str">
        <f t="shared" si="0"/>
        <v>'12.184',</v>
      </c>
      <c r="F29" s="34"/>
      <c r="J29" s="36">
        <v>197</v>
      </c>
      <c r="K29" s="39" t="s">
        <v>145</v>
      </c>
      <c r="L29" s="36" t="s">
        <v>146</v>
      </c>
      <c r="M29" s="40">
        <v>-6.04</v>
      </c>
      <c r="N29" s="10">
        <f t="shared" si="1"/>
        <v>3.5326388929505155E-3</v>
      </c>
      <c r="O29">
        <f t="shared" si="2"/>
        <v>-1.5296326406475731</v>
      </c>
    </row>
    <row r="30" spans="1:15" x14ac:dyDescent="0.25">
      <c r="A30" s="27" t="s">
        <v>89</v>
      </c>
      <c r="B30" t="str">
        <f t="shared" si="0"/>
        <v>'20.001',</v>
      </c>
      <c r="F30" s="34"/>
      <c r="J30">
        <v>201</v>
      </c>
      <c r="K30" s="27" t="s">
        <v>147</v>
      </c>
      <c r="L30" t="s">
        <v>148</v>
      </c>
      <c r="M30" s="32">
        <v>-18.119999999999997</v>
      </c>
      <c r="N30" s="10">
        <f t="shared" si="1"/>
        <v>1.0597916678851545E-2</v>
      </c>
      <c r="O30">
        <f t="shared" si="2"/>
        <v>-4.5888979219427188</v>
      </c>
    </row>
    <row r="31" spans="1:15" x14ac:dyDescent="0.25">
      <c r="A31" s="39" t="s">
        <v>91</v>
      </c>
      <c r="B31" t="str">
        <f t="shared" si="0"/>
        <v>'20.018',</v>
      </c>
      <c r="F31" s="34"/>
      <c r="J31" s="36">
        <v>202</v>
      </c>
      <c r="K31" s="39" t="s">
        <v>149</v>
      </c>
      <c r="L31" s="36" t="s">
        <v>150</v>
      </c>
      <c r="M31" s="40">
        <v>-6.04</v>
      </c>
      <c r="N31" s="10">
        <f t="shared" si="1"/>
        <v>3.5326388929505155E-3</v>
      </c>
      <c r="O31">
        <f t="shared" si="2"/>
        <v>-1.5296326406475731</v>
      </c>
    </row>
    <row r="32" spans="1:15" x14ac:dyDescent="0.25">
      <c r="A32" s="27" t="s">
        <v>93</v>
      </c>
      <c r="B32" t="str">
        <f t="shared" si="0"/>
        <v>'20.020',</v>
      </c>
      <c r="F32" s="34"/>
      <c r="J32">
        <v>208</v>
      </c>
      <c r="K32" s="27" t="s">
        <v>151</v>
      </c>
      <c r="L32" t="s">
        <v>152</v>
      </c>
      <c r="M32" s="32">
        <v>-24.17</v>
      </c>
      <c r="N32" s="10">
        <f t="shared" si="1"/>
        <v>1.4136404311691053E-2</v>
      </c>
      <c r="O32">
        <f t="shared" si="2"/>
        <v>-6.1210630669622264</v>
      </c>
    </row>
    <row r="33" spans="1:15" x14ac:dyDescent="0.25">
      <c r="A33" s="39" t="s">
        <v>95</v>
      </c>
      <c r="B33" t="str">
        <f t="shared" si="0"/>
        <v>'20.040',</v>
      </c>
      <c r="F33" s="34"/>
      <c r="J33" s="36">
        <v>211</v>
      </c>
      <c r="K33" s="39" t="s">
        <v>153</v>
      </c>
      <c r="L33" s="36" t="s">
        <v>154</v>
      </c>
      <c r="M33" s="40">
        <v>-36.25</v>
      </c>
      <c r="N33" s="10">
        <f t="shared" si="1"/>
        <v>2.1201682097592083E-2</v>
      </c>
      <c r="O33">
        <f t="shared" si="2"/>
        <v>-9.1803283482573725</v>
      </c>
    </row>
    <row r="34" spans="1:15" x14ac:dyDescent="0.25">
      <c r="A34" s="27" t="s">
        <v>97</v>
      </c>
      <c r="B34" t="str">
        <f t="shared" si="0"/>
        <v>'20.300',</v>
      </c>
      <c r="F34" s="34"/>
      <c r="J34">
        <v>220</v>
      </c>
      <c r="K34" s="27" t="s">
        <v>155</v>
      </c>
      <c r="L34" t="s">
        <v>156</v>
      </c>
      <c r="M34" s="32">
        <v>-24.17</v>
      </c>
      <c r="N34" s="10">
        <f t="shared" si="1"/>
        <v>1.4136404311691053E-2</v>
      </c>
      <c r="O34">
        <f t="shared" si="2"/>
        <v>-6.1210630669622264</v>
      </c>
    </row>
    <row r="35" spans="1:15" x14ac:dyDescent="0.25">
      <c r="A35" s="39" t="s">
        <v>99</v>
      </c>
      <c r="B35" t="str">
        <f t="shared" si="0"/>
        <v>'20.702',</v>
      </c>
      <c r="F35" s="34"/>
      <c r="J35" s="36">
        <v>221</v>
      </c>
      <c r="K35" s="39" t="s">
        <v>157</v>
      </c>
      <c r="L35" s="36" t="s">
        <v>158</v>
      </c>
      <c r="M35" s="40">
        <v>-187.28</v>
      </c>
      <c r="N35" s="10">
        <f t="shared" si="1"/>
        <v>0.10953520064102194</v>
      </c>
      <c r="O35">
        <f t="shared" si="2"/>
        <v>-47.428741877562501</v>
      </c>
    </row>
    <row r="36" spans="1:15" x14ac:dyDescent="0.25">
      <c r="A36" s="27" t="s">
        <v>101</v>
      </c>
      <c r="B36" t="str">
        <f t="shared" si="0"/>
        <v>'20.705',</v>
      </c>
      <c r="F36" s="34"/>
      <c r="J36">
        <v>223</v>
      </c>
      <c r="K36" s="27" t="s">
        <v>159</v>
      </c>
      <c r="L36" t="s">
        <v>160</v>
      </c>
      <c r="M36" s="32">
        <v>-6.04</v>
      </c>
      <c r="N36" s="10">
        <f t="shared" si="1"/>
        <v>3.5326388929505155E-3</v>
      </c>
      <c r="O36">
        <f t="shared" si="2"/>
        <v>-1.5296326406475731</v>
      </c>
    </row>
    <row r="37" spans="1:15" x14ac:dyDescent="0.25">
      <c r="A37" s="39" t="s">
        <v>103</v>
      </c>
      <c r="B37" t="str">
        <f t="shared" si="0"/>
        <v>'20.706',</v>
      </c>
      <c r="F37" s="34"/>
      <c r="J37" s="36">
        <v>224</v>
      </c>
      <c r="K37" s="39" t="s">
        <v>161</v>
      </c>
      <c r="L37" s="36" t="s">
        <v>162</v>
      </c>
      <c r="M37" s="40">
        <v>-12.08</v>
      </c>
      <c r="N37" s="10">
        <f t="shared" si="1"/>
        <v>7.0652777859010309E-3</v>
      </c>
      <c r="O37">
        <f t="shared" si="2"/>
        <v>-3.0592652812951462</v>
      </c>
    </row>
    <row r="38" spans="1:15" x14ac:dyDescent="0.25">
      <c r="A38" s="27" t="s">
        <v>105</v>
      </c>
      <c r="B38" t="str">
        <f t="shared" si="0"/>
        <v>'20.738',</v>
      </c>
      <c r="J38">
        <v>225</v>
      </c>
      <c r="K38" s="27" t="s">
        <v>163</v>
      </c>
      <c r="L38" t="s">
        <v>164</v>
      </c>
      <c r="M38" s="32">
        <v>-42.29</v>
      </c>
      <c r="N38" s="10">
        <f t="shared" si="1"/>
        <v>2.4734320990542596E-2</v>
      </c>
      <c r="O38">
        <f t="shared" si="2"/>
        <v>-10.709960988904944</v>
      </c>
    </row>
    <row r="39" spans="1:15" x14ac:dyDescent="0.25">
      <c r="A39" s="39" t="s">
        <v>107</v>
      </c>
      <c r="B39" t="str">
        <f t="shared" si="0"/>
        <v>'20.780',</v>
      </c>
      <c r="J39" s="36">
        <v>229</v>
      </c>
      <c r="K39" s="39" t="s">
        <v>165</v>
      </c>
      <c r="L39" s="36" t="s">
        <v>166</v>
      </c>
      <c r="M39" s="40">
        <v>-24.17</v>
      </c>
      <c r="N39" s="10">
        <f t="shared" si="1"/>
        <v>1.4136404311691053E-2</v>
      </c>
      <c r="O39">
        <f t="shared" si="2"/>
        <v>-6.1210630669622264</v>
      </c>
    </row>
    <row r="40" spans="1:15" x14ac:dyDescent="0.25">
      <c r="A40" s="27" t="s">
        <v>109</v>
      </c>
      <c r="B40" t="str">
        <f t="shared" si="0"/>
        <v>'20.783',</v>
      </c>
      <c r="J40">
        <v>230</v>
      </c>
      <c r="K40" s="27" t="s">
        <v>167</v>
      </c>
      <c r="L40" t="s">
        <v>168</v>
      </c>
      <c r="M40" s="32">
        <v>-12.08</v>
      </c>
      <c r="N40" s="10">
        <f t="shared" si="1"/>
        <v>7.0652777859010309E-3</v>
      </c>
      <c r="O40">
        <f t="shared" si="2"/>
        <v>-3.0592652812951462</v>
      </c>
    </row>
    <row r="41" spans="1:15" x14ac:dyDescent="0.25">
      <c r="A41" s="39" t="s">
        <v>111</v>
      </c>
      <c r="B41" t="str">
        <f t="shared" si="0"/>
        <v>'20.829',</v>
      </c>
      <c r="J41" s="36">
        <v>232</v>
      </c>
      <c r="K41" s="39" t="s">
        <v>169</v>
      </c>
      <c r="L41" s="36" t="s">
        <v>170</v>
      </c>
      <c r="M41" s="40">
        <v>-6.04</v>
      </c>
      <c r="N41" s="10">
        <f t="shared" si="1"/>
        <v>3.5326388929505155E-3</v>
      </c>
      <c r="O41">
        <f t="shared" si="2"/>
        <v>-1.5296326406475731</v>
      </c>
    </row>
    <row r="42" spans="1:15" x14ac:dyDescent="0.25">
      <c r="A42" s="27" t="s">
        <v>113</v>
      </c>
      <c r="B42" t="str">
        <f t="shared" si="0"/>
        <v>'20.831',</v>
      </c>
      <c r="J42">
        <v>233</v>
      </c>
      <c r="K42" s="27" t="s">
        <v>171</v>
      </c>
      <c r="L42" t="s">
        <v>172</v>
      </c>
      <c r="M42" s="32">
        <v>-6.04</v>
      </c>
      <c r="N42" s="10">
        <f t="shared" si="1"/>
        <v>3.5326388929505155E-3</v>
      </c>
      <c r="O42">
        <f t="shared" si="2"/>
        <v>-1.5296326406475731</v>
      </c>
    </row>
    <row r="43" spans="1:15" x14ac:dyDescent="0.25">
      <c r="A43" s="39" t="s">
        <v>115</v>
      </c>
      <c r="B43" t="str">
        <f t="shared" si="0"/>
        <v>'20.920',</v>
      </c>
      <c r="J43" s="36">
        <v>234</v>
      </c>
      <c r="K43" s="39" t="s">
        <v>173</v>
      </c>
      <c r="L43" s="36" t="s">
        <v>174</v>
      </c>
      <c r="M43" s="40">
        <v>-6.04</v>
      </c>
      <c r="N43" s="10">
        <f t="shared" si="1"/>
        <v>3.5326388929505155E-3</v>
      </c>
      <c r="O43">
        <f t="shared" si="2"/>
        <v>-1.5296326406475731</v>
      </c>
    </row>
    <row r="44" spans="1:15" x14ac:dyDescent="0.25">
      <c r="A44" s="27" t="s">
        <v>117</v>
      </c>
      <c r="B44" t="str">
        <f t="shared" si="0"/>
        <v>'21.110',</v>
      </c>
      <c r="J44">
        <v>235</v>
      </c>
      <c r="K44" s="27" t="s">
        <v>175</v>
      </c>
      <c r="L44" t="s">
        <v>176</v>
      </c>
      <c r="M44" s="32">
        <v>-6.04</v>
      </c>
      <c r="N44" s="10">
        <f t="shared" si="1"/>
        <v>3.5326388929505155E-3</v>
      </c>
      <c r="O44">
        <f t="shared" si="2"/>
        <v>-1.5296326406475731</v>
      </c>
    </row>
    <row r="45" spans="1:15" x14ac:dyDescent="0.25">
      <c r="A45" s="39" t="s">
        <v>119</v>
      </c>
      <c r="B45" t="str">
        <f t="shared" si="0"/>
        <v>'21.115',</v>
      </c>
      <c r="J45" s="36">
        <v>236</v>
      </c>
      <c r="K45" s="39" t="s">
        <v>177</v>
      </c>
      <c r="L45" s="36" t="s">
        <v>178</v>
      </c>
      <c r="M45" s="40">
        <v>-6.04</v>
      </c>
      <c r="N45" s="10">
        <f t="shared" si="1"/>
        <v>3.5326388929505155E-3</v>
      </c>
      <c r="O45">
        <f t="shared" si="2"/>
        <v>-1.5296326406475731</v>
      </c>
    </row>
    <row r="46" spans="1:15" x14ac:dyDescent="0.25">
      <c r="A46" s="27" t="s">
        <v>121</v>
      </c>
      <c r="B46" t="str">
        <f t="shared" si="0"/>
        <v>'21.130',</v>
      </c>
      <c r="J46">
        <v>238</v>
      </c>
      <c r="K46" s="27" t="s">
        <v>179</v>
      </c>
      <c r="L46" t="s">
        <v>180</v>
      </c>
      <c r="M46" s="32">
        <v>-6.04</v>
      </c>
      <c r="N46" s="10">
        <f t="shared" si="1"/>
        <v>3.5326388929505155E-3</v>
      </c>
      <c r="O46">
        <f t="shared" si="2"/>
        <v>-1.5296326406475731</v>
      </c>
    </row>
    <row r="47" spans="1:15" x14ac:dyDescent="0.25">
      <c r="A47" s="39" t="s">
        <v>123</v>
      </c>
      <c r="B47" t="str">
        <f t="shared" si="0"/>
        <v>'21.210',</v>
      </c>
      <c r="J47" s="36">
        <v>239</v>
      </c>
      <c r="K47" s="39" t="s">
        <v>181</v>
      </c>
      <c r="L47" s="36" t="s">
        <v>182</v>
      </c>
      <c r="M47" s="40">
        <v>-6.04</v>
      </c>
      <c r="N47" s="10">
        <f t="shared" si="1"/>
        <v>3.5326388929505155E-3</v>
      </c>
      <c r="O47">
        <f t="shared" si="2"/>
        <v>-1.5296326406475731</v>
      </c>
    </row>
    <row r="48" spans="1:15" x14ac:dyDescent="0.25">
      <c r="A48" s="27" t="s">
        <v>125</v>
      </c>
      <c r="B48" t="str">
        <f t="shared" si="0"/>
        <v>'21.220',</v>
      </c>
      <c r="J48">
        <v>241</v>
      </c>
      <c r="K48" s="27" t="s">
        <v>183</v>
      </c>
      <c r="L48" t="s">
        <v>184</v>
      </c>
      <c r="M48" s="32">
        <v>-6.04</v>
      </c>
      <c r="N48" s="10">
        <f t="shared" si="1"/>
        <v>3.5326388929505155E-3</v>
      </c>
      <c r="O48">
        <f t="shared" si="2"/>
        <v>-1.5296326406475731</v>
      </c>
    </row>
    <row r="49" spans="1:15" x14ac:dyDescent="0.25">
      <c r="A49" s="39" t="s">
        <v>127</v>
      </c>
      <c r="B49" t="str">
        <f t="shared" si="0"/>
        <v>'21.240',</v>
      </c>
      <c r="J49" s="36">
        <v>249</v>
      </c>
      <c r="K49" s="39" t="s">
        <v>186</v>
      </c>
      <c r="L49" s="36" t="s">
        <v>187</v>
      </c>
      <c r="M49" s="40">
        <v>-6.04</v>
      </c>
      <c r="N49" s="10">
        <f t="shared" si="1"/>
        <v>3.5326388929505155E-3</v>
      </c>
      <c r="O49">
        <f t="shared" si="2"/>
        <v>-1.5296326406475731</v>
      </c>
    </row>
    <row r="50" spans="1:15" x14ac:dyDescent="0.25">
      <c r="A50" s="27" t="s">
        <v>129</v>
      </c>
      <c r="B50" t="str">
        <f t="shared" si="0"/>
        <v>'21.241',</v>
      </c>
      <c r="J50">
        <v>257</v>
      </c>
      <c r="K50" s="27" t="s">
        <v>188</v>
      </c>
      <c r="L50" t="s">
        <v>189</v>
      </c>
      <c r="M50" s="32">
        <v>-144.99</v>
      </c>
      <c r="N50" s="10">
        <f t="shared" si="1"/>
        <v>8.4800879650479347E-2</v>
      </c>
      <c r="O50">
        <f t="shared" si="2"/>
        <v>-36.718780888657555</v>
      </c>
    </row>
    <row r="51" spans="1:15" x14ac:dyDescent="0.25">
      <c r="A51" s="39" t="s">
        <v>131</v>
      </c>
      <c r="B51" t="str">
        <f t="shared" si="0"/>
        <v>'21.250',</v>
      </c>
      <c r="J51" s="36">
        <v>265</v>
      </c>
      <c r="K51" s="39" t="s">
        <v>190</v>
      </c>
      <c r="L51" s="36" t="s">
        <v>191</v>
      </c>
      <c r="M51" s="40">
        <v>-60.41</v>
      </c>
      <c r="N51" s="10">
        <f t="shared" si="1"/>
        <v>3.533223766939414E-2</v>
      </c>
      <c r="O51">
        <f t="shared" si="2"/>
        <v>-15.298858910847663</v>
      </c>
    </row>
    <row r="52" spans="1:15" x14ac:dyDescent="0.25">
      <c r="A52" s="27" t="s">
        <v>133</v>
      </c>
      <c r="B52" t="str">
        <f t="shared" si="0"/>
        <v>'21.280',</v>
      </c>
      <c r="J52">
        <v>270</v>
      </c>
      <c r="K52" s="27" t="s">
        <v>192</v>
      </c>
      <c r="L52" t="s">
        <v>193</v>
      </c>
      <c r="M52" s="32">
        <v>-18.119999999999997</v>
      </c>
      <c r="N52" s="10">
        <f t="shared" si="1"/>
        <v>1.0597916678851545E-2</v>
      </c>
      <c r="O52">
        <f t="shared" si="2"/>
        <v>-4.5888979219427188</v>
      </c>
    </row>
    <row r="53" spans="1:15" x14ac:dyDescent="0.25">
      <c r="A53" s="39" t="s">
        <v>135</v>
      </c>
      <c r="B53" t="str">
        <f t="shared" si="0"/>
        <v>'21.402',</v>
      </c>
      <c r="J53" s="36">
        <v>271</v>
      </c>
      <c r="K53" s="39" t="s">
        <v>194</v>
      </c>
      <c r="L53" s="36" t="s">
        <v>195</v>
      </c>
      <c r="M53" s="40">
        <v>-24.17</v>
      </c>
      <c r="N53" s="10">
        <f t="shared" si="1"/>
        <v>1.4136404311691053E-2</v>
      </c>
      <c r="O53">
        <f t="shared" si="2"/>
        <v>-6.1210630669622264</v>
      </c>
    </row>
    <row r="54" spans="1:15" x14ac:dyDescent="0.25">
      <c r="A54" s="27" t="s">
        <v>137</v>
      </c>
      <c r="B54" t="str">
        <f t="shared" si="0"/>
        <v>'21.451',</v>
      </c>
      <c r="J54">
        <v>272</v>
      </c>
      <c r="K54" s="27" t="s">
        <v>196</v>
      </c>
      <c r="L54" t="s">
        <v>197</v>
      </c>
      <c r="M54" s="32">
        <v>-24.17</v>
      </c>
      <c r="N54" s="10">
        <f t="shared" si="1"/>
        <v>1.4136404311691053E-2</v>
      </c>
      <c r="O54">
        <f t="shared" si="2"/>
        <v>-6.1210630669622264</v>
      </c>
    </row>
    <row r="55" spans="1:15" x14ac:dyDescent="0.25">
      <c r="A55" s="39" t="s">
        <v>139</v>
      </c>
      <c r="B55" t="str">
        <f t="shared" si="0"/>
        <v>'21.454',</v>
      </c>
      <c r="J55" s="36">
        <v>274</v>
      </c>
      <c r="K55" s="39" t="s">
        <v>198</v>
      </c>
      <c r="L55" s="36" t="s">
        <v>199</v>
      </c>
      <c r="M55" s="40">
        <v>-18.119999999999997</v>
      </c>
      <c r="N55" s="10">
        <f t="shared" si="1"/>
        <v>1.0597916678851545E-2</v>
      </c>
      <c r="O55">
        <f t="shared" si="2"/>
        <v>-4.5888979219427188</v>
      </c>
    </row>
    <row r="56" spans="1:15" x14ac:dyDescent="0.25">
      <c r="A56" s="27" t="s">
        <v>141</v>
      </c>
      <c r="B56" t="str">
        <f t="shared" si="0"/>
        <v>'21.463',</v>
      </c>
      <c r="J56">
        <v>275</v>
      </c>
      <c r="K56" s="27" t="s">
        <v>200</v>
      </c>
      <c r="L56" t="s">
        <v>201</v>
      </c>
      <c r="M56" s="32">
        <v>-24.17</v>
      </c>
      <c r="N56" s="10">
        <f t="shared" si="1"/>
        <v>1.4136404311691053E-2</v>
      </c>
      <c r="O56">
        <f t="shared" si="2"/>
        <v>-6.1210630669622264</v>
      </c>
    </row>
    <row r="57" spans="1:15" x14ac:dyDescent="0.25">
      <c r="A57" s="39" t="s">
        <v>143</v>
      </c>
      <c r="B57" t="str">
        <f t="shared" si="0"/>
        <v>'21.466',</v>
      </c>
      <c r="J57" s="36">
        <v>276</v>
      </c>
      <c r="K57" s="39" t="s">
        <v>202</v>
      </c>
      <c r="L57" s="36" t="s">
        <v>203</v>
      </c>
      <c r="M57" s="40">
        <v>-24.17</v>
      </c>
      <c r="N57" s="10">
        <f t="shared" si="1"/>
        <v>1.4136404311691053E-2</v>
      </c>
      <c r="O57">
        <f t="shared" si="2"/>
        <v>-6.1210630669622264</v>
      </c>
    </row>
    <row r="58" spans="1:15" x14ac:dyDescent="0.25">
      <c r="A58" s="27" t="s">
        <v>145</v>
      </c>
      <c r="B58" t="str">
        <f t="shared" si="0"/>
        <v>'21.468',</v>
      </c>
      <c r="J58">
        <v>277</v>
      </c>
      <c r="K58" s="27" t="s">
        <v>204</v>
      </c>
      <c r="L58" t="s">
        <v>205</v>
      </c>
      <c r="M58" s="32">
        <v>-18.119999999999997</v>
      </c>
      <c r="N58" s="10">
        <f t="shared" si="1"/>
        <v>1.0597916678851545E-2</v>
      </c>
      <c r="O58">
        <f t="shared" si="2"/>
        <v>-4.5888979219427188</v>
      </c>
    </row>
    <row r="59" spans="1:15" x14ac:dyDescent="0.25">
      <c r="A59" s="39" t="s">
        <v>147</v>
      </c>
      <c r="B59" t="str">
        <f t="shared" si="0"/>
        <v>'22.000',</v>
      </c>
      <c r="J59" s="36">
        <v>279</v>
      </c>
      <c r="K59" s="39" t="s">
        <v>206</v>
      </c>
      <c r="L59" s="36" t="s">
        <v>207</v>
      </c>
      <c r="M59" s="40">
        <v>-6.04</v>
      </c>
      <c r="N59" s="10">
        <f t="shared" si="1"/>
        <v>3.5326388929505155E-3</v>
      </c>
      <c r="O59">
        <f t="shared" si="2"/>
        <v>-1.5296326406475731</v>
      </c>
    </row>
    <row r="60" spans="1:15" x14ac:dyDescent="0.25">
      <c r="A60" s="27" t="s">
        <v>149</v>
      </c>
      <c r="B60" t="str">
        <f t="shared" si="0"/>
        <v>'22.001',</v>
      </c>
      <c r="J60">
        <v>280</v>
      </c>
      <c r="K60" s="27" t="s">
        <v>208</v>
      </c>
      <c r="L60" t="s">
        <v>209</v>
      </c>
      <c r="M60" s="32">
        <v>-30.21</v>
      </c>
      <c r="N60" s="10">
        <f t="shared" si="1"/>
        <v>1.7669043204641566E-2</v>
      </c>
      <c r="O60">
        <f t="shared" si="2"/>
        <v>-7.6506957076097981</v>
      </c>
    </row>
    <row r="61" spans="1:15" x14ac:dyDescent="0.25">
      <c r="A61" s="39" t="s">
        <v>151</v>
      </c>
      <c r="B61" t="str">
        <f t="shared" si="0"/>
        <v>'22.011',</v>
      </c>
      <c r="J61" s="36">
        <v>281</v>
      </c>
      <c r="K61" s="39" t="s">
        <v>210</v>
      </c>
      <c r="L61" s="36" t="s">
        <v>211</v>
      </c>
      <c r="M61" s="40">
        <v>-12.08</v>
      </c>
      <c r="N61" s="10">
        <f t="shared" si="1"/>
        <v>7.0652777859010309E-3</v>
      </c>
      <c r="O61">
        <f t="shared" si="2"/>
        <v>-3.0592652812951462</v>
      </c>
    </row>
    <row r="62" spans="1:15" x14ac:dyDescent="0.25">
      <c r="A62" s="27" t="s">
        <v>153</v>
      </c>
      <c r="B62" t="str">
        <f t="shared" si="0"/>
        <v>'22.014',</v>
      </c>
      <c r="J62">
        <v>283</v>
      </c>
      <c r="K62" s="27" t="s">
        <v>212</v>
      </c>
      <c r="L62" t="s">
        <v>213</v>
      </c>
      <c r="M62" s="32">
        <v>-6.04</v>
      </c>
      <c r="N62" s="10">
        <f t="shared" si="1"/>
        <v>3.5326388929505155E-3</v>
      </c>
      <c r="O62">
        <f t="shared" si="2"/>
        <v>-1.5296326406475731</v>
      </c>
    </row>
    <row r="63" spans="1:15" x14ac:dyDescent="0.25">
      <c r="A63" s="39" t="s">
        <v>155</v>
      </c>
      <c r="B63" t="str">
        <f t="shared" si="0"/>
        <v>'22.100',</v>
      </c>
      <c r="J63" s="36">
        <v>284</v>
      </c>
      <c r="K63" s="39" t="s">
        <v>214</v>
      </c>
      <c r="L63" s="36" t="s">
        <v>215</v>
      </c>
      <c r="M63" s="40">
        <v>-6.04</v>
      </c>
      <c r="N63" s="10">
        <f t="shared" si="1"/>
        <v>3.5326388929505155E-3</v>
      </c>
      <c r="O63">
        <f t="shared" si="2"/>
        <v>-1.5296326406475731</v>
      </c>
    </row>
    <row r="64" spans="1:15" x14ac:dyDescent="0.25">
      <c r="A64" s="27" t="s">
        <v>157</v>
      </c>
      <c r="B64" t="str">
        <f t="shared" si="0"/>
        <v>'22.102',</v>
      </c>
      <c r="J64">
        <v>296</v>
      </c>
      <c r="K64" s="27" t="s">
        <v>216</v>
      </c>
      <c r="L64" t="s">
        <v>217</v>
      </c>
      <c r="M64" s="32">
        <v>-42.39</v>
      </c>
      <c r="N64" s="10">
        <f t="shared" si="1"/>
        <v>2.4792808389432507E-2</v>
      </c>
      <c r="O64">
        <f t="shared" si="2"/>
        <v>-10.735286032624275</v>
      </c>
    </row>
    <row r="65" spans="1:15" x14ac:dyDescent="0.25">
      <c r="A65" s="39" t="s">
        <v>159</v>
      </c>
      <c r="B65" t="str">
        <f t="shared" si="0"/>
        <v>'22.104',</v>
      </c>
      <c r="J65" s="36">
        <v>863</v>
      </c>
      <c r="K65" s="39" t="s">
        <v>218</v>
      </c>
      <c r="L65" s="36" t="s">
        <v>219</v>
      </c>
      <c r="M65" s="40">
        <v>-12.08</v>
      </c>
      <c r="N65" s="10">
        <f t="shared" si="1"/>
        <v>7.0652777859010309E-3</v>
      </c>
      <c r="O65">
        <f t="shared" si="2"/>
        <v>-3.0592652812951462</v>
      </c>
    </row>
    <row r="66" spans="1:15" x14ac:dyDescent="0.25">
      <c r="A66" s="27" t="s">
        <v>161</v>
      </c>
      <c r="B66" t="str">
        <f t="shared" ref="B66:B115" si="3">CONCATENATE(TEXT(A66,"'##.###'"),",")</f>
        <v>'22.105',</v>
      </c>
      <c r="M66" s="34">
        <f>SUM(M1:M65)</f>
        <v>-1709.7699999999993</v>
      </c>
    </row>
    <row r="67" spans="1:15" x14ac:dyDescent="0.25">
      <c r="A67" s="39" t="s">
        <v>163</v>
      </c>
      <c r="B67" t="str">
        <f t="shared" si="3"/>
        <v>'22.107',</v>
      </c>
    </row>
    <row r="68" spans="1:15" x14ac:dyDescent="0.25">
      <c r="A68" s="27" t="s">
        <v>165</v>
      </c>
      <c r="B68" t="str">
        <f t="shared" si="3"/>
        <v>'22.119',</v>
      </c>
    </row>
    <row r="69" spans="1:15" x14ac:dyDescent="0.25">
      <c r="A69" s="39" t="s">
        <v>167</v>
      </c>
      <c r="B69" t="str">
        <f t="shared" si="3"/>
        <v>'22.120',</v>
      </c>
    </row>
    <row r="70" spans="1:15" x14ac:dyDescent="0.25">
      <c r="A70" s="27" t="s">
        <v>169</v>
      </c>
      <c r="B70" t="str">
        <f t="shared" si="3"/>
        <v>'22.140',</v>
      </c>
    </row>
    <row r="71" spans="1:15" x14ac:dyDescent="0.25">
      <c r="A71" s="39" t="s">
        <v>171</v>
      </c>
      <c r="B71" t="str">
        <f t="shared" si="3"/>
        <v>'22.141',</v>
      </c>
    </row>
    <row r="72" spans="1:15" x14ac:dyDescent="0.25">
      <c r="A72" s="27" t="s">
        <v>173</v>
      </c>
      <c r="B72" t="str">
        <f t="shared" si="3"/>
        <v>'22.150',</v>
      </c>
    </row>
    <row r="73" spans="1:15" x14ac:dyDescent="0.25">
      <c r="A73" s="39" t="s">
        <v>175</v>
      </c>
      <c r="B73" t="str">
        <f t="shared" si="3"/>
        <v>'22.160',</v>
      </c>
    </row>
    <row r="74" spans="1:15" x14ac:dyDescent="0.25">
      <c r="A74" s="27" t="s">
        <v>177</v>
      </c>
      <c r="B74" t="str">
        <f t="shared" si="3"/>
        <v>'22.170',</v>
      </c>
    </row>
    <row r="75" spans="1:15" x14ac:dyDescent="0.25">
      <c r="A75" s="39" t="s">
        <v>179</v>
      </c>
      <c r="B75" t="str">
        <f t="shared" si="3"/>
        <v>'22.184',</v>
      </c>
    </row>
    <row r="76" spans="1:15" x14ac:dyDescent="0.25">
      <c r="A76" s="27" t="s">
        <v>181</v>
      </c>
      <c r="B76" t="str">
        <f t="shared" si="3"/>
        <v>'22.185',</v>
      </c>
    </row>
    <row r="77" spans="1:15" x14ac:dyDescent="0.25">
      <c r="A77" s="39" t="s">
        <v>183</v>
      </c>
      <c r="B77" t="str">
        <f t="shared" si="3"/>
        <v>'22.192',</v>
      </c>
    </row>
    <row r="78" spans="1:15" x14ac:dyDescent="0.25">
      <c r="A78" s="27" t="s">
        <v>185</v>
      </c>
      <c r="B78" t="str">
        <f t="shared" si="3"/>
        <v>'22.196',</v>
      </c>
    </row>
    <row r="79" spans="1:15" x14ac:dyDescent="0.25">
      <c r="A79" s="39" t="s">
        <v>186</v>
      </c>
      <c r="B79" t="str">
        <f t="shared" si="3"/>
        <v>'22.204',</v>
      </c>
    </row>
    <row r="80" spans="1:15" x14ac:dyDescent="0.25">
      <c r="A80" s="27" t="s">
        <v>188</v>
      </c>
      <c r="B80" t="str">
        <f t="shared" si="3"/>
        <v>'22.220',</v>
      </c>
    </row>
    <row r="81" spans="1:2" x14ac:dyDescent="0.25">
      <c r="A81" s="39" t="s">
        <v>190</v>
      </c>
      <c r="B81" t="str">
        <f t="shared" si="3"/>
        <v>'22.233',</v>
      </c>
    </row>
    <row r="82" spans="1:2" x14ac:dyDescent="0.25">
      <c r="A82" s="27" t="s">
        <v>192</v>
      </c>
      <c r="B82" t="str">
        <f t="shared" si="3"/>
        <v>'22.240',</v>
      </c>
    </row>
    <row r="83" spans="1:2" x14ac:dyDescent="0.25">
      <c r="A83" s="39" t="s">
        <v>194</v>
      </c>
      <c r="B83" t="str">
        <f t="shared" si="3"/>
        <v>'22.310',</v>
      </c>
    </row>
    <row r="84" spans="1:2" x14ac:dyDescent="0.25">
      <c r="A84" s="27" t="s">
        <v>196</v>
      </c>
      <c r="B84" t="str">
        <f t="shared" si="3"/>
        <v>'22.320',</v>
      </c>
    </row>
    <row r="85" spans="1:2" x14ac:dyDescent="0.25">
      <c r="A85" s="39" t="s">
        <v>198</v>
      </c>
      <c r="B85" t="str">
        <f t="shared" si="3"/>
        <v>'22.330',</v>
      </c>
    </row>
    <row r="86" spans="1:2" x14ac:dyDescent="0.25">
      <c r="A86" s="27" t="s">
        <v>200</v>
      </c>
      <c r="B86" t="str">
        <f t="shared" si="3"/>
        <v>'22.331',</v>
      </c>
    </row>
    <row r="87" spans="1:2" x14ac:dyDescent="0.25">
      <c r="A87" s="39" t="s">
        <v>202</v>
      </c>
      <c r="B87" t="str">
        <f t="shared" si="3"/>
        <v>'22.332',</v>
      </c>
    </row>
    <row r="88" spans="1:2" x14ac:dyDescent="0.25">
      <c r="A88" s="27" t="s">
        <v>204</v>
      </c>
      <c r="B88" t="str">
        <f t="shared" si="3"/>
        <v>'22.333',</v>
      </c>
    </row>
    <row r="89" spans="1:2" x14ac:dyDescent="0.25">
      <c r="A89" s="39" t="s">
        <v>206</v>
      </c>
      <c r="B89" t="str">
        <f t="shared" si="3"/>
        <v>'22.340',</v>
      </c>
    </row>
    <row r="90" spans="1:2" x14ac:dyDescent="0.25">
      <c r="A90" s="27" t="s">
        <v>208</v>
      </c>
      <c r="B90" t="str">
        <f t="shared" si="3"/>
        <v>'22.360',</v>
      </c>
    </row>
    <row r="91" spans="1:2" x14ac:dyDescent="0.25">
      <c r="A91" s="39" t="s">
        <v>210</v>
      </c>
      <c r="B91" t="str">
        <f t="shared" si="3"/>
        <v>'22.370',</v>
      </c>
    </row>
    <row r="92" spans="1:2" x14ac:dyDescent="0.25">
      <c r="A92" s="27" t="s">
        <v>212</v>
      </c>
      <c r="B92" t="str">
        <f t="shared" si="3"/>
        <v>'22.390',</v>
      </c>
    </row>
    <row r="93" spans="1:2" x14ac:dyDescent="0.25">
      <c r="A93" s="39" t="s">
        <v>214</v>
      </c>
      <c r="B93" t="str">
        <f t="shared" si="3"/>
        <v>'22.391',</v>
      </c>
    </row>
    <row r="94" spans="1:2" x14ac:dyDescent="0.25">
      <c r="A94" s="27" t="s">
        <v>216</v>
      </c>
      <c r="B94" t="str">
        <f t="shared" si="3"/>
        <v>'22.407',</v>
      </c>
    </row>
    <row r="95" spans="1:2" x14ac:dyDescent="0.25">
      <c r="A95" s="39" t="s">
        <v>218</v>
      </c>
      <c r="B95" t="str">
        <f t="shared" si="3"/>
        <v>'22.006',</v>
      </c>
    </row>
    <row r="96" spans="1:2" x14ac:dyDescent="0.25">
      <c r="A96" s="27" t="s">
        <v>221</v>
      </c>
      <c r="B96" t="str">
        <f t="shared" si="3"/>
        <v>'15.100',</v>
      </c>
    </row>
    <row r="97" spans="1:2" x14ac:dyDescent="0.25">
      <c r="A97" s="39" t="s">
        <v>224</v>
      </c>
      <c r="B97" t="str">
        <f t="shared" si="3"/>
        <v>'25.100',</v>
      </c>
    </row>
    <row r="98" spans="1:2" x14ac:dyDescent="0.25">
      <c r="A98" s="27" t="s">
        <v>226</v>
      </c>
      <c r="B98" t="str">
        <f t="shared" si="3"/>
        <v>'25.002',</v>
      </c>
    </row>
    <row r="99" spans="1:2" x14ac:dyDescent="0.25">
      <c r="A99" s="39" t="s">
        <v>227</v>
      </c>
      <c r="B99" t="str">
        <f t="shared" si="3"/>
        <v>'42.001',</v>
      </c>
    </row>
    <row r="100" spans="1:2" x14ac:dyDescent="0.25">
      <c r="A100" s="27" t="s">
        <v>229</v>
      </c>
      <c r="B100" t="str">
        <f t="shared" si="3"/>
        <v>'40.001',</v>
      </c>
    </row>
    <row r="101" spans="1:2" x14ac:dyDescent="0.25">
      <c r="A101" s="39" t="s">
        <v>230</v>
      </c>
      <c r="B101" t="str">
        <f t="shared" si="3"/>
        <v>'40.002',</v>
      </c>
    </row>
    <row r="102" spans="1:2" x14ac:dyDescent="0.25">
      <c r="A102" s="27" t="s">
        <v>231</v>
      </c>
      <c r="B102" t="str">
        <f t="shared" si="3"/>
        <v>'40.010',</v>
      </c>
    </row>
    <row r="103" spans="1:2" x14ac:dyDescent="0.25">
      <c r="A103" s="39" t="s">
        <v>232</v>
      </c>
      <c r="B103" t="str">
        <f t="shared" si="3"/>
        <v>'40.100',</v>
      </c>
    </row>
    <row r="104" spans="1:2" x14ac:dyDescent="0.25">
      <c r="A104" s="27" t="s">
        <v>233</v>
      </c>
      <c r="B104" t="str">
        <f t="shared" si="3"/>
        <v>'40.121',</v>
      </c>
    </row>
    <row r="105" spans="1:2" x14ac:dyDescent="0.25">
      <c r="A105" s="39" t="s">
        <v>234</v>
      </c>
      <c r="B105" t="str">
        <f t="shared" si="3"/>
        <v>'40.122',</v>
      </c>
    </row>
    <row r="106" spans="1:2" x14ac:dyDescent="0.25">
      <c r="A106" s="27" t="s">
        <v>235</v>
      </c>
      <c r="B106" t="str">
        <f t="shared" si="3"/>
        <v>'40.123',</v>
      </c>
    </row>
    <row r="107" spans="1:2" x14ac:dyDescent="0.25">
      <c r="A107" s="39" t="s">
        <v>236</v>
      </c>
      <c r="B107" t="str">
        <f t="shared" si="3"/>
        <v>'40.125',</v>
      </c>
    </row>
    <row r="108" spans="1:2" x14ac:dyDescent="0.25">
      <c r="A108" s="27" t="s">
        <v>237</v>
      </c>
      <c r="B108" t="str">
        <f t="shared" si="3"/>
        <v>'40.126',</v>
      </c>
    </row>
    <row r="109" spans="1:2" x14ac:dyDescent="0.25">
      <c r="A109" s="39" t="s">
        <v>238</v>
      </c>
      <c r="B109" t="str">
        <f t="shared" si="3"/>
        <v>'40.127',</v>
      </c>
    </row>
    <row r="110" spans="1:2" x14ac:dyDescent="0.25">
      <c r="A110" s="27" t="s">
        <v>240</v>
      </c>
      <c r="B110" t="str">
        <f t="shared" si="3"/>
        <v>'14.005',</v>
      </c>
    </row>
    <row r="111" spans="1:2" x14ac:dyDescent="0.25">
      <c r="A111" s="39" t="s">
        <v>242</v>
      </c>
      <c r="B111" t="str">
        <f t="shared" si="3"/>
        <v>'14.007',</v>
      </c>
    </row>
    <row r="112" spans="1:2" x14ac:dyDescent="0.25">
      <c r="A112" s="27" t="s">
        <v>244</v>
      </c>
      <c r="B112" t="str">
        <f t="shared" si="3"/>
        <v>'35.100',</v>
      </c>
    </row>
    <row r="113" spans="1:2" x14ac:dyDescent="0.25">
      <c r="A113" s="39" t="s">
        <v>246</v>
      </c>
      <c r="B113" t="str">
        <f t="shared" si="3"/>
        <v>'17.001',</v>
      </c>
    </row>
    <row r="114" spans="1:2" x14ac:dyDescent="0.25">
      <c r="A114" s="27" t="s">
        <v>248</v>
      </c>
      <c r="B114" t="str">
        <f t="shared" si="3"/>
        <v>'80.200',</v>
      </c>
    </row>
    <row r="115" spans="1:2" x14ac:dyDescent="0.25">
      <c r="A115" s="39" t="s">
        <v>249</v>
      </c>
      <c r="B115" t="str">
        <f t="shared" si="3"/>
        <v>'80.317',</v>
      </c>
    </row>
  </sheetData>
  <conditionalFormatting sqref="K1:K65">
    <cfRule type="duplicateValues" dxfId="5" priority="1"/>
  </conditionalFormatting>
  <pageMargins left="0.511811024" right="0.511811024" top="0.78740157499999996" bottom="0.78740157499999996" header="0.31496062000000002" footer="0.31496062000000002"/>
  <ignoredErrors>
    <ignoredError sqref="A1:A115 E1:F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D77D-6C51-42CA-85AF-BD8D65779504}">
  <dimension ref="A1:Y100"/>
  <sheetViews>
    <sheetView topLeftCell="K82" workbookViewId="0">
      <selection activeCell="U2" sqref="U2:Y100"/>
    </sheetView>
  </sheetViews>
  <sheetFormatPr defaultRowHeight="15" x14ac:dyDescent="0.25"/>
  <cols>
    <col min="17" max="17" width="41.42578125" bestFit="1" customWidth="1"/>
    <col min="20" max="20" width="9.85546875" bestFit="1" customWidth="1"/>
    <col min="24" max="24" width="20.42578125" customWidth="1"/>
  </cols>
  <sheetData>
    <row r="1" spans="1:25" x14ac:dyDescent="0.25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14</v>
      </c>
      <c r="O1" t="s">
        <v>265</v>
      </c>
      <c r="P1" t="s">
        <v>266</v>
      </c>
      <c r="Q1" t="s">
        <v>5</v>
      </c>
      <c r="T1" t="s">
        <v>282</v>
      </c>
      <c r="U1" s="43" t="s">
        <v>283</v>
      </c>
      <c r="V1" s="43" t="s">
        <v>284</v>
      </c>
      <c r="W1" s="43" t="s">
        <v>285</v>
      </c>
      <c r="X1" s="43" t="s">
        <v>286</v>
      </c>
      <c r="Y1" s="45" t="s">
        <v>261</v>
      </c>
    </row>
    <row r="2" spans="1:25" x14ac:dyDescent="0.25">
      <c r="A2" s="41">
        <v>45505</v>
      </c>
      <c r="B2" s="41">
        <v>45535</v>
      </c>
      <c r="C2" t="s">
        <v>33</v>
      </c>
      <c r="D2" t="s">
        <v>267</v>
      </c>
      <c r="E2" t="s">
        <v>268</v>
      </c>
      <c r="F2" t="s">
        <v>2</v>
      </c>
      <c r="G2" t="s">
        <v>3</v>
      </c>
      <c r="H2" s="41">
        <v>45527</v>
      </c>
      <c r="I2" t="s">
        <v>269</v>
      </c>
      <c r="J2">
        <v>-10.4</v>
      </c>
      <c r="K2" t="s">
        <v>270</v>
      </c>
      <c r="L2">
        <v>1</v>
      </c>
      <c r="M2" t="s">
        <v>31</v>
      </c>
      <c r="N2" s="27">
        <v>11001</v>
      </c>
      <c r="O2">
        <v>2024654</v>
      </c>
      <c r="P2" t="s">
        <v>271</v>
      </c>
      <c r="Q2" t="s">
        <v>10</v>
      </c>
      <c r="R2" s="42" t="s">
        <v>280</v>
      </c>
      <c r="S2" t="s">
        <v>281</v>
      </c>
      <c r="T2" s="45" t="str">
        <f>CONCATENATE(R2,TEXT(N2,"##.###"),R2,S2)</f>
        <v>'11.001',</v>
      </c>
      <c r="U2" s="45" t="s">
        <v>31</v>
      </c>
      <c r="V2" s="45">
        <v>3</v>
      </c>
      <c r="W2" s="46">
        <v>11001</v>
      </c>
      <c r="X2" s="45" t="s">
        <v>33</v>
      </c>
      <c r="Y2">
        <v>-10.4</v>
      </c>
    </row>
    <row r="3" spans="1:25" x14ac:dyDescent="0.25">
      <c r="A3" s="41">
        <v>45505</v>
      </c>
      <c r="B3" s="41">
        <v>45535</v>
      </c>
      <c r="C3" t="s">
        <v>35</v>
      </c>
      <c r="D3" t="s">
        <v>267</v>
      </c>
      <c r="E3" t="s">
        <v>268</v>
      </c>
      <c r="F3" t="s">
        <v>2</v>
      </c>
      <c r="G3" t="s">
        <v>3</v>
      </c>
      <c r="H3" s="41">
        <v>45527</v>
      </c>
      <c r="I3" t="s">
        <v>269</v>
      </c>
      <c r="J3">
        <v>-1.3</v>
      </c>
      <c r="K3" t="s">
        <v>270</v>
      </c>
      <c r="L3">
        <v>1</v>
      </c>
      <c r="M3" t="s">
        <v>31</v>
      </c>
      <c r="N3" s="27">
        <v>11010</v>
      </c>
      <c r="O3">
        <v>2024654</v>
      </c>
      <c r="P3" t="s">
        <v>271</v>
      </c>
      <c r="Q3" t="s">
        <v>10</v>
      </c>
      <c r="R3" s="42" t="s">
        <v>280</v>
      </c>
      <c r="S3" t="s">
        <v>281</v>
      </c>
      <c r="T3" s="45" t="str">
        <f t="shared" ref="T3:T35" si="0">CONCATENATE(R3,TEXT(N3,"##.###"),R3,S3)</f>
        <v>'11.010',</v>
      </c>
      <c r="U3" s="45" t="s">
        <v>31</v>
      </c>
      <c r="V3" s="45">
        <v>5</v>
      </c>
      <c r="W3" s="46">
        <v>11010</v>
      </c>
      <c r="X3" s="45" t="s">
        <v>35</v>
      </c>
      <c r="Y3">
        <v>-1.3</v>
      </c>
    </row>
    <row r="4" spans="1:25" x14ac:dyDescent="0.25">
      <c r="A4" s="41">
        <v>45505</v>
      </c>
      <c r="B4" s="41">
        <v>45535</v>
      </c>
      <c r="C4" t="s">
        <v>37</v>
      </c>
      <c r="D4" t="s">
        <v>267</v>
      </c>
      <c r="E4" t="s">
        <v>268</v>
      </c>
      <c r="F4" t="s">
        <v>2</v>
      </c>
      <c r="G4" t="s">
        <v>3</v>
      </c>
      <c r="H4" s="41">
        <v>45527</v>
      </c>
      <c r="I4" t="s">
        <v>269</v>
      </c>
      <c r="J4">
        <v>-6.5</v>
      </c>
      <c r="K4" t="s">
        <v>270</v>
      </c>
      <c r="L4">
        <v>1</v>
      </c>
      <c r="M4" t="s">
        <v>31</v>
      </c>
      <c r="N4" s="27">
        <v>11013</v>
      </c>
      <c r="O4">
        <v>2024654</v>
      </c>
      <c r="P4" t="s">
        <v>271</v>
      </c>
      <c r="Q4" t="s">
        <v>10</v>
      </c>
      <c r="R4" s="42" t="s">
        <v>280</v>
      </c>
      <c r="S4" t="s">
        <v>281</v>
      </c>
      <c r="T4" s="45" t="str">
        <f t="shared" si="0"/>
        <v>'11.013',</v>
      </c>
      <c r="U4" s="45" t="s">
        <v>31</v>
      </c>
      <c r="V4" s="45">
        <v>7</v>
      </c>
      <c r="W4" s="46">
        <v>11013</v>
      </c>
      <c r="X4" s="45" t="s">
        <v>37</v>
      </c>
      <c r="Y4">
        <v>-6.5</v>
      </c>
    </row>
    <row r="5" spans="1:25" x14ac:dyDescent="0.25">
      <c r="A5" s="41">
        <v>45505</v>
      </c>
      <c r="B5" s="41">
        <v>45535</v>
      </c>
      <c r="C5" t="s">
        <v>39</v>
      </c>
      <c r="D5" t="s">
        <v>267</v>
      </c>
      <c r="E5" t="s">
        <v>268</v>
      </c>
      <c r="F5" t="s">
        <v>2</v>
      </c>
      <c r="G5" t="s">
        <v>3</v>
      </c>
      <c r="H5" s="41">
        <v>45527</v>
      </c>
      <c r="I5" t="s">
        <v>269</v>
      </c>
      <c r="J5">
        <v>-1.3</v>
      </c>
      <c r="K5" t="s">
        <v>270</v>
      </c>
      <c r="L5">
        <v>1</v>
      </c>
      <c r="M5" t="s">
        <v>31</v>
      </c>
      <c r="N5" s="27">
        <v>11019</v>
      </c>
      <c r="O5">
        <v>2024654</v>
      </c>
      <c r="P5" t="s">
        <v>271</v>
      </c>
      <c r="Q5" t="s">
        <v>10</v>
      </c>
      <c r="R5" s="42" t="s">
        <v>280</v>
      </c>
      <c r="S5" t="s">
        <v>281</v>
      </c>
      <c r="T5" s="45" t="str">
        <f t="shared" si="0"/>
        <v>'11.019',</v>
      </c>
      <c r="U5" s="45" t="s">
        <v>31</v>
      </c>
      <c r="V5" s="45">
        <v>11</v>
      </c>
      <c r="W5" s="46">
        <v>11019</v>
      </c>
      <c r="X5" s="45" t="s">
        <v>39</v>
      </c>
      <c r="Y5">
        <v>-1.3</v>
      </c>
    </row>
    <row r="6" spans="1:25" x14ac:dyDescent="0.25">
      <c r="A6" s="41">
        <v>45505</v>
      </c>
      <c r="B6" s="41">
        <v>45535</v>
      </c>
      <c r="C6" t="s">
        <v>77</v>
      </c>
      <c r="D6" t="s">
        <v>267</v>
      </c>
      <c r="E6" t="s">
        <v>268</v>
      </c>
      <c r="F6" t="s">
        <v>2</v>
      </c>
      <c r="G6" t="s">
        <v>3</v>
      </c>
      <c r="H6" s="41">
        <v>45527</v>
      </c>
      <c r="I6" t="s">
        <v>269</v>
      </c>
      <c r="J6">
        <v>-2.6</v>
      </c>
      <c r="K6" t="s">
        <v>270</v>
      </c>
      <c r="L6">
        <v>1</v>
      </c>
      <c r="M6" t="s">
        <v>31</v>
      </c>
      <c r="N6" s="27">
        <v>11021</v>
      </c>
      <c r="O6">
        <v>2024654</v>
      </c>
      <c r="P6" t="s">
        <v>271</v>
      </c>
      <c r="Q6" t="s">
        <v>10</v>
      </c>
      <c r="R6" s="42" t="s">
        <v>280</v>
      </c>
      <c r="S6" t="s">
        <v>281</v>
      </c>
      <c r="T6" s="45" t="str">
        <f t="shared" si="0"/>
        <v>'11.021',</v>
      </c>
      <c r="U6" s="45" t="s">
        <v>31</v>
      </c>
      <c r="V6" s="45">
        <v>857</v>
      </c>
      <c r="W6" s="46">
        <v>11021</v>
      </c>
      <c r="X6" s="45" t="s">
        <v>77</v>
      </c>
      <c r="Y6">
        <v>-2.6</v>
      </c>
    </row>
    <row r="7" spans="1:25" x14ac:dyDescent="0.25">
      <c r="A7" s="41">
        <v>45505</v>
      </c>
      <c r="B7" s="41">
        <v>45535</v>
      </c>
      <c r="C7" t="s">
        <v>41</v>
      </c>
      <c r="D7" t="s">
        <v>267</v>
      </c>
      <c r="E7" t="s">
        <v>268</v>
      </c>
      <c r="F7" t="s">
        <v>2</v>
      </c>
      <c r="G7" t="s">
        <v>3</v>
      </c>
      <c r="H7" s="41">
        <v>45527</v>
      </c>
      <c r="I7" t="s">
        <v>269</v>
      </c>
      <c r="J7">
        <v>-5.2</v>
      </c>
      <c r="K7" t="s">
        <v>270</v>
      </c>
      <c r="L7">
        <v>1</v>
      </c>
      <c r="M7" t="s">
        <v>31</v>
      </c>
      <c r="N7" s="27">
        <v>12001</v>
      </c>
      <c r="O7">
        <v>2024654</v>
      </c>
      <c r="P7" t="s">
        <v>271</v>
      </c>
      <c r="Q7" t="s">
        <v>10</v>
      </c>
      <c r="R7" s="42" t="s">
        <v>280</v>
      </c>
      <c r="S7" t="s">
        <v>281</v>
      </c>
      <c r="T7" s="45" t="str">
        <f t="shared" si="0"/>
        <v>'12.001',</v>
      </c>
      <c r="U7" s="45" t="s">
        <v>31</v>
      </c>
      <c r="V7" s="45">
        <v>13</v>
      </c>
      <c r="W7" s="46">
        <v>12001</v>
      </c>
      <c r="X7" s="45" t="s">
        <v>41</v>
      </c>
      <c r="Y7">
        <v>-5.2</v>
      </c>
    </row>
    <row r="8" spans="1:25" x14ac:dyDescent="0.25">
      <c r="A8" s="41">
        <v>45505</v>
      </c>
      <c r="B8" s="41">
        <v>45535</v>
      </c>
      <c r="C8" t="s">
        <v>43</v>
      </c>
      <c r="D8" t="s">
        <v>267</v>
      </c>
      <c r="E8" t="s">
        <v>268</v>
      </c>
      <c r="F8" t="s">
        <v>2</v>
      </c>
      <c r="G8" t="s">
        <v>3</v>
      </c>
      <c r="H8" s="41">
        <v>45527</v>
      </c>
      <c r="I8" t="s">
        <v>269</v>
      </c>
      <c r="J8">
        <v>-2.6</v>
      </c>
      <c r="K8" t="s">
        <v>270</v>
      </c>
      <c r="L8">
        <v>1</v>
      </c>
      <c r="M8" t="s">
        <v>31</v>
      </c>
      <c r="N8" s="27">
        <v>12101</v>
      </c>
      <c r="O8">
        <v>2024654</v>
      </c>
      <c r="P8" t="s">
        <v>271</v>
      </c>
      <c r="Q8" t="s">
        <v>10</v>
      </c>
      <c r="R8" s="42" t="s">
        <v>280</v>
      </c>
      <c r="S8" t="s">
        <v>281</v>
      </c>
      <c r="T8" s="45" t="str">
        <f t="shared" si="0"/>
        <v>'12.101',</v>
      </c>
      <c r="U8" s="45" t="s">
        <v>31</v>
      </c>
      <c r="V8" s="45">
        <v>16</v>
      </c>
      <c r="W8" s="46">
        <v>12101</v>
      </c>
      <c r="X8" s="45" t="s">
        <v>43</v>
      </c>
      <c r="Y8">
        <v>-2.6</v>
      </c>
    </row>
    <row r="9" spans="1:25" x14ac:dyDescent="0.25">
      <c r="A9" s="41">
        <v>45505</v>
      </c>
      <c r="B9" s="41">
        <v>45535</v>
      </c>
      <c r="C9" t="s">
        <v>45</v>
      </c>
      <c r="D9" t="s">
        <v>267</v>
      </c>
      <c r="E9" t="s">
        <v>268</v>
      </c>
      <c r="F9" t="s">
        <v>2</v>
      </c>
      <c r="G9" t="s">
        <v>3</v>
      </c>
      <c r="H9" s="41">
        <v>45527</v>
      </c>
      <c r="I9" t="s">
        <v>269</v>
      </c>
      <c r="J9">
        <v>-1.3</v>
      </c>
      <c r="K9" t="s">
        <v>270</v>
      </c>
      <c r="L9">
        <v>1</v>
      </c>
      <c r="M9" t="s">
        <v>31</v>
      </c>
      <c r="N9" s="27">
        <v>12110</v>
      </c>
      <c r="O9">
        <v>2024654</v>
      </c>
      <c r="P9" t="s">
        <v>271</v>
      </c>
      <c r="Q9" t="s">
        <v>10</v>
      </c>
      <c r="R9" s="42" t="s">
        <v>280</v>
      </c>
      <c r="S9" t="s">
        <v>281</v>
      </c>
      <c r="T9" s="45" t="str">
        <f t="shared" si="0"/>
        <v>'12.110',</v>
      </c>
      <c r="U9" s="45" t="s">
        <v>31</v>
      </c>
      <c r="V9" s="45">
        <v>18</v>
      </c>
      <c r="W9" s="46">
        <v>12110</v>
      </c>
      <c r="X9" s="45" t="s">
        <v>45</v>
      </c>
      <c r="Y9">
        <v>-1.3</v>
      </c>
    </row>
    <row r="10" spans="1:25" x14ac:dyDescent="0.25">
      <c r="A10" s="41">
        <v>45505</v>
      </c>
      <c r="B10" s="41">
        <v>45535</v>
      </c>
      <c r="C10" t="s">
        <v>47</v>
      </c>
      <c r="D10" t="s">
        <v>267</v>
      </c>
      <c r="E10" t="s">
        <v>268</v>
      </c>
      <c r="F10" t="s">
        <v>2</v>
      </c>
      <c r="G10" t="s">
        <v>3</v>
      </c>
      <c r="H10" s="41">
        <v>45527</v>
      </c>
      <c r="I10" t="s">
        <v>269</v>
      </c>
      <c r="J10">
        <v>-5.2</v>
      </c>
      <c r="K10" t="s">
        <v>270</v>
      </c>
      <c r="L10">
        <v>1</v>
      </c>
      <c r="M10" t="s">
        <v>31</v>
      </c>
      <c r="N10" s="27">
        <v>12111</v>
      </c>
      <c r="O10">
        <v>2024654</v>
      </c>
      <c r="P10" t="s">
        <v>271</v>
      </c>
      <c r="Q10" t="s">
        <v>10</v>
      </c>
      <c r="R10" s="42" t="s">
        <v>280</v>
      </c>
      <c r="S10" t="s">
        <v>281</v>
      </c>
      <c r="T10" s="45" t="str">
        <f t="shared" si="0"/>
        <v>'12.111',</v>
      </c>
      <c r="U10" s="45" t="s">
        <v>31</v>
      </c>
      <c r="V10" s="45">
        <v>19</v>
      </c>
      <c r="W10" s="46">
        <v>12111</v>
      </c>
      <c r="X10" s="45" t="s">
        <v>47</v>
      </c>
      <c r="Y10">
        <v>-5.2</v>
      </c>
    </row>
    <row r="11" spans="1:25" x14ac:dyDescent="0.25">
      <c r="A11" s="41">
        <v>45505</v>
      </c>
      <c r="B11" s="41">
        <v>45535</v>
      </c>
      <c r="C11" t="s">
        <v>49</v>
      </c>
      <c r="D11" t="s">
        <v>267</v>
      </c>
      <c r="E11" t="s">
        <v>268</v>
      </c>
      <c r="F11" t="s">
        <v>2</v>
      </c>
      <c r="G11" t="s">
        <v>3</v>
      </c>
      <c r="H11" s="41">
        <v>45527</v>
      </c>
      <c r="I11" t="s">
        <v>269</v>
      </c>
      <c r="J11">
        <v>-3.9</v>
      </c>
      <c r="K11" t="s">
        <v>270</v>
      </c>
      <c r="L11">
        <v>1</v>
      </c>
      <c r="M11" t="s">
        <v>31</v>
      </c>
      <c r="N11" s="27">
        <v>12120</v>
      </c>
      <c r="O11">
        <v>2024654</v>
      </c>
      <c r="P11" t="s">
        <v>271</v>
      </c>
      <c r="Q11" t="s">
        <v>10</v>
      </c>
      <c r="R11" s="42" t="s">
        <v>280</v>
      </c>
      <c r="S11" t="s">
        <v>281</v>
      </c>
      <c r="T11" s="45" t="str">
        <f t="shared" si="0"/>
        <v>'12.120',</v>
      </c>
      <c r="U11" s="45" t="s">
        <v>31</v>
      </c>
      <c r="V11" s="45">
        <v>21</v>
      </c>
      <c r="W11" s="46">
        <v>12120</v>
      </c>
      <c r="X11" s="45" t="s">
        <v>49</v>
      </c>
      <c r="Y11">
        <v>-3.9</v>
      </c>
    </row>
    <row r="12" spans="1:25" x14ac:dyDescent="0.25">
      <c r="A12" s="41">
        <v>45505</v>
      </c>
      <c r="B12" s="41">
        <v>45535</v>
      </c>
      <c r="C12" t="s">
        <v>51</v>
      </c>
      <c r="D12" t="s">
        <v>267</v>
      </c>
      <c r="E12" t="s">
        <v>268</v>
      </c>
      <c r="F12" t="s">
        <v>2</v>
      </c>
      <c r="G12" t="s">
        <v>3</v>
      </c>
      <c r="H12" s="41">
        <v>45527</v>
      </c>
      <c r="I12" t="s">
        <v>269</v>
      </c>
      <c r="J12">
        <v>-2.6</v>
      </c>
      <c r="K12" t="s">
        <v>270</v>
      </c>
      <c r="L12">
        <v>1</v>
      </c>
      <c r="M12" t="s">
        <v>31</v>
      </c>
      <c r="N12" s="27">
        <v>12124</v>
      </c>
      <c r="O12">
        <v>2024654</v>
      </c>
      <c r="P12" t="s">
        <v>271</v>
      </c>
      <c r="Q12" t="s">
        <v>10</v>
      </c>
      <c r="R12" s="42" t="s">
        <v>280</v>
      </c>
      <c r="S12" t="s">
        <v>281</v>
      </c>
      <c r="T12" s="45" t="str">
        <f t="shared" si="0"/>
        <v>'12.124',</v>
      </c>
      <c r="U12" s="45" t="s">
        <v>31</v>
      </c>
      <c r="V12" s="45">
        <v>25</v>
      </c>
      <c r="W12" s="46">
        <v>12124</v>
      </c>
      <c r="X12" s="45" t="s">
        <v>51</v>
      </c>
      <c r="Y12">
        <v>-2.6</v>
      </c>
    </row>
    <row r="13" spans="1:25" x14ac:dyDescent="0.25">
      <c r="A13" s="41">
        <v>45505</v>
      </c>
      <c r="B13" s="41">
        <v>45535</v>
      </c>
      <c r="C13" t="s">
        <v>53</v>
      </c>
      <c r="D13" t="s">
        <v>267</v>
      </c>
      <c r="E13" t="s">
        <v>268</v>
      </c>
      <c r="F13" t="s">
        <v>2</v>
      </c>
      <c r="G13" t="s">
        <v>3</v>
      </c>
      <c r="H13" s="41">
        <v>45527</v>
      </c>
      <c r="I13" t="s">
        <v>269</v>
      </c>
      <c r="J13">
        <v>-2.6</v>
      </c>
      <c r="K13" t="s">
        <v>270</v>
      </c>
      <c r="L13">
        <v>1</v>
      </c>
      <c r="M13" t="s">
        <v>31</v>
      </c>
      <c r="N13" s="27">
        <v>12130</v>
      </c>
      <c r="O13">
        <v>2024654</v>
      </c>
      <c r="P13" t="s">
        <v>271</v>
      </c>
      <c r="Q13" t="s">
        <v>10</v>
      </c>
      <c r="R13" s="42" t="s">
        <v>280</v>
      </c>
      <c r="S13" t="s">
        <v>281</v>
      </c>
      <c r="T13" s="45" t="str">
        <f t="shared" si="0"/>
        <v>'12.130',</v>
      </c>
      <c r="U13" s="45" t="s">
        <v>31</v>
      </c>
      <c r="V13" s="45">
        <v>27</v>
      </c>
      <c r="W13" s="46">
        <v>12130</v>
      </c>
      <c r="X13" s="45" t="s">
        <v>53</v>
      </c>
      <c r="Y13">
        <v>-2.6</v>
      </c>
    </row>
    <row r="14" spans="1:25" x14ac:dyDescent="0.25">
      <c r="A14" s="41">
        <v>45505</v>
      </c>
      <c r="B14" s="41">
        <v>45535</v>
      </c>
      <c r="C14" t="s">
        <v>272</v>
      </c>
      <c r="D14" t="s">
        <v>267</v>
      </c>
      <c r="E14" t="s">
        <v>268</v>
      </c>
      <c r="F14" t="s">
        <v>2</v>
      </c>
      <c r="G14" t="s">
        <v>3</v>
      </c>
      <c r="H14" s="41">
        <v>45527</v>
      </c>
      <c r="I14" t="s">
        <v>269</v>
      </c>
      <c r="J14">
        <v>-5.2</v>
      </c>
      <c r="K14" t="s">
        <v>270</v>
      </c>
      <c r="L14">
        <v>1</v>
      </c>
      <c r="M14" t="s">
        <v>31</v>
      </c>
      <c r="N14" s="27">
        <v>12131</v>
      </c>
      <c r="O14">
        <v>2024654</v>
      </c>
      <c r="P14" t="s">
        <v>271</v>
      </c>
      <c r="Q14" t="s">
        <v>10</v>
      </c>
      <c r="R14" s="42" t="s">
        <v>280</v>
      </c>
      <c r="S14" t="s">
        <v>281</v>
      </c>
      <c r="T14" s="45" t="str">
        <f t="shared" si="0"/>
        <v>'12.131',</v>
      </c>
      <c r="U14" s="45" t="s">
        <v>31</v>
      </c>
      <c r="V14" s="45">
        <v>28</v>
      </c>
      <c r="W14" s="46">
        <v>12131</v>
      </c>
      <c r="X14" s="45" t="s">
        <v>272</v>
      </c>
      <c r="Y14">
        <v>-5.2</v>
      </c>
    </row>
    <row r="15" spans="1:25" x14ac:dyDescent="0.25">
      <c r="A15" s="41">
        <v>45505</v>
      </c>
      <c r="B15" s="41">
        <v>45535</v>
      </c>
      <c r="C15" t="s">
        <v>56</v>
      </c>
      <c r="D15" t="s">
        <v>267</v>
      </c>
      <c r="E15" t="s">
        <v>268</v>
      </c>
      <c r="F15" t="s">
        <v>2</v>
      </c>
      <c r="G15" t="s">
        <v>3</v>
      </c>
      <c r="H15" s="41">
        <v>45527</v>
      </c>
      <c r="I15" t="s">
        <v>269</v>
      </c>
      <c r="J15">
        <v>-3.9</v>
      </c>
      <c r="K15" t="s">
        <v>270</v>
      </c>
      <c r="L15">
        <v>1</v>
      </c>
      <c r="M15" t="s">
        <v>31</v>
      </c>
      <c r="N15" s="27">
        <v>12132</v>
      </c>
      <c r="O15">
        <v>2024654</v>
      </c>
      <c r="P15" t="s">
        <v>271</v>
      </c>
      <c r="Q15" t="s">
        <v>10</v>
      </c>
      <c r="R15" s="42" t="s">
        <v>280</v>
      </c>
      <c r="S15" t="s">
        <v>281</v>
      </c>
      <c r="T15" s="45" t="str">
        <f t="shared" si="0"/>
        <v>'12.132',</v>
      </c>
      <c r="U15" s="45" t="s">
        <v>31</v>
      </c>
      <c r="V15" s="45">
        <v>29</v>
      </c>
      <c r="W15" s="46">
        <v>12132</v>
      </c>
      <c r="X15" s="45" t="s">
        <v>56</v>
      </c>
      <c r="Y15">
        <v>-3.9</v>
      </c>
    </row>
    <row r="16" spans="1:25" x14ac:dyDescent="0.25">
      <c r="A16" s="41">
        <v>45505</v>
      </c>
      <c r="B16" s="41">
        <v>45535</v>
      </c>
      <c r="C16" t="s">
        <v>58</v>
      </c>
      <c r="D16" t="s">
        <v>267</v>
      </c>
      <c r="E16" t="s">
        <v>268</v>
      </c>
      <c r="F16" t="s">
        <v>2</v>
      </c>
      <c r="G16" t="s">
        <v>3</v>
      </c>
      <c r="H16" s="41">
        <v>45527</v>
      </c>
      <c r="I16" t="s">
        <v>269</v>
      </c>
      <c r="J16">
        <v>-16.899999999999999</v>
      </c>
      <c r="K16" t="s">
        <v>270</v>
      </c>
      <c r="L16">
        <v>1</v>
      </c>
      <c r="M16" t="s">
        <v>31</v>
      </c>
      <c r="N16" s="27">
        <v>12133</v>
      </c>
      <c r="O16">
        <v>2024654</v>
      </c>
      <c r="P16" t="s">
        <v>271</v>
      </c>
      <c r="Q16" t="s">
        <v>10</v>
      </c>
      <c r="R16" s="42" t="s">
        <v>280</v>
      </c>
      <c r="S16" t="s">
        <v>281</v>
      </c>
      <c r="T16" s="45" t="str">
        <f t="shared" si="0"/>
        <v>'12.133',</v>
      </c>
      <c r="U16" s="45" t="s">
        <v>31</v>
      </c>
      <c r="V16" s="45">
        <v>30</v>
      </c>
      <c r="W16" s="46">
        <v>12133</v>
      </c>
      <c r="X16" s="45" t="s">
        <v>58</v>
      </c>
      <c r="Y16">
        <v>-16.899999999999999</v>
      </c>
    </row>
    <row r="17" spans="1:25" x14ac:dyDescent="0.25">
      <c r="A17" s="41">
        <v>45505</v>
      </c>
      <c r="B17" s="41">
        <v>45535</v>
      </c>
      <c r="C17" t="s">
        <v>79</v>
      </c>
      <c r="D17" t="s">
        <v>267</v>
      </c>
      <c r="E17" t="s">
        <v>268</v>
      </c>
      <c r="F17" t="s">
        <v>2</v>
      </c>
      <c r="G17" t="s">
        <v>3</v>
      </c>
      <c r="H17" s="41">
        <v>45527</v>
      </c>
      <c r="I17" t="s">
        <v>269</v>
      </c>
      <c r="J17">
        <v>-13</v>
      </c>
      <c r="K17" t="s">
        <v>270</v>
      </c>
      <c r="L17">
        <v>1</v>
      </c>
      <c r="M17" t="s">
        <v>31</v>
      </c>
      <c r="N17" s="27">
        <v>12136</v>
      </c>
      <c r="O17">
        <v>2024654</v>
      </c>
      <c r="P17" t="s">
        <v>271</v>
      </c>
      <c r="Q17" t="s">
        <v>10</v>
      </c>
      <c r="R17" s="42" t="s">
        <v>280</v>
      </c>
      <c r="S17" t="s">
        <v>281</v>
      </c>
      <c r="T17" s="45" t="str">
        <f t="shared" si="0"/>
        <v>'12.136',</v>
      </c>
      <c r="U17" s="45" t="s">
        <v>31</v>
      </c>
      <c r="V17" s="45">
        <v>1030</v>
      </c>
      <c r="W17" s="46">
        <v>12136</v>
      </c>
      <c r="X17" s="45" t="s">
        <v>79</v>
      </c>
      <c r="Y17">
        <v>-13</v>
      </c>
    </row>
    <row r="18" spans="1:25" x14ac:dyDescent="0.25">
      <c r="A18" s="41">
        <v>45505</v>
      </c>
      <c r="B18" s="41">
        <v>45535</v>
      </c>
      <c r="C18" t="s">
        <v>60</v>
      </c>
      <c r="D18" t="s">
        <v>267</v>
      </c>
      <c r="E18" t="s">
        <v>268</v>
      </c>
      <c r="F18" t="s">
        <v>2</v>
      </c>
      <c r="G18" t="s">
        <v>3</v>
      </c>
      <c r="H18" s="41">
        <v>45527</v>
      </c>
      <c r="I18" t="s">
        <v>269</v>
      </c>
      <c r="J18">
        <v>-1.3</v>
      </c>
      <c r="K18" t="s">
        <v>270</v>
      </c>
      <c r="L18">
        <v>1</v>
      </c>
      <c r="M18" t="s">
        <v>31</v>
      </c>
      <c r="N18" s="27">
        <v>12160</v>
      </c>
      <c r="O18">
        <v>2024654</v>
      </c>
      <c r="P18" t="s">
        <v>271</v>
      </c>
      <c r="Q18" t="s">
        <v>10</v>
      </c>
      <c r="R18" s="42" t="s">
        <v>280</v>
      </c>
      <c r="S18" t="s">
        <v>281</v>
      </c>
      <c r="T18" s="45" t="str">
        <f t="shared" si="0"/>
        <v>'12.160',</v>
      </c>
      <c r="U18" s="45" t="s">
        <v>31</v>
      </c>
      <c r="V18" s="45">
        <v>34</v>
      </c>
      <c r="W18" s="46">
        <v>12160</v>
      </c>
      <c r="X18" s="45" t="s">
        <v>60</v>
      </c>
      <c r="Y18">
        <v>-1.3</v>
      </c>
    </row>
    <row r="19" spans="1:25" x14ac:dyDescent="0.25">
      <c r="A19" s="41">
        <v>45505</v>
      </c>
      <c r="B19" s="41">
        <v>45535</v>
      </c>
      <c r="C19" t="s">
        <v>62</v>
      </c>
      <c r="D19" t="s">
        <v>267</v>
      </c>
      <c r="E19" t="s">
        <v>268</v>
      </c>
      <c r="F19" t="s">
        <v>2</v>
      </c>
      <c r="G19" t="s">
        <v>3</v>
      </c>
      <c r="H19" s="41">
        <v>45527</v>
      </c>
      <c r="I19" t="s">
        <v>269</v>
      </c>
      <c r="J19">
        <v>-3.9</v>
      </c>
      <c r="K19" t="s">
        <v>270</v>
      </c>
      <c r="L19">
        <v>1</v>
      </c>
      <c r="M19" t="s">
        <v>31</v>
      </c>
      <c r="N19" s="27">
        <v>12161</v>
      </c>
      <c r="O19">
        <v>2024654</v>
      </c>
      <c r="P19" t="s">
        <v>271</v>
      </c>
      <c r="Q19" t="s">
        <v>10</v>
      </c>
      <c r="R19" s="42" t="s">
        <v>280</v>
      </c>
      <c r="S19" t="s">
        <v>281</v>
      </c>
      <c r="T19" s="45" t="str">
        <f t="shared" si="0"/>
        <v>'12.161',</v>
      </c>
      <c r="U19" s="45" t="s">
        <v>31</v>
      </c>
      <c r="V19" s="45">
        <v>35</v>
      </c>
      <c r="W19" s="46">
        <v>12161</v>
      </c>
      <c r="X19" s="45" t="s">
        <v>62</v>
      </c>
      <c r="Y19">
        <v>-3.9</v>
      </c>
    </row>
    <row r="20" spans="1:25" x14ac:dyDescent="0.25">
      <c r="A20" s="41">
        <v>45505</v>
      </c>
      <c r="B20" s="41">
        <v>45535</v>
      </c>
      <c r="C20" t="s">
        <v>64</v>
      </c>
      <c r="D20" t="s">
        <v>267</v>
      </c>
      <c r="E20" t="s">
        <v>268</v>
      </c>
      <c r="F20" t="s">
        <v>2</v>
      </c>
      <c r="G20" t="s">
        <v>3</v>
      </c>
      <c r="H20" s="41">
        <v>45527</v>
      </c>
      <c r="I20" t="s">
        <v>269</v>
      </c>
      <c r="J20">
        <v>-1.3</v>
      </c>
      <c r="K20" t="s">
        <v>270</v>
      </c>
      <c r="L20">
        <v>1</v>
      </c>
      <c r="M20" t="s">
        <v>31</v>
      </c>
      <c r="N20" s="27">
        <v>12165</v>
      </c>
      <c r="O20">
        <v>2024654</v>
      </c>
      <c r="P20" t="s">
        <v>271</v>
      </c>
      <c r="Q20" t="s">
        <v>10</v>
      </c>
      <c r="R20" s="42" t="s">
        <v>280</v>
      </c>
      <c r="S20" t="s">
        <v>281</v>
      </c>
      <c r="T20" s="45" t="str">
        <f t="shared" si="0"/>
        <v>'12.165',</v>
      </c>
      <c r="U20" s="45" t="s">
        <v>31</v>
      </c>
      <c r="V20" s="45">
        <v>38</v>
      </c>
      <c r="W20" s="46">
        <v>12165</v>
      </c>
      <c r="X20" s="45" t="s">
        <v>64</v>
      </c>
      <c r="Y20">
        <v>-1.3</v>
      </c>
    </row>
    <row r="21" spans="1:25" x14ac:dyDescent="0.25">
      <c r="A21" s="41">
        <v>45505</v>
      </c>
      <c r="B21" s="41">
        <v>45535</v>
      </c>
      <c r="C21" t="s">
        <v>66</v>
      </c>
      <c r="D21" t="s">
        <v>267</v>
      </c>
      <c r="E21" t="s">
        <v>268</v>
      </c>
      <c r="F21" t="s">
        <v>2</v>
      </c>
      <c r="G21" t="s">
        <v>3</v>
      </c>
      <c r="H21" s="41">
        <v>45527</v>
      </c>
      <c r="I21" t="s">
        <v>269</v>
      </c>
      <c r="J21">
        <v>-1.3</v>
      </c>
      <c r="K21" t="s">
        <v>270</v>
      </c>
      <c r="L21">
        <v>1</v>
      </c>
      <c r="M21" t="s">
        <v>31</v>
      </c>
      <c r="N21" s="27">
        <v>12167</v>
      </c>
      <c r="O21">
        <v>2024654</v>
      </c>
      <c r="P21" t="s">
        <v>271</v>
      </c>
      <c r="Q21" t="s">
        <v>10</v>
      </c>
      <c r="R21" s="42" t="s">
        <v>280</v>
      </c>
      <c r="S21" t="s">
        <v>281</v>
      </c>
      <c r="T21" s="45" t="str">
        <f t="shared" si="0"/>
        <v>'12.167',</v>
      </c>
      <c r="U21" s="45" t="s">
        <v>31</v>
      </c>
      <c r="V21" s="45">
        <v>40</v>
      </c>
      <c r="W21" s="46">
        <v>12167</v>
      </c>
      <c r="X21" s="45" t="s">
        <v>66</v>
      </c>
      <c r="Y21">
        <v>-1.3</v>
      </c>
    </row>
    <row r="22" spans="1:25" x14ac:dyDescent="0.25">
      <c r="A22" s="41">
        <v>45505</v>
      </c>
      <c r="B22" s="41">
        <v>45535</v>
      </c>
      <c r="C22" t="s">
        <v>72</v>
      </c>
      <c r="D22" t="s">
        <v>267</v>
      </c>
      <c r="E22" t="s">
        <v>268</v>
      </c>
      <c r="F22" t="s">
        <v>2</v>
      </c>
      <c r="G22" t="s">
        <v>3</v>
      </c>
      <c r="H22" s="41">
        <v>45527</v>
      </c>
      <c r="I22" t="s">
        <v>269</v>
      </c>
      <c r="J22">
        <v>-3.9</v>
      </c>
      <c r="K22" t="s">
        <v>270</v>
      </c>
      <c r="L22">
        <v>1</v>
      </c>
      <c r="M22" t="s">
        <v>31</v>
      </c>
      <c r="N22" s="27">
        <v>12178</v>
      </c>
      <c r="O22">
        <v>2024654</v>
      </c>
      <c r="P22" t="s">
        <v>271</v>
      </c>
      <c r="Q22" t="s">
        <v>10</v>
      </c>
      <c r="R22" s="42" t="s">
        <v>280</v>
      </c>
      <c r="S22" t="s">
        <v>281</v>
      </c>
      <c r="T22" s="45" t="str">
        <f t="shared" si="0"/>
        <v>'12.178',</v>
      </c>
      <c r="U22" s="45" t="s">
        <v>31</v>
      </c>
      <c r="V22" s="45">
        <v>849</v>
      </c>
      <c r="W22" s="46">
        <v>12178</v>
      </c>
      <c r="X22" s="45" t="s">
        <v>72</v>
      </c>
      <c r="Y22">
        <v>-3.9</v>
      </c>
    </row>
    <row r="23" spans="1:25" x14ac:dyDescent="0.25">
      <c r="A23" s="41">
        <v>45505</v>
      </c>
      <c r="B23" s="41">
        <v>45535</v>
      </c>
      <c r="C23" t="s">
        <v>81</v>
      </c>
      <c r="D23" t="s">
        <v>267</v>
      </c>
      <c r="E23" t="s">
        <v>268</v>
      </c>
      <c r="F23" t="s">
        <v>2</v>
      </c>
      <c r="G23" t="s">
        <v>3</v>
      </c>
      <c r="H23" s="41">
        <v>45527</v>
      </c>
      <c r="I23" t="s">
        <v>269</v>
      </c>
      <c r="J23">
        <v>-1.3</v>
      </c>
      <c r="K23" t="s">
        <v>270</v>
      </c>
      <c r="L23">
        <v>1</v>
      </c>
      <c r="M23" t="s">
        <v>31</v>
      </c>
      <c r="N23" s="27">
        <v>12180</v>
      </c>
      <c r="O23">
        <v>2024654</v>
      </c>
      <c r="P23" t="s">
        <v>271</v>
      </c>
      <c r="Q23" t="s">
        <v>10</v>
      </c>
      <c r="R23" s="42" t="s">
        <v>280</v>
      </c>
      <c r="S23" t="s">
        <v>281</v>
      </c>
      <c r="T23" s="45" t="str">
        <f t="shared" si="0"/>
        <v>'12.180',</v>
      </c>
      <c r="U23" s="45" t="s">
        <v>31</v>
      </c>
      <c r="V23" s="45">
        <v>1112</v>
      </c>
      <c r="W23" s="46">
        <v>12180</v>
      </c>
      <c r="X23" s="45" t="s">
        <v>81</v>
      </c>
      <c r="Y23">
        <v>-1.3</v>
      </c>
    </row>
    <row r="24" spans="1:25" x14ac:dyDescent="0.25">
      <c r="A24" s="41">
        <v>45505</v>
      </c>
      <c r="B24" s="41">
        <v>45535</v>
      </c>
      <c r="C24" t="s">
        <v>83</v>
      </c>
      <c r="D24" t="s">
        <v>267</v>
      </c>
      <c r="E24" t="s">
        <v>268</v>
      </c>
      <c r="F24" t="s">
        <v>2</v>
      </c>
      <c r="G24" t="s">
        <v>3</v>
      </c>
      <c r="H24" s="41">
        <v>45527</v>
      </c>
      <c r="I24" t="s">
        <v>269</v>
      </c>
      <c r="J24">
        <v>-2.6</v>
      </c>
      <c r="K24" t="s">
        <v>270</v>
      </c>
      <c r="L24">
        <v>1</v>
      </c>
      <c r="M24" t="s">
        <v>31</v>
      </c>
      <c r="N24" s="27">
        <v>12182</v>
      </c>
      <c r="O24">
        <v>2024654</v>
      </c>
      <c r="P24" t="s">
        <v>271</v>
      </c>
      <c r="Q24" t="s">
        <v>10</v>
      </c>
      <c r="R24" s="42" t="s">
        <v>280</v>
      </c>
      <c r="S24" t="s">
        <v>281</v>
      </c>
      <c r="T24" s="45" t="str">
        <f t="shared" si="0"/>
        <v>'12.182',</v>
      </c>
      <c r="U24" s="45" t="s">
        <v>31</v>
      </c>
      <c r="V24" s="45">
        <v>1114</v>
      </c>
      <c r="W24" s="46">
        <v>12182</v>
      </c>
      <c r="X24" s="45" t="s">
        <v>83</v>
      </c>
      <c r="Y24">
        <v>-2.6</v>
      </c>
    </row>
    <row r="25" spans="1:25" x14ac:dyDescent="0.25">
      <c r="A25" s="41">
        <v>45505</v>
      </c>
      <c r="B25" s="41">
        <v>45535</v>
      </c>
      <c r="C25" t="s">
        <v>85</v>
      </c>
      <c r="D25" t="s">
        <v>267</v>
      </c>
      <c r="E25" t="s">
        <v>268</v>
      </c>
      <c r="F25" t="s">
        <v>2</v>
      </c>
      <c r="G25" t="s">
        <v>3</v>
      </c>
      <c r="H25" s="41">
        <v>45527</v>
      </c>
      <c r="I25" t="s">
        <v>269</v>
      </c>
      <c r="J25">
        <v>-6.5</v>
      </c>
      <c r="K25" t="s">
        <v>270</v>
      </c>
      <c r="L25">
        <v>1</v>
      </c>
      <c r="M25" t="s">
        <v>31</v>
      </c>
      <c r="N25" s="27">
        <v>12183</v>
      </c>
      <c r="O25">
        <v>2024654</v>
      </c>
      <c r="P25" t="s">
        <v>271</v>
      </c>
      <c r="Q25" t="s">
        <v>10</v>
      </c>
      <c r="R25" s="42" t="s">
        <v>280</v>
      </c>
      <c r="S25" t="s">
        <v>281</v>
      </c>
      <c r="T25" s="45" t="str">
        <f t="shared" si="0"/>
        <v>'12.183',</v>
      </c>
      <c r="U25" s="45" t="s">
        <v>31</v>
      </c>
      <c r="V25" s="45">
        <v>1115</v>
      </c>
      <c r="W25" s="46">
        <v>12183</v>
      </c>
      <c r="X25" s="45" t="s">
        <v>85</v>
      </c>
      <c r="Y25">
        <v>-6.5</v>
      </c>
    </row>
    <row r="26" spans="1:25" x14ac:dyDescent="0.25">
      <c r="A26" s="41">
        <v>45505</v>
      </c>
      <c r="B26" s="41">
        <v>45535</v>
      </c>
      <c r="C26" t="s">
        <v>87</v>
      </c>
      <c r="D26" t="s">
        <v>267</v>
      </c>
      <c r="E26" t="s">
        <v>268</v>
      </c>
      <c r="F26" t="s">
        <v>2</v>
      </c>
      <c r="G26" t="s">
        <v>3</v>
      </c>
      <c r="H26" s="41">
        <v>45527</v>
      </c>
      <c r="I26" t="s">
        <v>269</v>
      </c>
      <c r="J26">
        <v>-1.3</v>
      </c>
      <c r="K26" t="s">
        <v>270</v>
      </c>
      <c r="L26">
        <v>1</v>
      </c>
      <c r="M26" t="s">
        <v>31</v>
      </c>
      <c r="N26" s="27">
        <v>12184</v>
      </c>
      <c r="O26">
        <v>2024654</v>
      </c>
      <c r="P26" t="s">
        <v>271</v>
      </c>
      <c r="Q26" t="s">
        <v>10</v>
      </c>
      <c r="R26" s="42" t="s">
        <v>280</v>
      </c>
      <c r="S26" t="s">
        <v>281</v>
      </c>
      <c r="T26" s="45" t="str">
        <f t="shared" si="0"/>
        <v>'12.184',</v>
      </c>
      <c r="U26" s="45" t="s">
        <v>31</v>
      </c>
      <c r="V26" s="45">
        <v>1116</v>
      </c>
      <c r="W26" s="46">
        <v>12184</v>
      </c>
      <c r="X26" s="45" t="s">
        <v>87</v>
      </c>
      <c r="Y26">
        <v>-1.3</v>
      </c>
    </row>
    <row r="27" spans="1:25" x14ac:dyDescent="0.25">
      <c r="A27" s="41">
        <v>45505</v>
      </c>
      <c r="B27" s="41">
        <v>45535</v>
      </c>
      <c r="C27" t="s">
        <v>273</v>
      </c>
      <c r="D27" t="s">
        <v>267</v>
      </c>
      <c r="E27" t="s">
        <v>268</v>
      </c>
      <c r="F27" t="s">
        <v>2</v>
      </c>
      <c r="G27" t="s">
        <v>3</v>
      </c>
      <c r="H27" s="41">
        <v>45527</v>
      </c>
      <c r="I27" t="s">
        <v>269</v>
      </c>
      <c r="J27">
        <v>-9.1</v>
      </c>
      <c r="K27" t="s">
        <v>270</v>
      </c>
      <c r="L27">
        <v>1</v>
      </c>
      <c r="M27" t="s">
        <v>31</v>
      </c>
      <c r="N27" s="27">
        <v>14000</v>
      </c>
      <c r="O27">
        <v>2024654</v>
      </c>
      <c r="P27" t="s">
        <v>271</v>
      </c>
      <c r="Q27" t="s">
        <v>10</v>
      </c>
      <c r="R27" s="42" t="s">
        <v>280</v>
      </c>
      <c r="S27" t="s">
        <v>281</v>
      </c>
      <c r="T27" t="str">
        <f t="shared" si="0"/>
        <v>'14.000',</v>
      </c>
      <c r="U27" s="36" t="s">
        <v>239</v>
      </c>
      <c r="V27" s="36">
        <v>546</v>
      </c>
      <c r="W27" s="39" t="s">
        <v>240</v>
      </c>
      <c r="X27" s="36" t="s">
        <v>241</v>
      </c>
      <c r="Y27">
        <v>-4.55</v>
      </c>
    </row>
    <row r="28" spans="1:25" x14ac:dyDescent="0.25">
      <c r="A28" s="41"/>
      <c r="B28" s="41"/>
      <c r="H28" s="41"/>
      <c r="N28" s="27"/>
      <c r="R28" s="42"/>
      <c r="U28" t="s">
        <v>239</v>
      </c>
      <c r="V28">
        <v>547</v>
      </c>
      <c r="W28" s="27" t="s">
        <v>242</v>
      </c>
      <c r="X28" t="s">
        <v>243</v>
      </c>
      <c r="Y28">
        <v>-4.55</v>
      </c>
    </row>
    <row r="29" spans="1:25" x14ac:dyDescent="0.25">
      <c r="A29" s="41">
        <v>45505</v>
      </c>
      <c r="B29" s="41">
        <v>45535</v>
      </c>
      <c r="C29" t="s">
        <v>274</v>
      </c>
      <c r="D29" t="s">
        <v>267</v>
      </c>
      <c r="E29" t="s">
        <v>268</v>
      </c>
      <c r="F29" t="s">
        <v>2</v>
      </c>
      <c r="G29" t="s">
        <v>3</v>
      </c>
      <c r="H29" s="41">
        <v>45527</v>
      </c>
      <c r="I29" t="s">
        <v>269</v>
      </c>
      <c r="J29">
        <v>-2.6</v>
      </c>
      <c r="K29" t="s">
        <v>270</v>
      </c>
      <c r="L29">
        <v>1</v>
      </c>
      <c r="M29" t="s">
        <v>31</v>
      </c>
      <c r="N29" s="27">
        <v>15000</v>
      </c>
      <c r="O29">
        <v>2024654</v>
      </c>
      <c r="P29" t="s">
        <v>271</v>
      </c>
      <c r="Q29" t="s">
        <v>10</v>
      </c>
      <c r="R29" s="42" t="s">
        <v>280</v>
      </c>
      <c r="S29" t="s">
        <v>281</v>
      </c>
      <c r="T29" t="str">
        <f t="shared" si="0"/>
        <v>'15.000',</v>
      </c>
      <c r="U29" t="s">
        <v>220</v>
      </c>
      <c r="V29">
        <v>399</v>
      </c>
      <c r="W29" s="27" t="s">
        <v>221</v>
      </c>
      <c r="X29" t="s">
        <v>222</v>
      </c>
      <c r="Y29">
        <v>-2.6</v>
      </c>
    </row>
    <row r="30" spans="1:25" x14ac:dyDescent="0.25">
      <c r="A30" s="41">
        <v>45505</v>
      </c>
      <c r="B30" s="41">
        <v>45535</v>
      </c>
      <c r="C30" t="s">
        <v>68</v>
      </c>
      <c r="D30" t="s">
        <v>267</v>
      </c>
      <c r="E30" t="s">
        <v>268</v>
      </c>
      <c r="F30" t="s">
        <v>2</v>
      </c>
      <c r="G30" t="s">
        <v>3</v>
      </c>
      <c r="H30" s="41">
        <v>45527</v>
      </c>
      <c r="I30" t="s">
        <v>269</v>
      </c>
      <c r="J30">
        <v>-14.3</v>
      </c>
      <c r="K30" t="s">
        <v>270</v>
      </c>
      <c r="L30">
        <v>1</v>
      </c>
      <c r="M30" t="s">
        <v>31</v>
      </c>
      <c r="N30" s="27">
        <v>16110</v>
      </c>
      <c r="O30">
        <v>2024654</v>
      </c>
      <c r="P30" t="s">
        <v>271</v>
      </c>
      <c r="Q30" t="s">
        <v>10</v>
      </c>
      <c r="R30" s="42" t="s">
        <v>280</v>
      </c>
      <c r="S30" t="s">
        <v>281</v>
      </c>
      <c r="T30" s="45" t="str">
        <f t="shared" si="0"/>
        <v>'16.110',</v>
      </c>
      <c r="U30" s="45" t="s">
        <v>31</v>
      </c>
      <c r="V30" s="45">
        <v>51</v>
      </c>
      <c r="W30" s="46">
        <v>16110</v>
      </c>
      <c r="X30" s="45" t="s">
        <v>68</v>
      </c>
      <c r="Y30">
        <v>-14.3</v>
      </c>
    </row>
    <row r="31" spans="1:25" x14ac:dyDescent="0.25">
      <c r="A31" s="41">
        <v>45505</v>
      </c>
      <c r="B31" s="41">
        <v>45535</v>
      </c>
      <c r="C31" t="s">
        <v>70</v>
      </c>
      <c r="D31" t="s">
        <v>267</v>
      </c>
      <c r="E31" t="s">
        <v>268</v>
      </c>
      <c r="F31" t="s">
        <v>2</v>
      </c>
      <c r="G31" t="s">
        <v>3</v>
      </c>
      <c r="H31" s="41">
        <v>45527</v>
      </c>
      <c r="I31" t="s">
        <v>269</v>
      </c>
      <c r="J31">
        <v>-7.8</v>
      </c>
      <c r="K31" t="s">
        <v>270</v>
      </c>
      <c r="L31">
        <v>1</v>
      </c>
      <c r="M31" t="s">
        <v>31</v>
      </c>
      <c r="N31" s="27">
        <v>16130</v>
      </c>
      <c r="O31">
        <v>2024654</v>
      </c>
      <c r="P31" t="s">
        <v>271</v>
      </c>
      <c r="Q31" t="s">
        <v>10</v>
      </c>
      <c r="R31" s="42" t="s">
        <v>280</v>
      </c>
      <c r="S31" t="s">
        <v>281</v>
      </c>
      <c r="T31" s="45" t="str">
        <f t="shared" si="0"/>
        <v>'16.130',</v>
      </c>
      <c r="U31" s="45" t="s">
        <v>31</v>
      </c>
      <c r="V31" s="45">
        <v>52</v>
      </c>
      <c r="W31" s="46">
        <v>16130</v>
      </c>
      <c r="X31" s="45" t="s">
        <v>70</v>
      </c>
      <c r="Y31">
        <v>-7.8</v>
      </c>
    </row>
    <row r="32" spans="1:25" x14ac:dyDescent="0.25">
      <c r="A32" s="41">
        <v>45505</v>
      </c>
      <c r="B32" s="41">
        <v>45535</v>
      </c>
      <c r="C32" t="s">
        <v>74</v>
      </c>
      <c r="D32" t="s">
        <v>267</v>
      </c>
      <c r="E32" t="s">
        <v>268</v>
      </c>
      <c r="F32" t="s">
        <v>2</v>
      </c>
      <c r="G32" t="s">
        <v>3</v>
      </c>
      <c r="H32" s="41">
        <v>45527</v>
      </c>
      <c r="I32" t="s">
        <v>269</v>
      </c>
      <c r="J32">
        <v>-3.9</v>
      </c>
      <c r="K32" t="s">
        <v>270</v>
      </c>
      <c r="L32">
        <v>1</v>
      </c>
      <c r="M32" t="s">
        <v>31</v>
      </c>
      <c r="N32" s="27">
        <v>16140</v>
      </c>
      <c r="O32">
        <v>2024654</v>
      </c>
      <c r="P32" t="s">
        <v>271</v>
      </c>
      <c r="Q32" t="s">
        <v>10</v>
      </c>
      <c r="R32" s="42" t="s">
        <v>280</v>
      </c>
      <c r="S32" t="s">
        <v>281</v>
      </c>
      <c r="T32" s="45" t="str">
        <f t="shared" si="0"/>
        <v>'16.140',</v>
      </c>
      <c r="U32" s="45" t="s">
        <v>31</v>
      </c>
      <c r="V32" s="45">
        <v>853</v>
      </c>
      <c r="W32" s="46">
        <v>16140</v>
      </c>
      <c r="X32" s="45" t="s">
        <v>74</v>
      </c>
      <c r="Y32">
        <v>-3.9</v>
      </c>
    </row>
    <row r="33" spans="1:25" x14ac:dyDescent="0.25">
      <c r="A33" s="41">
        <v>45505</v>
      </c>
      <c r="B33" s="41">
        <v>45535</v>
      </c>
      <c r="C33" t="s">
        <v>275</v>
      </c>
      <c r="D33" t="s">
        <v>267</v>
      </c>
      <c r="E33" t="s">
        <v>268</v>
      </c>
      <c r="F33" t="s">
        <v>2</v>
      </c>
      <c r="G33" t="s">
        <v>3</v>
      </c>
      <c r="H33" s="41">
        <v>45527</v>
      </c>
      <c r="I33" t="s">
        <v>269</v>
      </c>
      <c r="J33">
        <v>-2.6</v>
      </c>
      <c r="K33" t="s">
        <v>270</v>
      </c>
      <c r="L33">
        <v>1</v>
      </c>
      <c r="M33" t="s">
        <v>31</v>
      </c>
      <c r="N33" s="27">
        <v>17000</v>
      </c>
      <c r="O33">
        <v>2024654</v>
      </c>
      <c r="P33" t="s">
        <v>271</v>
      </c>
      <c r="Q33" t="s">
        <v>10</v>
      </c>
      <c r="R33" s="42" t="s">
        <v>280</v>
      </c>
      <c r="S33" t="s">
        <v>281</v>
      </c>
      <c r="T33" t="str">
        <f t="shared" si="0"/>
        <v>'17.000',</v>
      </c>
      <c r="U33" s="36" t="s">
        <v>245</v>
      </c>
      <c r="V33" s="36">
        <v>649</v>
      </c>
      <c r="W33" s="39" t="s">
        <v>246</v>
      </c>
      <c r="X33" s="36" t="s">
        <v>247</v>
      </c>
      <c r="Y33">
        <v>-2.6</v>
      </c>
    </row>
    <row r="34" spans="1:25" x14ac:dyDescent="0.25">
      <c r="A34" s="41">
        <v>45505</v>
      </c>
      <c r="B34" s="41">
        <v>45535</v>
      </c>
      <c r="C34" t="s">
        <v>276</v>
      </c>
      <c r="D34" t="s">
        <v>267</v>
      </c>
      <c r="E34" t="s">
        <v>268</v>
      </c>
      <c r="F34" t="s">
        <v>2</v>
      </c>
      <c r="G34" t="s">
        <v>3</v>
      </c>
      <c r="H34" s="41">
        <v>45527</v>
      </c>
      <c r="I34" t="s">
        <v>269</v>
      </c>
      <c r="J34">
        <v>-451.1</v>
      </c>
      <c r="K34" t="s">
        <v>270</v>
      </c>
      <c r="L34">
        <v>1</v>
      </c>
      <c r="M34" t="s">
        <v>31</v>
      </c>
      <c r="N34" s="27">
        <v>20000</v>
      </c>
      <c r="O34">
        <v>2024654</v>
      </c>
      <c r="P34" t="s">
        <v>271</v>
      </c>
      <c r="Q34" t="s">
        <v>10</v>
      </c>
      <c r="R34" s="42" t="s">
        <v>280</v>
      </c>
      <c r="S34" t="s">
        <v>281</v>
      </c>
      <c r="T34" t="str">
        <f t="shared" si="0"/>
        <v>'20.000',</v>
      </c>
      <c r="U34" s="36" t="s">
        <v>88</v>
      </c>
      <c r="V34" s="36">
        <v>54</v>
      </c>
      <c r="W34" s="39" t="s">
        <v>89</v>
      </c>
      <c r="X34" s="36" t="s">
        <v>90</v>
      </c>
      <c r="Y34" s="40">
        <v>-7.6506957076097981</v>
      </c>
    </row>
    <row r="35" spans="1:25" x14ac:dyDescent="0.25">
      <c r="A35" s="41">
        <v>45505</v>
      </c>
      <c r="B35" s="41">
        <v>45535</v>
      </c>
      <c r="C35" t="s">
        <v>277</v>
      </c>
      <c r="D35" t="s">
        <v>267</v>
      </c>
      <c r="E35" t="s">
        <v>268</v>
      </c>
      <c r="F35" t="s">
        <v>2</v>
      </c>
      <c r="G35" t="s">
        <v>3</v>
      </c>
      <c r="H35" s="41">
        <v>45527</v>
      </c>
      <c r="I35" t="s">
        <v>269</v>
      </c>
      <c r="J35">
        <v>-32.5</v>
      </c>
      <c r="K35" t="s">
        <v>270</v>
      </c>
      <c r="L35">
        <v>1</v>
      </c>
      <c r="M35" t="s">
        <v>31</v>
      </c>
      <c r="N35" s="27">
        <v>25000</v>
      </c>
      <c r="O35">
        <v>2024654</v>
      </c>
      <c r="P35" t="s">
        <v>271</v>
      </c>
      <c r="Q35" t="s">
        <v>10</v>
      </c>
      <c r="R35" s="42" t="s">
        <v>280</v>
      </c>
      <c r="S35" t="s">
        <v>281</v>
      </c>
      <c r="U35" t="s">
        <v>88</v>
      </c>
      <c r="V35">
        <v>56</v>
      </c>
      <c r="W35" s="27" t="s">
        <v>91</v>
      </c>
      <c r="X35" t="s">
        <v>92</v>
      </c>
      <c r="Y35" s="32">
        <v>-1.5296326406475731</v>
      </c>
    </row>
    <row r="36" spans="1:25" x14ac:dyDescent="0.25">
      <c r="A36" s="41">
        <v>45505</v>
      </c>
      <c r="B36" s="41">
        <v>45535</v>
      </c>
      <c r="C36" t="s">
        <v>278</v>
      </c>
      <c r="D36" t="s">
        <v>267</v>
      </c>
      <c r="E36" t="s">
        <v>268</v>
      </c>
      <c r="F36" t="s">
        <v>2</v>
      </c>
      <c r="G36" t="s">
        <v>3</v>
      </c>
      <c r="H36" s="41">
        <v>45527</v>
      </c>
      <c r="I36" t="s">
        <v>269</v>
      </c>
      <c r="J36">
        <v>-11.7</v>
      </c>
      <c r="K36" t="s">
        <v>270</v>
      </c>
      <c r="L36">
        <v>1</v>
      </c>
      <c r="M36" t="s">
        <v>31</v>
      </c>
      <c r="N36" s="27">
        <v>35000</v>
      </c>
      <c r="O36">
        <v>2024654</v>
      </c>
      <c r="P36" t="s">
        <v>271</v>
      </c>
      <c r="Q36" t="s">
        <v>10</v>
      </c>
      <c r="R36" s="42" t="s">
        <v>280</v>
      </c>
      <c r="S36" t="s">
        <v>281</v>
      </c>
      <c r="U36" s="36" t="s">
        <v>88</v>
      </c>
      <c r="V36" s="36">
        <v>58</v>
      </c>
      <c r="W36" s="39" t="s">
        <v>93</v>
      </c>
      <c r="X36" s="36" t="s">
        <v>94</v>
      </c>
      <c r="Y36" s="40">
        <v>-3.0592652812951462</v>
      </c>
    </row>
    <row r="37" spans="1:25" x14ac:dyDescent="0.25">
      <c r="A37" s="41">
        <v>45505</v>
      </c>
      <c r="B37" s="41">
        <v>45535</v>
      </c>
      <c r="C37" t="s">
        <v>279</v>
      </c>
      <c r="D37" t="s">
        <v>267</v>
      </c>
      <c r="E37" t="s">
        <v>268</v>
      </c>
      <c r="F37" t="s">
        <v>2</v>
      </c>
      <c r="G37" t="s">
        <v>3</v>
      </c>
      <c r="H37" s="41">
        <v>45527</v>
      </c>
      <c r="I37" t="s">
        <v>269</v>
      </c>
      <c r="J37">
        <v>-16.899999999999999</v>
      </c>
      <c r="K37" t="s">
        <v>270</v>
      </c>
      <c r="L37">
        <v>1</v>
      </c>
      <c r="M37" t="s">
        <v>31</v>
      </c>
      <c r="N37" s="27">
        <v>40000</v>
      </c>
      <c r="O37">
        <v>2024654</v>
      </c>
      <c r="P37" t="s">
        <v>271</v>
      </c>
      <c r="Q37" t="s">
        <v>10</v>
      </c>
      <c r="R37" s="42" t="s">
        <v>280</v>
      </c>
      <c r="S37" t="s">
        <v>281</v>
      </c>
      <c r="U37" t="s">
        <v>88</v>
      </c>
      <c r="V37">
        <v>65</v>
      </c>
      <c r="W37" s="27" t="s">
        <v>95</v>
      </c>
      <c r="X37" t="s">
        <v>96</v>
      </c>
      <c r="Y37" s="32">
        <v>-1.5296326406475731</v>
      </c>
    </row>
    <row r="38" spans="1:25" x14ac:dyDescent="0.25">
      <c r="U38" s="36" t="s">
        <v>88</v>
      </c>
      <c r="V38" s="36">
        <v>68</v>
      </c>
      <c r="W38" s="39" t="s">
        <v>97</v>
      </c>
      <c r="X38" s="36" t="s">
        <v>98</v>
      </c>
      <c r="Y38" s="40">
        <v>-4.5888979219427188</v>
      </c>
    </row>
    <row r="39" spans="1:25" x14ac:dyDescent="0.25">
      <c r="U39" t="s">
        <v>88</v>
      </c>
      <c r="V39">
        <v>73</v>
      </c>
      <c r="W39" s="27" t="s">
        <v>99</v>
      </c>
      <c r="X39" t="s">
        <v>100</v>
      </c>
      <c r="Y39" s="32">
        <v>-10.709960988904944</v>
      </c>
    </row>
    <row r="40" spans="1:25" x14ac:dyDescent="0.25">
      <c r="U40" s="36" t="s">
        <v>88</v>
      </c>
      <c r="V40" s="36">
        <v>74</v>
      </c>
      <c r="W40" s="39" t="s">
        <v>101</v>
      </c>
      <c r="X40" s="36" t="s">
        <v>102</v>
      </c>
      <c r="Y40" s="40">
        <v>-3.0592652812951462</v>
      </c>
    </row>
    <row r="41" spans="1:25" x14ac:dyDescent="0.25">
      <c r="U41" t="s">
        <v>88</v>
      </c>
      <c r="V41">
        <v>75</v>
      </c>
      <c r="W41" s="27" t="s">
        <v>103</v>
      </c>
      <c r="X41" t="s">
        <v>104</v>
      </c>
      <c r="Y41" s="32">
        <v>-7.6506957076097981</v>
      </c>
    </row>
    <row r="42" spans="1:25" x14ac:dyDescent="0.25">
      <c r="U42" s="36" t="s">
        <v>88</v>
      </c>
      <c r="V42" s="36">
        <v>97</v>
      </c>
      <c r="W42" s="39" t="s">
        <v>105</v>
      </c>
      <c r="X42" s="36" t="s">
        <v>106</v>
      </c>
      <c r="Y42" s="40">
        <v>-3.0592652812951462</v>
      </c>
    </row>
    <row r="43" spans="1:25" x14ac:dyDescent="0.25">
      <c r="U43" t="s">
        <v>88</v>
      </c>
      <c r="V43">
        <v>100</v>
      </c>
      <c r="W43" s="27" t="s">
        <v>107</v>
      </c>
      <c r="X43" t="s">
        <v>108</v>
      </c>
      <c r="Y43" s="32">
        <v>-6.1210630669622264</v>
      </c>
    </row>
    <row r="44" spans="1:25" x14ac:dyDescent="0.25">
      <c r="U44" s="36" t="s">
        <v>88</v>
      </c>
      <c r="V44" s="36">
        <v>103</v>
      </c>
      <c r="W44" s="39" t="s">
        <v>109</v>
      </c>
      <c r="X44" s="36" t="s">
        <v>110</v>
      </c>
      <c r="Y44" s="40">
        <v>-7.6506957076097981</v>
      </c>
    </row>
    <row r="45" spans="1:25" x14ac:dyDescent="0.25">
      <c r="U45" t="s">
        <v>88</v>
      </c>
      <c r="V45">
        <v>119</v>
      </c>
      <c r="W45" s="27" t="s">
        <v>111</v>
      </c>
      <c r="X45" t="s">
        <v>112</v>
      </c>
      <c r="Y45" s="32">
        <v>-1.5296326406475731</v>
      </c>
    </row>
    <row r="46" spans="1:25" x14ac:dyDescent="0.25">
      <c r="U46" s="36" t="s">
        <v>88</v>
      </c>
      <c r="V46" s="36">
        <v>121</v>
      </c>
      <c r="W46" s="39" t="s">
        <v>113</v>
      </c>
      <c r="X46" s="36" t="s">
        <v>114</v>
      </c>
      <c r="Y46" s="40">
        <v>-1.5296326406475731</v>
      </c>
    </row>
    <row r="47" spans="1:25" x14ac:dyDescent="0.25">
      <c r="U47" t="s">
        <v>88</v>
      </c>
      <c r="V47">
        <v>134</v>
      </c>
      <c r="W47" s="27" t="s">
        <v>115</v>
      </c>
      <c r="X47" t="s">
        <v>116</v>
      </c>
      <c r="Y47" s="32">
        <v>-32.129882966714831</v>
      </c>
    </row>
    <row r="48" spans="1:25" x14ac:dyDescent="0.25">
      <c r="U48" s="36" t="s">
        <v>88</v>
      </c>
      <c r="V48" s="36">
        <v>145</v>
      </c>
      <c r="W48" s="39" t="s">
        <v>117</v>
      </c>
      <c r="X48" s="36" t="s">
        <v>118</v>
      </c>
      <c r="Y48" s="40">
        <v>-4.5888979219427188</v>
      </c>
    </row>
    <row r="49" spans="21:25" x14ac:dyDescent="0.25">
      <c r="U49" t="s">
        <v>88</v>
      </c>
      <c r="V49">
        <v>150</v>
      </c>
      <c r="W49" s="27" t="s">
        <v>119</v>
      </c>
      <c r="X49" t="s">
        <v>120</v>
      </c>
      <c r="Y49" s="32">
        <v>-3.0592652812951462</v>
      </c>
    </row>
    <row r="50" spans="21:25" x14ac:dyDescent="0.25">
      <c r="U50" s="36" t="s">
        <v>88</v>
      </c>
      <c r="V50" s="36">
        <v>155</v>
      </c>
      <c r="W50" s="39" t="s">
        <v>121</v>
      </c>
      <c r="X50" s="36" t="s">
        <v>122</v>
      </c>
      <c r="Y50" s="40">
        <v>-1.5296326406475731</v>
      </c>
    </row>
    <row r="51" spans="21:25" x14ac:dyDescent="0.25">
      <c r="U51" t="s">
        <v>88</v>
      </c>
      <c r="V51">
        <v>156</v>
      </c>
      <c r="W51" s="27" t="s">
        <v>123</v>
      </c>
      <c r="X51" t="s">
        <v>124</v>
      </c>
      <c r="Y51" s="32">
        <v>-22.949554618457466</v>
      </c>
    </row>
    <row r="52" spans="21:25" x14ac:dyDescent="0.25">
      <c r="U52" s="36" t="s">
        <v>88</v>
      </c>
      <c r="V52" s="36">
        <v>158</v>
      </c>
      <c r="W52" s="39" t="s">
        <v>125</v>
      </c>
      <c r="X52" s="36" t="s">
        <v>126</v>
      </c>
      <c r="Y52" s="40">
        <v>-1.5296326406475731</v>
      </c>
    </row>
    <row r="53" spans="21:25" x14ac:dyDescent="0.25">
      <c r="U53" t="s">
        <v>88</v>
      </c>
      <c r="V53">
        <v>160</v>
      </c>
      <c r="W53" s="27" t="s">
        <v>127</v>
      </c>
      <c r="X53" t="s">
        <v>128</v>
      </c>
      <c r="Y53" s="32">
        <v>-13.769226270200091</v>
      </c>
    </row>
    <row r="54" spans="21:25" x14ac:dyDescent="0.25">
      <c r="U54" s="36" t="s">
        <v>88</v>
      </c>
      <c r="V54" s="36">
        <v>161</v>
      </c>
      <c r="W54" s="39" t="s">
        <v>129</v>
      </c>
      <c r="X54" s="36" t="s">
        <v>130</v>
      </c>
      <c r="Y54" s="40">
        <v>-10.709960988904944</v>
      </c>
    </row>
    <row r="55" spans="21:25" x14ac:dyDescent="0.25">
      <c r="U55" t="s">
        <v>88</v>
      </c>
      <c r="V55">
        <v>167</v>
      </c>
      <c r="W55" s="27" t="s">
        <v>131</v>
      </c>
      <c r="X55" t="s">
        <v>132</v>
      </c>
      <c r="Y55" s="32">
        <v>-4.5888979219427188</v>
      </c>
    </row>
    <row r="56" spans="21:25" x14ac:dyDescent="0.25">
      <c r="U56" s="36" t="s">
        <v>88</v>
      </c>
      <c r="V56" s="36">
        <v>169</v>
      </c>
      <c r="W56" s="39" t="s">
        <v>133</v>
      </c>
      <c r="X56" s="36" t="s">
        <v>134</v>
      </c>
      <c r="Y56" s="40">
        <v>-18.360656696514745</v>
      </c>
    </row>
    <row r="57" spans="21:25" x14ac:dyDescent="0.25">
      <c r="U57" t="s">
        <v>88</v>
      </c>
      <c r="V57">
        <v>172</v>
      </c>
      <c r="W57" s="27" t="s">
        <v>135</v>
      </c>
      <c r="X57" t="s">
        <v>136</v>
      </c>
      <c r="Y57" s="32">
        <v>-4.5888979219427188</v>
      </c>
    </row>
    <row r="58" spans="21:25" x14ac:dyDescent="0.25">
      <c r="U58" s="36" t="s">
        <v>88</v>
      </c>
      <c r="V58" s="36">
        <v>185</v>
      </c>
      <c r="W58" s="39" t="s">
        <v>137</v>
      </c>
      <c r="X58" s="36" t="s">
        <v>138</v>
      </c>
      <c r="Y58" s="40">
        <v>-9.1803283482573725</v>
      </c>
    </row>
    <row r="59" spans="21:25" x14ac:dyDescent="0.25">
      <c r="U59" t="s">
        <v>88</v>
      </c>
      <c r="V59">
        <v>188</v>
      </c>
      <c r="W59" s="27" t="s">
        <v>139</v>
      </c>
      <c r="X59" t="s">
        <v>140</v>
      </c>
      <c r="Y59" s="32">
        <v>-1.5296326406475731</v>
      </c>
    </row>
    <row r="60" spans="21:25" x14ac:dyDescent="0.25">
      <c r="U60" s="36" t="s">
        <v>88</v>
      </c>
      <c r="V60" s="36">
        <v>192</v>
      </c>
      <c r="W60" s="39" t="s">
        <v>141</v>
      </c>
      <c r="X60" s="36" t="s">
        <v>142</v>
      </c>
      <c r="Y60" s="40">
        <v>-9.1803283482573725</v>
      </c>
    </row>
    <row r="61" spans="21:25" x14ac:dyDescent="0.25">
      <c r="U61" t="s">
        <v>88</v>
      </c>
      <c r="V61">
        <v>195</v>
      </c>
      <c r="W61" s="27" t="s">
        <v>143</v>
      </c>
      <c r="X61" t="s">
        <v>144</v>
      </c>
      <c r="Y61" s="32">
        <v>-1.5296326406475731</v>
      </c>
    </row>
    <row r="62" spans="21:25" x14ac:dyDescent="0.25">
      <c r="U62" s="36" t="s">
        <v>88</v>
      </c>
      <c r="V62" s="36">
        <v>197</v>
      </c>
      <c r="W62" s="39" t="s">
        <v>145</v>
      </c>
      <c r="X62" s="36" t="s">
        <v>146</v>
      </c>
      <c r="Y62" s="40">
        <v>-1.5296326406475731</v>
      </c>
    </row>
    <row r="63" spans="21:25" x14ac:dyDescent="0.25">
      <c r="U63" t="s">
        <v>88</v>
      </c>
      <c r="V63">
        <v>201</v>
      </c>
      <c r="W63" s="27" t="s">
        <v>147</v>
      </c>
      <c r="X63" t="s">
        <v>148</v>
      </c>
      <c r="Y63" s="32">
        <v>-4.5888979219427188</v>
      </c>
    </row>
    <row r="64" spans="21:25" x14ac:dyDescent="0.25">
      <c r="U64" s="36" t="s">
        <v>88</v>
      </c>
      <c r="V64" s="36">
        <v>202</v>
      </c>
      <c r="W64" s="39" t="s">
        <v>149</v>
      </c>
      <c r="X64" s="36" t="s">
        <v>150</v>
      </c>
      <c r="Y64" s="40">
        <v>-1.5296326406475731</v>
      </c>
    </row>
    <row r="65" spans="21:25" x14ac:dyDescent="0.25">
      <c r="U65" t="s">
        <v>88</v>
      </c>
      <c r="V65">
        <v>208</v>
      </c>
      <c r="W65" s="27" t="s">
        <v>151</v>
      </c>
      <c r="X65" t="s">
        <v>152</v>
      </c>
      <c r="Y65" s="32">
        <v>-6.1210630669622264</v>
      </c>
    </row>
    <row r="66" spans="21:25" x14ac:dyDescent="0.25">
      <c r="U66" s="36" t="s">
        <v>88</v>
      </c>
      <c r="V66" s="36">
        <v>211</v>
      </c>
      <c r="W66" s="39" t="s">
        <v>153</v>
      </c>
      <c r="X66" s="36" t="s">
        <v>154</v>
      </c>
      <c r="Y66" s="40">
        <v>-9.1803283482573725</v>
      </c>
    </row>
    <row r="67" spans="21:25" x14ac:dyDescent="0.25">
      <c r="U67" t="s">
        <v>88</v>
      </c>
      <c r="V67">
        <v>220</v>
      </c>
      <c r="W67" s="27" t="s">
        <v>155</v>
      </c>
      <c r="X67" t="s">
        <v>156</v>
      </c>
      <c r="Y67" s="32">
        <v>-6.1210630669622264</v>
      </c>
    </row>
    <row r="68" spans="21:25" x14ac:dyDescent="0.25">
      <c r="U68" s="36" t="s">
        <v>88</v>
      </c>
      <c r="V68" s="36">
        <v>221</v>
      </c>
      <c r="W68" s="39" t="s">
        <v>157</v>
      </c>
      <c r="X68" s="36" t="s">
        <v>158</v>
      </c>
      <c r="Y68" s="40">
        <v>-47.428741877562501</v>
      </c>
    </row>
    <row r="69" spans="21:25" x14ac:dyDescent="0.25">
      <c r="U69" t="s">
        <v>88</v>
      </c>
      <c r="V69">
        <v>223</v>
      </c>
      <c r="W69" s="27" t="s">
        <v>159</v>
      </c>
      <c r="X69" t="s">
        <v>160</v>
      </c>
      <c r="Y69" s="32">
        <v>-1.5296326406475731</v>
      </c>
    </row>
    <row r="70" spans="21:25" x14ac:dyDescent="0.25">
      <c r="U70" s="36" t="s">
        <v>88</v>
      </c>
      <c r="V70" s="36">
        <v>224</v>
      </c>
      <c r="W70" s="39" t="s">
        <v>161</v>
      </c>
      <c r="X70" s="36" t="s">
        <v>162</v>
      </c>
      <c r="Y70" s="40">
        <v>-3.0592652812951462</v>
      </c>
    </row>
    <row r="71" spans="21:25" x14ac:dyDescent="0.25">
      <c r="U71" t="s">
        <v>88</v>
      </c>
      <c r="V71">
        <v>225</v>
      </c>
      <c r="W71" s="27" t="s">
        <v>163</v>
      </c>
      <c r="X71" t="s">
        <v>164</v>
      </c>
      <c r="Y71" s="32">
        <v>-10.709960988904944</v>
      </c>
    </row>
    <row r="72" spans="21:25" x14ac:dyDescent="0.25">
      <c r="U72" s="36" t="s">
        <v>88</v>
      </c>
      <c r="V72" s="36">
        <v>229</v>
      </c>
      <c r="W72" s="39" t="s">
        <v>165</v>
      </c>
      <c r="X72" s="36" t="s">
        <v>166</v>
      </c>
      <c r="Y72" s="40">
        <v>-6.1210630669622264</v>
      </c>
    </row>
    <row r="73" spans="21:25" x14ac:dyDescent="0.25">
      <c r="U73" t="s">
        <v>88</v>
      </c>
      <c r="V73">
        <v>230</v>
      </c>
      <c r="W73" s="27" t="s">
        <v>167</v>
      </c>
      <c r="X73" t="s">
        <v>168</v>
      </c>
      <c r="Y73" s="32">
        <v>-3.0592652812951462</v>
      </c>
    </row>
    <row r="74" spans="21:25" x14ac:dyDescent="0.25">
      <c r="U74" s="36" t="s">
        <v>88</v>
      </c>
      <c r="V74" s="36">
        <v>232</v>
      </c>
      <c r="W74" s="39" t="s">
        <v>169</v>
      </c>
      <c r="X74" s="36" t="s">
        <v>170</v>
      </c>
      <c r="Y74" s="40">
        <v>-1.5296326406475731</v>
      </c>
    </row>
    <row r="75" spans="21:25" x14ac:dyDescent="0.25">
      <c r="U75" t="s">
        <v>88</v>
      </c>
      <c r="V75">
        <v>233</v>
      </c>
      <c r="W75" s="27" t="s">
        <v>171</v>
      </c>
      <c r="X75" t="s">
        <v>172</v>
      </c>
      <c r="Y75" s="32">
        <v>-1.5296326406475731</v>
      </c>
    </row>
    <row r="76" spans="21:25" x14ac:dyDescent="0.25">
      <c r="U76" s="36" t="s">
        <v>88</v>
      </c>
      <c r="V76" s="36">
        <v>234</v>
      </c>
      <c r="W76" s="39" t="s">
        <v>173</v>
      </c>
      <c r="X76" s="36" t="s">
        <v>174</v>
      </c>
      <c r="Y76" s="40">
        <v>-1.5296326406475731</v>
      </c>
    </row>
    <row r="77" spans="21:25" x14ac:dyDescent="0.25">
      <c r="U77" t="s">
        <v>88</v>
      </c>
      <c r="V77">
        <v>235</v>
      </c>
      <c r="W77" s="27" t="s">
        <v>175</v>
      </c>
      <c r="X77" t="s">
        <v>176</v>
      </c>
      <c r="Y77" s="32">
        <v>-1.5296326406475731</v>
      </c>
    </row>
    <row r="78" spans="21:25" x14ac:dyDescent="0.25">
      <c r="U78" s="36" t="s">
        <v>88</v>
      </c>
      <c r="V78" s="36">
        <v>236</v>
      </c>
      <c r="W78" s="39" t="s">
        <v>177</v>
      </c>
      <c r="X78" s="36" t="s">
        <v>178</v>
      </c>
      <c r="Y78" s="40">
        <v>-1.5296326406475731</v>
      </c>
    </row>
    <row r="79" spans="21:25" x14ac:dyDescent="0.25">
      <c r="U79" t="s">
        <v>88</v>
      </c>
      <c r="V79">
        <v>238</v>
      </c>
      <c r="W79" s="27" t="s">
        <v>179</v>
      </c>
      <c r="X79" t="s">
        <v>180</v>
      </c>
      <c r="Y79" s="32">
        <v>-1.5296326406475731</v>
      </c>
    </row>
    <row r="80" spans="21:25" x14ac:dyDescent="0.25">
      <c r="U80" s="36" t="s">
        <v>88</v>
      </c>
      <c r="V80" s="36">
        <v>239</v>
      </c>
      <c r="W80" s="39" t="s">
        <v>181</v>
      </c>
      <c r="X80" s="36" t="s">
        <v>182</v>
      </c>
      <c r="Y80" s="40">
        <v>-1.5296326406475731</v>
      </c>
    </row>
    <row r="81" spans="21:25" x14ac:dyDescent="0.25">
      <c r="U81" t="s">
        <v>88</v>
      </c>
      <c r="V81">
        <v>241</v>
      </c>
      <c r="W81" s="27" t="s">
        <v>183</v>
      </c>
      <c r="X81" t="s">
        <v>184</v>
      </c>
      <c r="Y81" s="32">
        <v>-1.5296326406475731</v>
      </c>
    </row>
    <row r="82" spans="21:25" x14ac:dyDescent="0.25">
      <c r="U82" s="36" t="s">
        <v>88</v>
      </c>
      <c r="V82" s="36">
        <v>249</v>
      </c>
      <c r="W82" s="39" t="s">
        <v>186</v>
      </c>
      <c r="X82" s="36" t="s">
        <v>187</v>
      </c>
      <c r="Y82" s="40">
        <v>-1.5296326406475731</v>
      </c>
    </row>
    <row r="83" spans="21:25" x14ac:dyDescent="0.25">
      <c r="U83" t="s">
        <v>88</v>
      </c>
      <c r="V83">
        <v>257</v>
      </c>
      <c r="W83" s="27" t="s">
        <v>188</v>
      </c>
      <c r="X83" t="s">
        <v>189</v>
      </c>
      <c r="Y83" s="32">
        <v>-36.718780888657555</v>
      </c>
    </row>
    <row r="84" spans="21:25" x14ac:dyDescent="0.25">
      <c r="U84" s="36" t="s">
        <v>88</v>
      </c>
      <c r="V84" s="36">
        <v>265</v>
      </c>
      <c r="W84" s="39" t="s">
        <v>190</v>
      </c>
      <c r="X84" s="36" t="s">
        <v>191</v>
      </c>
      <c r="Y84" s="40">
        <v>-15.298858910847663</v>
      </c>
    </row>
    <row r="85" spans="21:25" x14ac:dyDescent="0.25">
      <c r="U85" t="s">
        <v>88</v>
      </c>
      <c r="V85">
        <v>270</v>
      </c>
      <c r="W85" s="27" t="s">
        <v>192</v>
      </c>
      <c r="X85" t="s">
        <v>193</v>
      </c>
      <c r="Y85" s="32">
        <v>-4.5888979219427188</v>
      </c>
    </row>
    <row r="86" spans="21:25" x14ac:dyDescent="0.25">
      <c r="U86" s="36" t="s">
        <v>88</v>
      </c>
      <c r="V86" s="36">
        <v>271</v>
      </c>
      <c r="W86" s="39" t="s">
        <v>194</v>
      </c>
      <c r="X86" s="36" t="s">
        <v>195</v>
      </c>
      <c r="Y86" s="40">
        <v>-6.1210630669622264</v>
      </c>
    </row>
    <row r="87" spans="21:25" x14ac:dyDescent="0.25">
      <c r="U87" t="s">
        <v>88</v>
      </c>
      <c r="V87">
        <v>272</v>
      </c>
      <c r="W87" s="27" t="s">
        <v>196</v>
      </c>
      <c r="X87" t="s">
        <v>197</v>
      </c>
      <c r="Y87" s="32">
        <v>-6.1210630669622264</v>
      </c>
    </row>
    <row r="88" spans="21:25" x14ac:dyDescent="0.25">
      <c r="U88" s="36" t="s">
        <v>88</v>
      </c>
      <c r="V88" s="36">
        <v>274</v>
      </c>
      <c r="W88" s="39" t="s">
        <v>198</v>
      </c>
      <c r="X88" s="36" t="s">
        <v>199</v>
      </c>
      <c r="Y88" s="40">
        <v>-4.5888979219427188</v>
      </c>
    </row>
    <row r="89" spans="21:25" x14ac:dyDescent="0.25">
      <c r="U89" t="s">
        <v>88</v>
      </c>
      <c r="V89">
        <v>275</v>
      </c>
      <c r="W89" s="27" t="s">
        <v>200</v>
      </c>
      <c r="X89" t="s">
        <v>201</v>
      </c>
      <c r="Y89" s="32">
        <v>-6.1210630669622264</v>
      </c>
    </row>
    <row r="90" spans="21:25" x14ac:dyDescent="0.25">
      <c r="U90" s="36" t="s">
        <v>88</v>
      </c>
      <c r="V90" s="36">
        <v>276</v>
      </c>
      <c r="W90" s="39" t="s">
        <v>202</v>
      </c>
      <c r="X90" s="36" t="s">
        <v>203</v>
      </c>
      <c r="Y90" s="40">
        <v>-6.1210630669622264</v>
      </c>
    </row>
    <row r="91" spans="21:25" x14ac:dyDescent="0.25">
      <c r="U91" t="s">
        <v>88</v>
      </c>
      <c r="V91">
        <v>277</v>
      </c>
      <c r="W91" s="27" t="s">
        <v>204</v>
      </c>
      <c r="X91" t="s">
        <v>205</v>
      </c>
      <c r="Y91" s="32">
        <v>-4.5888979219427188</v>
      </c>
    </row>
    <row r="92" spans="21:25" x14ac:dyDescent="0.25">
      <c r="U92" s="36" t="s">
        <v>88</v>
      </c>
      <c r="V92" s="36">
        <v>279</v>
      </c>
      <c r="W92" s="39" t="s">
        <v>206</v>
      </c>
      <c r="X92" s="36" t="s">
        <v>207</v>
      </c>
      <c r="Y92" s="40">
        <v>-1.5296326406475731</v>
      </c>
    </row>
    <row r="93" spans="21:25" x14ac:dyDescent="0.25">
      <c r="U93" t="s">
        <v>88</v>
      </c>
      <c r="V93">
        <v>280</v>
      </c>
      <c r="W93" s="27" t="s">
        <v>208</v>
      </c>
      <c r="X93" t="s">
        <v>209</v>
      </c>
      <c r="Y93" s="32">
        <v>-7.6506957076097981</v>
      </c>
    </row>
    <row r="94" spans="21:25" x14ac:dyDescent="0.25">
      <c r="U94" s="36" t="s">
        <v>88</v>
      </c>
      <c r="V94" s="36">
        <v>281</v>
      </c>
      <c r="W94" s="39" t="s">
        <v>210</v>
      </c>
      <c r="X94" s="36" t="s">
        <v>211</v>
      </c>
      <c r="Y94" s="40">
        <v>-3.0592652812951462</v>
      </c>
    </row>
    <row r="95" spans="21:25" x14ac:dyDescent="0.25">
      <c r="U95" t="s">
        <v>88</v>
      </c>
      <c r="V95">
        <v>283</v>
      </c>
      <c r="W95" s="27" t="s">
        <v>212</v>
      </c>
      <c r="X95" t="s">
        <v>213</v>
      </c>
      <c r="Y95" s="32">
        <v>-1.5296326406475731</v>
      </c>
    </row>
    <row r="96" spans="21:25" x14ac:dyDescent="0.25">
      <c r="U96" s="36" t="s">
        <v>88</v>
      </c>
      <c r="V96" s="36">
        <v>284</v>
      </c>
      <c r="W96" s="39" t="s">
        <v>214</v>
      </c>
      <c r="X96" s="36" t="s">
        <v>215</v>
      </c>
      <c r="Y96" s="40">
        <v>-1.5296326406475731</v>
      </c>
    </row>
    <row r="97" spans="21:25" x14ac:dyDescent="0.25">
      <c r="U97" t="s">
        <v>88</v>
      </c>
      <c r="V97">
        <v>296</v>
      </c>
      <c r="W97" s="27" t="s">
        <v>216</v>
      </c>
      <c r="X97" t="s">
        <v>217</v>
      </c>
      <c r="Y97" s="32">
        <v>-10.735286032624275</v>
      </c>
    </row>
    <row r="98" spans="21:25" x14ac:dyDescent="0.25">
      <c r="U98" s="36" t="s">
        <v>88</v>
      </c>
      <c r="V98" s="36">
        <v>863</v>
      </c>
      <c r="W98" s="39" t="s">
        <v>218</v>
      </c>
      <c r="X98" s="36" t="s">
        <v>219</v>
      </c>
      <c r="Y98" s="40">
        <v>-3.0592652812951462</v>
      </c>
    </row>
    <row r="99" spans="21:25" x14ac:dyDescent="0.25">
      <c r="U99" s="36" t="s">
        <v>223</v>
      </c>
      <c r="V99" s="36">
        <v>515</v>
      </c>
      <c r="W99" s="39" t="s">
        <v>224</v>
      </c>
      <c r="X99" s="36" t="s">
        <v>225</v>
      </c>
      <c r="Y99">
        <v>-32.5</v>
      </c>
    </row>
    <row r="100" spans="21:25" x14ac:dyDescent="0.25">
      <c r="U100" s="43" t="s">
        <v>228</v>
      </c>
      <c r="V100" s="43">
        <v>528</v>
      </c>
      <c r="W100" s="44">
        <v>40010</v>
      </c>
      <c r="X100" s="43" t="s">
        <v>288</v>
      </c>
      <c r="Y100">
        <v>-16.899999999999999</v>
      </c>
    </row>
  </sheetData>
  <autoFilter ref="A1:Q1" xr:uid="{3D15D77D-6C51-42CA-85AF-BD8D65779504}">
    <sortState xmlns:xlrd2="http://schemas.microsoft.com/office/spreadsheetml/2017/richdata2" ref="A2:Q36">
      <sortCondition ref="N1"/>
    </sortState>
  </autoFilter>
  <conditionalFormatting sqref="W27:W28">
    <cfRule type="duplicateValues" dxfId="4" priority="5"/>
  </conditionalFormatting>
  <conditionalFormatting sqref="W29">
    <cfRule type="duplicateValues" dxfId="3" priority="4"/>
  </conditionalFormatting>
  <conditionalFormatting sqref="W33">
    <cfRule type="duplicateValues" dxfId="2" priority="3"/>
  </conditionalFormatting>
  <conditionalFormatting sqref="W99">
    <cfRule type="duplicateValues" dxfId="1" priority="2"/>
  </conditionalFormatting>
  <conditionalFormatting sqref="W34:W9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LUXUS - 2020 000091.01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2022-12-07T21:31:44Z</dcterms:created>
  <dcterms:modified xsi:type="dcterms:W3CDTF">2024-09-22T07:33:24Z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