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Orcamento 2025\CRIT COM ERRO\"/>
    </mc:Choice>
  </mc:AlternateContent>
  <xr:revisionPtr revIDLastSave="0" documentId="13_ncr:1_{C14ABFFB-611D-46D2-878E-6F8FB9E82031}" xr6:coauthVersionLast="47" xr6:coauthVersionMax="47" xr10:uidLastSave="{00000000-0000-0000-0000-000000000000}"/>
  <bookViews>
    <workbookView xWindow="-120" yWindow="-120" windowWidth="20730" windowHeight="11160" xr2:uid="{D27A6935-8F54-41FB-9425-8A296BE7775B}"/>
  </bookViews>
  <sheets>
    <sheet name="OI HM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6" i="2" l="1"/>
  <c r="U45" i="2"/>
  <c r="U44" i="2"/>
  <c r="V43" i="2"/>
  <c r="U43" i="2"/>
  <c r="U42" i="2"/>
  <c r="U41" i="2"/>
  <c r="U40" i="2"/>
  <c r="V39" i="2"/>
  <c r="U39" i="2"/>
  <c r="U38" i="2"/>
  <c r="U37" i="2"/>
  <c r="U36" i="2"/>
  <c r="V35" i="2"/>
  <c r="U35" i="2"/>
  <c r="U34" i="2"/>
  <c r="U33" i="2"/>
  <c r="U32" i="2"/>
  <c r="V31" i="2"/>
  <c r="U31" i="2"/>
  <c r="U30" i="2"/>
  <c r="U29" i="2"/>
  <c r="U28" i="2"/>
  <c r="V27" i="2"/>
  <c r="U27" i="2"/>
  <c r="U26" i="2"/>
  <c r="U25" i="2"/>
  <c r="U24" i="2"/>
  <c r="V23" i="2"/>
  <c r="U23" i="2"/>
  <c r="U22" i="2"/>
  <c r="U21" i="2"/>
  <c r="U20" i="2"/>
  <c r="V19" i="2"/>
  <c r="U19" i="2"/>
  <c r="U18" i="2"/>
  <c r="U17" i="2"/>
  <c r="U16" i="2"/>
  <c r="V15" i="2"/>
  <c r="U15" i="2"/>
  <c r="U14" i="2"/>
  <c r="U13" i="2"/>
  <c r="U12" i="2"/>
  <c r="V11" i="2"/>
  <c r="U11" i="2"/>
  <c r="U10" i="2"/>
  <c r="U9" i="2"/>
  <c r="U8" i="2"/>
  <c r="V7" i="2"/>
  <c r="U7" i="2"/>
  <c r="U6" i="2"/>
  <c r="V5" i="2"/>
  <c r="U5" i="2"/>
  <c r="U4" i="2"/>
  <c r="U3" i="2"/>
  <c r="V2" i="2"/>
  <c r="U2" i="2"/>
  <c r="J101" i="1"/>
  <c r="V46" i="2" s="1"/>
  <c r="V3" i="2" l="1"/>
  <c r="V8" i="2"/>
  <c r="V12" i="2"/>
  <c r="V16" i="2"/>
  <c r="V20" i="2"/>
  <c r="V24" i="2"/>
  <c r="V28" i="2"/>
  <c r="V32" i="2"/>
  <c r="V36" i="2"/>
  <c r="V40" i="2"/>
  <c r="V44" i="2"/>
  <c r="V4" i="2"/>
  <c r="V9" i="2"/>
  <c r="V13" i="2"/>
  <c r="V17" i="2"/>
  <c r="V21" i="2"/>
  <c r="V25" i="2"/>
  <c r="V29" i="2"/>
  <c r="V33" i="2"/>
  <c r="V37" i="2"/>
  <c r="V41" i="2"/>
  <c r="V45" i="2"/>
  <c r="V10" i="2"/>
  <c r="V14" i="2"/>
  <c r="V18" i="2"/>
  <c r="V22" i="2"/>
  <c r="V26" i="2"/>
  <c r="V30" i="2"/>
  <c r="V34" i="2"/>
  <c r="V38" i="2"/>
  <c r="V42" i="2"/>
  <c r="B54" i="1"/>
  <c r="E54" i="1" l="1"/>
  <c r="F46" i="1" l="1"/>
  <c r="F38" i="1"/>
  <c r="F30" i="1"/>
  <c r="F22" i="1"/>
  <c r="F14" i="1"/>
  <c r="F45" i="1"/>
  <c r="F37" i="1"/>
  <c r="F29" i="1"/>
  <c r="F53" i="1"/>
  <c r="F52" i="1"/>
  <c r="F44" i="1"/>
  <c r="F36" i="1"/>
  <c r="F28" i="1"/>
  <c r="F20" i="1"/>
  <c r="F12" i="1"/>
  <c r="F51" i="1"/>
  <c r="F43" i="1"/>
  <c r="F35" i="1"/>
  <c r="F27" i="1"/>
  <c r="F19" i="1"/>
  <c r="F11" i="1"/>
  <c r="F50" i="1"/>
  <c r="F42" i="1"/>
  <c r="F34" i="1"/>
  <c r="F26" i="1"/>
  <c r="F18" i="1"/>
  <c r="F10" i="1"/>
  <c r="F49" i="1"/>
  <c r="F41" i="1"/>
  <c r="F33" i="1"/>
  <c r="F25" i="1"/>
  <c r="F17" i="1"/>
  <c r="F9" i="1"/>
  <c r="F23" i="1"/>
  <c r="F31" i="1"/>
  <c r="F48" i="1"/>
  <c r="F21" i="1"/>
  <c r="F47" i="1"/>
  <c r="F16" i="1"/>
  <c r="F40" i="1"/>
  <c r="F15" i="1"/>
  <c r="F24" i="1"/>
  <c r="F39" i="1"/>
  <c r="F13" i="1"/>
  <c r="F32" i="1"/>
  <c r="H51" i="1" l="1"/>
  <c r="L51" i="1"/>
  <c r="P51" i="1"/>
  <c r="K51" i="1"/>
  <c r="J51" i="1"/>
  <c r="M51" i="1"/>
  <c r="O51" i="1"/>
  <c r="I51" i="1"/>
  <c r="Q51" i="1"/>
  <c r="G51" i="1"/>
  <c r="N51" i="1"/>
  <c r="R51" i="1"/>
  <c r="I42" i="1"/>
  <c r="L42" i="1"/>
  <c r="K42" i="1"/>
  <c r="Q42" i="1"/>
  <c r="J42" i="1"/>
  <c r="O42" i="1"/>
  <c r="G42" i="1"/>
  <c r="M42" i="1"/>
  <c r="H42" i="1"/>
  <c r="N42" i="1"/>
  <c r="R42" i="1"/>
  <c r="P42" i="1"/>
  <c r="H37" i="1"/>
  <c r="G37" i="1"/>
  <c r="I37" i="1"/>
  <c r="L37" i="1"/>
  <c r="K37" i="1"/>
  <c r="Q37" i="1"/>
  <c r="J37" i="1"/>
  <c r="M37" i="1"/>
  <c r="O37" i="1"/>
  <c r="P37" i="1"/>
  <c r="R37" i="1"/>
  <c r="N37" i="1"/>
  <c r="L17" i="1"/>
  <c r="P17" i="1"/>
  <c r="K17" i="1"/>
  <c r="M17" i="1"/>
  <c r="R17" i="1"/>
  <c r="G17" i="1"/>
  <c r="O17" i="1"/>
  <c r="J17" i="1"/>
  <c r="N17" i="1"/>
  <c r="H17" i="1"/>
  <c r="Q17" i="1"/>
  <c r="I17" i="1"/>
  <c r="O12" i="1"/>
  <c r="M12" i="1"/>
  <c r="K12" i="1"/>
  <c r="G12" i="1"/>
  <c r="Q12" i="1"/>
  <c r="I12" i="1"/>
  <c r="N12" i="1"/>
  <c r="H12" i="1"/>
  <c r="R12" i="1"/>
  <c r="J12" i="1"/>
  <c r="L12" i="1"/>
  <c r="P12" i="1"/>
  <c r="P47" i="1"/>
  <c r="G47" i="1"/>
  <c r="H47" i="1"/>
  <c r="L47" i="1"/>
  <c r="I47" i="1"/>
  <c r="N47" i="1"/>
  <c r="R47" i="1"/>
  <c r="M47" i="1"/>
  <c r="Q47" i="1"/>
  <c r="K47" i="1"/>
  <c r="O47" i="1"/>
  <c r="J47" i="1"/>
  <c r="L33" i="1"/>
  <c r="P33" i="1"/>
  <c r="K33" i="1"/>
  <c r="J33" i="1"/>
  <c r="M33" i="1"/>
  <c r="Q33" i="1"/>
  <c r="R33" i="1"/>
  <c r="H33" i="1"/>
  <c r="I33" i="1"/>
  <c r="N33" i="1"/>
  <c r="G33" i="1"/>
  <c r="O33" i="1"/>
  <c r="I50" i="1"/>
  <c r="R50" i="1"/>
  <c r="M50" i="1"/>
  <c r="O50" i="1"/>
  <c r="J50" i="1"/>
  <c r="K50" i="1"/>
  <c r="Q50" i="1"/>
  <c r="G50" i="1"/>
  <c r="H50" i="1"/>
  <c r="N50" i="1"/>
  <c r="P50" i="1"/>
  <c r="L50" i="1"/>
  <c r="M20" i="1"/>
  <c r="O20" i="1"/>
  <c r="I20" i="1"/>
  <c r="J20" i="1"/>
  <c r="G20" i="1"/>
  <c r="N20" i="1"/>
  <c r="L20" i="1"/>
  <c r="R20" i="1"/>
  <c r="K20" i="1"/>
  <c r="Q20" i="1"/>
  <c r="H20" i="1"/>
  <c r="P20" i="1"/>
  <c r="J45" i="1"/>
  <c r="G45" i="1"/>
  <c r="H45" i="1"/>
  <c r="N45" i="1"/>
  <c r="I45" i="1"/>
  <c r="R45" i="1"/>
  <c r="P45" i="1"/>
  <c r="Q45" i="1"/>
  <c r="O45" i="1"/>
  <c r="K45" i="1"/>
  <c r="L45" i="1"/>
  <c r="M45" i="1"/>
  <c r="K40" i="1"/>
  <c r="Q40" i="1"/>
  <c r="J40" i="1"/>
  <c r="G40" i="1"/>
  <c r="H40" i="1"/>
  <c r="N40" i="1"/>
  <c r="L40" i="1"/>
  <c r="M40" i="1"/>
  <c r="O40" i="1"/>
  <c r="P40" i="1"/>
  <c r="I40" i="1"/>
  <c r="R40" i="1"/>
  <c r="G16" i="1"/>
  <c r="N16" i="1"/>
  <c r="K16" i="1"/>
  <c r="Q16" i="1"/>
  <c r="R16" i="1"/>
  <c r="M16" i="1"/>
  <c r="O16" i="1"/>
  <c r="H16" i="1"/>
  <c r="J16" i="1"/>
  <c r="I16" i="1"/>
  <c r="P16" i="1"/>
  <c r="L16" i="1"/>
  <c r="H21" i="1"/>
  <c r="I21" i="1"/>
  <c r="J21" i="1"/>
  <c r="G21" i="1"/>
  <c r="N21" i="1"/>
  <c r="P21" i="1"/>
  <c r="L21" i="1"/>
  <c r="O21" i="1"/>
  <c r="K21" i="1"/>
  <c r="Q21" i="1"/>
  <c r="M21" i="1"/>
  <c r="R21" i="1"/>
  <c r="J11" i="1"/>
  <c r="R11" i="1"/>
  <c r="H11" i="1"/>
  <c r="P11" i="1"/>
  <c r="N11" i="1"/>
  <c r="I11" i="1"/>
  <c r="M11" i="1"/>
  <c r="K11" i="1"/>
  <c r="L11" i="1"/>
  <c r="G11" i="1"/>
  <c r="O11" i="1"/>
  <c r="Q11" i="1"/>
  <c r="I28" i="1"/>
  <c r="G28" i="1"/>
  <c r="L28" i="1"/>
  <c r="N28" i="1"/>
  <c r="H28" i="1"/>
  <c r="P28" i="1"/>
  <c r="Q28" i="1"/>
  <c r="J28" i="1"/>
  <c r="K28" i="1"/>
  <c r="O28" i="1"/>
  <c r="M28" i="1"/>
  <c r="R28" i="1"/>
  <c r="J14" i="1"/>
  <c r="Q14" i="1"/>
  <c r="H14" i="1"/>
  <c r="I14" i="1"/>
  <c r="K14" i="1"/>
  <c r="P14" i="1"/>
  <c r="O14" i="1"/>
  <c r="L14" i="1"/>
  <c r="M14" i="1"/>
  <c r="N14" i="1"/>
  <c r="G14" i="1"/>
  <c r="R14" i="1"/>
  <c r="G34" i="1"/>
  <c r="I34" i="1"/>
  <c r="N34" i="1"/>
  <c r="R34" i="1"/>
  <c r="K34" i="1"/>
  <c r="M34" i="1"/>
  <c r="O34" i="1"/>
  <c r="Q34" i="1"/>
  <c r="J34" i="1"/>
  <c r="P34" i="1"/>
  <c r="L34" i="1"/>
  <c r="H34" i="1"/>
  <c r="G25" i="1"/>
  <c r="N25" i="1"/>
  <c r="P25" i="1"/>
  <c r="R25" i="1"/>
  <c r="K25" i="1"/>
  <c r="M25" i="1"/>
  <c r="O25" i="1"/>
  <c r="L25" i="1"/>
  <c r="Q25" i="1"/>
  <c r="I25" i="1"/>
  <c r="J25" i="1"/>
  <c r="H25" i="1"/>
  <c r="R41" i="1"/>
  <c r="M41" i="1"/>
  <c r="O41" i="1"/>
  <c r="P41" i="1"/>
  <c r="K41" i="1"/>
  <c r="J41" i="1"/>
  <c r="G41" i="1"/>
  <c r="Q41" i="1"/>
  <c r="L41" i="1"/>
  <c r="H41" i="1"/>
  <c r="I41" i="1"/>
  <c r="N41" i="1"/>
  <c r="K13" i="1"/>
  <c r="L13" i="1"/>
  <c r="R13" i="1"/>
  <c r="H13" i="1"/>
  <c r="O13" i="1"/>
  <c r="I13" i="1"/>
  <c r="J13" i="1"/>
  <c r="M13" i="1"/>
  <c r="N13" i="1"/>
  <c r="P13" i="1"/>
  <c r="G13" i="1"/>
  <c r="Q13" i="1"/>
  <c r="M48" i="1"/>
  <c r="O48" i="1"/>
  <c r="J48" i="1"/>
  <c r="K48" i="1"/>
  <c r="Q48" i="1"/>
  <c r="G48" i="1"/>
  <c r="N48" i="1"/>
  <c r="H48" i="1"/>
  <c r="L48" i="1"/>
  <c r="R48" i="1"/>
  <c r="I48" i="1"/>
  <c r="P48" i="1"/>
  <c r="P49" i="1"/>
  <c r="J49" i="1"/>
  <c r="K49" i="1"/>
  <c r="G49" i="1"/>
  <c r="S49" i="1" s="1"/>
  <c r="H49" i="1"/>
  <c r="I49" i="1"/>
  <c r="O49" i="1"/>
  <c r="R49" i="1"/>
  <c r="N49" i="1"/>
  <c r="Q49" i="1"/>
  <c r="L49" i="1"/>
  <c r="M49" i="1"/>
  <c r="H19" i="1"/>
  <c r="G19" i="1"/>
  <c r="L19" i="1"/>
  <c r="P19" i="1"/>
  <c r="K19" i="1"/>
  <c r="O19" i="1"/>
  <c r="Q19" i="1"/>
  <c r="R19" i="1"/>
  <c r="M19" i="1"/>
  <c r="J19" i="1"/>
  <c r="N19" i="1"/>
  <c r="I19" i="1"/>
  <c r="J36" i="1"/>
  <c r="G36" i="1"/>
  <c r="I36" i="1"/>
  <c r="N36" i="1"/>
  <c r="R36" i="1"/>
  <c r="L36" i="1"/>
  <c r="M36" i="1"/>
  <c r="O36" i="1"/>
  <c r="P36" i="1"/>
  <c r="Q36" i="1"/>
  <c r="K36" i="1"/>
  <c r="H36" i="1"/>
  <c r="J22" i="1"/>
  <c r="K22" i="1"/>
  <c r="Q22" i="1"/>
  <c r="H22" i="1"/>
  <c r="I22" i="1"/>
  <c r="P22" i="1"/>
  <c r="O22" i="1"/>
  <c r="L22" i="1"/>
  <c r="M22" i="1"/>
  <c r="N22" i="1"/>
  <c r="G22" i="1"/>
  <c r="R22" i="1"/>
  <c r="R32" i="1"/>
  <c r="K32" i="1"/>
  <c r="M32" i="1"/>
  <c r="O32" i="1"/>
  <c r="Q32" i="1"/>
  <c r="J32" i="1"/>
  <c r="H32" i="1"/>
  <c r="I32" i="1"/>
  <c r="N32" i="1"/>
  <c r="P32" i="1"/>
  <c r="G32" i="1"/>
  <c r="L32" i="1"/>
  <c r="M39" i="1"/>
  <c r="O39" i="1"/>
  <c r="P39" i="1"/>
  <c r="J39" i="1"/>
  <c r="G39" i="1"/>
  <c r="H39" i="1"/>
  <c r="N39" i="1"/>
  <c r="I39" i="1"/>
  <c r="L39" i="1"/>
  <c r="K39" i="1"/>
  <c r="R39" i="1"/>
  <c r="Q39" i="1"/>
  <c r="P31" i="1"/>
  <c r="J31" i="1"/>
  <c r="H31" i="1"/>
  <c r="N31" i="1"/>
  <c r="G31" i="1"/>
  <c r="I31" i="1"/>
  <c r="Q31" i="1"/>
  <c r="R31" i="1"/>
  <c r="K31" i="1"/>
  <c r="O31" i="1"/>
  <c r="M31" i="1"/>
  <c r="L31" i="1"/>
  <c r="M10" i="1"/>
  <c r="K10" i="1"/>
  <c r="G10" i="1"/>
  <c r="I10" i="1"/>
  <c r="Q10" i="1"/>
  <c r="R10" i="1"/>
  <c r="N10" i="1"/>
  <c r="H10" i="1"/>
  <c r="J10" i="1"/>
  <c r="O10" i="1"/>
  <c r="L10" i="1"/>
  <c r="P10" i="1"/>
  <c r="H27" i="1"/>
  <c r="J27" i="1"/>
  <c r="G27" i="1"/>
  <c r="N27" i="1"/>
  <c r="P27" i="1"/>
  <c r="R27" i="1"/>
  <c r="K27" i="1"/>
  <c r="I27" i="1"/>
  <c r="L27" i="1"/>
  <c r="O27" i="1"/>
  <c r="M27" i="1"/>
  <c r="Q27" i="1"/>
  <c r="I44" i="1"/>
  <c r="L44" i="1"/>
  <c r="M44" i="1"/>
  <c r="G44" i="1"/>
  <c r="Q44" i="1"/>
  <c r="H44" i="1"/>
  <c r="K44" i="1"/>
  <c r="P44" i="1"/>
  <c r="J44" i="1"/>
  <c r="N44" i="1"/>
  <c r="O44" i="1"/>
  <c r="R44" i="1"/>
  <c r="J30" i="1"/>
  <c r="K30" i="1"/>
  <c r="Q30" i="1"/>
  <c r="H30" i="1"/>
  <c r="I30" i="1"/>
  <c r="P30" i="1"/>
  <c r="O30" i="1"/>
  <c r="M30" i="1"/>
  <c r="N30" i="1"/>
  <c r="G30" i="1"/>
  <c r="R30" i="1"/>
  <c r="L30" i="1"/>
  <c r="M29" i="1"/>
  <c r="O29" i="1"/>
  <c r="H29" i="1"/>
  <c r="J29" i="1"/>
  <c r="I29" i="1"/>
  <c r="G29" i="1"/>
  <c r="N29" i="1"/>
  <c r="L29" i="1"/>
  <c r="R29" i="1"/>
  <c r="K29" i="1"/>
  <c r="P29" i="1"/>
  <c r="Q29" i="1"/>
  <c r="L24" i="1"/>
  <c r="K24" i="1"/>
  <c r="Q24" i="1"/>
  <c r="H24" i="1"/>
  <c r="J24" i="1"/>
  <c r="G24" i="1"/>
  <c r="I24" i="1"/>
  <c r="N24" i="1"/>
  <c r="O24" i="1"/>
  <c r="P24" i="1"/>
  <c r="M24" i="1"/>
  <c r="R24" i="1"/>
  <c r="P23" i="1"/>
  <c r="R23" i="1"/>
  <c r="M23" i="1"/>
  <c r="O23" i="1"/>
  <c r="H23" i="1"/>
  <c r="J23" i="1"/>
  <c r="I23" i="1"/>
  <c r="G23" i="1"/>
  <c r="S23" i="1" s="1"/>
  <c r="L23" i="1"/>
  <c r="K23" i="1"/>
  <c r="Q23" i="1"/>
  <c r="N23" i="1"/>
  <c r="I18" i="1"/>
  <c r="J18" i="1"/>
  <c r="G18" i="1"/>
  <c r="N18" i="1"/>
  <c r="K18" i="1"/>
  <c r="Q18" i="1"/>
  <c r="R18" i="1"/>
  <c r="L18" i="1"/>
  <c r="O18" i="1"/>
  <c r="M18" i="1"/>
  <c r="P18" i="1"/>
  <c r="H18" i="1"/>
  <c r="H35" i="1"/>
  <c r="L35" i="1"/>
  <c r="P35" i="1"/>
  <c r="M35" i="1"/>
  <c r="K35" i="1"/>
  <c r="O35" i="1"/>
  <c r="J35" i="1"/>
  <c r="Q35" i="1"/>
  <c r="R35" i="1"/>
  <c r="I35" i="1"/>
  <c r="N35" i="1"/>
  <c r="G35" i="1"/>
  <c r="G52" i="1"/>
  <c r="N52" i="1"/>
  <c r="I52" i="1"/>
  <c r="R52" i="1"/>
  <c r="M52" i="1"/>
  <c r="O52" i="1"/>
  <c r="J52" i="1"/>
  <c r="H52" i="1"/>
  <c r="P52" i="1"/>
  <c r="L52" i="1"/>
  <c r="K52" i="1"/>
  <c r="Q52" i="1"/>
  <c r="J38" i="1"/>
  <c r="K38" i="1"/>
  <c r="Q38" i="1"/>
  <c r="H38" i="1"/>
  <c r="I38" i="1"/>
  <c r="P38" i="1"/>
  <c r="M38" i="1"/>
  <c r="N38" i="1"/>
  <c r="G38" i="1"/>
  <c r="R38" i="1"/>
  <c r="O38" i="1"/>
  <c r="L38" i="1"/>
  <c r="K15" i="1"/>
  <c r="P15" i="1"/>
  <c r="H15" i="1"/>
  <c r="I15" i="1"/>
  <c r="J15" i="1"/>
  <c r="R15" i="1"/>
  <c r="G15" i="1"/>
  <c r="N15" i="1"/>
  <c r="Q15" i="1"/>
  <c r="O15" i="1"/>
  <c r="L15" i="1"/>
  <c r="M15" i="1"/>
  <c r="J9" i="1"/>
  <c r="R9" i="1"/>
  <c r="L9" i="1"/>
  <c r="N9" i="1"/>
  <c r="I9" i="1"/>
  <c r="P9" i="1"/>
  <c r="G9" i="1"/>
  <c r="K9" i="1"/>
  <c r="K54" i="1" s="1"/>
  <c r="M9" i="1"/>
  <c r="H9" i="1"/>
  <c r="O9" i="1"/>
  <c r="Q9" i="1"/>
  <c r="F54" i="1"/>
  <c r="I26" i="1"/>
  <c r="L26" i="1"/>
  <c r="K26" i="1"/>
  <c r="Q26" i="1"/>
  <c r="M26" i="1"/>
  <c r="H26" i="1"/>
  <c r="N26" i="1"/>
  <c r="G26" i="1"/>
  <c r="J26" i="1"/>
  <c r="O26" i="1"/>
  <c r="P26" i="1"/>
  <c r="R26" i="1"/>
  <c r="G43" i="1"/>
  <c r="H43" i="1"/>
  <c r="N43" i="1"/>
  <c r="R43" i="1"/>
  <c r="M43" i="1"/>
  <c r="O43" i="1"/>
  <c r="P43" i="1"/>
  <c r="K43" i="1"/>
  <c r="I43" i="1"/>
  <c r="Q43" i="1"/>
  <c r="J43" i="1"/>
  <c r="L43" i="1"/>
  <c r="H53" i="1"/>
  <c r="L53" i="1"/>
  <c r="I53" i="1"/>
  <c r="M53" i="1"/>
  <c r="J53" i="1"/>
  <c r="K53" i="1"/>
  <c r="O53" i="1"/>
  <c r="Q53" i="1"/>
  <c r="G53" i="1"/>
  <c r="N53" i="1"/>
  <c r="R53" i="1"/>
  <c r="P53" i="1"/>
  <c r="J46" i="1"/>
  <c r="K46" i="1"/>
  <c r="Q46" i="1"/>
  <c r="H46" i="1"/>
  <c r="I46" i="1"/>
  <c r="P46" i="1"/>
  <c r="N46" i="1"/>
  <c r="G46" i="1"/>
  <c r="R46" i="1"/>
  <c r="O46" i="1"/>
  <c r="M46" i="1"/>
  <c r="L46" i="1"/>
  <c r="S9" i="1" l="1"/>
  <c r="G54" i="1"/>
  <c r="S15" i="1"/>
  <c r="S18" i="1"/>
  <c r="S27" i="1"/>
  <c r="S32" i="1"/>
  <c r="S13" i="1"/>
  <c r="S41" i="1"/>
  <c r="S14" i="1"/>
  <c r="S53" i="1"/>
  <c r="P54" i="1"/>
  <c r="S29" i="1"/>
  <c r="S30" i="1"/>
  <c r="S36" i="1"/>
  <c r="S48" i="1"/>
  <c r="S11" i="1"/>
  <c r="S45" i="1"/>
  <c r="S47" i="1"/>
  <c r="S26" i="1"/>
  <c r="I54" i="1"/>
  <c r="S52" i="1"/>
  <c r="S39" i="1"/>
  <c r="S25" i="1"/>
  <c r="S16" i="1"/>
  <c r="S20" i="1"/>
  <c r="Q54" i="1"/>
  <c r="N54" i="1"/>
  <c r="S38" i="1"/>
  <c r="S35" i="1"/>
  <c r="S44" i="1"/>
  <c r="S21" i="1"/>
  <c r="S40" i="1"/>
  <c r="S50" i="1"/>
  <c r="S12" i="1"/>
  <c r="O54" i="1"/>
  <c r="L54" i="1"/>
  <c r="S10" i="1"/>
  <c r="S22" i="1"/>
  <c r="S33" i="1"/>
  <c r="S42" i="1"/>
  <c r="S46" i="1"/>
  <c r="S43" i="1"/>
  <c r="H54" i="1"/>
  <c r="R54" i="1"/>
  <c r="S24" i="1"/>
  <c r="S19" i="1"/>
  <c r="S28" i="1"/>
  <c r="S17" i="1"/>
  <c r="S37" i="1"/>
  <c r="S51" i="1"/>
  <c r="M54" i="1"/>
  <c r="J54" i="1"/>
  <c r="S31" i="1"/>
  <c r="S34" i="1"/>
  <c r="S54" i="1" l="1"/>
</calcChain>
</file>

<file path=xl/sharedStrings.xml><?xml version="1.0" encoding="utf-8"?>
<sst xmlns="http://schemas.openxmlformats.org/spreadsheetml/2006/main" count="637" uniqueCount="106">
  <si>
    <t>CONTA CONTÁBIL</t>
  </si>
  <si>
    <t>4.2.3.01.0018</t>
  </si>
  <si>
    <t>ASSINATURA DE LINHA DE DADOS</t>
  </si>
  <si>
    <t>NR_CONTRATO</t>
  </si>
  <si>
    <t>NM_FORNECEDOR</t>
  </si>
  <si>
    <t>VALOR set/22</t>
  </si>
  <si>
    <t>Mês Reajuste</t>
  </si>
  <si>
    <t>% de Reajuste</t>
  </si>
  <si>
    <t>Regra</t>
  </si>
  <si>
    <t>OI S.A. - EM RECUPERACAO JUDICIAL</t>
  </si>
  <si>
    <t>Unidades Remotas + Rateio Pupileira. Reajuste índice ANATEL.</t>
  </si>
  <si>
    <t>EMPRESA</t>
  </si>
  <si>
    <t>COD_SETOR</t>
  </si>
  <si>
    <t>CENTRO_CUSTO</t>
  </si>
  <si>
    <t>SETOR</t>
  </si>
  <si>
    <t>BASE</t>
  </si>
  <si>
    <t>Distribuição Base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</si>
  <si>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</si>
  <si>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</si>
  <si>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</si>
  <si>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</si>
  <si>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</si>
  <si>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</si>
  <si>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</si>
  <si>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</si>
  <si>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</si>
  <si>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</si>
  <si>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</si>
  <si>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</si>
  <si>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</si>
  <si>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Total</t>
  </si>
  <si>
    <t>2020/000330.00</t>
  </si>
  <si>
    <t>Instruções: a partir da célula G7 informar o valor mensal. Os valores de rateio serão alterados automaticamente.</t>
  </si>
  <si>
    <t>RATEIO OI HMS</t>
  </si>
  <si>
    <t>DTC_INICIAL</t>
  </si>
  <si>
    <t>DTC_FINAL</t>
  </si>
  <si>
    <t>NM_SETOR_SD</t>
  </si>
  <si>
    <t>CD_CONTABIL_PAI_SD</t>
  </si>
  <si>
    <t>DS_CONTABIL_PAI_SD</t>
  </si>
  <si>
    <t>CD_CONTABIL_SD</t>
  </si>
  <si>
    <t>DS_CONTABIL_SD</t>
  </si>
  <si>
    <t>DT_LCTO_SD</t>
  </si>
  <si>
    <t>DOCUMENTO</t>
  </si>
  <si>
    <t>VL_SALDO_SD</t>
  </si>
  <si>
    <t>SG_SALDO_SD</t>
  </si>
  <si>
    <t>COD_EMPRESA</t>
  </si>
  <si>
    <t>DS_EMPRESA_SD</t>
  </si>
  <si>
    <t>NR_DOCUMENTO</t>
  </si>
  <si>
    <t>DS_OBSERVACAO</t>
  </si>
  <si>
    <t>DIRETORIA GERAL</t>
  </si>
  <si>
    <t>4.2.3.01</t>
  </si>
  <si>
    <t>DESPESAS GERAIS E ADMINISTRATIVAS</t>
  </si>
  <si>
    <t>REF. A COMPRA/SERV. NF 2000691330493 OI S.A. - EM RECUPERACAO JUDICIAL</t>
  </si>
  <si>
    <t>D</t>
  </si>
  <si>
    <t>12 - HOSPITAL MUNICIPAL DE SALVADOR</t>
  </si>
  <si>
    <t>OUVIDORIA</t>
  </si>
  <si>
    <t>GERÊNCIA MÉDICA</t>
  </si>
  <si>
    <t>SCIH</t>
  </si>
  <si>
    <t>GERENCIA ADMINISTRATIVA</t>
  </si>
  <si>
    <t>TECNOLOGIA DA INFORMAÇÃO</t>
  </si>
  <si>
    <t>MANUTENÇAO</t>
  </si>
  <si>
    <t>ALMOXARIFADO</t>
  </si>
  <si>
    <t>FATURAMENTO</t>
  </si>
  <si>
    <t>RECEPÇÃO GERAL</t>
  </si>
  <si>
    <t>HIGIENIZAÇÃO</t>
  </si>
  <si>
    <t>GESTÃO DE LEITOS</t>
  </si>
  <si>
    <t>SAME</t>
  </si>
  <si>
    <t>SEGURANÇA PATRIM. E TRANSPORTE</t>
  </si>
  <si>
    <t>ENGENHARIA CLÍNICA</t>
  </si>
  <si>
    <t>FARMÁCIA</t>
  </si>
  <si>
    <t>SAÚDE MEDIC. SEG. OCUPACIONAL</t>
  </si>
  <si>
    <t>NUTRIÇÃO PRODUÇÃO COLABORADOR</t>
  </si>
  <si>
    <t>GERÊNCIA FINANCEIRA</t>
  </si>
  <si>
    <t>SEGURANÇA DO TRABALHO</t>
  </si>
  <si>
    <t>GERÊNCIA OPERACIONAL</t>
  </si>
  <si>
    <t>BIOIMAGEM</t>
  </si>
  <si>
    <t>CENTRO CIRÚRGICO</t>
  </si>
  <si>
    <t>MURICI</t>
  </si>
  <si>
    <t>UTI ADULTO</t>
  </si>
  <si>
    <t>LACTÁRIO</t>
  </si>
  <si>
    <t>AMBULATÓRIO</t>
  </si>
  <si>
    <t>NUTRIÇÃO CLÍNICA</t>
  </si>
  <si>
    <t>AGÊNCIA TRANSFUSIONAL</t>
  </si>
  <si>
    <t>CME</t>
  </si>
  <si>
    <t>ATENÇÃO DOMICILIAR</t>
  </si>
  <si>
    <t>LABORATÓRIO</t>
  </si>
  <si>
    <t>UTI PEDIÁTRICA</t>
  </si>
  <si>
    <t>ENF. ADULTO SUCUPIRA</t>
  </si>
  <si>
    <t>FONOAUDIOLOGIA</t>
  </si>
  <si>
    <t>SERVIÇO SOCIAL</t>
  </si>
  <si>
    <t>FISIOTERAPIA</t>
  </si>
  <si>
    <t>PSICOLOGIA</t>
  </si>
  <si>
    <t>EMERGÊNCIA PEDIÁTRICA</t>
  </si>
  <si>
    <t>HOSPITAL DIA</t>
  </si>
  <si>
    <t>RECEPÇÃO EMERGÊNCIA</t>
  </si>
  <si>
    <t>QUALIDADE</t>
  </si>
  <si>
    <t>NÚCLEO DE EPIDEMIOLOGIA</t>
  </si>
  <si>
    <t>EDUCAÇÃO PERMANENTE</t>
  </si>
  <si>
    <t>ENFERMARIA PEDIÁTRICA</t>
  </si>
  <si>
    <t>'</t>
  </si>
  <si>
    <t>,</t>
  </si>
  <si>
    <t>NUTRIÇÃO PRODUÇÃO (DEMAIS)</t>
  </si>
  <si>
    <t>EMERGÊNCIA ADULTO</t>
  </si>
  <si>
    <t>ENFERMARIA ADULTO</t>
  </si>
  <si>
    <t>ENF. PEDIATRICA EMBAUBA</t>
  </si>
  <si>
    <t>Provimento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</si>
</sst>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16]mmmm\-yy;@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theme="6" tint="0.39994506668294322"/>
      </right>
      <top style="medium">
        <color theme="6" tint="0.39994506668294322"/>
      </top>
      <bottom style="medium">
        <color theme="6" tint="0.39994506668294322"/>
      </bottom>
      <diagonal/>
    </border>
    <border>
      <left style="medium">
        <color theme="6" tint="0.39994506668294322"/>
      </left>
      <right style="medium">
        <color theme="6" tint="0.39994506668294322"/>
      </right>
      <top style="medium">
        <color theme="6" tint="0.39994506668294322"/>
      </top>
      <bottom style="medium">
        <color theme="6" tint="0.399945066682943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164" fontId="7" fillId="3" borderId="5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0" fontId="0" fillId="0" borderId="0" xfId="2" applyNumberFormat="1" applyFont="1"/>
    <xf numFmtId="0" fontId="7" fillId="4" borderId="4" xfId="0" applyFont="1" applyFill="1" applyBorder="1" applyAlignment="1">
      <alignment horizontal="left" vertical="center"/>
    </xf>
    <xf numFmtId="164" fontId="7" fillId="4" borderId="0" xfId="0" applyNumberFormat="1" applyFont="1" applyFill="1" applyAlignment="1">
      <alignment horizontal="left" vertical="center"/>
    </xf>
    <xf numFmtId="164" fontId="7" fillId="4" borderId="5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43" fontId="0" fillId="0" borderId="0" xfId="1" applyFont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 applyAlignment="1">
      <alignment vertical="center"/>
    </xf>
    <xf numFmtId="0" fontId="3" fillId="0" borderId="0" xfId="0" applyFont="1"/>
    <xf numFmtId="43" fontId="3" fillId="0" borderId="12" xfId="0" applyNumberFormat="1" applyFont="1" applyBorder="1" applyAlignment="1">
      <alignment horizontal="center" vertical="center"/>
    </xf>
    <xf numFmtId="17" fontId="0" fillId="5" borderId="11" xfId="0" applyNumberFormat="1" applyFill="1" applyBorder="1" applyAlignment="1">
      <alignment horizontal="center" vertical="center"/>
    </xf>
    <xf numFmtId="10" fontId="0" fillId="0" borderId="11" xfId="2" applyNumberFormat="1" applyFont="1" applyFill="1" applyBorder="1" applyAlignment="1">
      <alignment horizontal="center" vertical="center"/>
    </xf>
    <xf numFmtId="17" fontId="0" fillId="5" borderId="13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/>
    <xf numFmtId="43" fontId="0" fillId="0" borderId="0" xfId="2" applyNumberFormat="1" applyFont="1"/>
    <xf numFmtId="43" fontId="0" fillId="0" borderId="0" xfId="0" applyNumberFormat="1"/>
    <xf numFmtId="10" fontId="0" fillId="0" borderId="0" xfId="0" applyNumberFormat="1"/>
    <xf numFmtId="43" fontId="10" fillId="0" borderId="0" xfId="1" applyFont="1"/>
    <xf numFmtId="43" fontId="10" fillId="6" borderId="15" xfId="1" applyFont="1" applyFill="1" applyBorder="1" applyAlignment="1">
      <alignment horizontal="right" vertical="center"/>
    </xf>
    <xf numFmtId="43" fontId="10" fillId="6" borderId="16" xfId="1" applyFont="1" applyFill="1" applyBorder="1" applyAlignment="1">
      <alignment horizontal="right" vertical="center"/>
    </xf>
    <xf numFmtId="14" fontId="0" fillId="0" borderId="0" xfId="0" applyNumberFormat="1"/>
    <xf numFmtId="0" fontId="0" fillId="0" borderId="0" xfId="0" quotePrefix="1"/>
    <xf numFmtId="165" fontId="0" fillId="0" borderId="0" xfId="2" applyNumberFormat="1" applyFont="1"/>
    <xf numFmtId="0" fontId="9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7" fontId="9" fillId="4" borderId="17" xfId="0" applyNumberFormat="1" applyFont="1" applyFill="1" applyBorder="1" applyAlignment="1">
      <alignment horizontal="center" vertical="center" wrapText="1"/>
    </xf>
    <xf numFmtId="17" fontId="9" fillId="4" borderId="14" xfId="0" applyNumberFormat="1" applyFont="1" applyFill="1" applyBorder="1" applyAlignment="1">
      <alignment horizontal="center" vertical="center" wrapText="1"/>
    </xf>
    <xf numFmtId="17" fontId="9" fillId="4" borderId="18" xfId="0" applyNumberFormat="1" applyFont="1" applyFill="1" applyBorder="1" applyAlignment="1">
      <alignment horizontal="center" vertical="center" wrapText="1"/>
    </xf>
    <xf numFmtId="17" fontId="9" fillId="4" borderId="19" xfId="0" applyNumberFormat="1" applyFont="1" applyFill="1" applyBorder="1" applyAlignment="1">
      <alignment horizontal="center" vertical="center" wrapText="1"/>
    </xf>
    <xf numFmtId="17" fontId="9" fillId="4" borderId="20" xfId="0" applyNumberFormat="1" applyFont="1" applyFill="1" applyBorder="1" applyAlignment="1">
      <alignment horizontal="center" vertical="center" wrapText="1"/>
    </xf>
    <xf numFmtId="17" fontId="9" fillId="4" borderId="21" xfId="0" applyNumberFormat="1" applyFont="1" applyFill="1" applyBorder="1" applyAlignment="1">
      <alignment horizontal="center" vertical="center" wrapText="1"/>
    </xf>
    <xf numFmtId="43" fontId="0" fillId="0" borderId="0" xfId="1" applyNumberFormat="1" applyFont="1"/>
  </cellXfs>
  <cellStyles count="3">
    <cellStyle name="Normal" xfId="0" builtinId="0"/>
    <cellStyle name="Porcentagem" xfId="2" builtinId="5"/>
    <cellStyle name="Vírgula" xfId="1" builtinId="3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4" formatCode="0.00%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" formatCode="#,##0"/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02453-EAE4-4DB0-9555-7FD28604B592}" name="Tabela1312345367810111315" displayName="Tabela1312345367810111315" ref="A8:S54" totalsRowCount="1" headerRowDxfId="36">
  <autoFilter ref="A8:S53" xr:uid="{00000000-0009-0000-0100-000001000000}"/>
  <tableColumns count="19">
    <tableColumn id="4" xr3:uid="{88A8284C-DE33-4432-BBE6-B124804CDFF3}" name="EMPRESA" totalsRowLabel="Total"/>
    <tableColumn id="1" xr3:uid="{37E5615B-4D04-46C7-AFD1-DCB162D6EF01}" name="COD_SETOR" totalsRowFunction="count"/>
    <tableColumn id="17" xr3:uid="{C458386D-1BED-4A07-A48B-698343AE5988}" name="CENTRO_CUSTO" dataDxfId="35"/>
    <tableColumn id="3" xr3:uid="{BDC07A89-8F80-42F3-BC82-4F078C650339}" name="SETOR" dataDxfId="21"/>
    <tableColumn id="2" xr3:uid="{35A333B6-1CF4-45A4-A5C7-AB54F337B396}" name="BASE" totalsRowFunction="sum" dataDxfId="19" totalsRowDxfId="18" dataCellStyle="Vírgula"/>
    <tableColumn id="18" xr3:uid="{7CB7D223-C75E-4DD3-A4E4-7DA31CA635CD}" name="Distribuição Base" totalsRowFunction="sum" dataDxfId="20" totalsRowDxfId="17" dataCellStyle="Porcentagem"/>
    <tableColumn id="5" xr3:uid="{0B460B64-CFC3-4055-AE15-33E9DC660D6C}" name="JANEIRO" totalsRowFunction="sum" dataDxfId="34" totalsRowDxfId="16" dataCellStyle="Vírgula">
      <calculatedColumnFormula>G$7*Tabela1312345367810111315[[#This Row],[Distribuição Base]]</calculatedColumnFormula>
    </tableColumn>
    <tableColumn id="6" xr3:uid="{33213A79-17FC-463F-868B-2E58347F2222}" name="FEVEREIRO" totalsRowFunction="sum" dataDxfId="33" totalsRowDxfId="15" dataCellStyle="Vírgula">
      <calculatedColumnFormula>H$7*Tabela1312345367810111315[[#This Row],[Distribuição Base]]</calculatedColumnFormula>
    </tableColumn>
    <tableColumn id="7" xr3:uid="{53FFFFC1-5F9D-4B30-8785-1E6C2DEDF182}" name="MARÇO" totalsRowFunction="sum" dataDxfId="32" totalsRowDxfId="14" dataCellStyle="Vírgula">
      <calculatedColumnFormula>I$7*Tabela1312345367810111315[[#This Row],[Distribuição Base]]</calculatedColumnFormula>
    </tableColumn>
    <tableColumn id="8" xr3:uid="{841659B4-87D3-4B4E-A41C-14F7E662A906}" name="ABRIL" totalsRowFunction="sum" dataDxfId="31" totalsRowDxfId="13" dataCellStyle="Vírgula">
      <calculatedColumnFormula>J$7*Tabela1312345367810111315[[#This Row],[Distribuição Base]]</calculatedColumnFormula>
    </tableColumn>
    <tableColumn id="9" xr3:uid="{2A272376-6B86-40CC-8584-548229A40F3C}" name="MAIO" totalsRowFunction="sum" dataDxfId="30" totalsRowDxfId="12" dataCellStyle="Vírgula">
      <calculatedColumnFormula>K$7*Tabela1312345367810111315[[#This Row],[Distribuição Base]]</calculatedColumnFormula>
    </tableColumn>
    <tableColumn id="10" xr3:uid="{542B2C5A-ECB7-4303-A90C-3EF93EA20281}" name="JUNHO" totalsRowFunction="sum" dataDxfId="29" totalsRowDxfId="11" dataCellStyle="Vírgula">
      <calculatedColumnFormula>L$7*Tabela1312345367810111315[[#This Row],[Distribuição Base]]</calculatedColumnFormula>
    </tableColumn>
    <tableColumn id="11" xr3:uid="{627F0DE8-2F76-4DBC-AC98-BD4DF529177A}" name="JULHO" totalsRowFunction="sum" dataDxfId="28" totalsRowDxfId="10" dataCellStyle="Vírgula">
      <calculatedColumnFormula>M$7*Tabela1312345367810111315[[#This Row],[Distribuição Base]]</calculatedColumnFormula>
    </tableColumn>
    <tableColumn id="12" xr3:uid="{6DFE7884-8DB2-4C22-9E5E-B8265867FD9D}" name="AGOSTO" totalsRowFunction="sum" dataDxfId="27" totalsRowDxfId="9" dataCellStyle="Vírgula">
      <calculatedColumnFormula>N$7*Tabela1312345367810111315[[#This Row],[Distribuição Base]]</calculatedColumnFormula>
    </tableColumn>
    <tableColumn id="13" xr3:uid="{5D2103FE-A550-45D4-87A2-F3E5990E57C5}" name="SETEMBRO" totalsRowFunction="sum" dataDxfId="26" totalsRowDxfId="8" dataCellStyle="Vírgula">
      <calculatedColumnFormula>O$7*Tabela1312345367810111315[[#This Row],[Distribuição Base]]</calculatedColumnFormula>
    </tableColumn>
    <tableColumn id="14" xr3:uid="{63543FCA-1B49-4695-AAEB-E70228E8F078}" name="OUTUBRO" totalsRowFunction="sum" dataDxfId="25" totalsRowDxfId="7" dataCellStyle="Vírgula">
      <calculatedColumnFormula>P$7*Tabela1312345367810111315[[#This Row],[Distribuição Base]]</calculatedColumnFormula>
    </tableColumn>
    <tableColumn id="15" xr3:uid="{11027A12-F00E-43A3-91CA-703DC7FD3AB3}" name="NOVEMBRO" totalsRowFunction="sum" dataDxfId="24" totalsRowDxfId="6" dataCellStyle="Vírgula">
      <calculatedColumnFormula>Q$7*Tabela1312345367810111315[[#This Row],[Distribuição Base]]</calculatedColumnFormula>
    </tableColumn>
    <tableColumn id="16" xr3:uid="{1ED745D6-D235-4875-B118-7CC3190B9A66}" name="DEZEMBRO" totalsRowFunction="sum" dataDxfId="23" totalsRowDxfId="5" dataCellStyle="Vírgula">
      <calculatedColumnFormula>R$7*Tabela1312345367810111315[[#This Row],[Distribuição Base]]</calculatedColumnFormula>
    </tableColumn>
    <tableColumn id="19" xr3:uid="{CCD3D4CA-9D74-4D2A-94B6-EAEED9D3C959}" name="TOTAL" totalsRowFunction="sum" dataDxfId="22" totalsRowDxfId="4" dataCellStyle="Porcentagem">
      <calculatedColumnFormula>SUM(Tabela1312345367810111315[[#This Row],[JANEIRO]:[DEZEMBRO]])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8869-4C4E-412E-BC70-AE8E41F0FF73}">
  <sheetPr>
    <tabColor rgb="FF00B050"/>
  </sheetPr>
  <dimension ref="A1:V112"/>
  <sheetViews>
    <sheetView showGridLines="0" tabSelected="1" topLeftCell="A45" workbookViewId="0">
      <selection activeCell="A56" sqref="A56"/>
    </sheetView>
  </sheetViews>
  <sheetFormatPr defaultRowHeight="15" x14ac:dyDescent="0.25"/>
  <cols>
    <col min="1" max="1" width="25.85546875" customWidth="1"/>
    <col min="2" max="2" width="24.42578125" bestFit="1" customWidth="1"/>
    <col min="3" max="3" width="15.85546875" customWidth="1"/>
    <col min="4" max="4" width="28.5703125" customWidth="1"/>
    <col min="5" max="5" width="27.5703125" bestFit="1" customWidth="1"/>
    <col min="6" max="6" width="30.42578125" customWidth="1"/>
    <col min="7" max="7" width="14.140625" customWidth="1"/>
    <col min="8" max="8" width="15.28515625" bestFit="1" customWidth="1"/>
    <col min="9" max="9" width="12.5703125" bestFit="1" customWidth="1"/>
    <col min="10" max="11" width="11.42578125" bestFit="1" customWidth="1"/>
    <col min="12" max="12" width="12" bestFit="1" customWidth="1"/>
    <col min="13" max="13" width="11.42578125" bestFit="1" customWidth="1"/>
    <col min="14" max="14" width="13.28515625" bestFit="1" customWidth="1"/>
    <col min="15" max="15" width="15.28515625" bestFit="1" customWidth="1"/>
    <col min="16" max="16" width="14.7109375" bestFit="1" customWidth="1"/>
    <col min="17" max="17" width="16.42578125" bestFit="1" customWidth="1"/>
    <col min="18" max="18" width="13.140625" customWidth="1"/>
    <col min="19" max="19" width="10.5703125" bestFit="1" customWidth="1"/>
    <col min="22" max="22" width="9.140625" style="37"/>
  </cols>
  <sheetData>
    <row r="1" spans="1:19" ht="19.5" customHeight="1" thickBot="1" x14ac:dyDescent="0.3">
      <c r="A1" s="1"/>
      <c r="B1" s="1"/>
      <c r="C1" s="2"/>
      <c r="D1" s="3"/>
      <c r="E1" s="3" t="s">
        <v>0</v>
      </c>
      <c r="F1" s="4"/>
    </row>
    <row r="2" spans="1:19" ht="18.75" customHeight="1" x14ac:dyDescent="0.25">
      <c r="A2" s="5" t="s">
        <v>33</v>
      </c>
      <c r="B2" s="6"/>
      <c r="C2" s="7"/>
      <c r="D2" s="8"/>
      <c r="E2" s="8" t="s">
        <v>1</v>
      </c>
      <c r="F2" s="9" t="s">
        <v>2</v>
      </c>
      <c r="H2" s="10"/>
    </row>
    <row r="3" spans="1:19" ht="16.5" thickBot="1" x14ac:dyDescent="0.3">
      <c r="A3" s="11"/>
      <c r="B3" s="12"/>
      <c r="C3" s="13"/>
      <c r="D3" s="14"/>
      <c r="E3" s="15"/>
      <c r="F3" s="16"/>
      <c r="G3" s="17"/>
    </row>
    <row r="4" spans="1:19" x14ac:dyDescent="0.25">
      <c r="A4" s="18" t="s">
        <v>3</v>
      </c>
      <c r="B4" s="19" t="s">
        <v>4</v>
      </c>
      <c r="C4" s="20" t="s">
        <v>5</v>
      </c>
      <c r="D4" s="20" t="s">
        <v>6</v>
      </c>
      <c r="E4" s="20" t="s">
        <v>7</v>
      </c>
      <c r="F4" s="20" t="s">
        <v>8</v>
      </c>
      <c r="G4" s="17"/>
    </row>
    <row r="5" spans="1:19" ht="45" x14ac:dyDescent="0.25">
      <c r="A5" s="21" t="s">
        <v>31</v>
      </c>
      <c r="B5" s="22" t="s">
        <v>9</v>
      </c>
      <c r="C5" s="23"/>
      <c r="D5" s="24">
        <v>45597</v>
      </c>
      <c r="E5" s="25"/>
      <c r="F5" s="26" t="s">
        <v>10</v>
      </c>
      <c r="G5" s="17"/>
    </row>
    <row r="6" spans="1:19" ht="15.75" thickBot="1" x14ac:dyDescent="0.3">
      <c r="A6" s="38" t="s">
        <v>105</v>
      </c>
      <c r="B6" s="39"/>
      <c r="C6" s="39"/>
      <c r="D6" s="41" t="s">
        <v>32</v>
      </c>
      <c r="E6" s="42"/>
      <c r="F6" s="43"/>
      <c r="G6" s="17"/>
    </row>
    <row r="7" spans="1:19" ht="15.75" thickBot="1" x14ac:dyDescent="0.3">
      <c r="A7" s="40"/>
      <c r="B7" s="40"/>
      <c r="C7" s="40"/>
      <c r="D7" s="44"/>
      <c r="E7" s="45"/>
      <c r="F7" s="46"/>
      <c r="G7" s="33"/>
      <c r="H7" s="33"/>
      <c r="I7" s="33"/>
      <c r="J7" s="34"/>
      <c r="K7" s="34"/>
      <c r="L7" s="34"/>
      <c r="M7" s="34"/>
      <c r="N7" s="34"/>
      <c r="O7" s="34"/>
      <c r="P7" s="34"/>
      <c r="Q7" s="34"/>
      <c r="R7" s="34"/>
    </row>
    <row r="8" spans="1:19" x14ac:dyDescent="0.25">
      <c r="A8" s="27" t="s">
        <v>11</v>
      </c>
      <c r="B8" s="27" t="s">
        <v>12</v>
      </c>
      <c r="C8" s="27" t="s">
        <v>13</v>
      </c>
      <c r="D8" s="27" t="s">
        <v>14</v>
      </c>
      <c r="E8" s="27" t="s">
        <v>15</v>
      </c>
      <c r="F8" s="27" t="s">
        <v>16</v>
      </c>
      <c r="G8" s="27" t="s">
        <v>17</v>
      </c>
      <c r="H8" s="27" t="s">
        <v>18</v>
      </c>
      <c r="I8" s="27" t="s">
        <v>19</v>
      </c>
      <c r="J8" s="27" t="s">
        <v>20</v>
      </c>
      <c r="K8" s="27" t="s">
        <v>21</v>
      </c>
      <c r="L8" s="27" t="s">
        <v>22</v>
      </c>
      <c r="M8" s="27" t="s">
        <v>23</v>
      </c>
      <c r="N8" s="27" t="s">
        <v>24</v>
      </c>
      <c r="O8" s="27" t="s">
        <v>25</v>
      </c>
      <c r="P8" s="27" t="s">
        <v>26</v>
      </c>
      <c r="Q8" s="27" t="s">
        <v>27</v>
      </c>
      <c r="R8" s="27" t="s">
        <v>28</v>
      </c>
      <c r="S8" s="27" t="s">
        <v>29</v>
      </c>
    </row>
    <row r="9" spans="1:19" x14ac:dyDescent="0.25">
      <c r="A9" t="s">
        <v>54</v>
      </c>
      <c r="B9">
        <v>870</v>
      </c>
      <c r="C9" s="28">
        <v>85001</v>
      </c>
      <c r="D9" t="s">
        <v>49</v>
      </c>
      <c r="E9" s="47">
        <v>-0.34</v>
      </c>
      <c r="F9" s="37">
        <f>Tabela1312345367810111315[[#This Row],[BASE]]/Tabela1312345367810111315[[#Totals],[BASE]]</f>
        <v>1.9811210814590376E-3</v>
      </c>
      <c r="G9" s="32">
        <f>G$7*Tabela1312345367810111315[[#This Row],[Distribuição Base]]</f>
        <v>0</v>
      </c>
      <c r="H9" s="32">
        <f>H$7*Tabela1312345367810111315[[#This Row],[Distribuição Base]]</f>
        <v>0</v>
      </c>
      <c r="I9" s="32">
        <f>I$7*Tabela1312345367810111315[[#This Row],[Distribuição Base]]</f>
        <v>0</v>
      </c>
      <c r="J9" s="32">
        <f>J$7*Tabela1312345367810111315[[#This Row],[Distribuição Base]]</f>
        <v>0</v>
      </c>
      <c r="K9" s="32">
        <f>K$7*Tabela1312345367810111315[[#This Row],[Distribuição Base]]</f>
        <v>0</v>
      </c>
      <c r="L9" s="32">
        <f>L$7*Tabela1312345367810111315[[#This Row],[Distribuição Base]]</f>
        <v>0</v>
      </c>
      <c r="M9" s="32">
        <f>M$7*Tabela1312345367810111315[[#This Row],[Distribuição Base]]</f>
        <v>0</v>
      </c>
      <c r="N9" s="32">
        <f>N$7*Tabela1312345367810111315[[#This Row],[Distribuição Base]]</f>
        <v>0</v>
      </c>
      <c r="O9" s="32">
        <f>O$7*Tabela1312345367810111315[[#This Row],[Distribuição Base]]</f>
        <v>0</v>
      </c>
      <c r="P9" s="32">
        <f>P$7*Tabela1312345367810111315[[#This Row],[Distribuição Base]]</f>
        <v>0</v>
      </c>
      <c r="Q9" s="32">
        <f>Q$7*Tabela1312345367810111315[[#This Row],[Distribuição Base]]</f>
        <v>0</v>
      </c>
      <c r="R9" s="32">
        <f>R$7*Tabela1312345367810111315[[#This Row],[Distribuição Base]]</f>
        <v>0</v>
      </c>
      <c r="S9" s="29">
        <f>SUM(Tabela1312345367810111315[[#This Row],[JANEIRO]:[DEZEMBRO]])</f>
        <v>0</v>
      </c>
    </row>
    <row r="10" spans="1:19" x14ac:dyDescent="0.25">
      <c r="A10" t="s">
        <v>54</v>
      </c>
      <c r="B10">
        <v>871</v>
      </c>
      <c r="C10" s="28">
        <v>85002</v>
      </c>
      <c r="D10" t="s">
        <v>55</v>
      </c>
      <c r="E10" s="47">
        <v>-0.46</v>
      </c>
      <c r="F10" s="37">
        <f>Tabela1312345367810111315[[#This Row],[BASE]]/Tabela1312345367810111315[[#Totals],[BASE]]</f>
        <v>2.6803402866798741E-3</v>
      </c>
      <c r="G10" s="32">
        <f>G$7*Tabela1312345367810111315[[#This Row],[Distribuição Base]]</f>
        <v>0</v>
      </c>
      <c r="H10" s="32">
        <f>H$7*Tabela1312345367810111315[[#This Row],[Distribuição Base]]</f>
        <v>0</v>
      </c>
      <c r="I10" s="32">
        <f>I$7*Tabela1312345367810111315[[#This Row],[Distribuição Base]]</f>
        <v>0</v>
      </c>
      <c r="J10" s="32">
        <f>J$7*Tabela1312345367810111315[[#This Row],[Distribuição Base]]</f>
        <v>0</v>
      </c>
      <c r="K10" s="32">
        <f>K$7*Tabela1312345367810111315[[#This Row],[Distribuição Base]]</f>
        <v>0</v>
      </c>
      <c r="L10" s="32">
        <f>L$7*Tabela1312345367810111315[[#This Row],[Distribuição Base]]</f>
        <v>0</v>
      </c>
      <c r="M10" s="32">
        <f>M$7*Tabela1312345367810111315[[#This Row],[Distribuição Base]]</f>
        <v>0</v>
      </c>
      <c r="N10" s="32">
        <f>N$7*Tabela1312345367810111315[[#This Row],[Distribuição Base]]</f>
        <v>0</v>
      </c>
      <c r="O10" s="32">
        <f>O$7*Tabela1312345367810111315[[#This Row],[Distribuição Base]]</f>
        <v>0</v>
      </c>
      <c r="P10" s="32">
        <f>P$7*Tabela1312345367810111315[[#This Row],[Distribuição Base]]</f>
        <v>0</v>
      </c>
      <c r="Q10" s="32">
        <f>Q$7*Tabela1312345367810111315[[#This Row],[Distribuição Base]]</f>
        <v>0</v>
      </c>
      <c r="R10" s="32">
        <f>R$7*Tabela1312345367810111315[[#This Row],[Distribuição Base]]</f>
        <v>0</v>
      </c>
      <c r="S10" s="29">
        <f>SUM(Tabela1312345367810111315[[#This Row],[JANEIRO]:[DEZEMBRO]])</f>
        <v>0</v>
      </c>
    </row>
    <row r="11" spans="1:19" x14ac:dyDescent="0.25">
      <c r="A11" t="s">
        <v>54</v>
      </c>
      <c r="B11">
        <v>872</v>
      </c>
      <c r="C11" s="28">
        <v>85003</v>
      </c>
      <c r="D11" t="s">
        <v>56</v>
      </c>
      <c r="E11" s="47">
        <v>-0.15</v>
      </c>
      <c r="F11" s="37">
        <f>Tabela1312345367810111315[[#This Row],[BASE]]/Tabela1312345367810111315[[#Totals],[BASE]]</f>
        <v>8.7402400652604581E-4</v>
      </c>
      <c r="G11" s="32">
        <f>G$7*Tabela1312345367810111315[[#This Row],[Distribuição Base]]</f>
        <v>0</v>
      </c>
      <c r="H11" s="32">
        <f>H$7*Tabela1312345367810111315[[#This Row],[Distribuição Base]]</f>
        <v>0</v>
      </c>
      <c r="I11" s="32">
        <f>I$7*Tabela1312345367810111315[[#This Row],[Distribuição Base]]</f>
        <v>0</v>
      </c>
      <c r="J11" s="32">
        <f>J$7*Tabela1312345367810111315[[#This Row],[Distribuição Base]]</f>
        <v>0</v>
      </c>
      <c r="K11" s="32">
        <f>K$7*Tabela1312345367810111315[[#This Row],[Distribuição Base]]</f>
        <v>0</v>
      </c>
      <c r="L11" s="32">
        <f>L$7*Tabela1312345367810111315[[#This Row],[Distribuição Base]]</f>
        <v>0</v>
      </c>
      <c r="M11" s="32">
        <f>M$7*Tabela1312345367810111315[[#This Row],[Distribuição Base]]</f>
        <v>0</v>
      </c>
      <c r="N11" s="32">
        <f>N$7*Tabela1312345367810111315[[#This Row],[Distribuição Base]]</f>
        <v>0</v>
      </c>
      <c r="O11" s="32">
        <f>O$7*Tabela1312345367810111315[[#This Row],[Distribuição Base]]</f>
        <v>0</v>
      </c>
      <c r="P11" s="32">
        <f>P$7*Tabela1312345367810111315[[#This Row],[Distribuição Base]]</f>
        <v>0</v>
      </c>
      <c r="Q11" s="32">
        <f>Q$7*Tabela1312345367810111315[[#This Row],[Distribuição Base]]</f>
        <v>0</v>
      </c>
      <c r="R11" s="32">
        <f>R$7*Tabela1312345367810111315[[#This Row],[Distribuição Base]]</f>
        <v>0</v>
      </c>
      <c r="S11" s="29">
        <f>SUM(Tabela1312345367810111315[[#This Row],[JANEIRO]:[DEZEMBRO]])</f>
        <v>0</v>
      </c>
    </row>
    <row r="12" spans="1:19" x14ac:dyDescent="0.25">
      <c r="A12" t="s">
        <v>54</v>
      </c>
      <c r="B12">
        <v>905</v>
      </c>
      <c r="C12" s="28">
        <v>85004</v>
      </c>
      <c r="D12" t="s">
        <v>57</v>
      </c>
      <c r="E12" s="47">
        <v>-0.93</v>
      </c>
      <c r="F12" s="37">
        <f>Tabela1312345367810111315[[#This Row],[BASE]]/Tabela1312345367810111315[[#Totals],[BASE]]</f>
        <v>5.418948840461485E-3</v>
      </c>
      <c r="G12" s="32">
        <f>G$7*Tabela1312345367810111315[[#This Row],[Distribuição Base]]</f>
        <v>0</v>
      </c>
      <c r="H12" s="32">
        <f>H$7*Tabela1312345367810111315[[#This Row],[Distribuição Base]]</f>
        <v>0</v>
      </c>
      <c r="I12" s="32">
        <f>I$7*Tabela1312345367810111315[[#This Row],[Distribuição Base]]</f>
        <v>0</v>
      </c>
      <c r="J12" s="32">
        <f>J$7*Tabela1312345367810111315[[#This Row],[Distribuição Base]]</f>
        <v>0</v>
      </c>
      <c r="K12" s="32">
        <f>K$7*Tabela1312345367810111315[[#This Row],[Distribuição Base]]</f>
        <v>0</v>
      </c>
      <c r="L12" s="32">
        <f>L$7*Tabela1312345367810111315[[#This Row],[Distribuição Base]]</f>
        <v>0</v>
      </c>
      <c r="M12" s="32">
        <f>M$7*Tabela1312345367810111315[[#This Row],[Distribuição Base]]</f>
        <v>0</v>
      </c>
      <c r="N12" s="32">
        <f>N$7*Tabela1312345367810111315[[#This Row],[Distribuição Base]]</f>
        <v>0</v>
      </c>
      <c r="O12" s="32">
        <f>O$7*Tabela1312345367810111315[[#This Row],[Distribuição Base]]</f>
        <v>0</v>
      </c>
      <c r="P12" s="32">
        <f>P$7*Tabela1312345367810111315[[#This Row],[Distribuição Base]]</f>
        <v>0</v>
      </c>
      <c r="Q12" s="32">
        <f>Q$7*Tabela1312345367810111315[[#This Row],[Distribuição Base]]</f>
        <v>0</v>
      </c>
      <c r="R12" s="32">
        <f>R$7*Tabela1312345367810111315[[#This Row],[Distribuição Base]]</f>
        <v>0</v>
      </c>
      <c r="S12" s="29">
        <f>SUM(Tabela1312345367810111315[[#This Row],[JANEIRO]:[DEZEMBRO]])</f>
        <v>0</v>
      </c>
    </row>
    <row r="13" spans="1:19" x14ac:dyDescent="0.25">
      <c r="A13" t="s">
        <v>54</v>
      </c>
      <c r="B13">
        <v>873</v>
      </c>
      <c r="C13" s="28">
        <v>85005</v>
      </c>
      <c r="D13" t="s">
        <v>58</v>
      </c>
      <c r="E13" s="47">
        <v>-0.45999999999999996</v>
      </c>
      <c r="F13" s="37">
        <f>Tabela1312345367810111315[[#This Row],[BASE]]/Tabela1312345367810111315[[#Totals],[BASE]]</f>
        <v>2.6803402866798737E-3</v>
      </c>
      <c r="G13" s="32">
        <f>G$7*Tabela1312345367810111315[[#This Row],[Distribuição Base]]</f>
        <v>0</v>
      </c>
      <c r="H13" s="32">
        <f>H$7*Tabela1312345367810111315[[#This Row],[Distribuição Base]]</f>
        <v>0</v>
      </c>
      <c r="I13" s="32">
        <f>I$7*Tabela1312345367810111315[[#This Row],[Distribuição Base]]</f>
        <v>0</v>
      </c>
      <c r="J13" s="32">
        <f>J$7*Tabela1312345367810111315[[#This Row],[Distribuição Base]]</f>
        <v>0</v>
      </c>
      <c r="K13" s="32">
        <f>K$7*Tabela1312345367810111315[[#This Row],[Distribuição Base]]</f>
        <v>0</v>
      </c>
      <c r="L13" s="32">
        <f>L$7*Tabela1312345367810111315[[#This Row],[Distribuição Base]]</f>
        <v>0</v>
      </c>
      <c r="M13" s="32">
        <f>M$7*Tabela1312345367810111315[[#This Row],[Distribuição Base]]</f>
        <v>0</v>
      </c>
      <c r="N13" s="32">
        <f>N$7*Tabela1312345367810111315[[#This Row],[Distribuição Base]]</f>
        <v>0</v>
      </c>
      <c r="O13" s="32">
        <f>O$7*Tabela1312345367810111315[[#This Row],[Distribuição Base]]</f>
        <v>0</v>
      </c>
      <c r="P13" s="32">
        <f>P$7*Tabela1312345367810111315[[#This Row],[Distribuição Base]]</f>
        <v>0</v>
      </c>
      <c r="Q13" s="32">
        <f>Q$7*Tabela1312345367810111315[[#This Row],[Distribuição Base]]</f>
        <v>0</v>
      </c>
      <c r="R13" s="32">
        <f>R$7*Tabela1312345367810111315[[#This Row],[Distribuição Base]]</f>
        <v>0</v>
      </c>
      <c r="S13" s="29">
        <f>SUM(Tabela1312345367810111315[[#This Row],[JANEIRO]:[DEZEMBRO]])</f>
        <v>0</v>
      </c>
    </row>
    <row r="14" spans="1:19" x14ac:dyDescent="0.25">
      <c r="A14" t="s">
        <v>54</v>
      </c>
      <c r="B14">
        <v>874</v>
      </c>
      <c r="C14" s="28">
        <v>85006</v>
      </c>
      <c r="D14" t="s">
        <v>59</v>
      </c>
      <c r="E14" s="47">
        <v>-1.08</v>
      </c>
      <c r="F14" s="37">
        <f>Tabela1312345367810111315[[#This Row],[BASE]]/Tabela1312345367810111315[[#Totals],[BASE]]</f>
        <v>6.2929728469875304E-3</v>
      </c>
      <c r="G14" s="32">
        <f>G$7*Tabela1312345367810111315[[#This Row],[Distribuição Base]]</f>
        <v>0</v>
      </c>
      <c r="H14" s="32">
        <f>H$7*Tabela1312345367810111315[[#This Row],[Distribuição Base]]</f>
        <v>0</v>
      </c>
      <c r="I14" s="32">
        <f>I$7*Tabela1312345367810111315[[#This Row],[Distribuição Base]]</f>
        <v>0</v>
      </c>
      <c r="J14" s="32">
        <f>J$7*Tabela1312345367810111315[[#This Row],[Distribuição Base]]</f>
        <v>0</v>
      </c>
      <c r="K14" s="32">
        <f>K$7*Tabela1312345367810111315[[#This Row],[Distribuição Base]]</f>
        <v>0</v>
      </c>
      <c r="L14" s="32">
        <f>L$7*Tabela1312345367810111315[[#This Row],[Distribuição Base]]</f>
        <v>0</v>
      </c>
      <c r="M14" s="32">
        <f>M$7*Tabela1312345367810111315[[#This Row],[Distribuição Base]]</f>
        <v>0</v>
      </c>
      <c r="N14" s="32">
        <f>N$7*Tabela1312345367810111315[[#This Row],[Distribuição Base]]</f>
        <v>0</v>
      </c>
      <c r="O14" s="32">
        <f>O$7*Tabela1312345367810111315[[#This Row],[Distribuição Base]]</f>
        <v>0</v>
      </c>
      <c r="P14" s="32">
        <f>P$7*Tabela1312345367810111315[[#This Row],[Distribuição Base]]</f>
        <v>0</v>
      </c>
      <c r="Q14" s="32">
        <f>Q$7*Tabela1312345367810111315[[#This Row],[Distribuição Base]]</f>
        <v>0</v>
      </c>
      <c r="R14" s="32">
        <f>R$7*Tabela1312345367810111315[[#This Row],[Distribuição Base]]</f>
        <v>0</v>
      </c>
      <c r="S14" s="29">
        <f>SUM(Tabela1312345367810111315[[#This Row],[JANEIRO]:[DEZEMBRO]])</f>
        <v>0</v>
      </c>
    </row>
    <row r="15" spans="1:19" x14ac:dyDescent="0.25">
      <c r="A15" t="s">
        <v>54</v>
      </c>
      <c r="B15">
        <v>875</v>
      </c>
      <c r="C15" s="28">
        <v>85007</v>
      </c>
      <c r="D15" t="s">
        <v>60</v>
      </c>
      <c r="E15" s="47">
        <v>-0.31</v>
      </c>
      <c r="F15" s="37">
        <f>Tabela1312345367810111315[[#This Row],[BASE]]/Tabela1312345367810111315[[#Totals],[BASE]]</f>
        <v>1.8063162801538282E-3</v>
      </c>
      <c r="G15" s="32">
        <f>G$7*Tabela1312345367810111315[[#This Row],[Distribuição Base]]</f>
        <v>0</v>
      </c>
      <c r="H15" s="32">
        <f>H$7*Tabela1312345367810111315[[#This Row],[Distribuição Base]]</f>
        <v>0</v>
      </c>
      <c r="I15" s="32">
        <f>I$7*Tabela1312345367810111315[[#This Row],[Distribuição Base]]</f>
        <v>0</v>
      </c>
      <c r="J15" s="32">
        <f>J$7*Tabela1312345367810111315[[#This Row],[Distribuição Base]]</f>
        <v>0</v>
      </c>
      <c r="K15" s="32">
        <f>K$7*Tabela1312345367810111315[[#This Row],[Distribuição Base]]</f>
        <v>0</v>
      </c>
      <c r="L15" s="32">
        <f>L$7*Tabela1312345367810111315[[#This Row],[Distribuição Base]]</f>
        <v>0</v>
      </c>
      <c r="M15" s="32">
        <f>M$7*Tabela1312345367810111315[[#This Row],[Distribuição Base]]</f>
        <v>0</v>
      </c>
      <c r="N15" s="32">
        <f>N$7*Tabela1312345367810111315[[#This Row],[Distribuição Base]]</f>
        <v>0</v>
      </c>
      <c r="O15" s="32">
        <f>O$7*Tabela1312345367810111315[[#This Row],[Distribuição Base]]</f>
        <v>0</v>
      </c>
      <c r="P15" s="32">
        <f>P$7*Tabela1312345367810111315[[#This Row],[Distribuição Base]]</f>
        <v>0</v>
      </c>
      <c r="Q15" s="32">
        <f>Q$7*Tabela1312345367810111315[[#This Row],[Distribuição Base]]</f>
        <v>0</v>
      </c>
      <c r="R15" s="32">
        <f>R$7*Tabela1312345367810111315[[#This Row],[Distribuição Base]]</f>
        <v>0</v>
      </c>
      <c r="S15" s="29">
        <f>SUM(Tabela1312345367810111315[[#This Row],[JANEIRO]:[DEZEMBRO]])</f>
        <v>0</v>
      </c>
    </row>
    <row r="16" spans="1:19" x14ac:dyDescent="0.25">
      <c r="A16" t="s">
        <v>54</v>
      </c>
      <c r="B16">
        <v>876</v>
      </c>
      <c r="C16" s="28">
        <v>85008</v>
      </c>
      <c r="D16" t="s">
        <v>61</v>
      </c>
      <c r="E16" s="47">
        <v>-2.78</v>
      </c>
      <c r="F16" s="37">
        <f>Tabela1312345367810111315[[#This Row],[BASE]]/Tabela1312345367810111315[[#Totals],[BASE]]</f>
        <v>1.6198578254282715E-2</v>
      </c>
      <c r="G16" s="32">
        <f>G$7*Tabela1312345367810111315[[#This Row],[Distribuição Base]]</f>
        <v>0</v>
      </c>
      <c r="H16" s="32">
        <f>H$7*Tabela1312345367810111315[[#This Row],[Distribuição Base]]</f>
        <v>0</v>
      </c>
      <c r="I16" s="32">
        <f>I$7*Tabela1312345367810111315[[#This Row],[Distribuição Base]]</f>
        <v>0</v>
      </c>
      <c r="J16" s="32">
        <f>J$7*Tabela1312345367810111315[[#This Row],[Distribuição Base]]</f>
        <v>0</v>
      </c>
      <c r="K16" s="32">
        <f>K$7*Tabela1312345367810111315[[#This Row],[Distribuição Base]]</f>
        <v>0</v>
      </c>
      <c r="L16" s="32">
        <f>L$7*Tabela1312345367810111315[[#This Row],[Distribuição Base]]</f>
        <v>0</v>
      </c>
      <c r="M16" s="32">
        <f>M$7*Tabela1312345367810111315[[#This Row],[Distribuição Base]]</f>
        <v>0</v>
      </c>
      <c r="N16" s="32">
        <f>N$7*Tabela1312345367810111315[[#This Row],[Distribuição Base]]</f>
        <v>0</v>
      </c>
      <c r="O16" s="32">
        <f>O$7*Tabela1312345367810111315[[#This Row],[Distribuição Base]]</f>
        <v>0</v>
      </c>
      <c r="P16" s="32">
        <f>P$7*Tabela1312345367810111315[[#This Row],[Distribuição Base]]</f>
        <v>0</v>
      </c>
      <c r="Q16" s="32">
        <f>Q$7*Tabela1312345367810111315[[#This Row],[Distribuição Base]]</f>
        <v>0</v>
      </c>
      <c r="R16" s="32">
        <f>R$7*Tabela1312345367810111315[[#This Row],[Distribuição Base]]</f>
        <v>0</v>
      </c>
      <c r="S16" s="29">
        <f>SUM(Tabela1312345367810111315[[#This Row],[JANEIRO]:[DEZEMBRO]])</f>
        <v>0</v>
      </c>
    </row>
    <row r="17" spans="1:19" x14ac:dyDescent="0.25">
      <c r="A17" t="s">
        <v>54</v>
      </c>
      <c r="B17">
        <v>877</v>
      </c>
      <c r="C17" s="28">
        <v>85009</v>
      </c>
      <c r="D17" t="s">
        <v>62</v>
      </c>
      <c r="E17" s="47">
        <v>-0.77</v>
      </c>
      <c r="F17" s="37">
        <f>Tabela1312345367810111315[[#This Row],[BASE]]/Tabela1312345367810111315[[#Totals],[BASE]]</f>
        <v>4.4866565668337027E-3</v>
      </c>
      <c r="G17" s="32">
        <f>G$7*Tabela1312345367810111315[[#This Row],[Distribuição Base]]</f>
        <v>0</v>
      </c>
      <c r="H17" s="32">
        <f>H$7*Tabela1312345367810111315[[#This Row],[Distribuição Base]]</f>
        <v>0</v>
      </c>
      <c r="I17" s="32">
        <f>I$7*Tabela1312345367810111315[[#This Row],[Distribuição Base]]</f>
        <v>0</v>
      </c>
      <c r="J17" s="32">
        <f>J$7*Tabela1312345367810111315[[#This Row],[Distribuição Base]]</f>
        <v>0</v>
      </c>
      <c r="K17" s="32">
        <f>K$7*Tabela1312345367810111315[[#This Row],[Distribuição Base]]</f>
        <v>0</v>
      </c>
      <c r="L17" s="32">
        <f>L$7*Tabela1312345367810111315[[#This Row],[Distribuição Base]]</f>
        <v>0</v>
      </c>
      <c r="M17" s="32">
        <f>M$7*Tabela1312345367810111315[[#This Row],[Distribuição Base]]</f>
        <v>0</v>
      </c>
      <c r="N17" s="32">
        <f>N$7*Tabela1312345367810111315[[#This Row],[Distribuição Base]]</f>
        <v>0</v>
      </c>
      <c r="O17" s="32">
        <f>O$7*Tabela1312345367810111315[[#This Row],[Distribuição Base]]</f>
        <v>0</v>
      </c>
      <c r="P17" s="32">
        <f>P$7*Tabela1312345367810111315[[#This Row],[Distribuição Base]]</f>
        <v>0</v>
      </c>
      <c r="Q17" s="32">
        <f>Q$7*Tabela1312345367810111315[[#This Row],[Distribuição Base]]</f>
        <v>0</v>
      </c>
      <c r="R17" s="32">
        <f>R$7*Tabela1312345367810111315[[#This Row],[Distribuição Base]]</f>
        <v>0</v>
      </c>
      <c r="S17" s="29">
        <f>SUM(Tabela1312345367810111315[[#This Row],[JANEIRO]:[DEZEMBRO]])</f>
        <v>0</v>
      </c>
    </row>
    <row r="18" spans="1:19" x14ac:dyDescent="0.25">
      <c r="A18" t="s">
        <v>54</v>
      </c>
      <c r="B18">
        <v>878</v>
      </c>
      <c r="C18" s="28">
        <v>85010</v>
      </c>
      <c r="D18" t="s">
        <v>63</v>
      </c>
      <c r="E18" s="47">
        <v>-4.79</v>
      </c>
      <c r="F18" s="37">
        <f>Tabela1312345367810111315[[#This Row],[BASE]]/Tabela1312345367810111315[[#Totals],[BASE]]</f>
        <v>2.7910499941731733E-2</v>
      </c>
      <c r="G18" s="32">
        <f>G$7*Tabela1312345367810111315[[#This Row],[Distribuição Base]]</f>
        <v>0</v>
      </c>
      <c r="H18" s="32">
        <f>H$7*Tabela1312345367810111315[[#This Row],[Distribuição Base]]</f>
        <v>0</v>
      </c>
      <c r="I18" s="32">
        <f>I$7*Tabela1312345367810111315[[#This Row],[Distribuição Base]]</f>
        <v>0</v>
      </c>
      <c r="J18" s="32">
        <f>J$7*Tabela1312345367810111315[[#This Row],[Distribuição Base]]</f>
        <v>0</v>
      </c>
      <c r="K18" s="32">
        <f>K$7*Tabela1312345367810111315[[#This Row],[Distribuição Base]]</f>
        <v>0</v>
      </c>
      <c r="L18" s="32">
        <f>L$7*Tabela1312345367810111315[[#This Row],[Distribuição Base]]</f>
        <v>0</v>
      </c>
      <c r="M18" s="32">
        <f>M$7*Tabela1312345367810111315[[#This Row],[Distribuição Base]]</f>
        <v>0</v>
      </c>
      <c r="N18" s="32">
        <f>N$7*Tabela1312345367810111315[[#This Row],[Distribuição Base]]</f>
        <v>0</v>
      </c>
      <c r="O18" s="32">
        <f>O$7*Tabela1312345367810111315[[#This Row],[Distribuição Base]]</f>
        <v>0</v>
      </c>
      <c r="P18" s="32">
        <f>P$7*Tabela1312345367810111315[[#This Row],[Distribuição Base]]</f>
        <v>0</v>
      </c>
      <c r="Q18" s="32">
        <f>Q$7*Tabela1312345367810111315[[#This Row],[Distribuição Base]]</f>
        <v>0</v>
      </c>
      <c r="R18" s="32">
        <f>R$7*Tabela1312345367810111315[[#This Row],[Distribuição Base]]</f>
        <v>0</v>
      </c>
      <c r="S18" s="29">
        <f>SUM(Tabela1312345367810111315[[#This Row],[JANEIRO]:[DEZEMBRO]])</f>
        <v>0</v>
      </c>
    </row>
    <row r="19" spans="1:19" x14ac:dyDescent="0.25">
      <c r="A19" t="s">
        <v>54</v>
      </c>
      <c r="B19">
        <v>880</v>
      </c>
      <c r="C19" s="28">
        <v>85012</v>
      </c>
      <c r="D19" t="s">
        <v>64</v>
      </c>
      <c r="E19" s="47">
        <v>-1.08</v>
      </c>
      <c r="F19" s="37">
        <f>Tabela1312345367810111315[[#This Row],[BASE]]/Tabela1312345367810111315[[#Totals],[BASE]]</f>
        <v>6.2929728469875304E-3</v>
      </c>
      <c r="G19" s="32">
        <f>G$7*Tabela1312345367810111315[[#This Row],[Distribuição Base]]</f>
        <v>0</v>
      </c>
      <c r="H19" s="32">
        <f>H$7*Tabela1312345367810111315[[#This Row],[Distribuição Base]]</f>
        <v>0</v>
      </c>
      <c r="I19" s="32">
        <f>I$7*Tabela1312345367810111315[[#This Row],[Distribuição Base]]</f>
        <v>0</v>
      </c>
      <c r="J19" s="32">
        <f>J$7*Tabela1312345367810111315[[#This Row],[Distribuição Base]]</f>
        <v>0</v>
      </c>
      <c r="K19" s="32">
        <f>K$7*Tabela1312345367810111315[[#This Row],[Distribuição Base]]</f>
        <v>0</v>
      </c>
      <c r="L19" s="32">
        <f>L$7*Tabela1312345367810111315[[#This Row],[Distribuição Base]]</f>
        <v>0</v>
      </c>
      <c r="M19" s="32">
        <f>M$7*Tabela1312345367810111315[[#This Row],[Distribuição Base]]</f>
        <v>0</v>
      </c>
      <c r="N19" s="32">
        <f>N$7*Tabela1312345367810111315[[#This Row],[Distribuição Base]]</f>
        <v>0</v>
      </c>
      <c r="O19" s="32">
        <f>O$7*Tabela1312345367810111315[[#This Row],[Distribuição Base]]</f>
        <v>0</v>
      </c>
      <c r="P19" s="32">
        <f>P$7*Tabela1312345367810111315[[#This Row],[Distribuição Base]]</f>
        <v>0</v>
      </c>
      <c r="Q19" s="32">
        <f>Q$7*Tabela1312345367810111315[[#This Row],[Distribuição Base]]</f>
        <v>0</v>
      </c>
      <c r="R19" s="32">
        <f>R$7*Tabela1312345367810111315[[#This Row],[Distribuição Base]]</f>
        <v>0</v>
      </c>
      <c r="S19" s="29">
        <f>SUM(Tabela1312345367810111315[[#This Row],[JANEIRO]:[DEZEMBRO]])</f>
        <v>0</v>
      </c>
    </row>
    <row r="20" spans="1:19" x14ac:dyDescent="0.25">
      <c r="A20" t="s">
        <v>54</v>
      </c>
      <c r="B20">
        <v>881</v>
      </c>
      <c r="C20" s="28">
        <v>85013</v>
      </c>
      <c r="D20" t="s">
        <v>65</v>
      </c>
      <c r="E20" s="47">
        <v>-1.39</v>
      </c>
      <c r="F20" s="37">
        <f>Tabela1312345367810111315[[#This Row],[BASE]]/Tabela1312345367810111315[[#Totals],[BASE]]</f>
        <v>8.0992891271413573E-3</v>
      </c>
      <c r="G20" s="32">
        <f>G$7*Tabela1312345367810111315[[#This Row],[Distribuição Base]]</f>
        <v>0</v>
      </c>
      <c r="H20" s="32">
        <f>H$7*Tabela1312345367810111315[[#This Row],[Distribuição Base]]</f>
        <v>0</v>
      </c>
      <c r="I20" s="32">
        <f>I$7*Tabela1312345367810111315[[#This Row],[Distribuição Base]]</f>
        <v>0</v>
      </c>
      <c r="J20" s="32">
        <f>J$7*Tabela1312345367810111315[[#This Row],[Distribuição Base]]</f>
        <v>0</v>
      </c>
      <c r="K20" s="32">
        <f>K$7*Tabela1312345367810111315[[#This Row],[Distribuição Base]]</f>
        <v>0</v>
      </c>
      <c r="L20" s="32">
        <f>L$7*Tabela1312345367810111315[[#This Row],[Distribuição Base]]</f>
        <v>0</v>
      </c>
      <c r="M20" s="32">
        <f>M$7*Tabela1312345367810111315[[#This Row],[Distribuição Base]]</f>
        <v>0</v>
      </c>
      <c r="N20" s="32">
        <f>N$7*Tabela1312345367810111315[[#This Row],[Distribuição Base]]</f>
        <v>0</v>
      </c>
      <c r="O20" s="32">
        <f>O$7*Tabela1312345367810111315[[#This Row],[Distribuição Base]]</f>
        <v>0</v>
      </c>
      <c r="P20" s="32">
        <f>P$7*Tabela1312345367810111315[[#This Row],[Distribuição Base]]</f>
        <v>0</v>
      </c>
      <c r="Q20" s="32">
        <f>Q$7*Tabela1312345367810111315[[#This Row],[Distribuição Base]]</f>
        <v>0</v>
      </c>
      <c r="R20" s="32">
        <f>R$7*Tabela1312345367810111315[[#This Row],[Distribuição Base]]</f>
        <v>0</v>
      </c>
      <c r="S20" s="29">
        <f>SUM(Tabela1312345367810111315[[#This Row],[JANEIRO]:[DEZEMBRO]])</f>
        <v>0</v>
      </c>
    </row>
    <row r="21" spans="1:19" x14ac:dyDescent="0.25">
      <c r="A21" t="s">
        <v>54</v>
      </c>
      <c r="B21">
        <v>882</v>
      </c>
      <c r="C21" s="28">
        <v>85014</v>
      </c>
      <c r="D21" t="s">
        <v>66</v>
      </c>
      <c r="E21" s="47">
        <v>-0.31</v>
      </c>
      <c r="F21" s="37">
        <f>Tabela1312345367810111315[[#This Row],[BASE]]/Tabela1312345367810111315[[#Totals],[BASE]]</f>
        <v>1.8063162801538282E-3</v>
      </c>
      <c r="G21" s="32">
        <f>G$7*Tabela1312345367810111315[[#This Row],[Distribuição Base]]</f>
        <v>0</v>
      </c>
      <c r="H21" s="32">
        <f>H$7*Tabela1312345367810111315[[#This Row],[Distribuição Base]]</f>
        <v>0</v>
      </c>
      <c r="I21" s="32">
        <f>I$7*Tabela1312345367810111315[[#This Row],[Distribuição Base]]</f>
        <v>0</v>
      </c>
      <c r="J21" s="32">
        <f>J$7*Tabela1312345367810111315[[#This Row],[Distribuição Base]]</f>
        <v>0</v>
      </c>
      <c r="K21" s="32">
        <f>K$7*Tabela1312345367810111315[[#This Row],[Distribuição Base]]</f>
        <v>0</v>
      </c>
      <c r="L21" s="32">
        <f>L$7*Tabela1312345367810111315[[#This Row],[Distribuição Base]]</f>
        <v>0</v>
      </c>
      <c r="M21" s="32">
        <f>M$7*Tabela1312345367810111315[[#This Row],[Distribuição Base]]</f>
        <v>0</v>
      </c>
      <c r="N21" s="32">
        <f>N$7*Tabela1312345367810111315[[#This Row],[Distribuição Base]]</f>
        <v>0</v>
      </c>
      <c r="O21" s="32">
        <f>O$7*Tabela1312345367810111315[[#This Row],[Distribuição Base]]</f>
        <v>0</v>
      </c>
      <c r="P21" s="32">
        <f>P$7*Tabela1312345367810111315[[#This Row],[Distribuição Base]]</f>
        <v>0</v>
      </c>
      <c r="Q21" s="32">
        <f>Q$7*Tabela1312345367810111315[[#This Row],[Distribuição Base]]</f>
        <v>0</v>
      </c>
      <c r="R21" s="32">
        <f>R$7*Tabela1312345367810111315[[#This Row],[Distribuição Base]]</f>
        <v>0</v>
      </c>
      <c r="S21" s="29">
        <f>SUM(Tabela1312345367810111315[[#This Row],[JANEIRO]:[DEZEMBRO]])</f>
        <v>0</v>
      </c>
    </row>
    <row r="22" spans="1:19" x14ac:dyDescent="0.25">
      <c r="A22" t="s">
        <v>54</v>
      </c>
      <c r="B22">
        <v>883</v>
      </c>
      <c r="C22" s="28">
        <v>85015</v>
      </c>
      <c r="D22" t="s">
        <v>67</v>
      </c>
      <c r="E22" s="47">
        <v>-0.77</v>
      </c>
      <c r="F22" s="37">
        <f>Tabela1312345367810111315[[#This Row],[BASE]]/Tabela1312345367810111315[[#Totals],[BASE]]</f>
        <v>4.4866565668337027E-3</v>
      </c>
      <c r="G22" s="32">
        <f>G$7*Tabela1312345367810111315[[#This Row],[Distribuição Base]]</f>
        <v>0</v>
      </c>
      <c r="H22" s="32">
        <f>H$7*Tabela1312345367810111315[[#This Row],[Distribuição Base]]</f>
        <v>0</v>
      </c>
      <c r="I22" s="32">
        <f>I$7*Tabela1312345367810111315[[#This Row],[Distribuição Base]]</f>
        <v>0</v>
      </c>
      <c r="J22" s="32">
        <f>J$7*Tabela1312345367810111315[[#This Row],[Distribuição Base]]</f>
        <v>0</v>
      </c>
      <c r="K22" s="32">
        <f>K$7*Tabela1312345367810111315[[#This Row],[Distribuição Base]]</f>
        <v>0</v>
      </c>
      <c r="L22" s="32">
        <f>L$7*Tabela1312345367810111315[[#This Row],[Distribuição Base]]</f>
        <v>0</v>
      </c>
      <c r="M22" s="32">
        <f>M$7*Tabela1312345367810111315[[#This Row],[Distribuição Base]]</f>
        <v>0</v>
      </c>
      <c r="N22" s="32">
        <f>N$7*Tabela1312345367810111315[[#This Row],[Distribuição Base]]</f>
        <v>0</v>
      </c>
      <c r="O22" s="32">
        <f>O$7*Tabela1312345367810111315[[#This Row],[Distribuição Base]]</f>
        <v>0</v>
      </c>
      <c r="P22" s="32">
        <f>P$7*Tabela1312345367810111315[[#This Row],[Distribuição Base]]</f>
        <v>0</v>
      </c>
      <c r="Q22" s="32">
        <f>Q$7*Tabela1312345367810111315[[#This Row],[Distribuição Base]]</f>
        <v>0</v>
      </c>
      <c r="R22" s="32">
        <f>R$7*Tabela1312345367810111315[[#This Row],[Distribuição Base]]</f>
        <v>0</v>
      </c>
      <c r="S22" s="29">
        <f>SUM(Tabela1312345367810111315[[#This Row],[JANEIRO]:[DEZEMBRO]])</f>
        <v>0</v>
      </c>
    </row>
    <row r="23" spans="1:19" x14ac:dyDescent="0.25">
      <c r="A23" t="s">
        <v>54</v>
      </c>
      <c r="B23">
        <v>1004</v>
      </c>
      <c r="C23" s="28">
        <v>85019</v>
      </c>
      <c r="D23" t="s">
        <v>68</v>
      </c>
      <c r="E23" s="47">
        <v>-0.15</v>
      </c>
      <c r="F23" s="37">
        <f>Tabela1312345367810111315[[#This Row],[BASE]]/Tabela1312345367810111315[[#Totals],[BASE]]</f>
        <v>8.7402400652604581E-4</v>
      </c>
      <c r="G23" s="32">
        <f>G$7*Tabela1312345367810111315[[#This Row],[Distribuição Base]]</f>
        <v>0</v>
      </c>
      <c r="H23" s="32">
        <f>H$7*Tabela1312345367810111315[[#This Row],[Distribuição Base]]</f>
        <v>0</v>
      </c>
      <c r="I23" s="32">
        <f>I$7*Tabela1312345367810111315[[#This Row],[Distribuição Base]]</f>
        <v>0</v>
      </c>
      <c r="J23" s="32">
        <f>J$7*Tabela1312345367810111315[[#This Row],[Distribuição Base]]</f>
        <v>0</v>
      </c>
      <c r="K23" s="32">
        <f>K$7*Tabela1312345367810111315[[#This Row],[Distribuição Base]]</f>
        <v>0</v>
      </c>
      <c r="L23" s="32">
        <f>L$7*Tabela1312345367810111315[[#This Row],[Distribuição Base]]</f>
        <v>0</v>
      </c>
      <c r="M23" s="32">
        <f>M$7*Tabela1312345367810111315[[#This Row],[Distribuição Base]]</f>
        <v>0</v>
      </c>
      <c r="N23" s="32">
        <f>N$7*Tabela1312345367810111315[[#This Row],[Distribuição Base]]</f>
        <v>0</v>
      </c>
      <c r="O23" s="32">
        <f>O$7*Tabela1312345367810111315[[#This Row],[Distribuição Base]]</f>
        <v>0</v>
      </c>
      <c r="P23" s="32">
        <f>P$7*Tabela1312345367810111315[[#This Row],[Distribuição Base]]</f>
        <v>0</v>
      </c>
      <c r="Q23" s="32">
        <f>Q$7*Tabela1312345367810111315[[#This Row],[Distribuição Base]]</f>
        <v>0</v>
      </c>
      <c r="R23" s="32">
        <f>R$7*Tabela1312345367810111315[[#This Row],[Distribuição Base]]</f>
        <v>0</v>
      </c>
      <c r="S23" s="29">
        <f>SUM(Tabela1312345367810111315[[#This Row],[JANEIRO]:[DEZEMBRO]])</f>
        <v>0</v>
      </c>
    </row>
    <row r="24" spans="1:19" x14ac:dyDescent="0.25">
      <c r="A24" t="s">
        <v>54</v>
      </c>
      <c r="B24">
        <v>1006</v>
      </c>
      <c r="C24" s="28">
        <v>85021</v>
      </c>
      <c r="D24" t="s">
        <v>69</v>
      </c>
      <c r="E24" s="47">
        <v>-8.5</v>
      </c>
      <c r="F24" s="37">
        <f>Tabela1312345367810111315[[#This Row],[BASE]]/Tabela1312345367810111315[[#Totals],[BASE]]</f>
        <v>4.9528027036475936E-2</v>
      </c>
      <c r="G24" s="32">
        <f>G$7*Tabela1312345367810111315[[#This Row],[Distribuição Base]]</f>
        <v>0</v>
      </c>
      <c r="H24" s="32">
        <f>H$7*Tabela1312345367810111315[[#This Row],[Distribuição Base]]</f>
        <v>0</v>
      </c>
      <c r="I24" s="32">
        <f>I$7*Tabela1312345367810111315[[#This Row],[Distribuição Base]]</f>
        <v>0</v>
      </c>
      <c r="J24" s="32">
        <f>J$7*Tabela1312345367810111315[[#This Row],[Distribuição Base]]</f>
        <v>0</v>
      </c>
      <c r="K24" s="32">
        <f>K$7*Tabela1312345367810111315[[#This Row],[Distribuição Base]]</f>
        <v>0</v>
      </c>
      <c r="L24" s="32">
        <f>L$7*Tabela1312345367810111315[[#This Row],[Distribuição Base]]</f>
        <v>0</v>
      </c>
      <c r="M24" s="32">
        <f>M$7*Tabela1312345367810111315[[#This Row],[Distribuição Base]]</f>
        <v>0</v>
      </c>
      <c r="N24" s="32">
        <f>N$7*Tabela1312345367810111315[[#This Row],[Distribuição Base]]</f>
        <v>0</v>
      </c>
      <c r="O24" s="32">
        <f>O$7*Tabela1312345367810111315[[#This Row],[Distribuição Base]]</f>
        <v>0</v>
      </c>
      <c r="P24" s="32">
        <f>P$7*Tabela1312345367810111315[[#This Row],[Distribuição Base]]</f>
        <v>0</v>
      </c>
      <c r="Q24" s="32">
        <f>Q$7*Tabela1312345367810111315[[#This Row],[Distribuição Base]]</f>
        <v>0</v>
      </c>
      <c r="R24" s="32">
        <f>R$7*Tabela1312345367810111315[[#This Row],[Distribuição Base]]</f>
        <v>0</v>
      </c>
      <c r="S24" s="29">
        <f>SUM(Tabela1312345367810111315[[#This Row],[JANEIRO]:[DEZEMBRO]])</f>
        <v>0</v>
      </c>
    </row>
    <row r="25" spans="1:19" x14ac:dyDescent="0.25">
      <c r="A25" t="s">
        <v>54</v>
      </c>
      <c r="B25">
        <v>1008</v>
      </c>
      <c r="C25" s="28">
        <v>85022</v>
      </c>
      <c r="D25" t="s">
        <v>70</v>
      </c>
      <c r="E25" s="47">
        <v>-0.62</v>
      </c>
      <c r="F25" s="37">
        <f>Tabela1312345367810111315[[#This Row],[BASE]]/Tabela1312345367810111315[[#Totals],[BASE]]</f>
        <v>3.6126325603076563E-3</v>
      </c>
      <c r="G25" s="32">
        <f>G$7*Tabela1312345367810111315[[#This Row],[Distribuição Base]]</f>
        <v>0</v>
      </c>
      <c r="H25" s="32">
        <f>H$7*Tabela1312345367810111315[[#This Row],[Distribuição Base]]</f>
        <v>0</v>
      </c>
      <c r="I25" s="32">
        <f>I$7*Tabela1312345367810111315[[#This Row],[Distribuição Base]]</f>
        <v>0</v>
      </c>
      <c r="J25" s="32">
        <f>J$7*Tabela1312345367810111315[[#This Row],[Distribuição Base]]</f>
        <v>0</v>
      </c>
      <c r="K25" s="32">
        <f>K$7*Tabela1312345367810111315[[#This Row],[Distribuição Base]]</f>
        <v>0</v>
      </c>
      <c r="L25" s="32">
        <f>L$7*Tabela1312345367810111315[[#This Row],[Distribuição Base]]</f>
        <v>0</v>
      </c>
      <c r="M25" s="32">
        <f>M$7*Tabela1312345367810111315[[#This Row],[Distribuição Base]]</f>
        <v>0</v>
      </c>
      <c r="N25" s="32">
        <f>N$7*Tabela1312345367810111315[[#This Row],[Distribuição Base]]</f>
        <v>0</v>
      </c>
      <c r="O25" s="32">
        <f>O$7*Tabela1312345367810111315[[#This Row],[Distribuição Base]]</f>
        <v>0</v>
      </c>
      <c r="P25" s="32">
        <f>P$7*Tabela1312345367810111315[[#This Row],[Distribuição Base]]</f>
        <v>0</v>
      </c>
      <c r="Q25" s="32">
        <f>Q$7*Tabela1312345367810111315[[#This Row],[Distribuição Base]]</f>
        <v>0</v>
      </c>
      <c r="R25" s="32">
        <f>R$7*Tabela1312345367810111315[[#This Row],[Distribuição Base]]</f>
        <v>0</v>
      </c>
      <c r="S25" s="29">
        <f>SUM(Tabela1312345367810111315[[#This Row],[JANEIRO]:[DEZEMBRO]])</f>
        <v>0</v>
      </c>
    </row>
    <row r="26" spans="1:19" x14ac:dyDescent="0.25">
      <c r="A26" t="s">
        <v>54</v>
      </c>
      <c r="B26">
        <v>893</v>
      </c>
      <c r="C26" s="28">
        <v>85023</v>
      </c>
      <c r="D26" t="s">
        <v>101</v>
      </c>
      <c r="E26" s="47">
        <v>-0.93</v>
      </c>
      <c r="F26" s="37">
        <f>Tabela1312345367810111315[[#This Row],[BASE]]/Tabela1312345367810111315[[#Totals],[BASE]]</f>
        <v>5.418948840461485E-3</v>
      </c>
      <c r="G26" s="32">
        <f>G$7*Tabela1312345367810111315[[#This Row],[Distribuição Base]]</f>
        <v>0</v>
      </c>
      <c r="H26" s="32">
        <f>H$7*Tabela1312345367810111315[[#This Row],[Distribuição Base]]</f>
        <v>0</v>
      </c>
      <c r="I26" s="32">
        <f>I$7*Tabela1312345367810111315[[#This Row],[Distribuição Base]]</f>
        <v>0</v>
      </c>
      <c r="J26" s="32">
        <f>J$7*Tabela1312345367810111315[[#This Row],[Distribuição Base]]</f>
        <v>0</v>
      </c>
      <c r="K26" s="32">
        <f>K$7*Tabela1312345367810111315[[#This Row],[Distribuição Base]]</f>
        <v>0</v>
      </c>
      <c r="L26" s="32">
        <f>L$7*Tabela1312345367810111315[[#This Row],[Distribuição Base]]</f>
        <v>0</v>
      </c>
      <c r="M26" s="32">
        <f>M$7*Tabela1312345367810111315[[#This Row],[Distribuição Base]]</f>
        <v>0</v>
      </c>
      <c r="N26" s="32">
        <f>N$7*Tabela1312345367810111315[[#This Row],[Distribuição Base]]</f>
        <v>0</v>
      </c>
      <c r="O26" s="32">
        <f>O$7*Tabela1312345367810111315[[#This Row],[Distribuição Base]]</f>
        <v>0</v>
      </c>
      <c r="P26" s="32">
        <f>P$7*Tabela1312345367810111315[[#This Row],[Distribuição Base]]</f>
        <v>0</v>
      </c>
      <c r="Q26" s="32">
        <f>Q$7*Tabela1312345367810111315[[#This Row],[Distribuição Base]]</f>
        <v>0</v>
      </c>
      <c r="R26" s="32">
        <f>R$7*Tabela1312345367810111315[[#This Row],[Distribuição Base]]</f>
        <v>0</v>
      </c>
      <c r="S26" s="29">
        <f>SUM(Tabela1312345367810111315[[#This Row],[JANEIRO]:[DEZEMBRO]])</f>
        <v>0</v>
      </c>
    </row>
    <row r="27" spans="1:19" x14ac:dyDescent="0.25">
      <c r="A27" t="s">
        <v>54</v>
      </c>
      <c r="B27">
        <v>1010</v>
      </c>
      <c r="C27" s="28">
        <v>85024</v>
      </c>
      <c r="D27" t="s">
        <v>72</v>
      </c>
      <c r="E27" s="47">
        <v>-2.0099999999999998</v>
      </c>
      <c r="F27" s="37">
        <f>Tabela1312345367810111315[[#This Row],[BASE]]/Tabela1312345367810111315[[#Totals],[BASE]]</f>
        <v>1.1711921687449015E-2</v>
      </c>
      <c r="G27" s="32">
        <f>G$7*Tabela1312345367810111315[[#This Row],[Distribuição Base]]</f>
        <v>0</v>
      </c>
      <c r="H27" s="32">
        <f>H$7*Tabela1312345367810111315[[#This Row],[Distribuição Base]]</f>
        <v>0</v>
      </c>
      <c r="I27" s="32">
        <f>I$7*Tabela1312345367810111315[[#This Row],[Distribuição Base]]</f>
        <v>0</v>
      </c>
      <c r="J27" s="32">
        <f>J$7*Tabela1312345367810111315[[#This Row],[Distribuição Base]]</f>
        <v>0</v>
      </c>
      <c r="K27" s="32">
        <f>K$7*Tabela1312345367810111315[[#This Row],[Distribuição Base]]</f>
        <v>0</v>
      </c>
      <c r="L27" s="32">
        <f>L$7*Tabela1312345367810111315[[#This Row],[Distribuição Base]]</f>
        <v>0</v>
      </c>
      <c r="M27" s="32">
        <f>M$7*Tabela1312345367810111315[[#This Row],[Distribuição Base]]</f>
        <v>0</v>
      </c>
      <c r="N27" s="32">
        <f>N$7*Tabela1312345367810111315[[#This Row],[Distribuição Base]]</f>
        <v>0</v>
      </c>
      <c r="O27" s="32">
        <f>O$7*Tabela1312345367810111315[[#This Row],[Distribuição Base]]</f>
        <v>0</v>
      </c>
      <c r="P27" s="32">
        <f>P$7*Tabela1312345367810111315[[#This Row],[Distribuição Base]]</f>
        <v>0</v>
      </c>
      <c r="Q27" s="32">
        <f>Q$7*Tabela1312345367810111315[[#This Row],[Distribuição Base]]</f>
        <v>0</v>
      </c>
      <c r="R27" s="32">
        <f>R$7*Tabela1312345367810111315[[#This Row],[Distribuição Base]]</f>
        <v>0</v>
      </c>
      <c r="S27" s="29">
        <f>SUM(Tabela1312345367810111315[[#This Row],[JANEIRO]:[DEZEMBRO]])</f>
        <v>0</v>
      </c>
    </row>
    <row r="28" spans="1:19" x14ac:dyDescent="0.25">
      <c r="A28" t="s">
        <v>54</v>
      </c>
      <c r="B28">
        <v>1033</v>
      </c>
      <c r="C28" s="28">
        <v>85025</v>
      </c>
      <c r="D28" t="s">
        <v>73</v>
      </c>
      <c r="E28" s="47">
        <v>-0.77</v>
      </c>
      <c r="F28" s="37">
        <f>Tabela1312345367810111315[[#This Row],[BASE]]/Tabela1312345367810111315[[#Totals],[BASE]]</f>
        <v>4.4866565668337027E-3</v>
      </c>
      <c r="G28" s="32">
        <f>G$7*Tabela1312345367810111315[[#This Row],[Distribuição Base]]</f>
        <v>0</v>
      </c>
      <c r="H28" s="32">
        <f>H$7*Tabela1312345367810111315[[#This Row],[Distribuição Base]]</f>
        <v>0</v>
      </c>
      <c r="I28" s="32">
        <f>I$7*Tabela1312345367810111315[[#This Row],[Distribuição Base]]</f>
        <v>0</v>
      </c>
      <c r="J28" s="32">
        <f>J$7*Tabela1312345367810111315[[#This Row],[Distribuição Base]]</f>
        <v>0</v>
      </c>
      <c r="K28" s="32">
        <f>K$7*Tabela1312345367810111315[[#This Row],[Distribuição Base]]</f>
        <v>0</v>
      </c>
      <c r="L28" s="32">
        <f>L$7*Tabela1312345367810111315[[#This Row],[Distribuição Base]]</f>
        <v>0</v>
      </c>
      <c r="M28" s="32">
        <f>M$7*Tabela1312345367810111315[[#This Row],[Distribuição Base]]</f>
        <v>0</v>
      </c>
      <c r="N28" s="32">
        <f>N$7*Tabela1312345367810111315[[#This Row],[Distribuição Base]]</f>
        <v>0</v>
      </c>
      <c r="O28" s="32">
        <f>O$7*Tabela1312345367810111315[[#This Row],[Distribuição Base]]</f>
        <v>0</v>
      </c>
      <c r="P28" s="32">
        <f>P$7*Tabela1312345367810111315[[#This Row],[Distribuição Base]]</f>
        <v>0</v>
      </c>
      <c r="Q28" s="32">
        <f>Q$7*Tabela1312345367810111315[[#This Row],[Distribuição Base]]</f>
        <v>0</v>
      </c>
      <c r="R28" s="32">
        <f>R$7*Tabela1312345367810111315[[#This Row],[Distribuição Base]]</f>
        <v>0</v>
      </c>
      <c r="S28" s="29">
        <f>SUM(Tabela1312345367810111315[[#This Row],[JANEIRO]:[DEZEMBRO]])</f>
        <v>0</v>
      </c>
    </row>
    <row r="29" spans="1:19" x14ac:dyDescent="0.25">
      <c r="A29" t="s">
        <v>54</v>
      </c>
      <c r="B29">
        <v>886</v>
      </c>
      <c r="C29" s="28">
        <v>85030</v>
      </c>
      <c r="D29" t="s">
        <v>74</v>
      </c>
      <c r="E29" s="47">
        <v>-0.15</v>
      </c>
      <c r="F29" s="37">
        <f>Tabela1312345367810111315[[#This Row],[BASE]]/Tabela1312345367810111315[[#Totals],[BASE]]</f>
        <v>8.7402400652604581E-4</v>
      </c>
      <c r="G29" s="32">
        <f>G$7*Tabela1312345367810111315[[#This Row],[Distribuição Base]]</f>
        <v>0</v>
      </c>
      <c r="H29" s="32">
        <f>H$7*Tabela1312345367810111315[[#This Row],[Distribuição Base]]</f>
        <v>0</v>
      </c>
      <c r="I29" s="32">
        <f>I$7*Tabela1312345367810111315[[#This Row],[Distribuição Base]]</f>
        <v>0</v>
      </c>
      <c r="J29" s="32">
        <f>J$7*Tabela1312345367810111315[[#This Row],[Distribuição Base]]</f>
        <v>0</v>
      </c>
      <c r="K29" s="32">
        <f>K$7*Tabela1312345367810111315[[#This Row],[Distribuição Base]]</f>
        <v>0</v>
      </c>
      <c r="L29" s="32">
        <f>L$7*Tabela1312345367810111315[[#This Row],[Distribuição Base]]</f>
        <v>0</v>
      </c>
      <c r="M29" s="32">
        <f>M$7*Tabela1312345367810111315[[#This Row],[Distribuição Base]]</f>
        <v>0</v>
      </c>
      <c r="N29" s="32">
        <f>N$7*Tabela1312345367810111315[[#This Row],[Distribuição Base]]</f>
        <v>0</v>
      </c>
      <c r="O29" s="32">
        <f>O$7*Tabela1312345367810111315[[#This Row],[Distribuição Base]]</f>
        <v>0</v>
      </c>
      <c r="P29" s="32">
        <f>P$7*Tabela1312345367810111315[[#This Row],[Distribuição Base]]</f>
        <v>0</v>
      </c>
      <c r="Q29" s="32">
        <f>Q$7*Tabela1312345367810111315[[#This Row],[Distribuição Base]]</f>
        <v>0</v>
      </c>
      <c r="R29" s="32">
        <f>R$7*Tabela1312345367810111315[[#This Row],[Distribuição Base]]</f>
        <v>0</v>
      </c>
      <c r="S29" s="29">
        <f>SUM(Tabela1312345367810111315[[#This Row],[JANEIRO]:[DEZEMBRO]])</f>
        <v>0</v>
      </c>
    </row>
    <row r="30" spans="1:19" x14ac:dyDescent="0.25">
      <c r="A30" t="s">
        <v>54</v>
      </c>
      <c r="B30">
        <v>887</v>
      </c>
      <c r="C30" s="28">
        <v>85031</v>
      </c>
      <c r="D30" t="s">
        <v>75</v>
      </c>
      <c r="E30" s="47">
        <v>-9.73</v>
      </c>
      <c r="F30" s="37">
        <f>Tabela1312345367810111315[[#This Row],[BASE]]/Tabela1312345367810111315[[#Totals],[BASE]]</f>
        <v>5.669502388998951E-2</v>
      </c>
      <c r="G30" s="32">
        <f>G$7*Tabela1312345367810111315[[#This Row],[Distribuição Base]]</f>
        <v>0</v>
      </c>
      <c r="H30" s="32">
        <f>H$7*Tabela1312345367810111315[[#This Row],[Distribuição Base]]</f>
        <v>0</v>
      </c>
      <c r="I30" s="32">
        <f>I$7*Tabela1312345367810111315[[#This Row],[Distribuição Base]]</f>
        <v>0</v>
      </c>
      <c r="J30" s="32">
        <f>J$7*Tabela1312345367810111315[[#This Row],[Distribuição Base]]</f>
        <v>0</v>
      </c>
      <c r="K30" s="32">
        <f>K$7*Tabela1312345367810111315[[#This Row],[Distribuição Base]]</f>
        <v>0</v>
      </c>
      <c r="L30" s="32">
        <f>L$7*Tabela1312345367810111315[[#This Row],[Distribuição Base]]</f>
        <v>0</v>
      </c>
      <c r="M30" s="32">
        <f>M$7*Tabela1312345367810111315[[#This Row],[Distribuição Base]]</f>
        <v>0</v>
      </c>
      <c r="N30" s="32">
        <f>N$7*Tabela1312345367810111315[[#This Row],[Distribuição Base]]</f>
        <v>0</v>
      </c>
      <c r="O30" s="32">
        <f>O$7*Tabela1312345367810111315[[#This Row],[Distribuição Base]]</f>
        <v>0</v>
      </c>
      <c r="P30" s="32">
        <f>P$7*Tabela1312345367810111315[[#This Row],[Distribuição Base]]</f>
        <v>0</v>
      </c>
      <c r="Q30" s="32">
        <f>Q$7*Tabela1312345367810111315[[#This Row],[Distribuição Base]]</f>
        <v>0</v>
      </c>
      <c r="R30" s="32">
        <f>R$7*Tabela1312345367810111315[[#This Row],[Distribuição Base]]</f>
        <v>0</v>
      </c>
      <c r="S30" s="29">
        <f>SUM(Tabela1312345367810111315[[#This Row],[JANEIRO]:[DEZEMBRO]])</f>
        <v>0</v>
      </c>
    </row>
    <row r="31" spans="1:19" x14ac:dyDescent="0.25">
      <c r="A31" t="s">
        <v>54</v>
      </c>
      <c r="B31">
        <v>888</v>
      </c>
      <c r="C31" s="28">
        <v>85032</v>
      </c>
      <c r="D31" t="s">
        <v>76</v>
      </c>
      <c r="E31" s="47">
        <v>-9.11</v>
      </c>
      <c r="F31" s="37">
        <f>Tabela1312345367810111315[[#This Row],[BASE]]/Tabela1312345367810111315[[#Totals],[BASE]]</f>
        <v>5.3082391329681851E-2</v>
      </c>
      <c r="G31" s="32">
        <f>G$7*Tabela1312345367810111315[[#This Row],[Distribuição Base]]</f>
        <v>0</v>
      </c>
      <c r="H31" s="32">
        <f>H$7*Tabela1312345367810111315[[#This Row],[Distribuição Base]]</f>
        <v>0</v>
      </c>
      <c r="I31" s="32">
        <f>I$7*Tabela1312345367810111315[[#This Row],[Distribuição Base]]</f>
        <v>0</v>
      </c>
      <c r="J31" s="32">
        <f>J$7*Tabela1312345367810111315[[#This Row],[Distribuição Base]]</f>
        <v>0</v>
      </c>
      <c r="K31" s="32">
        <f>K$7*Tabela1312345367810111315[[#This Row],[Distribuição Base]]</f>
        <v>0</v>
      </c>
      <c r="L31" s="32">
        <f>L$7*Tabela1312345367810111315[[#This Row],[Distribuição Base]]</f>
        <v>0</v>
      </c>
      <c r="M31" s="32">
        <f>M$7*Tabela1312345367810111315[[#This Row],[Distribuição Base]]</f>
        <v>0</v>
      </c>
      <c r="N31" s="32">
        <f>N$7*Tabela1312345367810111315[[#This Row],[Distribuição Base]]</f>
        <v>0</v>
      </c>
      <c r="O31" s="32">
        <f>O$7*Tabela1312345367810111315[[#This Row],[Distribuição Base]]</f>
        <v>0</v>
      </c>
      <c r="P31" s="32">
        <f>P$7*Tabela1312345367810111315[[#This Row],[Distribuição Base]]</f>
        <v>0</v>
      </c>
      <c r="Q31" s="32">
        <f>Q$7*Tabela1312345367810111315[[#This Row],[Distribuição Base]]</f>
        <v>0</v>
      </c>
      <c r="R31" s="32">
        <f>R$7*Tabela1312345367810111315[[#This Row],[Distribuição Base]]</f>
        <v>0</v>
      </c>
      <c r="S31" s="29">
        <f>SUM(Tabela1312345367810111315[[#This Row],[JANEIRO]:[DEZEMBRO]])</f>
        <v>0</v>
      </c>
    </row>
    <row r="32" spans="1:19" x14ac:dyDescent="0.25">
      <c r="A32" t="s">
        <v>54</v>
      </c>
      <c r="B32">
        <v>889</v>
      </c>
      <c r="C32" s="28">
        <v>85033</v>
      </c>
      <c r="D32" t="s">
        <v>102</v>
      </c>
      <c r="E32" s="47">
        <v>-20.54</v>
      </c>
      <c r="F32" s="37">
        <f>Tabela1312345367810111315[[#This Row],[BASE]]/Tabela1312345367810111315[[#Totals],[BASE]]</f>
        <v>0.11968302062696655</v>
      </c>
      <c r="G32" s="32">
        <f>G$7*Tabela1312345367810111315[[#This Row],[Distribuição Base]]</f>
        <v>0</v>
      </c>
      <c r="H32" s="32">
        <f>H$7*Tabela1312345367810111315[[#This Row],[Distribuição Base]]</f>
        <v>0</v>
      </c>
      <c r="I32" s="32">
        <f>I$7*Tabela1312345367810111315[[#This Row],[Distribuição Base]]</f>
        <v>0</v>
      </c>
      <c r="J32" s="32">
        <f>J$7*Tabela1312345367810111315[[#This Row],[Distribuição Base]]</f>
        <v>0</v>
      </c>
      <c r="K32" s="32">
        <f>K$7*Tabela1312345367810111315[[#This Row],[Distribuição Base]]</f>
        <v>0</v>
      </c>
      <c r="L32" s="32">
        <f>L$7*Tabela1312345367810111315[[#This Row],[Distribuição Base]]</f>
        <v>0</v>
      </c>
      <c r="M32" s="32">
        <f>M$7*Tabela1312345367810111315[[#This Row],[Distribuição Base]]</f>
        <v>0</v>
      </c>
      <c r="N32" s="32">
        <f>N$7*Tabela1312345367810111315[[#This Row],[Distribuição Base]]</f>
        <v>0</v>
      </c>
      <c r="O32" s="32">
        <f>O$7*Tabela1312345367810111315[[#This Row],[Distribuição Base]]</f>
        <v>0</v>
      </c>
      <c r="P32" s="32">
        <f>P$7*Tabela1312345367810111315[[#This Row],[Distribuição Base]]</f>
        <v>0</v>
      </c>
      <c r="Q32" s="32">
        <f>Q$7*Tabela1312345367810111315[[#This Row],[Distribuição Base]]</f>
        <v>0</v>
      </c>
      <c r="R32" s="32">
        <f>R$7*Tabela1312345367810111315[[#This Row],[Distribuição Base]]</f>
        <v>0</v>
      </c>
      <c r="S32" s="29">
        <f>SUM(Tabela1312345367810111315[[#This Row],[JANEIRO]:[DEZEMBRO]])</f>
        <v>0</v>
      </c>
    </row>
    <row r="33" spans="1:19" x14ac:dyDescent="0.25">
      <c r="A33" t="s">
        <v>54</v>
      </c>
      <c r="B33">
        <v>890</v>
      </c>
      <c r="C33" s="28">
        <v>85034</v>
      </c>
      <c r="D33" t="s">
        <v>78</v>
      </c>
      <c r="E33" s="47">
        <v>-25.95</v>
      </c>
      <c r="F33" s="37">
        <f>Tabela1312345367810111315[[#This Row],[BASE]]/Tabela1312345367810111315[[#Totals],[BASE]]</f>
        <v>0.15120615312900593</v>
      </c>
      <c r="G33" s="32">
        <f>G$7*Tabela1312345367810111315[[#This Row],[Distribuição Base]]</f>
        <v>0</v>
      </c>
      <c r="H33" s="32">
        <f>H$7*Tabela1312345367810111315[[#This Row],[Distribuição Base]]</f>
        <v>0</v>
      </c>
      <c r="I33" s="32">
        <f>I$7*Tabela1312345367810111315[[#This Row],[Distribuição Base]]</f>
        <v>0</v>
      </c>
      <c r="J33" s="32">
        <f>J$7*Tabela1312345367810111315[[#This Row],[Distribuição Base]]</f>
        <v>0</v>
      </c>
      <c r="K33" s="32">
        <f>K$7*Tabela1312345367810111315[[#This Row],[Distribuição Base]]</f>
        <v>0</v>
      </c>
      <c r="L33" s="32">
        <f>L$7*Tabela1312345367810111315[[#This Row],[Distribuição Base]]</f>
        <v>0</v>
      </c>
      <c r="M33" s="32">
        <f>M$7*Tabela1312345367810111315[[#This Row],[Distribuição Base]]</f>
        <v>0</v>
      </c>
      <c r="N33" s="32">
        <f>N$7*Tabela1312345367810111315[[#This Row],[Distribuição Base]]</f>
        <v>0</v>
      </c>
      <c r="O33" s="32">
        <f>O$7*Tabela1312345367810111315[[#This Row],[Distribuição Base]]</f>
        <v>0</v>
      </c>
      <c r="P33" s="32">
        <f>P$7*Tabela1312345367810111315[[#This Row],[Distribuição Base]]</f>
        <v>0</v>
      </c>
      <c r="Q33" s="32">
        <f>Q$7*Tabela1312345367810111315[[#This Row],[Distribuição Base]]</f>
        <v>0</v>
      </c>
      <c r="R33" s="32">
        <f>R$7*Tabela1312345367810111315[[#This Row],[Distribuição Base]]</f>
        <v>0</v>
      </c>
      <c r="S33" s="29">
        <f>SUM(Tabela1312345367810111315[[#This Row],[JANEIRO]:[DEZEMBRO]])</f>
        <v>0</v>
      </c>
    </row>
    <row r="34" spans="1:19" x14ac:dyDescent="0.25">
      <c r="A34" t="s">
        <v>54</v>
      </c>
      <c r="B34">
        <v>891</v>
      </c>
      <c r="C34" s="28">
        <v>85035</v>
      </c>
      <c r="D34" t="s">
        <v>79</v>
      </c>
      <c r="E34" s="47">
        <v>-0.31</v>
      </c>
      <c r="F34" s="37">
        <f>Tabela1312345367810111315[[#This Row],[BASE]]/Tabela1312345367810111315[[#Totals],[BASE]]</f>
        <v>1.8063162801538282E-3</v>
      </c>
      <c r="G34" s="32">
        <f>G$7*Tabela1312345367810111315[[#This Row],[Distribuição Base]]</f>
        <v>0</v>
      </c>
      <c r="H34" s="32">
        <f>H$7*Tabela1312345367810111315[[#This Row],[Distribuição Base]]</f>
        <v>0</v>
      </c>
      <c r="I34" s="32">
        <f>I$7*Tabela1312345367810111315[[#This Row],[Distribuição Base]]</f>
        <v>0</v>
      </c>
      <c r="J34" s="32">
        <f>J$7*Tabela1312345367810111315[[#This Row],[Distribuição Base]]</f>
        <v>0</v>
      </c>
      <c r="K34" s="32">
        <f>K$7*Tabela1312345367810111315[[#This Row],[Distribuição Base]]</f>
        <v>0</v>
      </c>
      <c r="L34" s="32">
        <f>L$7*Tabela1312345367810111315[[#This Row],[Distribuição Base]]</f>
        <v>0</v>
      </c>
      <c r="M34" s="32">
        <f>M$7*Tabela1312345367810111315[[#This Row],[Distribuição Base]]</f>
        <v>0</v>
      </c>
      <c r="N34" s="32">
        <f>N$7*Tabela1312345367810111315[[#This Row],[Distribuição Base]]</f>
        <v>0</v>
      </c>
      <c r="O34" s="32">
        <f>O$7*Tabela1312345367810111315[[#This Row],[Distribuição Base]]</f>
        <v>0</v>
      </c>
      <c r="P34" s="32">
        <f>P$7*Tabela1312345367810111315[[#This Row],[Distribuição Base]]</f>
        <v>0</v>
      </c>
      <c r="Q34" s="32">
        <f>Q$7*Tabela1312345367810111315[[#This Row],[Distribuição Base]]</f>
        <v>0</v>
      </c>
      <c r="R34" s="32">
        <f>R$7*Tabela1312345367810111315[[#This Row],[Distribuição Base]]</f>
        <v>0</v>
      </c>
      <c r="S34" s="29">
        <f>SUM(Tabela1312345367810111315[[#This Row],[JANEIRO]:[DEZEMBRO]])</f>
        <v>0</v>
      </c>
    </row>
    <row r="35" spans="1:19" x14ac:dyDescent="0.25">
      <c r="A35" t="s">
        <v>54</v>
      </c>
      <c r="B35">
        <v>892</v>
      </c>
      <c r="C35" s="28">
        <v>85036</v>
      </c>
      <c r="D35" t="s">
        <v>80</v>
      </c>
      <c r="E35" s="47">
        <v>-0.77</v>
      </c>
      <c r="F35" s="37">
        <f>Tabela1312345367810111315[[#This Row],[BASE]]/Tabela1312345367810111315[[#Totals],[BASE]]</f>
        <v>4.4866565668337027E-3</v>
      </c>
      <c r="G35" s="32">
        <f>G$7*Tabela1312345367810111315[[#This Row],[Distribuição Base]]</f>
        <v>0</v>
      </c>
      <c r="H35" s="32">
        <f>H$7*Tabela1312345367810111315[[#This Row],[Distribuição Base]]</f>
        <v>0</v>
      </c>
      <c r="I35" s="32">
        <f>I$7*Tabela1312345367810111315[[#This Row],[Distribuição Base]]</f>
        <v>0</v>
      </c>
      <c r="J35" s="32">
        <f>J$7*Tabela1312345367810111315[[#This Row],[Distribuição Base]]</f>
        <v>0</v>
      </c>
      <c r="K35" s="32">
        <f>K$7*Tabela1312345367810111315[[#This Row],[Distribuição Base]]</f>
        <v>0</v>
      </c>
      <c r="L35" s="32">
        <f>L$7*Tabela1312345367810111315[[#This Row],[Distribuição Base]]</f>
        <v>0</v>
      </c>
      <c r="M35" s="32">
        <f>M$7*Tabela1312345367810111315[[#This Row],[Distribuição Base]]</f>
        <v>0</v>
      </c>
      <c r="N35" s="32">
        <f>N$7*Tabela1312345367810111315[[#This Row],[Distribuição Base]]</f>
        <v>0</v>
      </c>
      <c r="O35" s="32">
        <f>O$7*Tabela1312345367810111315[[#This Row],[Distribuição Base]]</f>
        <v>0</v>
      </c>
      <c r="P35" s="32">
        <f>P$7*Tabela1312345367810111315[[#This Row],[Distribuição Base]]</f>
        <v>0</v>
      </c>
      <c r="Q35" s="32">
        <f>Q$7*Tabela1312345367810111315[[#This Row],[Distribuição Base]]</f>
        <v>0</v>
      </c>
      <c r="R35" s="32">
        <f>R$7*Tabela1312345367810111315[[#This Row],[Distribuição Base]]</f>
        <v>0</v>
      </c>
      <c r="S35" s="29">
        <f>SUM(Tabela1312345367810111315[[#This Row],[JANEIRO]:[DEZEMBRO]])</f>
        <v>0</v>
      </c>
    </row>
    <row r="36" spans="1:19" x14ac:dyDescent="0.25">
      <c r="A36" t="s">
        <v>54</v>
      </c>
      <c r="B36">
        <v>1012</v>
      </c>
      <c r="C36" s="28">
        <v>85037</v>
      </c>
      <c r="D36" t="s">
        <v>81</v>
      </c>
      <c r="E36" s="47">
        <v>-2.93</v>
      </c>
      <c r="F36" s="37">
        <f>Tabela1312345367810111315[[#This Row],[BASE]]/Tabela1312345367810111315[[#Totals],[BASE]]</f>
        <v>1.7072602260808763E-2</v>
      </c>
      <c r="G36" s="32">
        <f>G$7*Tabela1312345367810111315[[#This Row],[Distribuição Base]]</f>
        <v>0</v>
      </c>
      <c r="H36" s="32">
        <f>H$7*Tabela1312345367810111315[[#This Row],[Distribuição Base]]</f>
        <v>0</v>
      </c>
      <c r="I36" s="32">
        <f>I$7*Tabela1312345367810111315[[#This Row],[Distribuição Base]]</f>
        <v>0</v>
      </c>
      <c r="J36" s="32">
        <f>J$7*Tabela1312345367810111315[[#This Row],[Distribuição Base]]</f>
        <v>0</v>
      </c>
      <c r="K36" s="32">
        <f>K$7*Tabela1312345367810111315[[#This Row],[Distribuição Base]]</f>
        <v>0</v>
      </c>
      <c r="L36" s="32">
        <f>L$7*Tabela1312345367810111315[[#This Row],[Distribuição Base]]</f>
        <v>0</v>
      </c>
      <c r="M36" s="32">
        <f>M$7*Tabela1312345367810111315[[#This Row],[Distribuição Base]]</f>
        <v>0</v>
      </c>
      <c r="N36" s="32">
        <f>N$7*Tabela1312345367810111315[[#This Row],[Distribuição Base]]</f>
        <v>0</v>
      </c>
      <c r="O36" s="32">
        <f>O$7*Tabela1312345367810111315[[#This Row],[Distribuição Base]]</f>
        <v>0</v>
      </c>
      <c r="P36" s="32">
        <f>P$7*Tabela1312345367810111315[[#This Row],[Distribuição Base]]</f>
        <v>0</v>
      </c>
      <c r="Q36" s="32">
        <f>Q$7*Tabela1312345367810111315[[#This Row],[Distribuição Base]]</f>
        <v>0</v>
      </c>
      <c r="R36" s="32">
        <f>R$7*Tabela1312345367810111315[[#This Row],[Distribuição Base]]</f>
        <v>0</v>
      </c>
      <c r="S36" s="29">
        <f>SUM(Tabela1312345367810111315[[#This Row],[JANEIRO]:[DEZEMBRO]])</f>
        <v>0</v>
      </c>
    </row>
    <row r="37" spans="1:19" x14ac:dyDescent="0.25">
      <c r="A37" t="s">
        <v>54</v>
      </c>
      <c r="B37">
        <v>894</v>
      </c>
      <c r="C37" s="28">
        <v>85038</v>
      </c>
      <c r="D37" t="s">
        <v>82</v>
      </c>
      <c r="E37" s="47">
        <v>-1.24</v>
      </c>
      <c r="F37" s="37">
        <f>Tabela1312345367810111315[[#This Row],[BASE]]/Tabela1312345367810111315[[#Totals],[BASE]]</f>
        <v>7.2252651206153127E-3</v>
      </c>
      <c r="G37" s="32">
        <f>G$7*Tabela1312345367810111315[[#This Row],[Distribuição Base]]</f>
        <v>0</v>
      </c>
      <c r="H37" s="32">
        <f>H$7*Tabela1312345367810111315[[#This Row],[Distribuição Base]]</f>
        <v>0</v>
      </c>
      <c r="I37" s="32">
        <f>I$7*Tabela1312345367810111315[[#This Row],[Distribuição Base]]</f>
        <v>0</v>
      </c>
      <c r="J37" s="32">
        <f>J$7*Tabela1312345367810111315[[#This Row],[Distribuição Base]]</f>
        <v>0</v>
      </c>
      <c r="K37" s="32">
        <f>K$7*Tabela1312345367810111315[[#This Row],[Distribuição Base]]</f>
        <v>0</v>
      </c>
      <c r="L37" s="32">
        <f>L$7*Tabela1312345367810111315[[#This Row],[Distribuição Base]]</f>
        <v>0</v>
      </c>
      <c r="M37" s="32">
        <f>M$7*Tabela1312345367810111315[[#This Row],[Distribuição Base]]</f>
        <v>0</v>
      </c>
      <c r="N37" s="32">
        <f>N$7*Tabela1312345367810111315[[#This Row],[Distribuição Base]]</f>
        <v>0</v>
      </c>
      <c r="O37" s="32">
        <f>O$7*Tabela1312345367810111315[[#This Row],[Distribuição Base]]</f>
        <v>0</v>
      </c>
      <c r="P37" s="32">
        <f>P$7*Tabela1312345367810111315[[#This Row],[Distribuição Base]]</f>
        <v>0</v>
      </c>
      <c r="Q37" s="32">
        <f>Q$7*Tabela1312345367810111315[[#This Row],[Distribuição Base]]</f>
        <v>0</v>
      </c>
      <c r="R37" s="32">
        <f>R$7*Tabela1312345367810111315[[#This Row],[Distribuição Base]]</f>
        <v>0</v>
      </c>
      <c r="S37" s="29">
        <f>SUM(Tabela1312345367810111315[[#This Row],[JANEIRO]:[DEZEMBRO]])</f>
        <v>0</v>
      </c>
    </row>
    <row r="38" spans="1:19" x14ac:dyDescent="0.25">
      <c r="A38" t="s">
        <v>54</v>
      </c>
      <c r="B38">
        <v>895</v>
      </c>
      <c r="C38" s="28">
        <v>85039</v>
      </c>
      <c r="D38" t="s">
        <v>83</v>
      </c>
      <c r="E38" s="47">
        <v>-3.86</v>
      </c>
      <c r="F38" s="37">
        <f>Tabela1312345367810111315[[#This Row],[BASE]]/Tabela1312345367810111315[[#Totals],[BASE]]</f>
        <v>2.2491551101270248E-2</v>
      </c>
      <c r="G38" s="32">
        <f>G$7*Tabela1312345367810111315[[#This Row],[Distribuição Base]]</f>
        <v>0</v>
      </c>
      <c r="H38" s="32">
        <f>H$7*Tabela1312345367810111315[[#This Row],[Distribuição Base]]</f>
        <v>0</v>
      </c>
      <c r="I38" s="32">
        <f>I$7*Tabela1312345367810111315[[#This Row],[Distribuição Base]]</f>
        <v>0</v>
      </c>
      <c r="J38" s="32">
        <f>J$7*Tabela1312345367810111315[[#This Row],[Distribuição Base]]</f>
        <v>0</v>
      </c>
      <c r="K38" s="32">
        <f>K$7*Tabela1312345367810111315[[#This Row],[Distribuição Base]]</f>
        <v>0</v>
      </c>
      <c r="L38" s="32">
        <f>L$7*Tabela1312345367810111315[[#This Row],[Distribuição Base]]</f>
        <v>0</v>
      </c>
      <c r="M38" s="32">
        <f>M$7*Tabela1312345367810111315[[#This Row],[Distribuição Base]]</f>
        <v>0</v>
      </c>
      <c r="N38" s="32">
        <f>N$7*Tabela1312345367810111315[[#This Row],[Distribuição Base]]</f>
        <v>0</v>
      </c>
      <c r="O38" s="32">
        <f>O$7*Tabela1312345367810111315[[#This Row],[Distribuição Base]]</f>
        <v>0</v>
      </c>
      <c r="P38" s="32">
        <f>P$7*Tabela1312345367810111315[[#This Row],[Distribuição Base]]</f>
        <v>0</v>
      </c>
      <c r="Q38" s="32">
        <f>Q$7*Tabela1312345367810111315[[#This Row],[Distribuição Base]]</f>
        <v>0</v>
      </c>
      <c r="R38" s="32">
        <f>R$7*Tabela1312345367810111315[[#This Row],[Distribuição Base]]</f>
        <v>0</v>
      </c>
      <c r="S38" s="29">
        <f>SUM(Tabela1312345367810111315[[#This Row],[JANEIRO]:[DEZEMBRO]])</f>
        <v>0</v>
      </c>
    </row>
    <row r="39" spans="1:19" x14ac:dyDescent="0.25">
      <c r="A39" t="s">
        <v>54</v>
      </c>
      <c r="B39">
        <v>896</v>
      </c>
      <c r="C39" s="28">
        <v>85040</v>
      </c>
      <c r="D39" t="s">
        <v>84</v>
      </c>
      <c r="E39" s="47">
        <v>-0.46</v>
      </c>
      <c r="F39" s="37">
        <f>Tabela1312345367810111315[[#This Row],[BASE]]/Tabela1312345367810111315[[#Totals],[BASE]]</f>
        <v>2.6803402866798741E-3</v>
      </c>
      <c r="G39" s="32">
        <f>G$7*Tabela1312345367810111315[[#This Row],[Distribuição Base]]</f>
        <v>0</v>
      </c>
      <c r="H39" s="32">
        <f>H$7*Tabela1312345367810111315[[#This Row],[Distribuição Base]]</f>
        <v>0</v>
      </c>
      <c r="I39" s="32">
        <f>I$7*Tabela1312345367810111315[[#This Row],[Distribuição Base]]</f>
        <v>0</v>
      </c>
      <c r="J39" s="32">
        <f>J$7*Tabela1312345367810111315[[#This Row],[Distribuição Base]]</f>
        <v>0</v>
      </c>
      <c r="K39" s="32">
        <f>K$7*Tabela1312345367810111315[[#This Row],[Distribuição Base]]</f>
        <v>0</v>
      </c>
      <c r="L39" s="32">
        <f>L$7*Tabela1312345367810111315[[#This Row],[Distribuição Base]]</f>
        <v>0</v>
      </c>
      <c r="M39" s="32">
        <f>M$7*Tabela1312345367810111315[[#This Row],[Distribuição Base]]</f>
        <v>0</v>
      </c>
      <c r="N39" s="32">
        <f>N$7*Tabela1312345367810111315[[#This Row],[Distribuição Base]]</f>
        <v>0</v>
      </c>
      <c r="O39" s="32">
        <f>O$7*Tabela1312345367810111315[[#This Row],[Distribuição Base]]</f>
        <v>0</v>
      </c>
      <c r="P39" s="32">
        <f>P$7*Tabela1312345367810111315[[#This Row],[Distribuição Base]]</f>
        <v>0</v>
      </c>
      <c r="Q39" s="32">
        <f>Q$7*Tabela1312345367810111315[[#This Row],[Distribuição Base]]</f>
        <v>0</v>
      </c>
      <c r="R39" s="32">
        <f>R$7*Tabela1312345367810111315[[#This Row],[Distribuição Base]]</f>
        <v>0</v>
      </c>
      <c r="S39" s="29">
        <f>SUM(Tabela1312345367810111315[[#This Row],[JANEIRO]:[DEZEMBRO]])</f>
        <v>0</v>
      </c>
    </row>
    <row r="40" spans="1:19" x14ac:dyDescent="0.25">
      <c r="A40" t="s">
        <v>54</v>
      </c>
      <c r="B40">
        <v>897</v>
      </c>
      <c r="C40" s="28">
        <v>85041</v>
      </c>
      <c r="D40" t="s">
        <v>85</v>
      </c>
      <c r="E40" s="47">
        <v>-2.78</v>
      </c>
      <c r="F40" s="37">
        <f>Tabela1312345367810111315[[#This Row],[BASE]]/Tabela1312345367810111315[[#Totals],[BASE]]</f>
        <v>1.6198578254282715E-2</v>
      </c>
      <c r="G40" s="32">
        <f>G$7*Tabela1312345367810111315[[#This Row],[Distribuição Base]]</f>
        <v>0</v>
      </c>
      <c r="H40" s="32">
        <f>H$7*Tabela1312345367810111315[[#This Row],[Distribuição Base]]</f>
        <v>0</v>
      </c>
      <c r="I40" s="32">
        <f>I$7*Tabela1312345367810111315[[#This Row],[Distribuição Base]]</f>
        <v>0</v>
      </c>
      <c r="J40" s="32">
        <f>J$7*Tabela1312345367810111315[[#This Row],[Distribuição Base]]</f>
        <v>0</v>
      </c>
      <c r="K40" s="32">
        <f>K$7*Tabela1312345367810111315[[#This Row],[Distribuição Base]]</f>
        <v>0</v>
      </c>
      <c r="L40" s="32">
        <f>L$7*Tabela1312345367810111315[[#This Row],[Distribuição Base]]</f>
        <v>0</v>
      </c>
      <c r="M40" s="32">
        <f>M$7*Tabela1312345367810111315[[#This Row],[Distribuição Base]]</f>
        <v>0</v>
      </c>
      <c r="N40" s="32">
        <f>N$7*Tabela1312345367810111315[[#This Row],[Distribuição Base]]</f>
        <v>0</v>
      </c>
      <c r="O40" s="32">
        <f>O$7*Tabela1312345367810111315[[#This Row],[Distribuição Base]]</f>
        <v>0</v>
      </c>
      <c r="P40" s="32">
        <f>P$7*Tabela1312345367810111315[[#This Row],[Distribuição Base]]</f>
        <v>0</v>
      </c>
      <c r="Q40" s="32">
        <f>Q$7*Tabela1312345367810111315[[#This Row],[Distribuição Base]]</f>
        <v>0</v>
      </c>
      <c r="R40" s="32">
        <f>R$7*Tabela1312345367810111315[[#This Row],[Distribuição Base]]</f>
        <v>0</v>
      </c>
      <c r="S40" s="29">
        <f>SUM(Tabela1312345367810111315[[#This Row],[JANEIRO]:[DEZEMBRO]])</f>
        <v>0</v>
      </c>
    </row>
    <row r="41" spans="1:19" x14ac:dyDescent="0.25">
      <c r="A41" t="s">
        <v>54</v>
      </c>
      <c r="B41">
        <v>899</v>
      </c>
      <c r="C41" s="28">
        <v>85043</v>
      </c>
      <c r="D41" t="s">
        <v>86</v>
      </c>
      <c r="E41" s="47">
        <v>-7.41</v>
      </c>
      <c r="F41" s="37">
        <f>Tabela1312345367810111315[[#This Row],[BASE]]/Tabela1312345367810111315[[#Totals],[BASE]]</f>
        <v>4.3176785922386669E-2</v>
      </c>
      <c r="G41" s="32">
        <f>G$7*Tabela1312345367810111315[[#This Row],[Distribuição Base]]</f>
        <v>0</v>
      </c>
      <c r="H41" s="32">
        <f>H$7*Tabela1312345367810111315[[#This Row],[Distribuição Base]]</f>
        <v>0</v>
      </c>
      <c r="I41" s="32">
        <f>I$7*Tabela1312345367810111315[[#This Row],[Distribuição Base]]</f>
        <v>0</v>
      </c>
      <c r="J41" s="32">
        <f>J$7*Tabela1312345367810111315[[#This Row],[Distribuição Base]]</f>
        <v>0</v>
      </c>
      <c r="K41" s="32">
        <f>K$7*Tabela1312345367810111315[[#This Row],[Distribuição Base]]</f>
        <v>0</v>
      </c>
      <c r="L41" s="32">
        <f>L$7*Tabela1312345367810111315[[#This Row],[Distribuição Base]]</f>
        <v>0</v>
      </c>
      <c r="M41" s="32">
        <f>M$7*Tabela1312345367810111315[[#This Row],[Distribuição Base]]</f>
        <v>0</v>
      </c>
      <c r="N41" s="32">
        <f>N$7*Tabela1312345367810111315[[#This Row],[Distribuição Base]]</f>
        <v>0</v>
      </c>
      <c r="O41" s="32">
        <f>O$7*Tabela1312345367810111315[[#This Row],[Distribuição Base]]</f>
        <v>0</v>
      </c>
      <c r="P41" s="32">
        <f>P$7*Tabela1312345367810111315[[#This Row],[Distribuição Base]]</f>
        <v>0</v>
      </c>
      <c r="Q41" s="32">
        <f>Q$7*Tabela1312345367810111315[[#This Row],[Distribuição Base]]</f>
        <v>0</v>
      </c>
      <c r="R41" s="32">
        <f>R$7*Tabela1312345367810111315[[#This Row],[Distribuição Base]]</f>
        <v>0</v>
      </c>
      <c r="S41" s="29">
        <f>SUM(Tabela1312345367810111315[[#This Row],[JANEIRO]:[DEZEMBRO]])</f>
        <v>0</v>
      </c>
    </row>
    <row r="42" spans="1:19" x14ac:dyDescent="0.25">
      <c r="A42" t="s">
        <v>54</v>
      </c>
      <c r="B42">
        <v>900</v>
      </c>
      <c r="C42" s="28">
        <v>85044</v>
      </c>
      <c r="D42" t="s">
        <v>103</v>
      </c>
      <c r="E42" s="47">
        <v>-37.840000000000003</v>
      </c>
      <c r="F42" s="37">
        <f>Tabela1312345367810111315[[#This Row],[BASE]]/Tabela1312345367810111315[[#Totals],[BASE]]</f>
        <v>0.22048712271297052</v>
      </c>
      <c r="G42" s="32">
        <f>G$7*Tabela1312345367810111315[[#This Row],[Distribuição Base]]</f>
        <v>0</v>
      </c>
      <c r="H42" s="32">
        <f>H$7*Tabela1312345367810111315[[#This Row],[Distribuição Base]]</f>
        <v>0</v>
      </c>
      <c r="I42" s="32">
        <f>I$7*Tabela1312345367810111315[[#This Row],[Distribuição Base]]</f>
        <v>0</v>
      </c>
      <c r="J42" s="32">
        <f>J$7*Tabela1312345367810111315[[#This Row],[Distribuição Base]]</f>
        <v>0</v>
      </c>
      <c r="K42" s="32">
        <f>K$7*Tabela1312345367810111315[[#This Row],[Distribuição Base]]</f>
        <v>0</v>
      </c>
      <c r="L42" s="32">
        <f>L$7*Tabela1312345367810111315[[#This Row],[Distribuição Base]]</f>
        <v>0</v>
      </c>
      <c r="M42" s="32">
        <f>M$7*Tabela1312345367810111315[[#This Row],[Distribuição Base]]</f>
        <v>0</v>
      </c>
      <c r="N42" s="32">
        <f>N$7*Tabela1312345367810111315[[#This Row],[Distribuição Base]]</f>
        <v>0</v>
      </c>
      <c r="O42" s="32">
        <f>O$7*Tabela1312345367810111315[[#This Row],[Distribuição Base]]</f>
        <v>0</v>
      </c>
      <c r="P42" s="32">
        <f>P$7*Tabela1312345367810111315[[#This Row],[Distribuição Base]]</f>
        <v>0</v>
      </c>
      <c r="Q42" s="32">
        <f>Q$7*Tabela1312345367810111315[[#This Row],[Distribuição Base]]</f>
        <v>0</v>
      </c>
      <c r="R42" s="32">
        <f>R$7*Tabela1312345367810111315[[#This Row],[Distribuição Base]]</f>
        <v>0</v>
      </c>
      <c r="S42" s="29">
        <f>SUM(Tabela1312345367810111315[[#This Row],[JANEIRO]:[DEZEMBRO]])</f>
        <v>0</v>
      </c>
    </row>
    <row r="43" spans="1:19" x14ac:dyDescent="0.25">
      <c r="A43" t="s">
        <v>54</v>
      </c>
      <c r="B43">
        <v>901</v>
      </c>
      <c r="C43" s="28">
        <v>85045</v>
      </c>
      <c r="D43" t="s">
        <v>88</v>
      </c>
      <c r="E43" s="47">
        <v>-0.31</v>
      </c>
      <c r="F43" s="37">
        <f>Tabela1312345367810111315[[#This Row],[BASE]]/Tabela1312345367810111315[[#Totals],[BASE]]</f>
        <v>1.8063162801538282E-3</v>
      </c>
      <c r="G43" s="32">
        <f>G$7*Tabela1312345367810111315[[#This Row],[Distribuição Base]]</f>
        <v>0</v>
      </c>
      <c r="H43" s="32">
        <f>H$7*Tabela1312345367810111315[[#This Row],[Distribuição Base]]</f>
        <v>0</v>
      </c>
      <c r="I43" s="32">
        <f>I$7*Tabela1312345367810111315[[#This Row],[Distribuição Base]]</f>
        <v>0</v>
      </c>
      <c r="J43" s="32">
        <f>J$7*Tabela1312345367810111315[[#This Row],[Distribuição Base]]</f>
        <v>0</v>
      </c>
      <c r="K43" s="32">
        <f>K$7*Tabela1312345367810111315[[#This Row],[Distribuição Base]]</f>
        <v>0</v>
      </c>
      <c r="L43" s="32">
        <f>L$7*Tabela1312345367810111315[[#This Row],[Distribuição Base]]</f>
        <v>0</v>
      </c>
      <c r="M43" s="32">
        <f>M$7*Tabela1312345367810111315[[#This Row],[Distribuição Base]]</f>
        <v>0</v>
      </c>
      <c r="N43" s="32">
        <f>N$7*Tabela1312345367810111315[[#This Row],[Distribuição Base]]</f>
        <v>0</v>
      </c>
      <c r="O43" s="32">
        <f>O$7*Tabela1312345367810111315[[#This Row],[Distribuição Base]]</f>
        <v>0</v>
      </c>
      <c r="P43" s="32">
        <f>P$7*Tabela1312345367810111315[[#This Row],[Distribuição Base]]</f>
        <v>0</v>
      </c>
      <c r="Q43" s="32">
        <f>Q$7*Tabela1312345367810111315[[#This Row],[Distribuição Base]]</f>
        <v>0</v>
      </c>
      <c r="R43" s="32">
        <f>R$7*Tabela1312345367810111315[[#This Row],[Distribuição Base]]</f>
        <v>0</v>
      </c>
      <c r="S43" s="29">
        <f>SUM(Tabela1312345367810111315[[#This Row],[JANEIRO]:[DEZEMBRO]])</f>
        <v>0</v>
      </c>
    </row>
    <row r="44" spans="1:19" x14ac:dyDescent="0.25">
      <c r="A44" t="s">
        <v>54</v>
      </c>
      <c r="B44">
        <v>902</v>
      </c>
      <c r="C44" s="28">
        <v>85046</v>
      </c>
      <c r="D44" t="s">
        <v>89</v>
      </c>
      <c r="E44" s="47">
        <v>-2.3199999999999998</v>
      </c>
      <c r="F44" s="37">
        <f>Tabela1312345367810111315[[#This Row],[BASE]]/Tabela1312345367810111315[[#Totals],[BASE]]</f>
        <v>1.3518237967602842E-2</v>
      </c>
      <c r="G44" s="32">
        <f>G$7*Tabela1312345367810111315[[#This Row],[Distribuição Base]]</f>
        <v>0</v>
      </c>
      <c r="H44" s="32">
        <f>H$7*Tabela1312345367810111315[[#This Row],[Distribuição Base]]</f>
        <v>0</v>
      </c>
      <c r="I44" s="32">
        <f>I$7*Tabela1312345367810111315[[#This Row],[Distribuição Base]]</f>
        <v>0</v>
      </c>
      <c r="J44" s="32">
        <f>J$7*Tabela1312345367810111315[[#This Row],[Distribuição Base]]</f>
        <v>0</v>
      </c>
      <c r="K44" s="32">
        <f>K$7*Tabela1312345367810111315[[#This Row],[Distribuição Base]]</f>
        <v>0</v>
      </c>
      <c r="L44" s="32">
        <f>L$7*Tabela1312345367810111315[[#This Row],[Distribuição Base]]</f>
        <v>0</v>
      </c>
      <c r="M44" s="32">
        <f>M$7*Tabela1312345367810111315[[#This Row],[Distribuição Base]]</f>
        <v>0</v>
      </c>
      <c r="N44" s="32">
        <f>N$7*Tabela1312345367810111315[[#This Row],[Distribuição Base]]</f>
        <v>0</v>
      </c>
      <c r="O44" s="32">
        <f>O$7*Tabela1312345367810111315[[#This Row],[Distribuição Base]]</f>
        <v>0</v>
      </c>
      <c r="P44" s="32">
        <f>P$7*Tabela1312345367810111315[[#This Row],[Distribuição Base]]</f>
        <v>0</v>
      </c>
      <c r="Q44" s="32">
        <f>Q$7*Tabela1312345367810111315[[#This Row],[Distribuição Base]]</f>
        <v>0</v>
      </c>
      <c r="R44" s="32">
        <f>R$7*Tabela1312345367810111315[[#This Row],[Distribuição Base]]</f>
        <v>0</v>
      </c>
      <c r="S44" s="29">
        <f>SUM(Tabela1312345367810111315[[#This Row],[JANEIRO]:[DEZEMBRO]])</f>
        <v>0</v>
      </c>
    </row>
    <row r="45" spans="1:19" x14ac:dyDescent="0.25">
      <c r="A45" t="s">
        <v>54</v>
      </c>
      <c r="B45">
        <v>903</v>
      </c>
      <c r="C45" s="28">
        <v>85047</v>
      </c>
      <c r="D45" t="s">
        <v>90</v>
      </c>
      <c r="E45" s="47">
        <v>-0.15</v>
      </c>
      <c r="F45" s="37">
        <f>Tabela1312345367810111315[[#This Row],[BASE]]/Tabela1312345367810111315[[#Totals],[BASE]]</f>
        <v>8.7402400652604581E-4</v>
      </c>
      <c r="G45" s="32">
        <f>G$7*Tabela1312345367810111315[[#This Row],[Distribuição Base]]</f>
        <v>0</v>
      </c>
      <c r="H45" s="32">
        <f>H$7*Tabela1312345367810111315[[#This Row],[Distribuição Base]]</f>
        <v>0</v>
      </c>
      <c r="I45" s="32">
        <f>I$7*Tabela1312345367810111315[[#This Row],[Distribuição Base]]</f>
        <v>0</v>
      </c>
      <c r="J45" s="32">
        <f>J$7*Tabela1312345367810111315[[#This Row],[Distribuição Base]]</f>
        <v>0</v>
      </c>
      <c r="K45" s="32">
        <f>K$7*Tabela1312345367810111315[[#This Row],[Distribuição Base]]</f>
        <v>0</v>
      </c>
      <c r="L45" s="32">
        <f>L$7*Tabela1312345367810111315[[#This Row],[Distribuição Base]]</f>
        <v>0</v>
      </c>
      <c r="M45" s="32">
        <f>M$7*Tabela1312345367810111315[[#This Row],[Distribuição Base]]</f>
        <v>0</v>
      </c>
      <c r="N45" s="32">
        <f>N$7*Tabela1312345367810111315[[#This Row],[Distribuição Base]]</f>
        <v>0</v>
      </c>
      <c r="O45" s="32">
        <f>O$7*Tabela1312345367810111315[[#This Row],[Distribuição Base]]</f>
        <v>0</v>
      </c>
      <c r="P45" s="32">
        <f>P$7*Tabela1312345367810111315[[#This Row],[Distribuição Base]]</f>
        <v>0</v>
      </c>
      <c r="Q45" s="32">
        <f>Q$7*Tabela1312345367810111315[[#This Row],[Distribuição Base]]</f>
        <v>0</v>
      </c>
      <c r="R45" s="32">
        <f>R$7*Tabela1312345367810111315[[#This Row],[Distribuição Base]]</f>
        <v>0</v>
      </c>
      <c r="S45" s="29">
        <f>SUM(Tabela1312345367810111315[[#This Row],[JANEIRO]:[DEZEMBRO]])</f>
        <v>0</v>
      </c>
    </row>
    <row r="46" spans="1:19" x14ac:dyDescent="0.25">
      <c r="A46" t="s">
        <v>54</v>
      </c>
      <c r="B46">
        <v>904</v>
      </c>
      <c r="C46" s="28">
        <v>85048</v>
      </c>
      <c r="D46" t="s">
        <v>91</v>
      </c>
      <c r="E46" s="47">
        <v>-0.93</v>
      </c>
      <c r="F46" s="37">
        <f>Tabela1312345367810111315[[#This Row],[BASE]]/Tabela1312345367810111315[[#Totals],[BASE]]</f>
        <v>5.418948840461485E-3</v>
      </c>
      <c r="G46" s="32">
        <f>G$7*Tabela1312345367810111315[[#This Row],[Distribuição Base]]</f>
        <v>0</v>
      </c>
      <c r="H46" s="32">
        <f>H$7*Tabela1312345367810111315[[#This Row],[Distribuição Base]]</f>
        <v>0</v>
      </c>
      <c r="I46" s="32">
        <f>I$7*Tabela1312345367810111315[[#This Row],[Distribuição Base]]</f>
        <v>0</v>
      </c>
      <c r="J46" s="32">
        <f>J$7*Tabela1312345367810111315[[#This Row],[Distribuição Base]]</f>
        <v>0</v>
      </c>
      <c r="K46" s="32">
        <f>K$7*Tabela1312345367810111315[[#This Row],[Distribuição Base]]</f>
        <v>0</v>
      </c>
      <c r="L46" s="32">
        <f>L$7*Tabela1312345367810111315[[#This Row],[Distribuição Base]]</f>
        <v>0</v>
      </c>
      <c r="M46" s="32">
        <f>M$7*Tabela1312345367810111315[[#This Row],[Distribuição Base]]</f>
        <v>0</v>
      </c>
      <c r="N46" s="32">
        <f>N$7*Tabela1312345367810111315[[#This Row],[Distribuição Base]]</f>
        <v>0</v>
      </c>
      <c r="O46" s="32">
        <f>O$7*Tabela1312345367810111315[[#This Row],[Distribuição Base]]</f>
        <v>0</v>
      </c>
      <c r="P46" s="32">
        <f>P$7*Tabela1312345367810111315[[#This Row],[Distribuição Base]]</f>
        <v>0</v>
      </c>
      <c r="Q46" s="32">
        <f>Q$7*Tabela1312345367810111315[[#This Row],[Distribuição Base]]</f>
        <v>0</v>
      </c>
      <c r="R46" s="32">
        <f>R$7*Tabela1312345367810111315[[#This Row],[Distribuição Base]]</f>
        <v>0</v>
      </c>
      <c r="S46" s="29">
        <f>SUM(Tabela1312345367810111315[[#This Row],[JANEIRO]:[DEZEMBRO]])</f>
        <v>0</v>
      </c>
    </row>
    <row r="47" spans="1:19" x14ac:dyDescent="0.25">
      <c r="A47" t="s">
        <v>54</v>
      </c>
      <c r="B47">
        <v>909</v>
      </c>
      <c r="C47" s="28">
        <v>85049</v>
      </c>
      <c r="D47" t="s">
        <v>92</v>
      </c>
      <c r="E47" s="47">
        <v>-4.9400000000000004</v>
      </c>
      <c r="F47" s="37">
        <f>Tabela1312345367810111315[[#This Row],[BASE]]/Tabela1312345367810111315[[#Totals],[BASE]]</f>
        <v>2.8784523948257781E-2</v>
      </c>
      <c r="G47" s="32">
        <f>G$7*Tabela1312345367810111315[[#This Row],[Distribuição Base]]</f>
        <v>0</v>
      </c>
      <c r="H47" s="32">
        <f>H$7*Tabela1312345367810111315[[#This Row],[Distribuição Base]]</f>
        <v>0</v>
      </c>
      <c r="I47" s="32">
        <f>I$7*Tabela1312345367810111315[[#This Row],[Distribuição Base]]</f>
        <v>0</v>
      </c>
      <c r="J47" s="32">
        <f>J$7*Tabela1312345367810111315[[#This Row],[Distribuição Base]]</f>
        <v>0</v>
      </c>
      <c r="K47" s="32">
        <f>K$7*Tabela1312345367810111315[[#This Row],[Distribuição Base]]</f>
        <v>0</v>
      </c>
      <c r="L47" s="32">
        <f>L$7*Tabela1312345367810111315[[#This Row],[Distribuição Base]]</f>
        <v>0</v>
      </c>
      <c r="M47" s="32">
        <f>M$7*Tabela1312345367810111315[[#This Row],[Distribuição Base]]</f>
        <v>0</v>
      </c>
      <c r="N47" s="32">
        <f>N$7*Tabela1312345367810111315[[#This Row],[Distribuição Base]]</f>
        <v>0</v>
      </c>
      <c r="O47" s="32">
        <f>O$7*Tabela1312345367810111315[[#This Row],[Distribuição Base]]</f>
        <v>0</v>
      </c>
      <c r="P47" s="32">
        <f>P$7*Tabela1312345367810111315[[#This Row],[Distribuição Base]]</f>
        <v>0</v>
      </c>
      <c r="Q47" s="32">
        <f>Q$7*Tabela1312345367810111315[[#This Row],[Distribuição Base]]</f>
        <v>0</v>
      </c>
      <c r="R47" s="32">
        <f>R$7*Tabela1312345367810111315[[#This Row],[Distribuição Base]]</f>
        <v>0</v>
      </c>
      <c r="S47" s="29">
        <f>SUM(Tabela1312345367810111315[[#This Row],[JANEIRO]:[DEZEMBRO]])</f>
        <v>0</v>
      </c>
    </row>
    <row r="48" spans="1:19" x14ac:dyDescent="0.25">
      <c r="A48" t="s">
        <v>54</v>
      </c>
      <c r="B48">
        <v>926</v>
      </c>
      <c r="C48" s="28">
        <v>85050</v>
      </c>
      <c r="D48" t="s">
        <v>93</v>
      </c>
      <c r="E48" s="47">
        <v>-2.16</v>
      </c>
      <c r="F48" s="37">
        <f>Tabela1312345367810111315[[#This Row],[BASE]]/Tabela1312345367810111315[[#Totals],[BASE]]</f>
        <v>1.2585945693975061E-2</v>
      </c>
      <c r="G48" s="32">
        <f>G$7*Tabela1312345367810111315[[#This Row],[Distribuição Base]]</f>
        <v>0</v>
      </c>
      <c r="H48" s="32">
        <f>H$7*Tabela1312345367810111315[[#This Row],[Distribuição Base]]</f>
        <v>0</v>
      </c>
      <c r="I48" s="32">
        <f>I$7*Tabela1312345367810111315[[#This Row],[Distribuição Base]]</f>
        <v>0</v>
      </c>
      <c r="J48" s="32">
        <f>J$7*Tabela1312345367810111315[[#This Row],[Distribuição Base]]</f>
        <v>0</v>
      </c>
      <c r="K48" s="32">
        <f>K$7*Tabela1312345367810111315[[#This Row],[Distribuição Base]]</f>
        <v>0</v>
      </c>
      <c r="L48" s="32">
        <f>L$7*Tabela1312345367810111315[[#This Row],[Distribuição Base]]</f>
        <v>0</v>
      </c>
      <c r="M48" s="32">
        <f>M$7*Tabela1312345367810111315[[#This Row],[Distribuição Base]]</f>
        <v>0</v>
      </c>
      <c r="N48" s="32">
        <f>N$7*Tabela1312345367810111315[[#This Row],[Distribuição Base]]</f>
        <v>0</v>
      </c>
      <c r="O48" s="32">
        <f>O$7*Tabela1312345367810111315[[#This Row],[Distribuição Base]]</f>
        <v>0</v>
      </c>
      <c r="P48" s="32">
        <f>P$7*Tabela1312345367810111315[[#This Row],[Distribuição Base]]</f>
        <v>0</v>
      </c>
      <c r="Q48" s="32">
        <f>Q$7*Tabela1312345367810111315[[#This Row],[Distribuição Base]]</f>
        <v>0</v>
      </c>
      <c r="R48" s="32">
        <f>R$7*Tabela1312345367810111315[[#This Row],[Distribuição Base]]</f>
        <v>0</v>
      </c>
      <c r="S48" s="29">
        <f>SUM(Tabela1312345367810111315[[#This Row],[JANEIRO]:[DEZEMBRO]])</f>
        <v>0</v>
      </c>
    </row>
    <row r="49" spans="1:19" x14ac:dyDescent="0.25">
      <c r="A49" t="s">
        <v>54</v>
      </c>
      <c r="B49">
        <v>1036</v>
      </c>
      <c r="C49" s="28">
        <v>85054</v>
      </c>
      <c r="D49" t="s">
        <v>94</v>
      </c>
      <c r="E49" s="47">
        <v>-2.0099999999999998</v>
      </c>
      <c r="F49" s="37">
        <f>Tabela1312345367810111315[[#This Row],[BASE]]/Tabela1312345367810111315[[#Totals],[BASE]]</f>
        <v>1.1711921687449015E-2</v>
      </c>
      <c r="G49" s="32">
        <f>G$7*Tabela1312345367810111315[[#This Row],[Distribuição Base]]</f>
        <v>0</v>
      </c>
      <c r="H49" s="32">
        <f>H$7*Tabela1312345367810111315[[#This Row],[Distribuição Base]]</f>
        <v>0</v>
      </c>
      <c r="I49" s="32">
        <f>I$7*Tabela1312345367810111315[[#This Row],[Distribuição Base]]</f>
        <v>0</v>
      </c>
      <c r="J49" s="32">
        <f>J$7*Tabela1312345367810111315[[#This Row],[Distribuição Base]]</f>
        <v>0</v>
      </c>
      <c r="K49" s="32">
        <f>K$7*Tabela1312345367810111315[[#This Row],[Distribuição Base]]</f>
        <v>0</v>
      </c>
      <c r="L49" s="32">
        <f>L$7*Tabela1312345367810111315[[#This Row],[Distribuição Base]]</f>
        <v>0</v>
      </c>
      <c r="M49" s="32">
        <f>M$7*Tabela1312345367810111315[[#This Row],[Distribuição Base]]</f>
        <v>0</v>
      </c>
      <c r="N49" s="32">
        <f>N$7*Tabela1312345367810111315[[#This Row],[Distribuição Base]]</f>
        <v>0</v>
      </c>
      <c r="O49" s="32">
        <f>O$7*Tabela1312345367810111315[[#This Row],[Distribuição Base]]</f>
        <v>0</v>
      </c>
      <c r="P49" s="32">
        <f>P$7*Tabela1312345367810111315[[#This Row],[Distribuição Base]]</f>
        <v>0</v>
      </c>
      <c r="Q49" s="32">
        <f>Q$7*Tabela1312345367810111315[[#This Row],[Distribuição Base]]</f>
        <v>0</v>
      </c>
      <c r="R49" s="32">
        <f>R$7*Tabela1312345367810111315[[#This Row],[Distribuição Base]]</f>
        <v>0</v>
      </c>
      <c r="S49" s="29">
        <f>SUM(Tabela1312345367810111315[[#This Row],[JANEIRO]:[DEZEMBRO]])</f>
        <v>0</v>
      </c>
    </row>
    <row r="50" spans="1:19" x14ac:dyDescent="0.25">
      <c r="A50" t="s">
        <v>54</v>
      </c>
      <c r="B50">
        <v>906</v>
      </c>
      <c r="C50" s="28">
        <v>85070</v>
      </c>
      <c r="D50" t="s">
        <v>95</v>
      </c>
      <c r="E50" s="47">
        <v>-0.46</v>
      </c>
      <c r="F50" s="37">
        <f>Tabela1312345367810111315[[#This Row],[BASE]]/Tabela1312345367810111315[[#Totals],[BASE]]</f>
        <v>2.6803402866798741E-3</v>
      </c>
      <c r="G50" s="32">
        <f>G$7*Tabela1312345367810111315[[#This Row],[Distribuição Base]]</f>
        <v>0</v>
      </c>
      <c r="H50" s="32">
        <f>H$7*Tabela1312345367810111315[[#This Row],[Distribuição Base]]</f>
        <v>0</v>
      </c>
      <c r="I50" s="32">
        <f>I$7*Tabela1312345367810111315[[#This Row],[Distribuição Base]]</f>
        <v>0</v>
      </c>
      <c r="J50" s="32">
        <f>J$7*Tabela1312345367810111315[[#This Row],[Distribuição Base]]</f>
        <v>0</v>
      </c>
      <c r="K50" s="32">
        <f>K$7*Tabela1312345367810111315[[#This Row],[Distribuição Base]]</f>
        <v>0</v>
      </c>
      <c r="L50" s="32">
        <f>L$7*Tabela1312345367810111315[[#This Row],[Distribuição Base]]</f>
        <v>0</v>
      </c>
      <c r="M50" s="32">
        <f>M$7*Tabela1312345367810111315[[#This Row],[Distribuição Base]]</f>
        <v>0</v>
      </c>
      <c r="N50" s="32">
        <f>N$7*Tabela1312345367810111315[[#This Row],[Distribuição Base]]</f>
        <v>0</v>
      </c>
      <c r="O50" s="32">
        <f>O$7*Tabela1312345367810111315[[#This Row],[Distribuição Base]]</f>
        <v>0</v>
      </c>
      <c r="P50" s="32">
        <f>P$7*Tabela1312345367810111315[[#This Row],[Distribuição Base]]</f>
        <v>0</v>
      </c>
      <c r="Q50" s="32">
        <f>Q$7*Tabela1312345367810111315[[#This Row],[Distribuição Base]]</f>
        <v>0</v>
      </c>
      <c r="R50" s="32">
        <f>R$7*Tabela1312345367810111315[[#This Row],[Distribuição Base]]</f>
        <v>0</v>
      </c>
      <c r="S50" s="29">
        <f>SUM(Tabela1312345367810111315[[#This Row],[JANEIRO]:[DEZEMBRO]])</f>
        <v>0</v>
      </c>
    </row>
    <row r="51" spans="1:19" x14ac:dyDescent="0.25">
      <c r="A51" t="s">
        <v>54</v>
      </c>
      <c r="B51">
        <v>907</v>
      </c>
      <c r="C51" s="28">
        <v>85071</v>
      </c>
      <c r="D51" t="s">
        <v>96</v>
      </c>
      <c r="E51" s="47">
        <v>-0.15</v>
      </c>
      <c r="F51" s="37">
        <f>Tabela1312345367810111315[[#This Row],[BASE]]/Tabela1312345367810111315[[#Totals],[BASE]]</f>
        <v>8.7402400652604581E-4</v>
      </c>
      <c r="G51" s="32">
        <f>G$7*Tabela1312345367810111315[[#This Row],[Distribuição Base]]</f>
        <v>0</v>
      </c>
      <c r="H51" s="32">
        <f>H$7*Tabela1312345367810111315[[#This Row],[Distribuição Base]]</f>
        <v>0</v>
      </c>
      <c r="I51" s="32">
        <f>I$7*Tabela1312345367810111315[[#This Row],[Distribuição Base]]</f>
        <v>0</v>
      </c>
      <c r="J51" s="32">
        <f>J$7*Tabela1312345367810111315[[#This Row],[Distribuição Base]]</f>
        <v>0</v>
      </c>
      <c r="K51" s="32">
        <f>K$7*Tabela1312345367810111315[[#This Row],[Distribuição Base]]</f>
        <v>0</v>
      </c>
      <c r="L51" s="32">
        <f>L$7*Tabela1312345367810111315[[#This Row],[Distribuição Base]]</f>
        <v>0</v>
      </c>
      <c r="M51" s="32">
        <f>M$7*Tabela1312345367810111315[[#This Row],[Distribuição Base]]</f>
        <v>0</v>
      </c>
      <c r="N51" s="32">
        <f>N$7*Tabela1312345367810111315[[#This Row],[Distribuição Base]]</f>
        <v>0</v>
      </c>
      <c r="O51" s="32">
        <f>O$7*Tabela1312345367810111315[[#This Row],[Distribuição Base]]</f>
        <v>0</v>
      </c>
      <c r="P51" s="32">
        <f>P$7*Tabela1312345367810111315[[#This Row],[Distribuição Base]]</f>
        <v>0</v>
      </c>
      <c r="Q51" s="32">
        <f>Q$7*Tabela1312345367810111315[[#This Row],[Distribuição Base]]</f>
        <v>0</v>
      </c>
      <c r="R51" s="32">
        <f>R$7*Tabela1312345367810111315[[#This Row],[Distribuição Base]]</f>
        <v>0</v>
      </c>
      <c r="S51" s="29">
        <f>SUM(Tabela1312345367810111315[[#This Row],[JANEIRO]:[DEZEMBRO]])</f>
        <v>0</v>
      </c>
    </row>
    <row r="52" spans="1:19" x14ac:dyDescent="0.25">
      <c r="A52" t="s">
        <v>54</v>
      </c>
      <c r="B52">
        <v>908</v>
      </c>
      <c r="C52" s="28">
        <v>85072</v>
      </c>
      <c r="D52" t="s">
        <v>97</v>
      </c>
      <c r="E52" s="47">
        <v>-0.31</v>
      </c>
      <c r="F52" s="37">
        <f>Tabela1312345367810111315[[#This Row],[BASE]]/Tabela1312345367810111315[[#Totals],[BASE]]</f>
        <v>1.8063162801538282E-3</v>
      </c>
      <c r="G52" s="32">
        <f>G$7*Tabela1312345367810111315[[#This Row],[Distribuição Base]]</f>
        <v>0</v>
      </c>
      <c r="H52" s="32">
        <f>H$7*Tabela1312345367810111315[[#This Row],[Distribuição Base]]</f>
        <v>0</v>
      </c>
      <c r="I52" s="32">
        <f>I$7*Tabela1312345367810111315[[#This Row],[Distribuição Base]]</f>
        <v>0</v>
      </c>
      <c r="J52" s="32">
        <f>J$7*Tabela1312345367810111315[[#This Row],[Distribuição Base]]</f>
        <v>0</v>
      </c>
      <c r="K52" s="32">
        <f>K$7*Tabela1312345367810111315[[#This Row],[Distribuição Base]]</f>
        <v>0</v>
      </c>
      <c r="L52" s="32">
        <f>L$7*Tabela1312345367810111315[[#This Row],[Distribuição Base]]</f>
        <v>0</v>
      </c>
      <c r="M52" s="32">
        <f>M$7*Tabela1312345367810111315[[#This Row],[Distribuição Base]]</f>
        <v>0</v>
      </c>
      <c r="N52" s="32">
        <f>N$7*Tabela1312345367810111315[[#This Row],[Distribuição Base]]</f>
        <v>0</v>
      </c>
      <c r="O52" s="32">
        <f>O$7*Tabela1312345367810111315[[#This Row],[Distribuição Base]]</f>
        <v>0</v>
      </c>
      <c r="P52" s="32">
        <f>P$7*Tabela1312345367810111315[[#This Row],[Distribuição Base]]</f>
        <v>0</v>
      </c>
      <c r="Q52" s="32">
        <f>Q$7*Tabela1312345367810111315[[#This Row],[Distribuição Base]]</f>
        <v>0</v>
      </c>
      <c r="R52" s="32">
        <f>R$7*Tabela1312345367810111315[[#This Row],[Distribuição Base]]</f>
        <v>0</v>
      </c>
      <c r="S52" s="29">
        <f>SUM(Tabela1312345367810111315[[#This Row],[JANEIRO]:[DEZEMBRO]])</f>
        <v>0</v>
      </c>
    </row>
    <row r="53" spans="1:19" x14ac:dyDescent="0.25">
      <c r="A53" t="s">
        <v>54</v>
      </c>
      <c r="B53">
        <v>941</v>
      </c>
      <c r="C53" s="28">
        <v>85074</v>
      </c>
      <c r="D53" t="s">
        <v>104</v>
      </c>
      <c r="E53" s="47">
        <v>-6.2</v>
      </c>
      <c r="F53" s="37">
        <f>Tabela1312345367810111315[[#This Row],[BASE]]/Tabela1312345367810111315[[#Totals],[BASE]]</f>
        <v>3.6126325603076562E-2</v>
      </c>
      <c r="G53" s="32">
        <f>G$7*Tabela1312345367810111315[[#This Row],[Distribuição Base]]</f>
        <v>0</v>
      </c>
      <c r="H53" s="32">
        <f>H$7*Tabela1312345367810111315[[#This Row],[Distribuição Base]]</f>
        <v>0</v>
      </c>
      <c r="I53" s="32">
        <f>I$7*Tabela1312345367810111315[[#This Row],[Distribuição Base]]</f>
        <v>0</v>
      </c>
      <c r="J53" s="32">
        <f>J$7*Tabela1312345367810111315[[#This Row],[Distribuição Base]]</f>
        <v>0</v>
      </c>
      <c r="K53" s="32">
        <f>K$7*Tabela1312345367810111315[[#This Row],[Distribuição Base]]</f>
        <v>0</v>
      </c>
      <c r="L53" s="32">
        <f>L$7*Tabela1312345367810111315[[#This Row],[Distribuição Base]]</f>
        <v>0</v>
      </c>
      <c r="M53" s="32">
        <f>M$7*Tabela1312345367810111315[[#This Row],[Distribuição Base]]</f>
        <v>0</v>
      </c>
      <c r="N53" s="32">
        <f>N$7*Tabela1312345367810111315[[#This Row],[Distribuição Base]]</f>
        <v>0</v>
      </c>
      <c r="O53" s="32">
        <f>O$7*Tabela1312345367810111315[[#This Row],[Distribuição Base]]</f>
        <v>0</v>
      </c>
      <c r="P53" s="32">
        <f>P$7*Tabela1312345367810111315[[#This Row],[Distribuição Base]]</f>
        <v>0</v>
      </c>
      <c r="Q53" s="32">
        <f>Q$7*Tabela1312345367810111315[[#This Row],[Distribuição Base]]</f>
        <v>0</v>
      </c>
      <c r="R53" s="32">
        <f>R$7*Tabela1312345367810111315[[#This Row],[Distribuição Base]]</f>
        <v>0</v>
      </c>
      <c r="S53" s="29">
        <f>SUM(Tabela1312345367810111315[[#This Row],[JANEIRO]:[DEZEMBRO]])</f>
        <v>0</v>
      </c>
    </row>
    <row r="54" spans="1:19" x14ac:dyDescent="0.25">
      <c r="A54" t="s">
        <v>30</v>
      </c>
      <c r="B54">
        <f>SUBTOTAL(103,Tabela1312345367810111315[COD_SETOR])</f>
        <v>45</v>
      </c>
      <c r="E54" s="30">
        <f>SUBTOTAL(109,Tabela1312345367810111315[BASE])</f>
        <v>-171.62</v>
      </c>
      <c r="F54" s="31">
        <f>SUBTOTAL(109,Tabela1312345367810111315[Distribuição Base])</f>
        <v>1</v>
      </c>
      <c r="G54" s="30">
        <f>SUBTOTAL(109,Tabela1312345367810111315[JANEIRO])</f>
        <v>0</v>
      </c>
      <c r="H54" s="30">
        <f>SUBTOTAL(109,Tabela1312345367810111315[FEVEREIRO])</f>
        <v>0</v>
      </c>
      <c r="I54" s="30">
        <f>SUBTOTAL(109,Tabela1312345367810111315[MARÇO])</f>
        <v>0</v>
      </c>
      <c r="J54" s="30">
        <f>SUBTOTAL(109,Tabela1312345367810111315[ABRIL])</f>
        <v>0</v>
      </c>
      <c r="K54" s="30">
        <f>SUBTOTAL(109,Tabela1312345367810111315[MAIO])</f>
        <v>0</v>
      </c>
      <c r="L54" s="30">
        <f>SUBTOTAL(109,Tabela1312345367810111315[JUNHO])</f>
        <v>0</v>
      </c>
      <c r="M54" s="30">
        <f>SUBTOTAL(109,Tabela1312345367810111315[JULHO])</f>
        <v>0</v>
      </c>
      <c r="N54" s="30">
        <f>SUBTOTAL(109,Tabela1312345367810111315[AGOSTO])</f>
        <v>0</v>
      </c>
      <c r="O54" s="30">
        <f>SUBTOTAL(109,Tabela1312345367810111315[SETEMBRO])</f>
        <v>0</v>
      </c>
      <c r="P54" s="30">
        <f>SUBTOTAL(109,Tabela1312345367810111315[OUTUBRO])</f>
        <v>0</v>
      </c>
      <c r="Q54" s="30">
        <f>SUBTOTAL(109,Tabela1312345367810111315[NOVEMBRO])</f>
        <v>0</v>
      </c>
      <c r="R54" s="30">
        <f>SUBTOTAL(109,Tabela1312345367810111315[DEZEMBRO])</f>
        <v>0</v>
      </c>
      <c r="S54" s="30">
        <f>SUBTOTAL(109,Tabela1312345367810111315[TOTAL])</f>
        <v>0</v>
      </c>
    </row>
    <row r="101" spans="10:20" x14ac:dyDescent="0.25">
      <c r="J101">
        <f>SUM(Planilha1!J2:J46)</f>
        <v>-171.62</v>
      </c>
      <c r="T101" t="s">
        <v>100</v>
      </c>
    </row>
    <row r="102" spans="10:20" x14ac:dyDescent="0.25">
      <c r="T102" t="s">
        <v>100</v>
      </c>
    </row>
    <row r="103" spans="10:20" x14ac:dyDescent="0.25">
      <c r="T103" t="s">
        <v>100</v>
      </c>
    </row>
    <row r="104" spans="10:20" x14ac:dyDescent="0.25">
      <c r="T104" t="s">
        <v>100</v>
      </c>
    </row>
    <row r="105" spans="10:20" x14ac:dyDescent="0.25">
      <c r="T105" t="s">
        <v>100</v>
      </c>
    </row>
    <row r="106" spans="10:20" x14ac:dyDescent="0.25">
      <c r="T106" t="s">
        <v>100</v>
      </c>
    </row>
    <row r="107" spans="10:20" x14ac:dyDescent="0.25">
      <c r="T107" t="s">
        <v>100</v>
      </c>
    </row>
    <row r="108" spans="10:20" x14ac:dyDescent="0.25">
      <c r="T108" t="s">
        <v>100</v>
      </c>
    </row>
    <row r="109" spans="10:20" x14ac:dyDescent="0.25">
      <c r="T109" t="s">
        <v>100</v>
      </c>
    </row>
    <row r="110" spans="10:20" x14ac:dyDescent="0.25">
      <c r="T110" t="s">
        <v>100</v>
      </c>
    </row>
    <row r="111" spans="10:20" x14ac:dyDescent="0.25">
      <c r="T111" t="s">
        <v>100</v>
      </c>
    </row>
    <row r="112" spans="10:20" x14ac:dyDescent="0.25">
      <c r="T112" t="s">
        <v>100</v>
      </c>
    </row>
  </sheetData>
  <mergeCells count="2">
    <mergeCell ref="A6:C7"/>
    <mergeCell ref="D6:F7"/>
  </mergeCells>
  <conditionalFormatting sqref="C1:C54 C101:C1048576">
    <cfRule type="duplicateValues" dxfId="3" priority="2"/>
  </conditionalFormatting>
  <conditionalFormatting sqref="U114:U1048576 U1:U54">
    <cfRule type="duplicateValues" dxfId="2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EA7B-8E05-4A53-A899-C889C8CA7023}">
  <dimension ref="A1:V46"/>
  <sheetViews>
    <sheetView workbookViewId="0">
      <selection sqref="A1:XFD46"/>
    </sheetView>
  </sheetViews>
  <sheetFormatPr defaultRowHeight="15" x14ac:dyDescent="0.25"/>
  <sheetData>
    <row r="1" spans="1:22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13</v>
      </c>
      <c r="O1" t="s">
        <v>47</v>
      </c>
      <c r="P1" t="s">
        <v>48</v>
      </c>
      <c r="Q1" t="s">
        <v>4</v>
      </c>
      <c r="V1" s="37"/>
    </row>
    <row r="2" spans="1:22" x14ac:dyDescent="0.25">
      <c r="A2" s="35">
        <v>45505</v>
      </c>
      <c r="B2" s="35">
        <v>45535</v>
      </c>
      <c r="C2" t="s">
        <v>49</v>
      </c>
      <c r="D2" t="s">
        <v>50</v>
      </c>
      <c r="E2" t="s">
        <v>51</v>
      </c>
      <c r="F2" t="s">
        <v>1</v>
      </c>
      <c r="G2" t="s">
        <v>2</v>
      </c>
      <c r="H2" s="35">
        <v>45526</v>
      </c>
      <c r="I2" t="s">
        <v>52</v>
      </c>
      <c r="J2">
        <v>-0.34</v>
      </c>
      <c r="K2" t="s">
        <v>53</v>
      </c>
      <c r="L2">
        <v>12</v>
      </c>
      <c r="M2" t="s">
        <v>54</v>
      </c>
      <c r="N2" s="28">
        <v>85001</v>
      </c>
      <c r="O2">
        <v>2000691330493</v>
      </c>
      <c r="Q2" t="s">
        <v>9</v>
      </c>
      <c r="S2" s="36" t="s">
        <v>99</v>
      </c>
      <c r="U2" t="str">
        <f>CONCATENATE(S2,TEXT(N2,"##.###"),S2,T14)</f>
        <v>'85.001',</v>
      </c>
      <c r="V2" s="37">
        <f>J2/'OI HMS'!$J$101</f>
        <v>1.9811210814590376E-3</v>
      </c>
    </row>
    <row r="3" spans="1:22" x14ac:dyDescent="0.25">
      <c r="A3" s="35">
        <v>45505</v>
      </c>
      <c r="B3" s="35">
        <v>45535</v>
      </c>
      <c r="C3" t="s">
        <v>55</v>
      </c>
      <c r="D3" t="s">
        <v>50</v>
      </c>
      <c r="E3" t="s">
        <v>51</v>
      </c>
      <c r="F3" t="s">
        <v>1</v>
      </c>
      <c r="G3" t="s">
        <v>2</v>
      </c>
      <c r="H3" s="35">
        <v>45526</v>
      </c>
      <c r="I3" t="s">
        <v>52</v>
      </c>
      <c r="J3">
        <v>-0.46</v>
      </c>
      <c r="K3" t="s">
        <v>53</v>
      </c>
      <c r="L3">
        <v>12</v>
      </c>
      <c r="M3" t="s">
        <v>54</v>
      </c>
      <c r="N3" s="28">
        <v>85002</v>
      </c>
      <c r="O3">
        <v>2000691330493</v>
      </c>
      <c r="Q3" t="s">
        <v>9</v>
      </c>
      <c r="S3" s="36" t="s">
        <v>99</v>
      </c>
      <c r="U3" t="str">
        <f>CONCATENATE(S3,TEXT(N3,"##.###"),S3,T15)</f>
        <v>'85.002',</v>
      </c>
      <c r="V3" s="37">
        <f>J3/'OI HMS'!$J$101</f>
        <v>2.6803402866798741E-3</v>
      </c>
    </row>
    <row r="4" spans="1:22" x14ac:dyDescent="0.25">
      <c r="A4" s="35">
        <v>45505</v>
      </c>
      <c r="B4" s="35">
        <v>45535</v>
      </c>
      <c r="C4" t="s">
        <v>56</v>
      </c>
      <c r="D4" t="s">
        <v>50</v>
      </c>
      <c r="E4" t="s">
        <v>51</v>
      </c>
      <c r="F4" t="s">
        <v>1</v>
      </c>
      <c r="G4" t="s">
        <v>2</v>
      </c>
      <c r="H4" s="35">
        <v>45526</v>
      </c>
      <c r="I4" t="s">
        <v>52</v>
      </c>
      <c r="J4">
        <v>-0.15</v>
      </c>
      <c r="K4" t="s">
        <v>53</v>
      </c>
      <c r="L4">
        <v>12</v>
      </c>
      <c r="M4" t="s">
        <v>54</v>
      </c>
      <c r="N4" s="28">
        <v>85003</v>
      </c>
      <c r="O4">
        <v>2000691330493</v>
      </c>
      <c r="Q4" t="s">
        <v>9</v>
      </c>
      <c r="S4" s="36" t="s">
        <v>99</v>
      </c>
      <c r="U4" t="str">
        <f>CONCATENATE(S4,TEXT(N4,"##.###"),S4,T16)</f>
        <v>'85.003',</v>
      </c>
      <c r="V4" s="37">
        <f>J4/'OI HMS'!$J$101</f>
        <v>8.7402400652604581E-4</v>
      </c>
    </row>
    <row r="5" spans="1:22" x14ac:dyDescent="0.25">
      <c r="A5" s="35">
        <v>45505</v>
      </c>
      <c r="B5" s="35">
        <v>45535</v>
      </c>
      <c r="C5" t="s">
        <v>57</v>
      </c>
      <c r="D5" t="s">
        <v>50</v>
      </c>
      <c r="E5" t="s">
        <v>51</v>
      </c>
      <c r="F5" t="s">
        <v>1</v>
      </c>
      <c r="G5" t="s">
        <v>2</v>
      </c>
      <c r="H5" s="35">
        <v>45526</v>
      </c>
      <c r="I5" t="s">
        <v>52</v>
      </c>
      <c r="J5">
        <v>-0.93</v>
      </c>
      <c r="K5" t="s">
        <v>53</v>
      </c>
      <c r="L5">
        <v>12</v>
      </c>
      <c r="M5" t="s">
        <v>54</v>
      </c>
      <c r="N5" s="28">
        <v>85004</v>
      </c>
      <c r="O5">
        <v>2000691330493</v>
      </c>
      <c r="Q5" t="s">
        <v>9</v>
      </c>
      <c r="S5" s="36" t="s">
        <v>99</v>
      </c>
      <c r="U5" t="str">
        <f>CONCATENATE(S5,TEXT(N5,"##.###"),S5,T17)</f>
        <v>'85.004',</v>
      </c>
      <c r="V5" s="37">
        <f>J5/'OI HMS'!$J$101</f>
        <v>5.418948840461485E-3</v>
      </c>
    </row>
    <row r="6" spans="1:22" x14ac:dyDescent="0.25">
      <c r="A6" s="35">
        <v>45505</v>
      </c>
      <c r="B6" s="35">
        <v>45535</v>
      </c>
      <c r="C6" t="s">
        <v>58</v>
      </c>
      <c r="D6" t="s">
        <v>50</v>
      </c>
      <c r="E6" t="s">
        <v>51</v>
      </c>
      <c r="F6" t="s">
        <v>1</v>
      </c>
      <c r="G6" t="s">
        <v>2</v>
      </c>
      <c r="H6" s="35">
        <v>45526</v>
      </c>
      <c r="I6" t="s">
        <v>52</v>
      </c>
      <c r="J6">
        <v>-0.45999999999999996</v>
      </c>
      <c r="K6" t="s">
        <v>53</v>
      </c>
      <c r="L6">
        <v>12</v>
      </c>
      <c r="M6" t="s">
        <v>54</v>
      </c>
      <c r="N6" s="28">
        <v>85005</v>
      </c>
      <c r="O6">
        <v>2000691330493</v>
      </c>
      <c r="Q6" t="s">
        <v>9</v>
      </c>
      <c r="S6" s="36" t="s">
        <v>99</v>
      </c>
      <c r="U6" t="str">
        <f>CONCATENATE(S6,TEXT(N6,"##.###"),S6,T18)</f>
        <v>'85.005',</v>
      </c>
      <c r="V6" s="37">
        <v>3.0000000000000001E-3</v>
      </c>
    </row>
    <row r="7" spans="1:22" x14ac:dyDescent="0.25">
      <c r="A7" s="35">
        <v>45505</v>
      </c>
      <c r="B7" s="35">
        <v>45535</v>
      </c>
      <c r="C7" t="s">
        <v>59</v>
      </c>
      <c r="D7" t="s">
        <v>50</v>
      </c>
      <c r="E7" t="s">
        <v>51</v>
      </c>
      <c r="F7" t="s">
        <v>1</v>
      </c>
      <c r="G7" t="s">
        <v>2</v>
      </c>
      <c r="H7" s="35">
        <v>45526</v>
      </c>
      <c r="I7" t="s">
        <v>52</v>
      </c>
      <c r="J7">
        <v>-1.08</v>
      </c>
      <c r="K7" t="s">
        <v>53</v>
      </c>
      <c r="L7">
        <v>12</v>
      </c>
      <c r="M7" t="s">
        <v>54</v>
      </c>
      <c r="N7" s="28">
        <v>85006</v>
      </c>
      <c r="O7">
        <v>2000691330493</v>
      </c>
      <c r="Q7" t="s">
        <v>9</v>
      </c>
      <c r="S7" s="36" t="s">
        <v>99</v>
      </c>
      <c r="U7" t="str">
        <f>CONCATENATE(S7,TEXT(N7,"##.###"),S7,T20)</f>
        <v>'85.006',</v>
      </c>
      <c r="V7" s="37">
        <f>J7/'OI HMS'!$J$101</f>
        <v>6.2929728469875304E-3</v>
      </c>
    </row>
    <row r="8" spans="1:22" x14ac:dyDescent="0.25">
      <c r="A8" s="35">
        <v>45505</v>
      </c>
      <c r="B8" s="35">
        <v>45535</v>
      </c>
      <c r="C8" t="s">
        <v>60</v>
      </c>
      <c r="D8" t="s">
        <v>50</v>
      </c>
      <c r="E8" t="s">
        <v>51</v>
      </c>
      <c r="F8" t="s">
        <v>1</v>
      </c>
      <c r="G8" t="s">
        <v>2</v>
      </c>
      <c r="H8" s="35">
        <v>45526</v>
      </c>
      <c r="I8" t="s">
        <v>52</v>
      </c>
      <c r="J8">
        <v>-0.31</v>
      </c>
      <c r="K8" t="s">
        <v>53</v>
      </c>
      <c r="L8">
        <v>12</v>
      </c>
      <c r="M8" t="s">
        <v>54</v>
      </c>
      <c r="N8" s="28">
        <v>85007</v>
      </c>
      <c r="O8">
        <v>2000691330493</v>
      </c>
      <c r="Q8" t="s">
        <v>9</v>
      </c>
      <c r="S8" s="36" t="s">
        <v>99</v>
      </c>
      <c r="U8" t="str">
        <f>CONCATENATE(S8,TEXT(N8,"##.###"),S8,T21)</f>
        <v>'85.007',</v>
      </c>
      <c r="V8" s="37">
        <f>J8/'OI HMS'!$J$101</f>
        <v>1.8063162801538282E-3</v>
      </c>
    </row>
    <row r="9" spans="1:22" x14ac:dyDescent="0.25">
      <c r="A9" s="35">
        <v>45505</v>
      </c>
      <c r="B9" s="35">
        <v>45535</v>
      </c>
      <c r="C9" t="s">
        <v>61</v>
      </c>
      <c r="D9" t="s">
        <v>50</v>
      </c>
      <c r="E9" t="s">
        <v>51</v>
      </c>
      <c r="F9" t="s">
        <v>1</v>
      </c>
      <c r="G9" t="s">
        <v>2</v>
      </c>
      <c r="H9" s="35">
        <v>45526</v>
      </c>
      <c r="I9" t="s">
        <v>52</v>
      </c>
      <c r="J9">
        <v>-2.78</v>
      </c>
      <c r="K9" t="s">
        <v>53</v>
      </c>
      <c r="L9">
        <v>12</v>
      </c>
      <c r="M9" t="s">
        <v>54</v>
      </c>
      <c r="N9" s="28">
        <v>85008</v>
      </c>
      <c r="O9">
        <v>2000691330493</v>
      </c>
      <c r="Q9" t="s">
        <v>9</v>
      </c>
      <c r="S9" s="36" t="s">
        <v>99</v>
      </c>
      <c r="U9" t="str">
        <f>CONCATENATE(S9,TEXT(N9,"##.###"),S9,T22)</f>
        <v>'85.008',</v>
      </c>
      <c r="V9" s="37">
        <f>J9/'OI HMS'!$J$101</f>
        <v>1.6198578254282715E-2</v>
      </c>
    </row>
    <row r="10" spans="1:22" x14ac:dyDescent="0.25">
      <c r="A10" s="35">
        <v>45505</v>
      </c>
      <c r="B10" s="35">
        <v>45535</v>
      </c>
      <c r="C10" t="s">
        <v>62</v>
      </c>
      <c r="D10" t="s">
        <v>50</v>
      </c>
      <c r="E10" t="s">
        <v>51</v>
      </c>
      <c r="F10" t="s">
        <v>1</v>
      </c>
      <c r="G10" t="s">
        <v>2</v>
      </c>
      <c r="H10" s="35">
        <v>45526</v>
      </c>
      <c r="I10" t="s">
        <v>52</v>
      </c>
      <c r="J10">
        <v>-0.77</v>
      </c>
      <c r="K10" t="s">
        <v>53</v>
      </c>
      <c r="L10">
        <v>12</v>
      </c>
      <c r="M10" t="s">
        <v>54</v>
      </c>
      <c r="N10" s="28">
        <v>85009</v>
      </c>
      <c r="O10">
        <v>2000691330493</v>
      </c>
      <c r="Q10" t="s">
        <v>9</v>
      </c>
      <c r="S10" s="36" t="s">
        <v>99</v>
      </c>
      <c r="U10" t="str">
        <f>CONCATENATE(S10,TEXT(N10,"##.###"),S10,T23)</f>
        <v>'85.009',</v>
      </c>
      <c r="V10" s="37">
        <f>J10/'OI HMS'!$J$101</f>
        <v>4.4866565668337027E-3</v>
      </c>
    </row>
    <row r="11" spans="1:22" x14ac:dyDescent="0.25">
      <c r="A11" s="35">
        <v>45505</v>
      </c>
      <c r="B11" s="35">
        <v>45535</v>
      </c>
      <c r="C11" t="s">
        <v>63</v>
      </c>
      <c r="D11" t="s">
        <v>50</v>
      </c>
      <c r="E11" t="s">
        <v>51</v>
      </c>
      <c r="F11" t="s">
        <v>1</v>
      </c>
      <c r="G11" t="s">
        <v>2</v>
      </c>
      <c r="H11" s="35">
        <v>45526</v>
      </c>
      <c r="I11" t="s">
        <v>52</v>
      </c>
      <c r="J11">
        <v>-4.79</v>
      </c>
      <c r="K11" t="s">
        <v>53</v>
      </c>
      <c r="L11">
        <v>12</v>
      </c>
      <c r="M11" t="s">
        <v>54</v>
      </c>
      <c r="N11" s="28">
        <v>85010</v>
      </c>
      <c r="O11">
        <v>2000691330493</v>
      </c>
      <c r="Q11" t="s">
        <v>9</v>
      </c>
      <c r="S11" s="36" t="s">
        <v>99</v>
      </c>
      <c r="U11" t="str">
        <f>CONCATENATE(S11,TEXT(N11,"##.###"),S11,T24)</f>
        <v>'85.010',</v>
      </c>
      <c r="V11" s="37">
        <f>J11/'OI HMS'!$J$101</f>
        <v>2.7910499941731733E-2</v>
      </c>
    </row>
    <row r="12" spans="1:22" x14ac:dyDescent="0.25">
      <c r="A12" s="35">
        <v>45505</v>
      </c>
      <c r="B12" s="35">
        <v>45535</v>
      </c>
      <c r="C12" t="s">
        <v>64</v>
      </c>
      <c r="D12" t="s">
        <v>50</v>
      </c>
      <c r="E12" t="s">
        <v>51</v>
      </c>
      <c r="F12" t="s">
        <v>1</v>
      </c>
      <c r="G12" t="s">
        <v>2</v>
      </c>
      <c r="H12" s="35">
        <v>45526</v>
      </c>
      <c r="I12" t="s">
        <v>52</v>
      </c>
      <c r="J12">
        <v>-1.08</v>
      </c>
      <c r="K12" t="s">
        <v>53</v>
      </c>
      <c r="L12">
        <v>12</v>
      </c>
      <c r="M12" t="s">
        <v>54</v>
      </c>
      <c r="N12" s="28">
        <v>85012</v>
      </c>
      <c r="O12">
        <v>2000691330493</v>
      </c>
      <c r="Q12" t="s">
        <v>9</v>
      </c>
      <c r="S12" s="36" t="s">
        <v>99</v>
      </c>
      <c r="U12" t="str">
        <f>CONCATENATE(S12,TEXT(N12,"##.###"),S12,T25)</f>
        <v>'85.012',</v>
      </c>
      <c r="V12" s="37">
        <f>J12/'OI HMS'!$J$101</f>
        <v>6.2929728469875304E-3</v>
      </c>
    </row>
    <row r="13" spans="1:22" x14ac:dyDescent="0.25">
      <c r="A13" s="35">
        <v>45505</v>
      </c>
      <c r="B13" s="35">
        <v>45535</v>
      </c>
      <c r="C13" t="s">
        <v>65</v>
      </c>
      <c r="D13" t="s">
        <v>50</v>
      </c>
      <c r="E13" t="s">
        <v>51</v>
      </c>
      <c r="F13" t="s">
        <v>1</v>
      </c>
      <c r="G13" t="s">
        <v>2</v>
      </c>
      <c r="H13" s="35">
        <v>45526</v>
      </c>
      <c r="I13" t="s">
        <v>52</v>
      </c>
      <c r="J13">
        <v>-1.39</v>
      </c>
      <c r="K13" t="s">
        <v>53</v>
      </c>
      <c r="L13">
        <v>12</v>
      </c>
      <c r="M13" t="s">
        <v>54</v>
      </c>
      <c r="N13" s="28">
        <v>85013</v>
      </c>
      <c r="O13">
        <v>2000691330493</v>
      </c>
      <c r="Q13" t="s">
        <v>9</v>
      </c>
      <c r="S13" s="36" t="s">
        <v>99</v>
      </c>
      <c r="U13" t="str">
        <f>CONCATENATE(S13,TEXT(N13,"##.###"),S13,T26)</f>
        <v>'85.013',</v>
      </c>
      <c r="V13" s="37">
        <f>J13/'OI HMS'!$J$101</f>
        <v>8.0992891271413573E-3</v>
      </c>
    </row>
    <row r="14" spans="1:22" x14ac:dyDescent="0.25">
      <c r="A14" s="35">
        <v>45505</v>
      </c>
      <c r="B14" s="35">
        <v>45535</v>
      </c>
      <c r="C14" t="s">
        <v>66</v>
      </c>
      <c r="D14" t="s">
        <v>50</v>
      </c>
      <c r="E14" t="s">
        <v>51</v>
      </c>
      <c r="F14" t="s">
        <v>1</v>
      </c>
      <c r="G14" t="s">
        <v>2</v>
      </c>
      <c r="H14" s="35">
        <v>45526</v>
      </c>
      <c r="I14" t="s">
        <v>52</v>
      </c>
      <c r="J14">
        <v>-0.31</v>
      </c>
      <c r="K14" t="s">
        <v>53</v>
      </c>
      <c r="L14">
        <v>12</v>
      </c>
      <c r="M14" t="s">
        <v>54</v>
      </c>
      <c r="N14" s="28">
        <v>85014</v>
      </c>
      <c r="O14">
        <v>2000691330493</v>
      </c>
      <c r="Q14" t="s">
        <v>9</v>
      </c>
      <c r="S14" s="36" t="s">
        <v>99</v>
      </c>
      <c r="T14" t="s">
        <v>100</v>
      </c>
      <c r="U14" t="str">
        <f>CONCATENATE(S14,TEXT(N14,"##.###"),S14,T27)</f>
        <v>'85.014',</v>
      </c>
      <c r="V14" s="37">
        <f>J14/'OI HMS'!$J$101</f>
        <v>1.8063162801538282E-3</v>
      </c>
    </row>
    <row r="15" spans="1:22" x14ac:dyDescent="0.25">
      <c r="A15" s="35">
        <v>45505</v>
      </c>
      <c r="B15" s="35">
        <v>45535</v>
      </c>
      <c r="C15" t="s">
        <v>67</v>
      </c>
      <c r="D15" t="s">
        <v>50</v>
      </c>
      <c r="E15" t="s">
        <v>51</v>
      </c>
      <c r="F15" t="s">
        <v>1</v>
      </c>
      <c r="G15" t="s">
        <v>2</v>
      </c>
      <c r="H15" s="35">
        <v>45526</v>
      </c>
      <c r="I15" t="s">
        <v>52</v>
      </c>
      <c r="J15">
        <v>-0.77</v>
      </c>
      <c r="K15" t="s">
        <v>53</v>
      </c>
      <c r="L15">
        <v>12</v>
      </c>
      <c r="M15" t="s">
        <v>54</v>
      </c>
      <c r="N15" s="28">
        <v>85015</v>
      </c>
      <c r="O15">
        <v>2000691330493</v>
      </c>
      <c r="Q15" t="s">
        <v>9</v>
      </c>
      <c r="S15" s="36" t="s">
        <v>99</v>
      </c>
      <c r="T15" t="s">
        <v>100</v>
      </c>
      <c r="U15" t="str">
        <f>CONCATENATE(S15,TEXT(N15,"##.###"),S15,T28)</f>
        <v>'85.015',</v>
      </c>
      <c r="V15" s="37">
        <f>J15/'OI HMS'!$J$101</f>
        <v>4.4866565668337027E-3</v>
      </c>
    </row>
    <row r="16" spans="1:22" x14ac:dyDescent="0.25">
      <c r="A16" s="35">
        <v>45505</v>
      </c>
      <c r="B16" s="35">
        <v>45535</v>
      </c>
      <c r="C16" t="s">
        <v>68</v>
      </c>
      <c r="D16" t="s">
        <v>50</v>
      </c>
      <c r="E16" t="s">
        <v>51</v>
      </c>
      <c r="F16" t="s">
        <v>1</v>
      </c>
      <c r="G16" t="s">
        <v>2</v>
      </c>
      <c r="H16" s="35">
        <v>45526</v>
      </c>
      <c r="I16" t="s">
        <v>52</v>
      </c>
      <c r="J16">
        <v>-0.15</v>
      </c>
      <c r="K16" t="s">
        <v>53</v>
      </c>
      <c r="L16">
        <v>12</v>
      </c>
      <c r="M16" t="s">
        <v>54</v>
      </c>
      <c r="N16" s="28">
        <v>85019</v>
      </c>
      <c r="O16">
        <v>2000691330493</v>
      </c>
      <c r="Q16" t="s">
        <v>9</v>
      </c>
      <c r="S16" s="36" t="s">
        <v>99</v>
      </c>
      <c r="T16" t="s">
        <v>100</v>
      </c>
      <c r="U16" t="str">
        <f>CONCATENATE(S16,TEXT(N16,"##.###"),S16,T29)</f>
        <v>'85.019',</v>
      </c>
      <c r="V16" s="37">
        <f>J16/'OI HMS'!$J$101</f>
        <v>8.7402400652604581E-4</v>
      </c>
    </row>
    <row r="17" spans="1:22" x14ac:dyDescent="0.25">
      <c r="A17" s="35">
        <v>45505</v>
      </c>
      <c r="B17" s="35">
        <v>45535</v>
      </c>
      <c r="C17" t="s">
        <v>69</v>
      </c>
      <c r="D17" t="s">
        <v>50</v>
      </c>
      <c r="E17" t="s">
        <v>51</v>
      </c>
      <c r="F17" t="s">
        <v>1</v>
      </c>
      <c r="G17" t="s">
        <v>2</v>
      </c>
      <c r="H17" s="35">
        <v>45526</v>
      </c>
      <c r="I17" t="s">
        <v>52</v>
      </c>
      <c r="J17">
        <v>-8.5</v>
      </c>
      <c r="K17" t="s">
        <v>53</v>
      </c>
      <c r="L17">
        <v>12</v>
      </c>
      <c r="M17" t="s">
        <v>54</v>
      </c>
      <c r="N17" s="28">
        <v>85021</v>
      </c>
      <c r="O17">
        <v>2000691330493</v>
      </c>
      <c r="Q17" t="s">
        <v>9</v>
      </c>
      <c r="S17" s="36" t="s">
        <v>99</v>
      </c>
      <c r="T17" t="s">
        <v>100</v>
      </c>
      <c r="U17" t="str">
        <f>CONCATENATE(S17,TEXT(N17,"##.###"),S17,T30)</f>
        <v>'85.021',</v>
      </c>
      <c r="V17" s="37">
        <f>J17/'OI HMS'!$J$101</f>
        <v>4.9528027036475936E-2</v>
      </c>
    </row>
    <row r="18" spans="1:22" x14ac:dyDescent="0.25">
      <c r="A18" s="35">
        <v>45505</v>
      </c>
      <c r="B18" s="35">
        <v>45535</v>
      </c>
      <c r="C18" t="s">
        <v>70</v>
      </c>
      <c r="D18" t="s">
        <v>50</v>
      </c>
      <c r="E18" t="s">
        <v>51</v>
      </c>
      <c r="F18" t="s">
        <v>1</v>
      </c>
      <c r="G18" t="s">
        <v>2</v>
      </c>
      <c r="H18" s="35">
        <v>45526</v>
      </c>
      <c r="I18" t="s">
        <v>52</v>
      </c>
      <c r="J18">
        <v>-0.62</v>
      </c>
      <c r="K18" t="s">
        <v>53</v>
      </c>
      <c r="L18">
        <v>12</v>
      </c>
      <c r="M18" t="s">
        <v>54</v>
      </c>
      <c r="N18" s="28">
        <v>85022</v>
      </c>
      <c r="O18">
        <v>2000691330493</v>
      </c>
      <c r="Q18" t="s">
        <v>9</v>
      </c>
      <c r="S18" s="36" t="s">
        <v>99</v>
      </c>
      <c r="T18" t="s">
        <v>100</v>
      </c>
      <c r="U18" t="str">
        <f>CONCATENATE(S18,TEXT(N18,"##.###"),S18,T31)</f>
        <v>'85.022',</v>
      </c>
      <c r="V18" s="37">
        <f>J18/'OI HMS'!$J$101</f>
        <v>3.6126325603076563E-3</v>
      </c>
    </row>
    <row r="19" spans="1:22" x14ac:dyDescent="0.25">
      <c r="A19" s="35">
        <v>45505</v>
      </c>
      <c r="B19" s="35">
        <v>45535</v>
      </c>
      <c r="C19" t="s">
        <v>71</v>
      </c>
      <c r="D19" t="s">
        <v>50</v>
      </c>
      <c r="E19" t="s">
        <v>51</v>
      </c>
      <c r="F19" t="s">
        <v>1</v>
      </c>
      <c r="G19" t="s">
        <v>2</v>
      </c>
      <c r="H19" s="35">
        <v>45526</v>
      </c>
      <c r="I19" t="s">
        <v>52</v>
      </c>
      <c r="J19">
        <v>-0.93</v>
      </c>
      <c r="K19" t="s">
        <v>53</v>
      </c>
      <c r="L19">
        <v>12</v>
      </c>
      <c r="M19" t="s">
        <v>54</v>
      </c>
      <c r="N19" s="28">
        <v>85023</v>
      </c>
      <c r="O19">
        <v>2000691330493</v>
      </c>
      <c r="Q19" t="s">
        <v>9</v>
      </c>
      <c r="S19" s="36" t="s">
        <v>99</v>
      </c>
      <c r="T19" t="s">
        <v>100</v>
      </c>
      <c r="U19" t="str">
        <f>CONCATENATE(S19,TEXT(N19,"##.###"),S19,T32)</f>
        <v>'85.023',</v>
      </c>
      <c r="V19" s="37">
        <f>J19/'OI HMS'!$J$101</f>
        <v>5.418948840461485E-3</v>
      </c>
    </row>
    <row r="20" spans="1:22" x14ac:dyDescent="0.25">
      <c r="A20" s="35">
        <v>45505</v>
      </c>
      <c r="B20" s="35">
        <v>45535</v>
      </c>
      <c r="C20" t="s">
        <v>72</v>
      </c>
      <c r="D20" t="s">
        <v>50</v>
      </c>
      <c r="E20" t="s">
        <v>51</v>
      </c>
      <c r="F20" t="s">
        <v>1</v>
      </c>
      <c r="G20" t="s">
        <v>2</v>
      </c>
      <c r="H20" s="35">
        <v>45526</v>
      </c>
      <c r="I20" t="s">
        <v>52</v>
      </c>
      <c r="J20">
        <v>-2.0099999999999998</v>
      </c>
      <c r="K20" t="s">
        <v>53</v>
      </c>
      <c r="L20">
        <v>12</v>
      </c>
      <c r="M20" t="s">
        <v>54</v>
      </c>
      <c r="N20" s="28">
        <v>85024</v>
      </c>
      <c r="O20">
        <v>2000691330493</v>
      </c>
      <c r="Q20" t="s">
        <v>9</v>
      </c>
      <c r="S20" s="36" t="s">
        <v>99</v>
      </c>
      <c r="T20" t="s">
        <v>100</v>
      </c>
      <c r="U20" t="str">
        <f>CONCATENATE(S20,TEXT(N20,"##.###"),S20,T33)</f>
        <v>'85.024',</v>
      </c>
      <c r="V20" s="37">
        <f>J20/'OI HMS'!$J$101</f>
        <v>1.1711921687449015E-2</v>
      </c>
    </row>
    <row r="21" spans="1:22" x14ac:dyDescent="0.25">
      <c r="A21" s="35">
        <v>45505</v>
      </c>
      <c r="B21" s="35">
        <v>45535</v>
      </c>
      <c r="C21" t="s">
        <v>73</v>
      </c>
      <c r="D21" t="s">
        <v>50</v>
      </c>
      <c r="E21" t="s">
        <v>51</v>
      </c>
      <c r="F21" t="s">
        <v>1</v>
      </c>
      <c r="G21" t="s">
        <v>2</v>
      </c>
      <c r="H21" s="35">
        <v>45526</v>
      </c>
      <c r="I21" t="s">
        <v>52</v>
      </c>
      <c r="J21">
        <v>-0.77</v>
      </c>
      <c r="K21" t="s">
        <v>53</v>
      </c>
      <c r="L21">
        <v>12</v>
      </c>
      <c r="M21" t="s">
        <v>54</v>
      </c>
      <c r="N21" s="28">
        <v>85025</v>
      </c>
      <c r="O21">
        <v>2000691330493</v>
      </c>
      <c r="Q21" t="s">
        <v>9</v>
      </c>
      <c r="S21" s="36" t="s">
        <v>99</v>
      </c>
      <c r="T21" t="s">
        <v>100</v>
      </c>
      <c r="U21" t="str">
        <f>CONCATENATE(S21,TEXT(N21,"##.###"),S21,T34)</f>
        <v>'85.025',</v>
      </c>
      <c r="V21" s="37">
        <f>J21/'OI HMS'!$J$101</f>
        <v>4.4866565668337027E-3</v>
      </c>
    </row>
    <row r="22" spans="1:22" x14ac:dyDescent="0.25">
      <c r="A22" s="35">
        <v>45505</v>
      </c>
      <c r="B22" s="35">
        <v>45535</v>
      </c>
      <c r="C22" t="s">
        <v>74</v>
      </c>
      <c r="D22" t="s">
        <v>50</v>
      </c>
      <c r="E22" t="s">
        <v>51</v>
      </c>
      <c r="F22" t="s">
        <v>1</v>
      </c>
      <c r="G22" t="s">
        <v>2</v>
      </c>
      <c r="H22" s="35">
        <v>45526</v>
      </c>
      <c r="I22" t="s">
        <v>52</v>
      </c>
      <c r="J22">
        <v>-0.15</v>
      </c>
      <c r="K22" t="s">
        <v>53</v>
      </c>
      <c r="L22">
        <v>12</v>
      </c>
      <c r="M22" t="s">
        <v>54</v>
      </c>
      <c r="N22" s="28">
        <v>85030</v>
      </c>
      <c r="O22">
        <v>2000691330493</v>
      </c>
      <c r="Q22" t="s">
        <v>9</v>
      </c>
      <c r="S22" s="36" t="s">
        <v>99</v>
      </c>
      <c r="T22" t="s">
        <v>100</v>
      </c>
      <c r="U22" t="str">
        <f>CONCATENATE(S22,TEXT(N22,"##.###"),S22,T35)</f>
        <v>'85.030',</v>
      </c>
      <c r="V22" s="37">
        <f>J22/'OI HMS'!$J$101</f>
        <v>8.7402400652604581E-4</v>
      </c>
    </row>
    <row r="23" spans="1:22" x14ac:dyDescent="0.25">
      <c r="A23" s="35">
        <v>45505</v>
      </c>
      <c r="B23" s="35">
        <v>45535</v>
      </c>
      <c r="C23" t="s">
        <v>75</v>
      </c>
      <c r="D23" t="s">
        <v>50</v>
      </c>
      <c r="E23" t="s">
        <v>51</v>
      </c>
      <c r="F23" t="s">
        <v>1</v>
      </c>
      <c r="G23" t="s">
        <v>2</v>
      </c>
      <c r="H23" s="35">
        <v>45526</v>
      </c>
      <c r="I23" t="s">
        <v>52</v>
      </c>
      <c r="J23">
        <v>-9.73</v>
      </c>
      <c r="K23" t="s">
        <v>53</v>
      </c>
      <c r="L23">
        <v>12</v>
      </c>
      <c r="M23" t="s">
        <v>54</v>
      </c>
      <c r="N23" s="28">
        <v>85031</v>
      </c>
      <c r="O23">
        <v>2000691330493</v>
      </c>
      <c r="Q23" t="s">
        <v>9</v>
      </c>
      <c r="S23" s="36" t="s">
        <v>99</v>
      </c>
      <c r="T23" t="s">
        <v>100</v>
      </c>
      <c r="U23" t="str">
        <f>CONCATENATE(S23,TEXT(N23,"##.###"),S23,T36)</f>
        <v>'85.031',</v>
      </c>
      <c r="V23" s="37">
        <f>J23/'OI HMS'!$J$101</f>
        <v>5.669502388998951E-2</v>
      </c>
    </row>
    <row r="24" spans="1:22" x14ac:dyDescent="0.25">
      <c r="A24" s="35">
        <v>45505</v>
      </c>
      <c r="B24" s="35">
        <v>45535</v>
      </c>
      <c r="C24" t="s">
        <v>76</v>
      </c>
      <c r="D24" t="s">
        <v>50</v>
      </c>
      <c r="E24" t="s">
        <v>51</v>
      </c>
      <c r="F24" t="s">
        <v>1</v>
      </c>
      <c r="G24" t="s">
        <v>2</v>
      </c>
      <c r="H24" s="35">
        <v>45526</v>
      </c>
      <c r="I24" t="s">
        <v>52</v>
      </c>
      <c r="J24">
        <v>-9.11</v>
      </c>
      <c r="K24" t="s">
        <v>53</v>
      </c>
      <c r="L24">
        <v>12</v>
      </c>
      <c r="M24" t="s">
        <v>54</v>
      </c>
      <c r="N24" s="28">
        <v>85032</v>
      </c>
      <c r="O24">
        <v>2000691330493</v>
      </c>
      <c r="Q24" t="s">
        <v>9</v>
      </c>
      <c r="S24" s="36" t="s">
        <v>99</v>
      </c>
      <c r="T24" t="s">
        <v>100</v>
      </c>
      <c r="U24" t="str">
        <f>CONCATENATE(S24,TEXT(N24,"##.###"),S24,T37)</f>
        <v>'85.032',</v>
      </c>
      <c r="V24" s="37">
        <f>J24/'OI HMS'!$J$101</f>
        <v>5.3082391329681851E-2</v>
      </c>
    </row>
    <row r="25" spans="1:22" x14ac:dyDescent="0.25">
      <c r="A25" s="35">
        <v>45505</v>
      </c>
      <c r="B25" s="35">
        <v>45535</v>
      </c>
      <c r="C25" t="s">
        <v>77</v>
      </c>
      <c r="D25" t="s">
        <v>50</v>
      </c>
      <c r="E25" t="s">
        <v>51</v>
      </c>
      <c r="F25" t="s">
        <v>1</v>
      </c>
      <c r="G25" t="s">
        <v>2</v>
      </c>
      <c r="H25" s="35">
        <v>45526</v>
      </c>
      <c r="I25" t="s">
        <v>52</v>
      </c>
      <c r="J25">
        <v>-20.54</v>
      </c>
      <c r="K25" t="s">
        <v>53</v>
      </c>
      <c r="L25">
        <v>12</v>
      </c>
      <c r="M25" t="s">
        <v>54</v>
      </c>
      <c r="N25" s="28">
        <v>85033</v>
      </c>
      <c r="O25">
        <v>2000691330493</v>
      </c>
      <c r="Q25" t="s">
        <v>9</v>
      </c>
      <c r="S25" s="36" t="s">
        <v>99</v>
      </c>
      <c r="T25" t="s">
        <v>100</v>
      </c>
      <c r="U25" t="str">
        <f>CONCATENATE(S25,TEXT(N25,"##.###"),S25,T38)</f>
        <v>'85.033',</v>
      </c>
      <c r="V25" s="37">
        <f>J25/'OI HMS'!$J$101</f>
        <v>0.11968302062696655</v>
      </c>
    </row>
    <row r="26" spans="1:22" x14ac:dyDescent="0.25">
      <c r="A26" s="35">
        <v>45505</v>
      </c>
      <c r="B26" s="35">
        <v>45535</v>
      </c>
      <c r="C26" t="s">
        <v>78</v>
      </c>
      <c r="D26" t="s">
        <v>50</v>
      </c>
      <c r="E26" t="s">
        <v>51</v>
      </c>
      <c r="F26" t="s">
        <v>1</v>
      </c>
      <c r="G26" t="s">
        <v>2</v>
      </c>
      <c r="H26" s="35">
        <v>45526</v>
      </c>
      <c r="I26" t="s">
        <v>52</v>
      </c>
      <c r="J26">
        <v>-25.95</v>
      </c>
      <c r="K26" t="s">
        <v>53</v>
      </c>
      <c r="L26">
        <v>12</v>
      </c>
      <c r="M26" t="s">
        <v>54</v>
      </c>
      <c r="N26" s="28">
        <v>85034</v>
      </c>
      <c r="O26">
        <v>2000691330493</v>
      </c>
      <c r="Q26" t="s">
        <v>9</v>
      </c>
      <c r="S26" s="36" t="s">
        <v>99</v>
      </c>
      <c r="T26" t="s">
        <v>100</v>
      </c>
      <c r="U26" t="str">
        <f>CONCATENATE(S26,TEXT(N26,"##.###"),S26,T39)</f>
        <v>'85.034',</v>
      </c>
      <c r="V26" s="37">
        <f>J26/'OI HMS'!$J$101</f>
        <v>0.15120615312900593</v>
      </c>
    </row>
    <row r="27" spans="1:22" x14ac:dyDescent="0.25">
      <c r="A27" s="35">
        <v>45505</v>
      </c>
      <c r="B27" s="35">
        <v>45535</v>
      </c>
      <c r="C27" t="s">
        <v>79</v>
      </c>
      <c r="D27" t="s">
        <v>50</v>
      </c>
      <c r="E27" t="s">
        <v>51</v>
      </c>
      <c r="F27" t="s">
        <v>1</v>
      </c>
      <c r="G27" t="s">
        <v>2</v>
      </c>
      <c r="H27" s="35">
        <v>45526</v>
      </c>
      <c r="I27" t="s">
        <v>52</v>
      </c>
      <c r="J27">
        <v>-0.31</v>
      </c>
      <c r="K27" t="s">
        <v>53</v>
      </c>
      <c r="L27">
        <v>12</v>
      </c>
      <c r="M27" t="s">
        <v>54</v>
      </c>
      <c r="N27" s="28">
        <v>85035</v>
      </c>
      <c r="O27">
        <v>2000691330493</v>
      </c>
      <c r="Q27" t="s">
        <v>9</v>
      </c>
      <c r="S27" s="36" t="s">
        <v>99</v>
      </c>
      <c r="T27" t="s">
        <v>100</v>
      </c>
      <c r="U27" t="str">
        <f>CONCATENATE(S27,TEXT(N27,"##.###"),S27,T40)</f>
        <v>'85.035',</v>
      </c>
      <c r="V27" s="37">
        <f>J27/'OI HMS'!$J$101</f>
        <v>1.8063162801538282E-3</v>
      </c>
    </row>
    <row r="28" spans="1:22" x14ac:dyDescent="0.25">
      <c r="A28" s="35">
        <v>45505</v>
      </c>
      <c r="B28" s="35">
        <v>45535</v>
      </c>
      <c r="C28" t="s">
        <v>80</v>
      </c>
      <c r="D28" t="s">
        <v>50</v>
      </c>
      <c r="E28" t="s">
        <v>51</v>
      </c>
      <c r="F28" t="s">
        <v>1</v>
      </c>
      <c r="G28" t="s">
        <v>2</v>
      </c>
      <c r="H28" s="35">
        <v>45526</v>
      </c>
      <c r="I28" t="s">
        <v>52</v>
      </c>
      <c r="J28">
        <v>-0.77</v>
      </c>
      <c r="K28" t="s">
        <v>53</v>
      </c>
      <c r="L28">
        <v>12</v>
      </c>
      <c r="M28" t="s">
        <v>54</v>
      </c>
      <c r="N28" s="28">
        <v>85036</v>
      </c>
      <c r="O28">
        <v>2000691330493</v>
      </c>
      <c r="Q28" t="s">
        <v>9</v>
      </c>
      <c r="S28" s="36" t="s">
        <v>99</v>
      </c>
      <c r="T28" t="s">
        <v>100</v>
      </c>
      <c r="U28" t="str">
        <f>CONCATENATE(S28,TEXT(N28,"##.###"),S28,T41)</f>
        <v>'85.036',</v>
      </c>
      <c r="V28" s="37">
        <f>J28/'OI HMS'!$J$101</f>
        <v>4.4866565668337027E-3</v>
      </c>
    </row>
    <row r="29" spans="1:22" x14ac:dyDescent="0.25">
      <c r="A29" s="35">
        <v>45505</v>
      </c>
      <c r="B29" s="35">
        <v>45535</v>
      </c>
      <c r="C29" t="s">
        <v>81</v>
      </c>
      <c r="D29" t="s">
        <v>50</v>
      </c>
      <c r="E29" t="s">
        <v>51</v>
      </c>
      <c r="F29" t="s">
        <v>1</v>
      </c>
      <c r="G29" t="s">
        <v>2</v>
      </c>
      <c r="H29" s="35">
        <v>45526</v>
      </c>
      <c r="I29" t="s">
        <v>52</v>
      </c>
      <c r="J29">
        <v>-2.93</v>
      </c>
      <c r="K29" t="s">
        <v>53</v>
      </c>
      <c r="L29">
        <v>12</v>
      </c>
      <c r="M29" t="s">
        <v>54</v>
      </c>
      <c r="N29" s="28">
        <v>85037</v>
      </c>
      <c r="O29">
        <v>2000691330493</v>
      </c>
      <c r="Q29" t="s">
        <v>9</v>
      </c>
      <c r="S29" s="36" t="s">
        <v>99</v>
      </c>
      <c r="T29" t="s">
        <v>100</v>
      </c>
      <c r="U29" t="str">
        <f>CONCATENATE(S29,TEXT(N29,"##.###"),S29,T42)</f>
        <v>'85.037',</v>
      </c>
      <c r="V29" s="37">
        <f>J29/'OI HMS'!$J$101</f>
        <v>1.7072602260808763E-2</v>
      </c>
    </row>
    <row r="30" spans="1:22" x14ac:dyDescent="0.25">
      <c r="A30" s="35">
        <v>45505</v>
      </c>
      <c r="B30" s="35">
        <v>45535</v>
      </c>
      <c r="C30" t="s">
        <v>82</v>
      </c>
      <c r="D30" t="s">
        <v>50</v>
      </c>
      <c r="E30" t="s">
        <v>51</v>
      </c>
      <c r="F30" t="s">
        <v>1</v>
      </c>
      <c r="G30" t="s">
        <v>2</v>
      </c>
      <c r="H30" s="35">
        <v>45526</v>
      </c>
      <c r="I30" t="s">
        <v>52</v>
      </c>
      <c r="J30">
        <v>-1.24</v>
      </c>
      <c r="K30" t="s">
        <v>53</v>
      </c>
      <c r="L30">
        <v>12</v>
      </c>
      <c r="M30" t="s">
        <v>54</v>
      </c>
      <c r="N30" s="28">
        <v>85038</v>
      </c>
      <c r="O30">
        <v>2000691330493</v>
      </c>
      <c r="Q30" t="s">
        <v>9</v>
      </c>
      <c r="S30" s="36" t="s">
        <v>99</v>
      </c>
      <c r="T30" t="s">
        <v>100</v>
      </c>
      <c r="U30" t="str">
        <f>CONCATENATE(S30,TEXT(N30,"##.###"),S30,T43)</f>
        <v>'85.038',</v>
      </c>
      <c r="V30" s="37">
        <f>J30/'OI HMS'!$J$101</f>
        <v>7.2252651206153127E-3</v>
      </c>
    </row>
    <row r="31" spans="1:22" x14ac:dyDescent="0.25">
      <c r="A31" s="35">
        <v>45505</v>
      </c>
      <c r="B31" s="35">
        <v>45535</v>
      </c>
      <c r="C31" t="s">
        <v>83</v>
      </c>
      <c r="D31" t="s">
        <v>50</v>
      </c>
      <c r="E31" t="s">
        <v>51</v>
      </c>
      <c r="F31" t="s">
        <v>1</v>
      </c>
      <c r="G31" t="s">
        <v>2</v>
      </c>
      <c r="H31" s="35">
        <v>45526</v>
      </c>
      <c r="I31" t="s">
        <v>52</v>
      </c>
      <c r="J31">
        <v>-3.86</v>
      </c>
      <c r="K31" t="s">
        <v>53</v>
      </c>
      <c r="L31">
        <v>12</v>
      </c>
      <c r="M31" t="s">
        <v>54</v>
      </c>
      <c r="N31" s="28">
        <v>85039</v>
      </c>
      <c r="O31">
        <v>2000691330493</v>
      </c>
      <c r="Q31" t="s">
        <v>9</v>
      </c>
      <c r="S31" s="36" t="s">
        <v>99</v>
      </c>
      <c r="T31" t="s">
        <v>100</v>
      </c>
      <c r="U31" t="str">
        <f>CONCATENATE(S31,TEXT(N31,"##.###"),S31,T44)</f>
        <v>'85.039',</v>
      </c>
      <c r="V31" s="37">
        <f>J31/'OI HMS'!$J$101</f>
        <v>2.2491551101270248E-2</v>
      </c>
    </row>
    <row r="32" spans="1:22" x14ac:dyDescent="0.25">
      <c r="A32" s="35">
        <v>45505</v>
      </c>
      <c r="B32" s="35">
        <v>45535</v>
      </c>
      <c r="C32" t="s">
        <v>84</v>
      </c>
      <c r="D32" t="s">
        <v>50</v>
      </c>
      <c r="E32" t="s">
        <v>51</v>
      </c>
      <c r="F32" t="s">
        <v>1</v>
      </c>
      <c r="G32" t="s">
        <v>2</v>
      </c>
      <c r="H32" s="35">
        <v>45526</v>
      </c>
      <c r="I32" t="s">
        <v>52</v>
      </c>
      <c r="J32">
        <v>-0.46</v>
      </c>
      <c r="K32" t="s">
        <v>53</v>
      </c>
      <c r="L32">
        <v>12</v>
      </c>
      <c r="M32" t="s">
        <v>54</v>
      </c>
      <c r="N32" s="28">
        <v>85040</v>
      </c>
      <c r="O32">
        <v>2000691330493</v>
      </c>
      <c r="Q32" t="s">
        <v>9</v>
      </c>
      <c r="S32" s="36" t="s">
        <v>99</v>
      </c>
      <c r="T32" t="s">
        <v>100</v>
      </c>
      <c r="U32" t="str">
        <f>CONCATENATE(S32,TEXT(N32,"##.###"),S32,T45)</f>
        <v>'85.040',</v>
      </c>
      <c r="V32" s="37">
        <f>J32/'OI HMS'!$J$101</f>
        <v>2.6803402866798741E-3</v>
      </c>
    </row>
    <row r="33" spans="1:22" x14ac:dyDescent="0.25">
      <c r="A33" s="35">
        <v>45505</v>
      </c>
      <c r="B33" s="35">
        <v>45535</v>
      </c>
      <c r="C33" t="s">
        <v>85</v>
      </c>
      <c r="D33" t="s">
        <v>50</v>
      </c>
      <c r="E33" t="s">
        <v>51</v>
      </c>
      <c r="F33" t="s">
        <v>1</v>
      </c>
      <c r="G33" t="s">
        <v>2</v>
      </c>
      <c r="H33" s="35">
        <v>45526</v>
      </c>
      <c r="I33" t="s">
        <v>52</v>
      </c>
      <c r="J33">
        <v>-2.78</v>
      </c>
      <c r="K33" t="s">
        <v>53</v>
      </c>
      <c r="L33">
        <v>12</v>
      </c>
      <c r="M33" t="s">
        <v>54</v>
      </c>
      <c r="N33" s="28">
        <v>85041</v>
      </c>
      <c r="O33">
        <v>2000691330493</v>
      </c>
      <c r="Q33" t="s">
        <v>9</v>
      </c>
      <c r="S33" s="36" t="s">
        <v>99</v>
      </c>
      <c r="T33" t="s">
        <v>100</v>
      </c>
      <c r="U33" t="str">
        <f>CONCATENATE(S33,TEXT(N33,"##.###"),S33,T46)</f>
        <v>'85.041',</v>
      </c>
      <c r="V33" s="37">
        <f>J33/'OI HMS'!$J$101</f>
        <v>1.6198578254282715E-2</v>
      </c>
    </row>
    <row r="34" spans="1:22" x14ac:dyDescent="0.25">
      <c r="A34" s="35">
        <v>45505</v>
      </c>
      <c r="B34" s="35">
        <v>45535</v>
      </c>
      <c r="C34" t="s">
        <v>86</v>
      </c>
      <c r="D34" t="s">
        <v>50</v>
      </c>
      <c r="E34" t="s">
        <v>51</v>
      </c>
      <c r="F34" t="s">
        <v>1</v>
      </c>
      <c r="G34" t="s">
        <v>2</v>
      </c>
      <c r="H34" s="35">
        <v>45526</v>
      </c>
      <c r="I34" t="s">
        <v>52</v>
      </c>
      <c r="J34">
        <v>-7.41</v>
      </c>
      <c r="K34" t="s">
        <v>53</v>
      </c>
      <c r="L34">
        <v>12</v>
      </c>
      <c r="M34" t="s">
        <v>54</v>
      </c>
      <c r="N34" s="28">
        <v>85043</v>
      </c>
      <c r="O34">
        <v>2000691330493</v>
      </c>
      <c r="Q34" t="s">
        <v>9</v>
      </c>
      <c r="S34" s="36" t="s">
        <v>99</v>
      </c>
      <c r="T34" t="s">
        <v>100</v>
      </c>
      <c r="U34" t="str">
        <f>CONCATENATE(S34,TEXT(N34,"##.###"),S34,'OI HMS'!T101)</f>
        <v>'85.043',</v>
      </c>
      <c r="V34" s="37">
        <f>J34/'OI HMS'!$J$101</f>
        <v>4.3176785922386669E-2</v>
      </c>
    </row>
    <row r="35" spans="1:22" x14ac:dyDescent="0.25">
      <c r="A35" s="35">
        <v>45505</v>
      </c>
      <c r="B35" s="35">
        <v>45535</v>
      </c>
      <c r="C35" t="s">
        <v>87</v>
      </c>
      <c r="D35" t="s">
        <v>50</v>
      </c>
      <c r="E35" t="s">
        <v>51</v>
      </c>
      <c r="F35" t="s">
        <v>1</v>
      </c>
      <c r="G35" t="s">
        <v>2</v>
      </c>
      <c r="H35" s="35">
        <v>45526</v>
      </c>
      <c r="I35" t="s">
        <v>52</v>
      </c>
      <c r="J35">
        <v>-37.840000000000003</v>
      </c>
      <c r="K35" t="s">
        <v>53</v>
      </c>
      <c r="L35">
        <v>12</v>
      </c>
      <c r="M35" t="s">
        <v>54</v>
      </c>
      <c r="N35" s="28">
        <v>85044</v>
      </c>
      <c r="O35">
        <v>2000691330493</v>
      </c>
      <c r="Q35" t="s">
        <v>9</v>
      </c>
      <c r="S35" s="36" t="s">
        <v>99</v>
      </c>
      <c r="T35" t="s">
        <v>100</v>
      </c>
      <c r="U35" t="str">
        <f>CONCATENATE(S35,TEXT(N35,"##.###"),S35,'OI HMS'!T102)</f>
        <v>'85.044',</v>
      </c>
      <c r="V35" s="37">
        <f>J35/'OI HMS'!$J$101</f>
        <v>0.22048712271297052</v>
      </c>
    </row>
    <row r="36" spans="1:22" x14ac:dyDescent="0.25">
      <c r="A36" s="35">
        <v>45505</v>
      </c>
      <c r="B36" s="35">
        <v>45535</v>
      </c>
      <c r="C36" t="s">
        <v>88</v>
      </c>
      <c r="D36" t="s">
        <v>50</v>
      </c>
      <c r="E36" t="s">
        <v>51</v>
      </c>
      <c r="F36" t="s">
        <v>1</v>
      </c>
      <c r="G36" t="s">
        <v>2</v>
      </c>
      <c r="H36" s="35">
        <v>45526</v>
      </c>
      <c r="I36" t="s">
        <v>52</v>
      </c>
      <c r="J36">
        <v>-0.31</v>
      </c>
      <c r="K36" t="s">
        <v>53</v>
      </c>
      <c r="L36">
        <v>12</v>
      </c>
      <c r="M36" t="s">
        <v>54</v>
      </c>
      <c r="N36" s="28">
        <v>85045</v>
      </c>
      <c r="O36">
        <v>2000691330493</v>
      </c>
      <c r="Q36" t="s">
        <v>9</v>
      </c>
      <c r="S36" s="36" t="s">
        <v>99</v>
      </c>
      <c r="T36" t="s">
        <v>100</v>
      </c>
      <c r="U36" t="str">
        <f>CONCATENATE(S36,TEXT(N36,"##.###"),S36,'OI HMS'!T103)</f>
        <v>'85.045',</v>
      </c>
      <c r="V36" s="37">
        <f>J36/'OI HMS'!$J$101</f>
        <v>1.8063162801538282E-3</v>
      </c>
    </row>
    <row r="37" spans="1:22" x14ac:dyDescent="0.25">
      <c r="A37" s="35">
        <v>45505</v>
      </c>
      <c r="B37" s="35">
        <v>45535</v>
      </c>
      <c r="C37" t="s">
        <v>89</v>
      </c>
      <c r="D37" t="s">
        <v>50</v>
      </c>
      <c r="E37" t="s">
        <v>51</v>
      </c>
      <c r="F37" t="s">
        <v>1</v>
      </c>
      <c r="G37" t="s">
        <v>2</v>
      </c>
      <c r="H37" s="35">
        <v>45526</v>
      </c>
      <c r="I37" t="s">
        <v>52</v>
      </c>
      <c r="J37">
        <v>-2.3199999999999998</v>
      </c>
      <c r="K37" t="s">
        <v>53</v>
      </c>
      <c r="L37">
        <v>12</v>
      </c>
      <c r="M37" t="s">
        <v>54</v>
      </c>
      <c r="N37" s="28">
        <v>85046</v>
      </c>
      <c r="O37">
        <v>2000691330493</v>
      </c>
      <c r="Q37" t="s">
        <v>9</v>
      </c>
      <c r="S37" s="36" t="s">
        <v>99</v>
      </c>
      <c r="T37" t="s">
        <v>100</v>
      </c>
      <c r="U37" t="str">
        <f>CONCATENATE(S37,TEXT(N37,"##.###"),S37,'OI HMS'!T104)</f>
        <v>'85.046',</v>
      </c>
      <c r="V37" s="37">
        <f>J37/'OI HMS'!$J$101</f>
        <v>1.3518237967602842E-2</v>
      </c>
    </row>
    <row r="38" spans="1:22" x14ac:dyDescent="0.25">
      <c r="A38" s="35">
        <v>45505</v>
      </c>
      <c r="B38" s="35">
        <v>45535</v>
      </c>
      <c r="C38" t="s">
        <v>90</v>
      </c>
      <c r="D38" t="s">
        <v>50</v>
      </c>
      <c r="E38" t="s">
        <v>51</v>
      </c>
      <c r="F38" t="s">
        <v>1</v>
      </c>
      <c r="G38" t="s">
        <v>2</v>
      </c>
      <c r="H38" s="35">
        <v>45526</v>
      </c>
      <c r="I38" t="s">
        <v>52</v>
      </c>
      <c r="J38">
        <v>-0.15</v>
      </c>
      <c r="K38" t="s">
        <v>53</v>
      </c>
      <c r="L38">
        <v>12</v>
      </c>
      <c r="M38" t="s">
        <v>54</v>
      </c>
      <c r="N38" s="28">
        <v>85047</v>
      </c>
      <c r="O38">
        <v>2000691330493</v>
      </c>
      <c r="Q38" t="s">
        <v>9</v>
      </c>
      <c r="S38" s="36" t="s">
        <v>99</v>
      </c>
      <c r="T38" t="s">
        <v>100</v>
      </c>
      <c r="U38" t="str">
        <f>CONCATENATE(S38,TEXT(N38,"##.###"),S38,'OI HMS'!T105)</f>
        <v>'85.047',</v>
      </c>
      <c r="V38" s="37">
        <f>J38/'OI HMS'!$J$101</f>
        <v>8.7402400652604581E-4</v>
      </c>
    </row>
    <row r="39" spans="1:22" x14ac:dyDescent="0.25">
      <c r="A39" s="35">
        <v>45505</v>
      </c>
      <c r="B39" s="35">
        <v>45535</v>
      </c>
      <c r="C39" t="s">
        <v>91</v>
      </c>
      <c r="D39" t="s">
        <v>50</v>
      </c>
      <c r="E39" t="s">
        <v>51</v>
      </c>
      <c r="F39" t="s">
        <v>1</v>
      </c>
      <c r="G39" t="s">
        <v>2</v>
      </c>
      <c r="H39" s="35">
        <v>45526</v>
      </c>
      <c r="I39" t="s">
        <v>52</v>
      </c>
      <c r="J39">
        <v>-0.93</v>
      </c>
      <c r="K39" t="s">
        <v>53</v>
      </c>
      <c r="L39">
        <v>12</v>
      </c>
      <c r="M39" t="s">
        <v>54</v>
      </c>
      <c r="N39" s="28">
        <v>85048</v>
      </c>
      <c r="O39">
        <v>2000691330493</v>
      </c>
      <c r="Q39" t="s">
        <v>9</v>
      </c>
      <c r="S39" s="36" t="s">
        <v>99</v>
      </c>
      <c r="T39" t="s">
        <v>100</v>
      </c>
      <c r="U39" t="str">
        <f>CONCATENATE(S39,TEXT(N39,"##.###"),S39,'OI HMS'!T106)</f>
        <v>'85.048',</v>
      </c>
      <c r="V39" s="37">
        <f>J39/'OI HMS'!$J$101</f>
        <v>5.418948840461485E-3</v>
      </c>
    </row>
    <row r="40" spans="1:22" x14ac:dyDescent="0.25">
      <c r="A40" s="35">
        <v>45505</v>
      </c>
      <c r="B40" s="35">
        <v>45535</v>
      </c>
      <c r="C40" t="s">
        <v>92</v>
      </c>
      <c r="D40" t="s">
        <v>50</v>
      </c>
      <c r="E40" t="s">
        <v>51</v>
      </c>
      <c r="F40" t="s">
        <v>1</v>
      </c>
      <c r="G40" t="s">
        <v>2</v>
      </c>
      <c r="H40" s="35">
        <v>45526</v>
      </c>
      <c r="I40" t="s">
        <v>52</v>
      </c>
      <c r="J40">
        <v>-4.9400000000000004</v>
      </c>
      <c r="K40" t="s">
        <v>53</v>
      </c>
      <c r="L40">
        <v>12</v>
      </c>
      <c r="M40" t="s">
        <v>54</v>
      </c>
      <c r="N40" s="28">
        <v>85049</v>
      </c>
      <c r="O40">
        <v>2000691330493</v>
      </c>
      <c r="Q40" t="s">
        <v>9</v>
      </c>
      <c r="S40" s="36" t="s">
        <v>99</v>
      </c>
      <c r="T40" t="s">
        <v>100</v>
      </c>
      <c r="U40" t="str">
        <f>CONCATENATE(S40,TEXT(N40,"##.###"),S40,'OI HMS'!T107)</f>
        <v>'85.049',</v>
      </c>
      <c r="V40" s="37">
        <f>J40/'OI HMS'!$J$101</f>
        <v>2.8784523948257781E-2</v>
      </c>
    </row>
    <row r="41" spans="1:22" x14ac:dyDescent="0.25">
      <c r="A41" s="35">
        <v>45505</v>
      </c>
      <c r="B41" s="35">
        <v>45535</v>
      </c>
      <c r="C41" t="s">
        <v>93</v>
      </c>
      <c r="D41" t="s">
        <v>50</v>
      </c>
      <c r="E41" t="s">
        <v>51</v>
      </c>
      <c r="F41" t="s">
        <v>1</v>
      </c>
      <c r="G41" t="s">
        <v>2</v>
      </c>
      <c r="H41" s="35">
        <v>45526</v>
      </c>
      <c r="I41" t="s">
        <v>52</v>
      </c>
      <c r="J41">
        <v>-2.16</v>
      </c>
      <c r="K41" t="s">
        <v>53</v>
      </c>
      <c r="L41">
        <v>12</v>
      </c>
      <c r="M41" t="s">
        <v>54</v>
      </c>
      <c r="N41" s="28">
        <v>85050</v>
      </c>
      <c r="O41">
        <v>2000691330493</v>
      </c>
      <c r="Q41" t="s">
        <v>9</v>
      </c>
      <c r="S41" s="36" t="s">
        <v>99</v>
      </c>
      <c r="T41" t="s">
        <v>100</v>
      </c>
      <c r="U41" t="str">
        <f>CONCATENATE(S41,TEXT(N41,"##.###"),S41,'OI HMS'!T108)</f>
        <v>'85.050',</v>
      </c>
      <c r="V41" s="37">
        <f>J41/'OI HMS'!$J$101</f>
        <v>1.2585945693975061E-2</v>
      </c>
    </row>
    <row r="42" spans="1:22" x14ac:dyDescent="0.25">
      <c r="A42" s="35">
        <v>45505</v>
      </c>
      <c r="B42" s="35">
        <v>45535</v>
      </c>
      <c r="C42" t="s">
        <v>94</v>
      </c>
      <c r="D42" t="s">
        <v>50</v>
      </c>
      <c r="E42" t="s">
        <v>51</v>
      </c>
      <c r="F42" t="s">
        <v>1</v>
      </c>
      <c r="G42" t="s">
        <v>2</v>
      </c>
      <c r="H42" s="35">
        <v>45526</v>
      </c>
      <c r="I42" t="s">
        <v>52</v>
      </c>
      <c r="J42">
        <v>-2.0099999999999998</v>
      </c>
      <c r="K42" t="s">
        <v>53</v>
      </c>
      <c r="L42">
        <v>12</v>
      </c>
      <c r="M42" t="s">
        <v>54</v>
      </c>
      <c r="N42" s="28">
        <v>85054</v>
      </c>
      <c r="O42">
        <v>2000691330493</v>
      </c>
      <c r="Q42" t="s">
        <v>9</v>
      </c>
      <c r="S42" s="36" t="s">
        <v>99</v>
      </c>
      <c r="T42" t="s">
        <v>100</v>
      </c>
      <c r="U42" t="str">
        <f>CONCATENATE(S42,TEXT(N42,"##.###"),S42,'OI HMS'!T109)</f>
        <v>'85.054',</v>
      </c>
      <c r="V42" s="37">
        <f>J42/'OI HMS'!$J$101</f>
        <v>1.1711921687449015E-2</v>
      </c>
    </row>
    <row r="43" spans="1:22" x14ac:dyDescent="0.25">
      <c r="A43" s="35">
        <v>45505</v>
      </c>
      <c r="B43" s="35">
        <v>45535</v>
      </c>
      <c r="C43" t="s">
        <v>95</v>
      </c>
      <c r="D43" t="s">
        <v>50</v>
      </c>
      <c r="E43" t="s">
        <v>51</v>
      </c>
      <c r="F43" t="s">
        <v>1</v>
      </c>
      <c r="G43" t="s">
        <v>2</v>
      </c>
      <c r="H43" s="35">
        <v>45526</v>
      </c>
      <c r="I43" t="s">
        <v>52</v>
      </c>
      <c r="J43">
        <v>-0.46</v>
      </c>
      <c r="K43" t="s">
        <v>53</v>
      </c>
      <c r="L43">
        <v>12</v>
      </c>
      <c r="M43" t="s">
        <v>54</v>
      </c>
      <c r="N43" s="28">
        <v>85070</v>
      </c>
      <c r="O43">
        <v>2000691330493</v>
      </c>
      <c r="Q43" t="s">
        <v>9</v>
      </c>
      <c r="S43" s="36" t="s">
        <v>99</v>
      </c>
      <c r="T43" t="s">
        <v>100</v>
      </c>
      <c r="U43" t="str">
        <f>CONCATENATE(S43,TEXT(N43,"##.###"),S43,'OI HMS'!T110)</f>
        <v>'85.070',</v>
      </c>
      <c r="V43" s="37">
        <f>J43/'OI HMS'!$J$101</f>
        <v>2.6803402866798741E-3</v>
      </c>
    </row>
    <row r="44" spans="1:22" x14ac:dyDescent="0.25">
      <c r="A44" s="35">
        <v>45505</v>
      </c>
      <c r="B44" s="35">
        <v>45535</v>
      </c>
      <c r="C44" t="s">
        <v>96</v>
      </c>
      <c r="D44" t="s">
        <v>50</v>
      </c>
      <c r="E44" t="s">
        <v>51</v>
      </c>
      <c r="F44" t="s">
        <v>1</v>
      </c>
      <c r="G44" t="s">
        <v>2</v>
      </c>
      <c r="H44" s="35">
        <v>45526</v>
      </c>
      <c r="I44" t="s">
        <v>52</v>
      </c>
      <c r="J44">
        <v>-0.15</v>
      </c>
      <c r="K44" t="s">
        <v>53</v>
      </c>
      <c r="L44">
        <v>12</v>
      </c>
      <c r="M44" t="s">
        <v>54</v>
      </c>
      <c r="N44" s="28">
        <v>85071</v>
      </c>
      <c r="O44">
        <v>2000691330493</v>
      </c>
      <c r="Q44" t="s">
        <v>9</v>
      </c>
      <c r="S44" s="36" t="s">
        <v>99</v>
      </c>
      <c r="T44" t="s">
        <v>100</v>
      </c>
      <c r="U44" t="str">
        <f>CONCATENATE(S44,TEXT(N44,"##.###"),S44,'OI HMS'!T111)</f>
        <v>'85.071',</v>
      </c>
      <c r="V44" s="37">
        <f>J44/'OI HMS'!$J$101</f>
        <v>8.7402400652604581E-4</v>
      </c>
    </row>
    <row r="45" spans="1:22" x14ac:dyDescent="0.25">
      <c r="A45" s="35">
        <v>45505</v>
      </c>
      <c r="B45" s="35">
        <v>45535</v>
      </c>
      <c r="C45" t="s">
        <v>97</v>
      </c>
      <c r="D45" t="s">
        <v>50</v>
      </c>
      <c r="E45" t="s">
        <v>51</v>
      </c>
      <c r="F45" t="s">
        <v>1</v>
      </c>
      <c r="G45" t="s">
        <v>2</v>
      </c>
      <c r="H45" s="35">
        <v>45526</v>
      </c>
      <c r="I45" t="s">
        <v>52</v>
      </c>
      <c r="J45">
        <v>-0.31</v>
      </c>
      <c r="K45" t="s">
        <v>53</v>
      </c>
      <c r="L45">
        <v>12</v>
      </c>
      <c r="M45" t="s">
        <v>54</v>
      </c>
      <c r="N45" s="28">
        <v>85072</v>
      </c>
      <c r="O45">
        <v>2000691330493</v>
      </c>
      <c r="Q45" t="s">
        <v>9</v>
      </c>
      <c r="S45" s="36" t="s">
        <v>99</v>
      </c>
      <c r="T45" t="s">
        <v>100</v>
      </c>
      <c r="U45" t="str">
        <f>CONCATENATE(S45,TEXT(N45,"##.###"),S45,'OI HMS'!T112)</f>
        <v>'85.072',</v>
      </c>
      <c r="V45" s="37">
        <f>J45/'OI HMS'!$J$101</f>
        <v>1.8063162801538282E-3</v>
      </c>
    </row>
    <row r="46" spans="1:22" x14ac:dyDescent="0.25">
      <c r="A46" s="35">
        <v>45505</v>
      </c>
      <c r="B46" s="35">
        <v>45535</v>
      </c>
      <c r="C46" t="s">
        <v>98</v>
      </c>
      <c r="D46" t="s">
        <v>50</v>
      </c>
      <c r="E46" t="s">
        <v>51</v>
      </c>
      <c r="F46" t="s">
        <v>1</v>
      </c>
      <c r="G46" t="s">
        <v>2</v>
      </c>
      <c r="H46" s="35">
        <v>45526</v>
      </c>
      <c r="I46" t="s">
        <v>52</v>
      </c>
      <c r="J46">
        <v>-6.2</v>
      </c>
      <c r="K46" t="s">
        <v>53</v>
      </c>
      <c r="L46">
        <v>12</v>
      </c>
      <c r="M46" t="s">
        <v>54</v>
      </c>
      <c r="N46" s="28">
        <v>85074</v>
      </c>
      <c r="O46">
        <v>2000691330493</v>
      </c>
      <c r="Q46" t="s">
        <v>9</v>
      </c>
      <c r="S46" s="36" t="s">
        <v>99</v>
      </c>
      <c r="T46" t="s">
        <v>100</v>
      </c>
      <c r="U46" t="str">
        <f>CONCATENATE(S46,TEXT(N46,"##.###"),S46,'OI HMS'!T113)</f>
        <v>'85.074'</v>
      </c>
      <c r="V46" s="37">
        <f>J46/'OI HMS'!$J$101</f>
        <v>3.6126325603076562E-2</v>
      </c>
    </row>
  </sheetData>
  <conditionalFormatting sqref="C1:C46">
    <cfRule type="duplicateValues" dxfId="1" priority="2"/>
  </conditionalFormatting>
  <conditionalFormatting sqref="U1:U46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OI HMS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Aleluia</dc:creator>
  <cp:lastModifiedBy>Karla Aleluia</cp:lastModifiedBy>
  <dcterms:created xsi:type="dcterms:W3CDTF">2022-12-07T21:29:44Z</dcterms:created>
  <dcterms:modified xsi:type="dcterms:W3CDTF">2024-09-25T12:10:11Z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