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Orcamento 2025\CRIT COM ERRO\"/>
    </mc:Choice>
  </mc:AlternateContent>
  <xr:revisionPtr revIDLastSave="0" documentId="13_ncr:1_{EB8583F0-AE2F-4C1B-98BF-8A11A9EB9037}" xr6:coauthVersionLast="47" xr6:coauthVersionMax="47" xr10:uidLastSave="{00000000-0000-0000-0000-000000000000}"/>
  <bookViews>
    <workbookView xWindow="-120" yWindow="-120" windowWidth="20730" windowHeight="11160" xr2:uid="{89F13A35-4231-45E2-A1EF-380338FED27A}"/>
  </bookViews>
  <sheets>
    <sheet name="VIVO CORP - 2012.TELP173.00" sheetId="1" r:id="rId1"/>
    <sheet name="Planilha1" sheetId="2" r:id="rId2"/>
  </sheets>
  <definedNames>
    <definedName name="_xlnm._FilterDatabase" localSheetId="1" hidden="1">Planilha1!$A$1:$N$47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2" l="1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E54" i="1" l="1"/>
  <c r="F50" i="1" s="1"/>
  <c r="B54" i="1"/>
  <c r="F34" i="1" l="1"/>
  <c r="G34" i="1" s="1"/>
  <c r="F36" i="1"/>
  <c r="K36" i="1" s="1"/>
  <c r="F17" i="1"/>
  <c r="F25" i="1"/>
  <c r="M25" i="1" s="1"/>
  <c r="F9" i="1"/>
  <c r="F10" i="1"/>
  <c r="F43" i="1"/>
  <c r="M43" i="1" s="1"/>
  <c r="F18" i="1"/>
  <c r="L18" i="1" s="1"/>
  <c r="F26" i="1"/>
  <c r="G26" i="1" s="1"/>
  <c r="F11" i="1"/>
  <c r="L11" i="1" s="1"/>
  <c r="F44" i="1"/>
  <c r="F19" i="1"/>
  <c r="J19" i="1" s="1"/>
  <c r="F28" i="1"/>
  <c r="F37" i="1"/>
  <c r="L37" i="1" s="1"/>
  <c r="F45" i="1"/>
  <c r="I45" i="1" s="1"/>
  <c r="F12" i="1"/>
  <c r="K12" i="1" s="1"/>
  <c r="F20" i="1"/>
  <c r="M20" i="1" s="1"/>
  <c r="F29" i="1"/>
  <c r="P29" i="1" s="1"/>
  <c r="F38" i="1"/>
  <c r="L38" i="1" s="1"/>
  <c r="F46" i="1"/>
  <c r="M46" i="1" s="1"/>
  <c r="F13" i="1"/>
  <c r="H13" i="1" s="1"/>
  <c r="F21" i="1"/>
  <c r="Q21" i="1" s="1"/>
  <c r="F30" i="1"/>
  <c r="I30" i="1" s="1"/>
  <c r="F39" i="1"/>
  <c r="R39" i="1" s="1"/>
  <c r="F47" i="1"/>
  <c r="R47" i="1" s="1"/>
  <c r="F14" i="1"/>
  <c r="H14" i="1" s="1"/>
  <c r="F22" i="1"/>
  <c r="L22" i="1" s="1"/>
  <c r="F31" i="1"/>
  <c r="J31" i="1" s="1"/>
  <c r="F40" i="1"/>
  <c r="M40" i="1" s="1"/>
  <c r="F48" i="1"/>
  <c r="J48" i="1" s="1"/>
  <c r="F15" i="1"/>
  <c r="Q15" i="1" s="1"/>
  <c r="F23" i="1"/>
  <c r="H23" i="1" s="1"/>
  <c r="F32" i="1"/>
  <c r="J32" i="1" s="1"/>
  <c r="F41" i="1"/>
  <c r="I41" i="1" s="1"/>
  <c r="F51" i="1"/>
  <c r="O51" i="1" s="1"/>
  <c r="F16" i="1"/>
  <c r="J16" i="1" s="1"/>
  <c r="F24" i="1"/>
  <c r="K24" i="1" s="1"/>
  <c r="F33" i="1"/>
  <c r="G33" i="1" s="1"/>
  <c r="F42" i="1"/>
  <c r="N42" i="1" s="1"/>
  <c r="F53" i="1"/>
  <c r="R53" i="1" s="1"/>
  <c r="H50" i="1"/>
  <c r="L50" i="1"/>
  <c r="P50" i="1"/>
  <c r="J50" i="1"/>
  <c r="N50" i="1"/>
  <c r="K50" i="1"/>
  <c r="O50" i="1"/>
  <c r="G50" i="1"/>
  <c r="I50" i="1"/>
  <c r="Q50" i="1"/>
  <c r="R50" i="1"/>
  <c r="M50" i="1"/>
  <c r="Q51" i="1"/>
  <c r="K51" i="1"/>
  <c r="N51" i="1"/>
  <c r="M21" i="1"/>
  <c r="M24" i="1"/>
  <c r="L24" i="1"/>
  <c r="K32" i="1"/>
  <c r="O32" i="1"/>
  <c r="G32" i="1"/>
  <c r="H32" i="1"/>
  <c r="L32" i="1"/>
  <c r="K40" i="1"/>
  <c r="O40" i="1"/>
  <c r="J40" i="1"/>
  <c r="N40" i="1"/>
  <c r="R40" i="1"/>
  <c r="I40" i="1"/>
  <c r="P40" i="1"/>
  <c r="G47" i="1"/>
  <c r="J47" i="1"/>
  <c r="N47" i="1"/>
  <c r="L47" i="1"/>
  <c r="P47" i="1"/>
  <c r="I20" i="1"/>
  <c r="K20" i="1"/>
  <c r="O20" i="1"/>
  <c r="G20" i="1"/>
  <c r="O13" i="1"/>
  <c r="I13" i="1"/>
  <c r="M13" i="1"/>
  <c r="Q13" i="1"/>
  <c r="P13" i="1"/>
  <c r="K13" i="1"/>
  <c r="N13" i="1"/>
  <c r="G13" i="1"/>
  <c r="J13" i="1"/>
  <c r="R13" i="1"/>
  <c r="I16" i="1"/>
  <c r="H16" i="1"/>
  <c r="L16" i="1"/>
  <c r="K17" i="1"/>
  <c r="O17" i="1"/>
  <c r="G17" i="1"/>
  <c r="I17" i="1"/>
  <c r="J17" i="1"/>
  <c r="N17" i="1"/>
  <c r="R17" i="1"/>
  <c r="M17" i="1"/>
  <c r="H17" i="1"/>
  <c r="Q17" i="1"/>
  <c r="L17" i="1"/>
  <c r="P17" i="1"/>
  <c r="K25" i="1"/>
  <c r="O25" i="1"/>
  <c r="R25" i="1"/>
  <c r="P25" i="1"/>
  <c r="Q25" i="1"/>
  <c r="O33" i="1"/>
  <c r="J33" i="1"/>
  <c r="G41" i="1"/>
  <c r="N41" i="1"/>
  <c r="R41" i="1"/>
  <c r="H41" i="1"/>
  <c r="G48" i="1"/>
  <c r="R48" i="1"/>
  <c r="P43" i="1"/>
  <c r="G43" i="1"/>
  <c r="Q29" i="1"/>
  <c r="H29" i="1"/>
  <c r="L29" i="1"/>
  <c r="J29" i="1"/>
  <c r="G29" i="1"/>
  <c r="P34" i="1"/>
  <c r="K34" i="1"/>
  <c r="O34" i="1"/>
  <c r="M34" i="1"/>
  <c r="Q34" i="1"/>
  <c r="F49" i="1"/>
  <c r="H36" i="1"/>
  <c r="L36" i="1"/>
  <c r="P36" i="1"/>
  <c r="R36" i="1"/>
  <c r="I37" i="1"/>
  <c r="M37" i="1"/>
  <c r="H37" i="1"/>
  <c r="J37" i="1"/>
  <c r="R37" i="1"/>
  <c r="I9" i="1"/>
  <c r="K9" i="1"/>
  <c r="O9" i="1"/>
  <c r="G9" i="1"/>
  <c r="M9" i="1"/>
  <c r="J9" i="1"/>
  <c r="N9" i="1"/>
  <c r="R9" i="1"/>
  <c r="H9" i="1"/>
  <c r="Q9" i="1"/>
  <c r="L9" i="1"/>
  <c r="P9" i="1"/>
  <c r="H10" i="1"/>
  <c r="L10" i="1"/>
  <c r="P10" i="1"/>
  <c r="K10" i="1"/>
  <c r="O10" i="1"/>
  <c r="G10" i="1"/>
  <c r="J10" i="1"/>
  <c r="N10" i="1"/>
  <c r="R10" i="1"/>
  <c r="I10" i="1"/>
  <c r="M10" i="1"/>
  <c r="Q10" i="1"/>
  <c r="P26" i="1"/>
  <c r="K26" i="1"/>
  <c r="O26" i="1"/>
  <c r="M26" i="1"/>
  <c r="Q26" i="1"/>
  <c r="H11" i="1"/>
  <c r="O11" i="1"/>
  <c r="G11" i="1"/>
  <c r="I11" i="1"/>
  <c r="L19" i="1"/>
  <c r="P19" i="1"/>
  <c r="G19" i="1"/>
  <c r="R19" i="1"/>
  <c r="Q19" i="1"/>
  <c r="F27" i="1"/>
  <c r="F35" i="1"/>
  <c r="I14" i="1"/>
  <c r="M14" i="1"/>
  <c r="Q14" i="1"/>
  <c r="G14" i="1"/>
  <c r="N22" i="1"/>
  <c r="R22" i="1"/>
  <c r="H22" i="1"/>
  <c r="K22" i="1"/>
  <c r="O22" i="1"/>
  <c r="H30" i="1"/>
  <c r="O30" i="1"/>
  <c r="N38" i="1"/>
  <c r="R38" i="1"/>
  <c r="H38" i="1"/>
  <c r="K38" i="1"/>
  <c r="O38" i="1"/>
  <c r="Q45" i="1"/>
  <c r="H45" i="1"/>
  <c r="I28" i="1"/>
  <c r="M28" i="1"/>
  <c r="Q28" i="1"/>
  <c r="H28" i="1"/>
  <c r="L28" i="1"/>
  <c r="P28" i="1"/>
  <c r="G28" i="1"/>
  <c r="K28" i="1"/>
  <c r="O28" i="1"/>
  <c r="J28" i="1"/>
  <c r="N28" i="1"/>
  <c r="R28" i="1"/>
  <c r="I44" i="1"/>
  <c r="M44" i="1"/>
  <c r="Q44" i="1"/>
  <c r="K44" i="1"/>
  <c r="H44" i="1"/>
  <c r="L44" i="1"/>
  <c r="P44" i="1"/>
  <c r="G44" i="1"/>
  <c r="O44" i="1"/>
  <c r="N44" i="1"/>
  <c r="J44" i="1"/>
  <c r="R44" i="1"/>
  <c r="L31" i="1"/>
  <c r="Q31" i="1"/>
  <c r="H31" i="1"/>
  <c r="G31" i="1"/>
  <c r="J46" i="1"/>
  <c r="H46" i="1"/>
  <c r="I46" i="1"/>
  <c r="G46" i="1"/>
  <c r="F52" i="1"/>
  <c r="I24" i="1" l="1"/>
  <c r="G23" i="1"/>
  <c r="Q48" i="1"/>
  <c r="Q33" i="1"/>
  <c r="G16" i="1"/>
  <c r="L13" i="1"/>
  <c r="H40" i="1"/>
  <c r="N24" i="1"/>
  <c r="I48" i="1"/>
  <c r="N33" i="1"/>
  <c r="O16" i="1"/>
  <c r="Q40" i="1"/>
  <c r="G24" i="1"/>
  <c r="R24" i="1"/>
  <c r="H18" i="1"/>
  <c r="L40" i="1"/>
  <c r="G40" i="1"/>
  <c r="P24" i="1"/>
  <c r="J24" i="1"/>
  <c r="O39" i="1"/>
  <c r="J53" i="1"/>
  <c r="H24" i="1"/>
  <c r="O24" i="1"/>
  <c r="Q24" i="1"/>
  <c r="S24" i="1" s="1"/>
  <c r="O46" i="1"/>
  <c r="J39" i="1"/>
  <c r="R45" i="1"/>
  <c r="M19" i="1"/>
  <c r="H19" i="1"/>
  <c r="I43" i="1"/>
  <c r="H25" i="1"/>
  <c r="G25" i="1"/>
  <c r="Q16" i="1"/>
  <c r="K16" i="1"/>
  <c r="R46" i="1"/>
  <c r="M31" i="1"/>
  <c r="K23" i="1"/>
  <c r="Q30" i="1"/>
  <c r="P12" i="1"/>
  <c r="P46" i="1"/>
  <c r="N46" i="1"/>
  <c r="H39" i="1"/>
  <c r="I31" i="1"/>
  <c r="R23" i="1"/>
  <c r="L12" i="1"/>
  <c r="I19" i="1"/>
  <c r="N19" i="1"/>
  <c r="I25" i="1"/>
  <c r="M16" i="1"/>
  <c r="N39" i="1"/>
  <c r="K53" i="1"/>
  <c r="P31" i="1"/>
  <c r="R31" i="1"/>
  <c r="J23" i="1"/>
  <c r="P53" i="1"/>
  <c r="O19" i="1"/>
  <c r="R18" i="1"/>
  <c r="N25" i="1"/>
  <c r="R16" i="1"/>
  <c r="G21" i="1"/>
  <c r="R12" i="1"/>
  <c r="N23" i="1"/>
  <c r="H12" i="1"/>
  <c r="K46" i="1"/>
  <c r="P39" i="1"/>
  <c r="N31" i="1"/>
  <c r="L53" i="1"/>
  <c r="K19" i="1"/>
  <c r="N18" i="1"/>
  <c r="O43" i="1"/>
  <c r="J25" i="1"/>
  <c r="N16" i="1"/>
  <c r="S16" i="1" s="1"/>
  <c r="L21" i="1"/>
  <c r="P23" i="1"/>
  <c r="L46" i="1"/>
  <c r="Q46" i="1"/>
  <c r="K31" i="1"/>
  <c r="P15" i="1"/>
  <c r="K39" i="1"/>
  <c r="O31" i="1"/>
  <c r="O45" i="1"/>
  <c r="N53" i="1"/>
  <c r="P42" i="1"/>
  <c r="J18" i="1"/>
  <c r="K43" i="1"/>
  <c r="L25" i="1"/>
  <c r="P16" i="1"/>
  <c r="H21" i="1"/>
  <c r="H53" i="1"/>
  <c r="I26" i="1"/>
  <c r="L34" i="1"/>
  <c r="Q32" i="1"/>
  <c r="M23" i="1"/>
  <c r="O15" i="1"/>
  <c r="R30" i="1"/>
  <c r="K14" i="1"/>
  <c r="N14" i="1"/>
  <c r="Q53" i="1"/>
  <c r="J12" i="1"/>
  <c r="M12" i="1"/>
  <c r="N11" i="1"/>
  <c r="R26" i="1"/>
  <c r="H26" i="1"/>
  <c r="J36" i="1"/>
  <c r="M36" i="1"/>
  <c r="R34" i="1"/>
  <c r="H34" i="1"/>
  <c r="O18" i="1"/>
  <c r="R29" i="1"/>
  <c r="I29" i="1"/>
  <c r="L43" i="1"/>
  <c r="M41" i="1"/>
  <c r="L20" i="1"/>
  <c r="Q47" i="1"/>
  <c r="K47" i="1"/>
  <c r="M32" i="1"/>
  <c r="L39" i="1"/>
  <c r="N12" i="1"/>
  <c r="K11" i="1"/>
  <c r="I34" i="1"/>
  <c r="S34" i="1" s="1"/>
  <c r="M29" i="1"/>
  <c r="J41" i="1"/>
  <c r="O47" i="1"/>
  <c r="Q39" i="1"/>
  <c r="M39" i="1"/>
  <c r="I23" i="1"/>
  <c r="M15" i="1"/>
  <c r="P14" i="1"/>
  <c r="J14" i="1"/>
  <c r="M53" i="1"/>
  <c r="G12" i="1"/>
  <c r="I12" i="1"/>
  <c r="R11" i="1"/>
  <c r="J11" i="1"/>
  <c r="N26" i="1"/>
  <c r="G36" i="1"/>
  <c r="I36" i="1"/>
  <c r="N34" i="1"/>
  <c r="Q18" i="1"/>
  <c r="K18" i="1"/>
  <c r="K29" i="1"/>
  <c r="R43" i="1"/>
  <c r="H43" i="1"/>
  <c r="P41" i="1"/>
  <c r="O41" i="1"/>
  <c r="R20" i="1"/>
  <c r="H20" i="1"/>
  <c r="M47" i="1"/>
  <c r="I32" i="1"/>
  <c r="Q23" i="1"/>
  <c r="R14" i="1"/>
  <c r="L26" i="1"/>
  <c r="N36" i="1"/>
  <c r="G18" i="1"/>
  <c r="P20" i="1"/>
  <c r="I39" i="1"/>
  <c r="L23" i="1"/>
  <c r="J15" i="1"/>
  <c r="L14" i="1"/>
  <c r="G53" i="1"/>
  <c r="I53" i="1"/>
  <c r="O12" i="1"/>
  <c r="Q11" i="1"/>
  <c r="P11" i="1"/>
  <c r="J26" i="1"/>
  <c r="O36" i="1"/>
  <c r="J34" i="1"/>
  <c r="M18" i="1"/>
  <c r="P18" i="1"/>
  <c r="O29" i="1"/>
  <c r="N43" i="1"/>
  <c r="Q43" i="1"/>
  <c r="Q41" i="1"/>
  <c r="K41" i="1"/>
  <c r="N20" i="1"/>
  <c r="Q20" i="1"/>
  <c r="I47" i="1"/>
  <c r="R32" i="1"/>
  <c r="O14" i="1"/>
  <c r="Q12" i="1"/>
  <c r="Q36" i="1"/>
  <c r="N29" i="1"/>
  <c r="H47" i="1"/>
  <c r="G39" i="1"/>
  <c r="O23" i="1"/>
  <c r="L15" i="1"/>
  <c r="O53" i="1"/>
  <c r="F54" i="1"/>
  <c r="M11" i="1"/>
  <c r="M42" i="1"/>
  <c r="I18" i="1"/>
  <c r="J43" i="1"/>
  <c r="L41" i="1"/>
  <c r="J20" i="1"/>
  <c r="N32" i="1"/>
  <c r="N45" i="1"/>
  <c r="N30" i="1"/>
  <c r="Q22" i="1"/>
  <c r="O37" i="1"/>
  <c r="G42" i="1"/>
  <c r="L48" i="1"/>
  <c r="O48" i="1"/>
  <c r="P33" i="1"/>
  <c r="K33" i="1"/>
  <c r="N21" i="1"/>
  <c r="I21" i="1"/>
  <c r="P51" i="1"/>
  <c r="I15" i="1"/>
  <c r="S15" i="1" s="1"/>
  <c r="Q38" i="1"/>
  <c r="R15" i="1"/>
  <c r="P45" i="1"/>
  <c r="J45" i="1"/>
  <c r="M38" i="1"/>
  <c r="P30" i="1"/>
  <c r="J30" i="1"/>
  <c r="M22" i="1"/>
  <c r="N37" i="1"/>
  <c r="K37" i="1"/>
  <c r="O42" i="1"/>
  <c r="H48" i="1"/>
  <c r="K48" i="1"/>
  <c r="H33" i="1"/>
  <c r="M33" i="1"/>
  <c r="J21" i="1"/>
  <c r="K21" i="1"/>
  <c r="L51" i="1"/>
  <c r="J42" i="1"/>
  <c r="K45" i="1"/>
  <c r="K30" i="1"/>
  <c r="K15" i="1"/>
  <c r="N15" i="1"/>
  <c r="L45" i="1"/>
  <c r="S45" i="1" s="1"/>
  <c r="G38" i="1"/>
  <c r="I38" i="1"/>
  <c r="L30" i="1"/>
  <c r="G22" i="1"/>
  <c r="I22" i="1"/>
  <c r="G37" i="1"/>
  <c r="Q37" i="1"/>
  <c r="Q42" i="1"/>
  <c r="K42" i="1"/>
  <c r="M48" i="1"/>
  <c r="R33" i="1"/>
  <c r="P21" i="1"/>
  <c r="R51" i="1"/>
  <c r="H51" i="1"/>
  <c r="I42" i="1"/>
  <c r="J51" i="1"/>
  <c r="G15" i="1"/>
  <c r="H15" i="1"/>
  <c r="M45" i="1"/>
  <c r="P38" i="1"/>
  <c r="J38" i="1"/>
  <c r="M30" i="1"/>
  <c r="P22" i="1"/>
  <c r="J22" i="1"/>
  <c r="P37" i="1"/>
  <c r="R42" i="1"/>
  <c r="H42" i="1"/>
  <c r="N48" i="1"/>
  <c r="I33" i="1"/>
  <c r="O21" i="1"/>
  <c r="G51" i="1"/>
  <c r="I51" i="1"/>
  <c r="L42" i="1"/>
  <c r="M51" i="1"/>
  <c r="G45" i="1"/>
  <c r="G30" i="1"/>
  <c r="P48" i="1"/>
  <c r="L33" i="1"/>
  <c r="P32" i="1"/>
  <c r="R21" i="1"/>
  <c r="H35" i="1"/>
  <c r="L35" i="1"/>
  <c r="P35" i="1"/>
  <c r="N35" i="1"/>
  <c r="K35" i="1"/>
  <c r="O35" i="1"/>
  <c r="G35" i="1"/>
  <c r="J35" i="1"/>
  <c r="I35" i="1"/>
  <c r="R35" i="1"/>
  <c r="M35" i="1"/>
  <c r="Q35" i="1"/>
  <c r="J27" i="1"/>
  <c r="H27" i="1"/>
  <c r="L27" i="1"/>
  <c r="P27" i="1"/>
  <c r="K27" i="1"/>
  <c r="O27" i="1"/>
  <c r="G27" i="1"/>
  <c r="N27" i="1"/>
  <c r="I27" i="1"/>
  <c r="R27" i="1"/>
  <c r="M27" i="1"/>
  <c r="Q27" i="1"/>
  <c r="I52" i="1"/>
  <c r="M52" i="1"/>
  <c r="Q52" i="1"/>
  <c r="H52" i="1"/>
  <c r="L52" i="1"/>
  <c r="P52" i="1"/>
  <c r="K52" i="1"/>
  <c r="G52" i="1"/>
  <c r="O52" i="1"/>
  <c r="N52" i="1"/>
  <c r="J52" i="1"/>
  <c r="R52" i="1"/>
  <c r="H49" i="1"/>
  <c r="L49" i="1"/>
  <c r="P49" i="1"/>
  <c r="G49" i="1"/>
  <c r="K49" i="1"/>
  <c r="O49" i="1"/>
  <c r="J49" i="1"/>
  <c r="N49" i="1"/>
  <c r="R49" i="1"/>
  <c r="I49" i="1"/>
  <c r="M49" i="1"/>
  <c r="Q49" i="1"/>
  <c r="S44" i="1"/>
  <c r="S17" i="1"/>
  <c r="S13" i="1"/>
  <c r="S9" i="1"/>
  <c r="S50" i="1"/>
  <c r="S40" i="1"/>
  <c r="S28" i="1"/>
  <c r="S46" i="1"/>
  <c r="S10" i="1"/>
  <c r="S48" i="1" l="1"/>
  <c r="S43" i="1"/>
  <c r="S53" i="1"/>
  <c r="S36" i="1"/>
  <c r="S31" i="1"/>
  <c r="S19" i="1"/>
  <c r="S25" i="1"/>
  <c r="S22" i="1"/>
  <c r="S33" i="1"/>
  <c r="S30" i="1"/>
  <c r="S39" i="1"/>
  <c r="S21" i="1"/>
  <c r="S12" i="1"/>
  <c r="K54" i="1"/>
  <c r="S11" i="1"/>
  <c r="S37" i="1"/>
  <c r="S20" i="1"/>
  <c r="S18" i="1"/>
  <c r="S41" i="1"/>
  <c r="S47" i="1"/>
  <c r="S26" i="1"/>
  <c r="G54" i="1"/>
  <c r="S38" i="1"/>
  <c r="S23" i="1"/>
  <c r="S14" i="1"/>
  <c r="S29" i="1"/>
  <c r="S51" i="1"/>
  <c r="S32" i="1"/>
  <c r="M54" i="1"/>
  <c r="L54" i="1"/>
  <c r="S42" i="1"/>
  <c r="S27" i="1"/>
  <c r="S35" i="1"/>
  <c r="J54" i="1"/>
  <c r="S52" i="1"/>
  <c r="I54" i="1"/>
  <c r="S49" i="1"/>
  <c r="H54" i="1"/>
  <c r="Q54" i="1"/>
  <c r="O54" i="1"/>
  <c r="P54" i="1"/>
  <c r="R54" i="1"/>
  <c r="N54" i="1"/>
  <c r="S54" i="1" l="1"/>
</calcChain>
</file>

<file path=xl/sharedStrings.xml><?xml version="1.0" encoding="utf-8"?>
<sst xmlns="http://schemas.openxmlformats.org/spreadsheetml/2006/main" count="690" uniqueCount="109">
  <si>
    <t>CONTA CONTÁBIL</t>
  </si>
  <si>
    <t>VIVO CORP</t>
  </si>
  <si>
    <t>4.2.3.01.0005</t>
  </si>
  <si>
    <t>CONSUMO COM TELEFONE</t>
  </si>
  <si>
    <t>NR_CONTRATO</t>
  </si>
  <si>
    <t>NM_FORNECEDOR</t>
  </si>
  <si>
    <t>Mês Reajuste</t>
  </si>
  <si>
    <t>% de Reajuste</t>
  </si>
  <si>
    <t>Regra</t>
  </si>
  <si>
    <t>2012/TELP173.00</t>
  </si>
  <si>
    <t>TELEFONICA BRASIL S.A (GVT)</t>
  </si>
  <si>
    <t>Resumo do Objeto: Serviço de telefonia móvel corporativa (celulares VIVO) - ADM CENTRAL</t>
  </si>
  <si>
    <t>EMPRESA</t>
  </si>
  <si>
    <t>COD_SETOR</t>
  </si>
  <si>
    <t>CENTRO_CUSTO</t>
  </si>
  <si>
    <t>SETOR</t>
  </si>
  <si>
    <t>BASE</t>
  </si>
  <si>
    <t>Distribuição Base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</si>
  <si>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</si>
  <si>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</si>
  <si>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</si>
  <si>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</si>
  <si>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</si>
  <si>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</si>
  <si>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</si>
  <si>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</si>
  <si>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</si>
  <si>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</si>
  <si>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</si>
  <si>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</si>
  <si>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</si>
  <si>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01 - MATRIZ - SCMBA</t>
  </si>
  <si>
    <t>GERENCIA DE COMUNICACAO CORPORATIVA</t>
  </si>
  <si>
    <t>SECRETARIA GERAL - ADM CENTRAL</t>
  </si>
  <si>
    <t>PROVEDORIA</t>
  </si>
  <si>
    <t>GERENCIA DE CAPTACAO DE RECURSOS</t>
  </si>
  <si>
    <t>SUPERINTENDENCIA DE SERVICOS CORPORATIVOS</t>
  </si>
  <si>
    <t>GERENCIA DE CONTROLADORIA</t>
  </si>
  <si>
    <t>SUPERVISAO DE SERVICOS GERAIS - ADM. CENTRAL</t>
  </si>
  <si>
    <t>SEGURANCA ADM CENTRAL</t>
  </si>
  <si>
    <t>CONTAS A RECEBER</t>
  </si>
  <si>
    <t>GESTAO DE CONTRATOS</t>
  </si>
  <si>
    <t>GERÊNCIA TECNOLOGIA INFORMAÇÃO</t>
  </si>
  <si>
    <t>SUPERVISÃO INFRAEST  SEGURANÇA</t>
  </si>
  <si>
    <t>GERENCIA DE GESTAO DE PESSOAS</t>
  </si>
  <si>
    <t>COORDENACAO DE PESSOAL</t>
  </si>
  <si>
    <t>SUPERV. RECRUTAMENTO E SELEÇÃO</t>
  </si>
  <si>
    <t>UNIDADE DE ALIMENTACAO E NUTRICAO - PUPILEIRA</t>
  </si>
  <si>
    <t>PROJETOS E OBRAS</t>
  </si>
  <si>
    <t>MANUTENCAO GERAL</t>
  </si>
  <si>
    <t>COORD. SEG TRABALHO E MED OCUP</t>
  </si>
  <si>
    <t>MEIO AMBIENTE E UTILIDADES</t>
  </si>
  <si>
    <t>UNIDADE DE GOVERNANÇA, RISCOS E COMPLIANCE</t>
  </si>
  <si>
    <t>SUPERVISÃO DE SERVICE DESK</t>
  </si>
  <si>
    <t>02 - HOSPITAL SANTA IZABEL</t>
  </si>
  <si>
    <t>AREAS COMUNS, PATIOS E EDIFICACOES</t>
  </si>
  <si>
    <t>PSICOLOGIA HOSPITALAR</t>
  </si>
  <si>
    <t>03 - GESTAO IMOBILIARIA</t>
  </si>
  <si>
    <t>ADMINISTRACAO - DPTO GESTAO IMOBILIARIA</t>
  </si>
  <si>
    <t>04 - CEMITERIO DO CAMPO SANTO</t>
  </si>
  <si>
    <t>ADMINISTRACAO DO CEMITERIO CAMPO SANTO</t>
  </si>
  <si>
    <t>05 - EVENTOS</t>
  </si>
  <si>
    <t>GERÊNCIA DE EVENTOS</t>
  </si>
  <si>
    <t>06 - ACAO SOCIAL</t>
  </si>
  <si>
    <t>DIRETORIA DE ACAO SOCIAL E CULTURA</t>
  </si>
  <si>
    <t>GERENCIA DE ACAO SOCIAL</t>
  </si>
  <si>
    <t>ESPACO AVANCAR - CENTRO DE REF EM PROM SOCIAL E CAPACITACAO</t>
  </si>
  <si>
    <t>CEI SANTO ANTONIO</t>
  </si>
  <si>
    <t>CEI CRISTO REDENTOR</t>
  </si>
  <si>
    <t>CEI CORACAO DE MARIA</t>
  </si>
  <si>
    <t>CEI SAO GERALDO</t>
  </si>
  <si>
    <t>CEI SAO FRANCISCO DE ASSIS</t>
  </si>
  <si>
    <t>07 - PATRIMONIO CULTURAL</t>
  </si>
  <si>
    <t>CENTRO DE MEMORIA JORGE CALMOM</t>
  </si>
  <si>
    <t>MUSEU DA MISERICORDIA</t>
  </si>
  <si>
    <t>08 - FACULDADE SANTA CASA</t>
  </si>
  <si>
    <t>ADMINISTRATIVO</t>
  </si>
  <si>
    <t>10 - CENTRAL DE DOACOES</t>
  </si>
  <si>
    <t>TELE DOACAO</t>
  </si>
  <si>
    <t>Total</t>
  </si>
  <si>
    <t>Instruções: a partir da célula G7 informar o valor mensal. Os valores de rateio serão alterados automaticamente.</t>
  </si>
  <si>
    <t>DTC_INICIAL</t>
  </si>
  <si>
    <t>DTC_FINAL</t>
  </si>
  <si>
    <t>NM_SETOR_SD</t>
  </si>
  <si>
    <t>CD_CONTABIL_PAI_SD</t>
  </si>
  <si>
    <t>DS_CONTABIL_PAI_SD</t>
  </si>
  <si>
    <t>CD_CONTABIL_SD</t>
  </si>
  <si>
    <t>DS_CONTABIL_SD</t>
  </si>
  <si>
    <t>DT_LCTO_SD</t>
  </si>
  <si>
    <t>DOCUMENTO</t>
  </si>
  <si>
    <t>VL_SALDO_SD</t>
  </si>
  <si>
    <t>SG_SALDO_SD</t>
  </si>
  <si>
    <t>COD_EMPRESA</t>
  </si>
  <si>
    <t>DS_EMPRESA_SD</t>
  </si>
  <si>
    <t>4.2.3.01</t>
  </si>
  <si>
    <t>DESPESAS GERAIS E ADMINISTRATIVAS</t>
  </si>
  <si>
    <t>TELEMAR/COELBA/EMBASA - TELEFONICA BRASIL S.A FILI</t>
  </si>
  <si>
    <t>D</t>
  </si>
  <si>
    <t>COORDENAÇÃO SISTEMAS APLICAÇÕES</t>
  </si>
  <si>
    <t>COORD ANALYTICS PROC INOVAÇÕES</t>
  </si>
  <si>
    <t>GERENCIA COMERCIAL HSI</t>
  </si>
  <si>
    <t>VIDEOENDOSCOPIA / DAY</t>
  </si>
  <si>
    <t>TRANSPORTES</t>
  </si>
  <si>
    <t>FACULDADE SANTA CASA</t>
  </si>
  <si>
    <t>CASA DE APOIO SOLANGE FRAGA</t>
  </si>
  <si>
    <t>'</t>
  </si>
  <si>
    <t>,</t>
  </si>
  <si>
    <t>Consumo ago/24 - razao contabil</t>
  </si>
  <si>
    <t>VALOR AGO/24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</si>
</sst>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16]mmmm\-yy;@"/>
    <numFmt numFmtId="165" formatCode="_-* #,##0.0000_-;\-* #,##0.0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164" fontId="7" fillId="3" borderId="5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0" fontId="0" fillId="0" borderId="0" xfId="2" applyNumberFormat="1" applyFont="1"/>
    <xf numFmtId="0" fontId="7" fillId="4" borderId="4" xfId="0" applyFont="1" applyFill="1" applyBorder="1" applyAlignment="1">
      <alignment horizontal="left" vertical="center"/>
    </xf>
    <xf numFmtId="164" fontId="7" fillId="4" borderId="0" xfId="0" applyNumberFormat="1" applyFont="1" applyFill="1" applyAlignment="1">
      <alignment horizontal="left" vertical="center"/>
    </xf>
    <xf numFmtId="164" fontId="7" fillId="4" borderId="5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43" fontId="3" fillId="0" borderId="13" xfId="1" applyFont="1" applyFill="1" applyBorder="1"/>
    <xf numFmtId="17" fontId="0" fillId="5" borderId="11" xfId="0" applyNumberFormat="1" applyFill="1" applyBorder="1" applyAlignment="1">
      <alignment horizontal="center" vertical="center"/>
    </xf>
    <xf numFmtId="10" fontId="0" fillId="5" borderId="11" xfId="2" applyNumberFormat="1" applyFont="1" applyFill="1" applyBorder="1" applyAlignment="1">
      <alignment horizontal="center" vertical="center"/>
    </xf>
    <xf numFmtId="17" fontId="0" fillId="5" borderId="14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/>
    <xf numFmtId="43" fontId="0" fillId="0" borderId="0" xfId="1" applyFont="1"/>
    <xf numFmtId="43" fontId="0" fillId="0" borderId="0" xfId="2" applyNumberFormat="1" applyFont="1"/>
    <xf numFmtId="165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0" xfId="0" quotePrefix="1"/>
    <xf numFmtId="0" fontId="0" fillId="6" borderId="0" xfId="0" applyFill="1"/>
    <xf numFmtId="10" fontId="0" fillId="0" borderId="0" xfId="0" applyNumberFormat="1"/>
    <xf numFmtId="0" fontId="8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7" fontId="8" fillId="4" borderId="16" xfId="0" applyNumberFormat="1" applyFont="1" applyFill="1" applyBorder="1" applyAlignment="1">
      <alignment horizontal="center" vertical="center" wrapText="1"/>
    </xf>
    <xf numFmtId="17" fontId="8" fillId="4" borderId="15" xfId="0" applyNumberFormat="1" applyFont="1" applyFill="1" applyBorder="1" applyAlignment="1">
      <alignment horizontal="center" vertical="center" wrapText="1"/>
    </xf>
    <xf numFmtId="17" fontId="8" fillId="4" borderId="17" xfId="0" applyNumberFormat="1" applyFont="1" applyFill="1" applyBorder="1" applyAlignment="1">
      <alignment horizontal="center" vertical="center" wrapText="1"/>
    </xf>
    <xf numFmtId="17" fontId="8" fillId="4" borderId="18" xfId="0" applyNumberFormat="1" applyFont="1" applyFill="1" applyBorder="1" applyAlignment="1">
      <alignment horizontal="center" vertical="center" wrapText="1"/>
    </xf>
    <xf numFmtId="17" fontId="8" fillId="4" borderId="19" xfId="0" applyNumberFormat="1" applyFont="1" applyFill="1" applyBorder="1" applyAlignment="1">
      <alignment horizontal="center" vertical="center" wrapText="1"/>
    </xf>
    <xf numFmtId="17" fontId="8" fillId="4" borderId="2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31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4C6CB-72C8-48A7-8F6D-23B98CC3F439}" name="Tabela1312345" displayName="Tabela1312345" ref="A8:S54" totalsRowCount="1" headerRowDxfId="30">
  <autoFilter ref="A8:S53" xr:uid="{00000000-0009-0000-0100-000001000000}"/>
  <tableColumns count="19">
    <tableColumn id="4" xr3:uid="{DCF2715B-BD20-4B4D-80AB-0D2C779CC6E1}" name="EMPRESA" totalsRowLabel="Total"/>
    <tableColumn id="1" xr3:uid="{3D2B1D0C-D2BE-4F90-AF20-9324E342B502}" name="COD_SETOR" totalsRowFunction="count"/>
    <tableColumn id="17" xr3:uid="{843DC8CF-0A89-456E-BEFC-9F6922B97E20}" name="CENTRO_CUSTO" dataDxfId="29"/>
    <tableColumn id="3" xr3:uid="{29ED5FBC-4807-4AC4-B8DB-3F5E9834B153}" name="SETOR"/>
    <tableColumn id="2" xr3:uid="{29ADB96D-EDBF-430A-9AA9-42A0A81838A3}" name="BASE" totalsRowFunction="sum" totalsRowDxfId="14" dataCellStyle="Vírgula"/>
    <tableColumn id="18" xr3:uid="{40E6E0B2-498E-4B8C-B067-B7EDC5315478}" name="Distribuição Base" totalsRowFunction="sum" dataDxfId="28" totalsRowDxfId="13" dataCellStyle="Porcentagem">
      <calculatedColumnFormula>Tabela1312345[[#This Row],[BASE]]/Tabela1312345[[#Totals],[BASE]]</calculatedColumnFormula>
    </tableColumn>
    <tableColumn id="5" xr3:uid="{9310998D-2F9E-43FD-AEFB-091D5C172F91}" name="JANEIRO" totalsRowFunction="sum" dataDxfId="27" totalsRowDxfId="12" dataCellStyle="Porcentagem">
      <calculatedColumnFormula>G$7*Tabela1312345[[#This Row],[Distribuição Base]]</calculatedColumnFormula>
    </tableColumn>
    <tableColumn id="6" xr3:uid="{631C87F9-3DF0-4F34-B548-4236FCC63640}" name="FEVEREIRO" totalsRowFunction="sum" dataDxfId="26" totalsRowDxfId="11" dataCellStyle="Porcentagem">
      <calculatedColumnFormula>H$7*Tabela1312345[[#This Row],[Distribuição Base]]</calculatedColumnFormula>
    </tableColumn>
    <tableColumn id="7" xr3:uid="{3EEC1642-F066-409F-A029-969EB8D4810A}" name="MARÇO" totalsRowFunction="sum" dataDxfId="25" totalsRowDxfId="10" dataCellStyle="Porcentagem">
      <calculatedColumnFormula>I$7*Tabela1312345[[#This Row],[Distribuição Base]]</calculatedColumnFormula>
    </tableColumn>
    <tableColumn id="8" xr3:uid="{443C7B02-0CEC-45B3-A9FF-92170E88DFE2}" name="ABRIL" totalsRowFunction="sum" dataDxfId="24" totalsRowDxfId="9" dataCellStyle="Porcentagem">
      <calculatedColumnFormula>J$7*Tabela1312345[[#This Row],[Distribuição Base]]</calculatedColumnFormula>
    </tableColumn>
    <tableColumn id="9" xr3:uid="{C9F3D138-15EE-47A8-8634-C3A9A388E2D2}" name="MAIO" totalsRowFunction="sum" dataDxfId="23" totalsRowDxfId="8" dataCellStyle="Porcentagem">
      <calculatedColumnFormula>K$7*Tabela1312345[[#This Row],[Distribuição Base]]</calculatedColumnFormula>
    </tableColumn>
    <tableColumn id="10" xr3:uid="{BF64B212-0E47-4A7A-BC61-E7B2C40D23D6}" name="JUNHO" totalsRowFunction="sum" dataDxfId="22" totalsRowDxfId="7" dataCellStyle="Porcentagem">
      <calculatedColumnFormula>L$7*Tabela1312345[[#This Row],[Distribuição Base]]</calculatedColumnFormula>
    </tableColumn>
    <tableColumn id="11" xr3:uid="{34C3F814-B12C-47F5-9856-787F862A1663}" name="JULHO" totalsRowFunction="sum" dataDxfId="21" totalsRowDxfId="6" dataCellStyle="Porcentagem">
      <calculatedColumnFormula>M$7*Tabela1312345[[#This Row],[Distribuição Base]]</calculatedColumnFormula>
    </tableColumn>
    <tableColumn id="12" xr3:uid="{2FB02CFD-8EC6-4E92-A0B5-C9B3FEC9ECFD}" name="AGOSTO" totalsRowFunction="sum" dataDxfId="20" totalsRowDxfId="5" dataCellStyle="Porcentagem">
      <calculatedColumnFormula>N$7*Tabela1312345[[#This Row],[Distribuição Base]]</calculatedColumnFormula>
    </tableColumn>
    <tableColumn id="13" xr3:uid="{DC61F5B8-BCBE-41A6-B92C-564A1CADE391}" name="SETEMBRO" totalsRowFunction="sum" dataDxfId="19" totalsRowDxfId="4" dataCellStyle="Porcentagem">
      <calculatedColumnFormula>O$7*Tabela1312345[[#This Row],[Distribuição Base]]</calculatedColumnFormula>
    </tableColumn>
    <tableColumn id="14" xr3:uid="{7D44A823-3D27-433B-836C-508E6D51D58F}" name="OUTUBRO" totalsRowFunction="sum" dataDxfId="18" totalsRowDxfId="3" dataCellStyle="Porcentagem">
      <calculatedColumnFormula>P$7*Tabela1312345[[#This Row],[Distribuição Base]]</calculatedColumnFormula>
    </tableColumn>
    <tableColumn id="15" xr3:uid="{0DC10F4F-9BF3-4C86-8973-FFA0973F0DD3}" name="NOVEMBRO" totalsRowFunction="sum" dataDxfId="17" totalsRowDxfId="2" dataCellStyle="Porcentagem">
      <calculatedColumnFormula>Q$7*Tabela1312345[[#This Row],[Distribuição Base]]</calculatedColumnFormula>
    </tableColumn>
    <tableColumn id="16" xr3:uid="{51CCE925-854F-4694-BD21-968B9E30034B}" name="DEZEMBRO" totalsRowFunction="sum" dataDxfId="16" totalsRowDxfId="1" dataCellStyle="Porcentagem">
      <calculatedColumnFormula>R$7*Tabela1312345[[#This Row],[Distribuição Base]]</calculatedColumnFormula>
    </tableColumn>
    <tableColumn id="19" xr3:uid="{D3012EC7-9748-4E71-BEFE-3C23627577C4}" name="TOTAL" totalsRowFunction="sum" dataDxfId="15" totalsRowDxfId="0" dataCellStyle="Porcentagem">
      <calculatedColumnFormula>SUM(Tabela1312345[[#This Row],[JANEIRO]:[DEZEMBRO]])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D452-2C42-444D-8F8F-354E47DD6222}">
  <sheetPr>
    <tabColor rgb="FF00B050"/>
  </sheetPr>
  <dimension ref="A1:T54"/>
  <sheetViews>
    <sheetView showGridLines="0" tabSelected="1" topLeftCell="A27" workbookViewId="0">
      <selection activeCell="E45" sqref="E45"/>
    </sheetView>
  </sheetViews>
  <sheetFormatPr defaultRowHeight="15" x14ac:dyDescent="0.25"/>
  <cols>
    <col min="1" max="1" width="25.85546875" customWidth="1"/>
    <col min="2" max="2" width="24.42578125" bestFit="1" customWidth="1"/>
    <col min="3" max="3" width="12.85546875" customWidth="1"/>
    <col min="4" max="4" width="28.5703125" customWidth="1"/>
    <col min="5" max="5" width="27.5703125" bestFit="1" customWidth="1"/>
    <col min="6" max="6" width="40.28515625" customWidth="1"/>
    <col min="7" max="7" width="14.140625" customWidth="1"/>
    <col min="8" max="8" width="15.28515625" bestFit="1" customWidth="1"/>
    <col min="9" max="9" width="12.5703125" bestFit="1" customWidth="1"/>
    <col min="10" max="10" width="10.7109375" bestFit="1" customWidth="1"/>
    <col min="11" max="11" width="10.85546875" bestFit="1" customWidth="1"/>
    <col min="12" max="12" width="12" bestFit="1" customWidth="1"/>
    <col min="13" max="13" width="11.42578125" bestFit="1" customWidth="1"/>
    <col min="14" max="14" width="13.28515625" bestFit="1" customWidth="1"/>
    <col min="15" max="15" width="15.28515625" bestFit="1" customWidth="1"/>
    <col min="16" max="16" width="14.7109375" bestFit="1" customWidth="1"/>
    <col min="17" max="17" width="16.42578125" bestFit="1" customWidth="1"/>
    <col min="18" max="18" width="13.140625" customWidth="1"/>
    <col min="19" max="19" width="10.5703125" bestFit="1" customWidth="1"/>
  </cols>
  <sheetData>
    <row r="1" spans="1:20" ht="19.5" customHeight="1" thickBot="1" x14ac:dyDescent="0.3">
      <c r="A1" s="1"/>
      <c r="B1" s="1"/>
      <c r="C1" s="2"/>
      <c r="D1" s="3"/>
      <c r="E1" s="3" t="s">
        <v>0</v>
      </c>
      <c r="F1" s="4"/>
    </row>
    <row r="2" spans="1:20" ht="18.75" customHeight="1" x14ac:dyDescent="0.25">
      <c r="A2" s="5" t="s">
        <v>1</v>
      </c>
      <c r="B2" s="6"/>
      <c r="C2" s="7"/>
      <c r="D2" s="8"/>
      <c r="E2" s="8" t="s">
        <v>2</v>
      </c>
      <c r="F2" s="9" t="s">
        <v>3</v>
      </c>
      <c r="H2" s="10"/>
    </row>
    <row r="3" spans="1:20" ht="16.5" thickBot="1" x14ac:dyDescent="0.3">
      <c r="A3" s="11"/>
      <c r="B3" s="12"/>
      <c r="C3" s="13"/>
      <c r="D3" s="14"/>
      <c r="E3" s="14"/>
      <c r="F3" s="15"/>
    </row>
    <row r="4" spans="1:20" x14ac:dyDescent="0.25">
      <c r="A4" s="16" t="s">
        <v>4</v>
      </c>
      <c r="B4" s="17" t="s">
        <v>5</v>
      </c>
      <c r="C4" s="18" t="s">
        <v>108</v>
      </c>
      <c r="D4" s="18" t="s">
        <v>6</v>
      </c>
      <c r="E4" s="18" t="s">
        <v>7</v>
      </c>
      <c r="F4" s="18" t="s">
        <v>8</v>
      </c>
    </row>
    <row r="5" spans="1:20" x14ac:dyDescent="0.25">
      <c r="A5" s="19" t="s">
        <v>9</v>
      </c>
      <c r="B5" s="20" t="s">
        <v>10</v>
      </c>
      <c r="C5" s="21"/>
      <c r="D5" s="22"/>
      <c r="E5" s="23"/>
      <c r="F5" s="24" t="s">
        <v>107</v>
      </c>
    </row>
    <row r="6" spans="1:20" x14ac:dyDescent="0.25">
      <c r="A6" s="35" t="s">
        <v>11</v>
      </c>
      <c r="B6" s="36"/>
      <c r="C6" s="36"/>
      <c r="D6" s="38" t="s">
        <v>80</v>
      </c>
      <c r="E6" s="39"/>
      <c r="F6" s="40"/>
    </row>
    <row r="7" spans="1:20" x14ac:dyDescent="0.25">
      <c r="A7" s="37"/>
      <c r="B7" s="37"/>
      <c r="C7" s="37"/>
      <c r="D7" s="41"/>
      <c r="E7" s="42"/>
      <c r="F7" s="43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20" x14ac:dyDescent="0.25">
      <c r="A8" s="25" t="s">
        <v>12</v>
      </c>
      <c r="B8" s="25" t="s">
        <v>13</v>
      </c>
      <c r="C8" s="25" t="s">
        <v>14</v>
      </c>
      <c r="D8" s="25" t="s">
        <v>15</v>
      </c>
      <c r="E8" s="25" t="s">
        <v>16</v>
      </c>
      <c r="F8" s="25" t="s">
        <v>17</v>
      </c>
      <c r="G8" s="25" t="s">
        <v>18</v>
      </c>
      <c r="H8" s="25" t="s">
        <v>19</v>
      </c>
      <c r="I8" s="25" t="s">
        <v>20</v>
      </c>
      <c r="J8" s="25" t="s">
        <v>21</v>
      </c>
      <c r="K8" s="25" t="s">
        <v>22</v>
      </c>
      <c r="L8" s="25" t="s">
        <v>23</v>
      </c>
      <c r="M8" s="25" t="s">
        <v>24</v>
      </c>
      <c r="N8" s="25" t="s">
        <v>25</v>
      </c>
      <c r="O8" s="25" t="s">
        <v>26</v>
      </c>
      <c r="P8" s="25" t="s">
        <v>27</v>
      </c>
      <c r="Q8" s="25" t="s">
        <v>28</v>
      </c>
      <c r="R8" s="25" t="s">
        <v>29</v>
      </c>
      <c r="S8" s="25" t="s">
        <v>30</v>
      </c>
    </row>
    <row r="9" spans="1:20" x14ac:dyDescent="0.25">
      <c r="A9" t="s">
        <v>31</v>
      </c>
      <c r="B9" s="26">
        <v>3</v>
      </c>
      <c r="C9" s="26">
        <v>11001</v>
      </c>
      <c r="D9" t="s">
        <v>32</v>
      </c>
      <c r="E9" s="27">
        <v>-171.47</v>
      </c>
      <c r="F9" s="10">
        <f>Tabela1312345[[#This Row],[BASE]]/Tabela1312345[[#Totals],[BASE]]</f>
        <v>5.7940994596859516E-2</v>
      </c>
      <c r="G9" s="28">
        <f>G$7*Tabela1312345[[#This Row],[Distribuição Base]]</f>
        <v>0</v>
      </c>
      <c r="H9" s="28">
        <f>H$7*Tabela1312345[[#This Row],[Distribuição Base]]</f>
        <v>0</v>
      </c>
      <c r="I9" s="28">
        <f>I$7*Tabela1312345[[#This Row],[Distribuição Base]]</f>
        <v>0</v>
      </c>
      <c r="J9" s="28">
        <f>J$7*Tabela1312345[[#This Row],[Distribuição Base]]</f>
        <v>0</v>
      </c>
      <c r="K9" s="28">
        <f>K$7*Tabela1312345[[#This Row],[Distribuição Base]]</f>
        <v>0</v>
      </c>
      <c r="L9" s="28">
        <f>L$7*Tabela1312345[[#This Row],[Distribuição Base]]</f>
        <v>0</v>
      </c>
      <c r="M9" s="28">
        <f>M$7*Tabela1312345[[#This Row],[Distribuição Base]]</f>
        <v>0</v>
      </c>
      <c r="N9" s="28">
        <f>N$7*Tabela1312345[[#This Row],[Distribuição Base]]</f>
        <v>0</v>
      </c>
      <c r="O9" s="28">
        <f>O$7*Tabela1312345[[#This Row],[Distribuição Base]]</f>
        <v>0</v>
      </c>
      <c r="P9" s="28">
        <f>P$7*Tabela1312345[[#This Row],[Distribuição Base]]</f>
        <v>0</v>
      </c>
      <c r="Q9" s="28">
        <f>Q$7*Tabela1312345[[#This Row],[Distribuição Base]]</f>
        <v>0</v>
      </c>
      <c r="R9" s="28">
        <f>R$7*Tabela1312345[[#This Row],[Distribuição Base]]</f>
        <v>0</v>
      </c>
      <c r="S9" s="28">
        <f>SUM(Tabela1312345[[#This Row],[JANEIRO]:[DEZEMBRO]])</f>
        <v>0</v>
      </c>
    </row>
    <row r="10" spans="1:20" x14ac:dyDescent="0.25">
      <c r="A10" t="s">
        <v>31</v>
      </c>
      <c r="B10" s="26">
        <v>5</v>
      </c>
      <c r="C10" s="26">
        <v>11010</v>
      </c>
      <c r="D10" t="s">
        <v>33</v>
      </c>
      <c r="E10" s="27">
        <v>-28.49</v>
      </c>
      <c r="F10" s="10">
        <f>Tabela1312345[[#This Row],[BASE]]/Tabela1312345[[#Totals],[BASE]]</f>
        <v>9.6269839392577571E-3</v>
      </c>
      <c r="G10" s="28">
        <f>G$7*Tabela1312345[[#This Row],[Distribuição Base]]</f>
        <v>0</v>
      </c>
      <c r="H10" s="28">
        <f>H$7*Tabela1312345[[#This Row],[Distribuição Base]]</f>
        <v>0</v>
      </c>
      <c r="I10" s="28">
        <f>I$7*Tabela1312345[[#This Row],[Distribuição Base]]</f>
        <v>0</v>
      </c>
      <c r="J10" s="28">
        <f>J$7*Tabela1312345[[#This Row],[Distribuição Base]]</f>
        <v>0</v>
      </c>
      <c r="K10" s="28">
        <f>K$7*Tabela1312345[[#This Row],[Distribuição Base]]</f>
        <v>0</v>
      </c>
      <c r="L10" s="28">
        <f>L$7*Tabela1312345[[#This Row],[Distribuição Base]]</f>
        <v>0</v>
      </c>
      <c r="M10" s="28">
        <f>M$7*Tabela1312345[[#This Row],[Distribuição Base]]</f>
        <v>0</v>
      </c>
      <c r="N10" s="28">
        <f>N$7*Tabela1312345[[#This Row],[Distribuição Base]]</f>
        <v>0</v>
      </c>
      <c r="O10" s="28">
        <f>O$7*Tabela1312345[[#This Row],[Distribuição Base]]</f>
        <v>0</v>
      </c>
      <c r="P10" s="28">
        <f>P$7*Tabela1312345[[#This Row],[Distribuição Base]]</f>
        <v>0</v>
      </c>
      <c r="Q10" s="28">
        <f>Q$7*Tabela1312345[[#This Row],[Distribuição Base]]</f>
        <v>0</v>
      </c>
      <c r="R10" s="28">
        <f>R$7*Tabela1312345[[#This Row],[Distribuição Base]]</f>
        <v>0</v>
      </c>
      <c r="S10" s="28">
        <f>SUM(Tabela1312345[[#This Row],[JANEIRO]:[DEZEMBRO]])</f>
        <v>0</v>
      </c>
      <c r="T10" s="29"/>
    </row>
    <row r="11" spans="1:20" x14ac:dyDescent="0.25">
      <c r="A11" t="s">
        <v>31</v>
      </c>
      <c r="B11" s="26">
        <v>7</v>
      </c>
      <c r="C11" s="26">
        <v>11013</v>
      </c>
      <c r="D11" t="s">
        <v>34</v>
      </c>
      <c r="E11" s="27">
        <v>-127.14</v>
      </c>
      <c r="F11" s="10">
        <f>Tabela1312345[[#This Row],[BASE]]/Tabela1312345[[#Totals],[BASE]]</f>
        <v>4.2961556266663085E-2</v>
      </c>
      <c r="G11" s="28">
        <f>G$7*Tabela1312345[[#This Row],[Distribuição Base]]</f>
        <v>0</v>
      </c>
      <c r="H11" s="28">
        <f>H$7*Tabela1312345[[#This Row],[Distribuição Base]]</f>
        <v>0</v>
      </c>
      <c r="I11" s="28">
        <f>I$7*Tabela1312345[[#This Row],[Distribuição Base]]</f>
        <v>0</v>
      </c>
      <c r="J11" s="28">
        <f>J$7*Tabela1312345[[#This Row],[Distribuição Base]]</f>
        <v>0</v>
      </c>
      <c r="K11" s="28">
        <f>K$7*Tabela1312345[[#This Row],[Distribuição Base]]</f>
        <v>0</v>
      </c>
      <c r="L11" s="28">
        <f>L$7*Tabela1312345[[#This Row],[Distribuição Base]]</f>
        <v>0</v>
      </c>
      <c r="M11" s="28">
        <f>M$7*Tabela1312345[[#This Row],[Distribuição Base]]</f>
        <v>0</v>
      </c>
      <c r="N11" s="28">
        <f>N$7*Tabela1312345[[#This Row],[Distribuição Base]]</f>
        <v>0</v>
      </c>
      <c r="O11" s="28">
        <f>O$7*Tabela1312345[[#This Row],[Distribuição Base]]</f>
        <v>0</v>
      </c>
      <c r="P11" s="28">
        <f>P$7*Tabela1312345[[#This Row],[Distribuição Base]]</f>
        <v>0</v>
      </c>
      <c r="Q11" s="28">
        <f>Q$7*Tabela1312345[[#This Row],[Distribuição Base]]</f>
        <v>0</v>
      </c>
      <c r="R11" s="28">
        <f>R$7*Tabela1312345[[#This Row],[Distribuição Base]]</f>
        <v>0</v>
      </c>
      <c r="S11" s="28">
        <f>SUM(Tabela1312345[[#This Row],[JANEIRO]:[DEZEMBRO]])</f>
        <v>0</v>
      </c>
    </row>
    <row r="12" spans="1:20" x14ac:dyDescent="0.25">
      <c r="A12" t="s">
        <v>31</v>
      </c>
      <c r="B12" s="26">
        <v>11</v>
      </c>
      <c r="C12" s="26">
        <v>11019</v>
      </c>
      <c r="D12" t="s">
        <v>35</v>
      </c>
      <c r="E12" s="27">
        <v>-28.49</v>
      </c>
      <c r="F12" s="10">
        <f>Tabela1312345[[#This Row],[BASE]]/Tabela1312345[[#Totals],[BASE]]</f>
        <v>9.6269839392577571E-3</v>
      </c>
      <c r="G12" s="28">
        <f>G$7*Tabela1312345[[#This Row],[Distribuição Base]]</f>
        <v>0</v>
      </c>
      <c r="H12" s="28">
        <f>H$7*Tabela1312345[[#This Row],[Distribuição Base]]</f>
        <v>0</v>
      </c>
      <c r="I12" s="28">
        <f>I$7*Tabela1312345[[#This Row],[Distribuição Base]]</f>
        <v>0</v>
      </c>
      <c r="J12" s="28">
        <f>J$7*Tabela1312345[[#This Row],[Distribuição Base]]</f>
        <v>0</v>
      </c>
      <c r="K12" s="28">
        <f>K$7*Tabela1312345[[#This Row],[Distribuição Base]]</f>
        <v>0</v>
      </c>
      <c r="L12" s="28">
        <f>L$7*Tabela1312345[[#This Row],[Distribuição Base]]</f>
        <v>0</v>
      </c>
      <c r="M12" s="28">
        <f>M$7*Tabela1312345[[#This Row],[Distribuição Base]]</f>
        <v>0</v>
      </c>
      <c r="N12" s="28">
        <f>N$7*Tabela1312345[[#This Row],[Distribuição Base]]</f>
        <v>0</v>
      </c>
      <c r="O12" s="28">
        <f>O$7*Tabela1312345[[#This Row],[Distribuição Base]]</f>
        <v>0</v>
      </c>
      <c r="P12" s="28">
        <f>P$7*Tabela1312345[[#This Row],[Distribuição Base]]</f>
        <v>0</v>
      </c>
      <c r="Q12" s="28">
        <f>Q$7*Tabela1312345[[#This Row],[Distribuição Base]]</f>
        <v>0</v>
      </c>
      <c r="R12" s="28">
        <f>R$7*Tabela1312345[[#This Row],[Distribuição Base]]</f>
        <v>0</v>
      </c>
      <c r="S12" s="28">
        <f>SUM(Tabela1312345[[#This Row],[JANEIRO]:[DEZEMBRO]])</f>
        <v>0</v>
      </c>
    </row>
    <row r="13" spans="1:20" x14ac:dyDescent="0.25">
      <c r="A13" t="s">
        <v>31</v>
      </c>
      <c r="B13" s="26">
        <v>857</v>
      </c>
      <c r="C13" s="26">
        <v>11021</v>
      </c>
      <c r="D13" t="s">
        <v>52</v>
      </c>
      <c r="E13" s="27">
        <v>-38.9</v>
      </c>
      <c r="F13" s="10">
        <f>Tabela1312345[[#This Row],[BASE]]/Tabela1312345[[#Totals],[BASE]]</f>
        <v>1.3144600745423894E-2</v>
      </c>
      <c r="G13" s="28">
        <f>G$7*Tabela1312345[[#This Row],[Distribuição Base]]</f>
        <v>0</v>
      </c>
      <c r="H13" s="28">
        <f>H$7*Tabela1312345[[#This Row],[Distribuição Base]]</f>
        <v>0</v>
      </c>
      <c r="I13" s="28">
        <f>I$7*Tabela1312345[[#This Row],[Distribuição Base]]</f>
        <v>0</v>
      </c>
      <c r="J13" s="28">
        <f>J$7*Tabela1312345[[#This Row],[Distribuição Base]]</f>
        <v>0</v>
      </c>
      <c r="K13" s="28">
        <f>K$7*Tabela1312345[[#This Row],[Distribuição Base]]</f>
        <v>0</v>
      </c>
      <c r="L13" s="28">
        <f>L$7*Tabela1312345[[#This Row],[Distribuição Base]]</f>
        <v>0</v>
      </c>
      <c r="M13" s="28">
        <f>M$7*Tabela1312345[[#This Row],[Distribuição Base]]</f>
        <v>0</v>
      </c>
      <c r="N13" s="28">
        <f>N$7*Tabela1312345[[#This Row],[Distribuição Base]]</f>
        <v>0</v>
      </c>
      <c r="O13" s="28">
        <f>O$7*Tabela1312345[[#This Row],[Distribuição Base]]</f>
        <v>0</v>
      </c>
      <c r="P13" s="28">
        <f>P$7*Tabela1312345[[#This Row],[Distribuição Base]]</f>
        <v>0</v>
      </c>
      <c r="Q13" s="28">
        <f>Q$7*Tabela1312345[[#This Row],[Distribuição Base]]</f>
        <v>0</v>
      </c>
      <c r="R13" s="28">
        <f>R$7*Tabela1312345[[#This Row],[Distribuição Base]]</f>
        <v>0</v>
      </c>
      <c r="S13" s="28">
        <f>SUM(Tabela1312345[[#This Row],[JANEIRO]:[DEZEMBRO]])</f>
        <v>0</v>
      </c>
    </row>
    <row r="14" spans="1:20" x14ac:dyDescent="0.25">
      <c r="A14" t="s">
        <v>31</v>
      </c>
      <c r="B14" s="26">
        <v>13</v>
      </c>
      <c r="C14" s="26">
        <v>12001</v>
      </c>
      <c r="D14" t="s">
        <v>36</v>
      </c>
      <c r="E14" s="27">
        <v>-144.12</v>
      </c>
      <c r="F14" s="10">
        <f>Tabela1312345[[#This Row],[BASE]]/Tabela1312345[[#Totals],[BASE]]</f>
        <v>4.8699225178161741E-2</v>
      </c>
      <c r="G14" s="28">
        <f>G$7*Tabela1312345[[#This Row],[Distribuição Base]]</f>
        <v>0</v>
      </c>
      <c r="H14" s="28">
        <f>H$7*Tabela1312345[[#This Row],[Distribuição Base]]</f>
        <v>0</v>
      </c>
      <c r="I14" s="28">
        <f>I$7*Tabela1312345[[#This Row],[Distribuição Base]]</f>
        <v>0</v>
      </c>
      <c r="J14" s="28">
        <f>J$7*Tabela1312345[[#This Row],[Distribuição Base]]</f>
        <v>0</v>
      </c>
      <c r="K14" s="28">
        <f>K$7*Tabela1312345[[#This Row],[Distribuição Base]]</f>
        <v>0</v>
      </c>
      <c r="L14" s="28">
        <f>L$7*Tabela1312345[[#This Row],[Distribuição Base]]</f>
        <v>0</v>
      </c>
      <c r="M14" s="28">
        <f>M$7*Tabela1312345[[#This Row],[Distribuição Base]]</f>
        <v>0</v>
      </c>
      <c r="N14" s="28">
        <f>N$7*Tabela1312345[[#This Row],[Distribuição Base]]</f>
        <v>0</v>
      </c>
      <c r="O14" s="28">
        <f>O$7*Tabela1312345[[#This Row],[Distribuição Base]]</f>
        <v>0</v>
      </c>
      <c r="P14" s="28">
        <f>P$7*Tabela1312345[[#This Row],[Distribuição Base]]</f>
        <v>0</v>
      </c>
      <c r="Q14" s="28">
        <f>Q$7*Tabela1312345[[#This Row],[Distribuição Base]]</f>
        <v>0</v>
      </c>
      <c r="R14" s="28">
        <f>R$7*Tabela1312345[[#This Row],[Distribuição Base]]</f>
        <v>0</v>
      </c>
      <c r="S14" s="28">
        <f>SUM(Tabela1312345[[#This Row],[JANEIRO]:[DEZEMBRO]])</f>
        <v>0</v>
      </c>
    </row>
    <row r="15" spans="1:20" x14ac:dyDescent="0.25">
      <c r="A15" t="s">
        <v>31</v>
      </c>
      <c r="B15" s="26">
        <v>16</v>
      </c>
      <c r="C15" s="26">
        <v>12101</v>
      </c>
      <c r="D15" t="s">
        <v>37</v>
      </c>
      <c r="E15" s="27">
        <v>-56.98</v>
      </c>
      <c r="F15" s="10">
        <f>Tabela1312345[[#This Row],[BASE]]/Tabela1312345[[#Totals],[BASE]]</f>
        <v>1.9253967878515514E-2</v>
      </c>
      <c r="G15" s="28">
        <f>G$7*Tabela1312345[[#This Row],[Distribuição Base]]</f>
        <v>0</v>
      </c>
      <c r="H15" s="28">
        <f>H$7*Tabela1312345[[#This Row],[Distribuição Base]]</f>
        <v>0</v>
      </c>
      <c r="I15" s="28">
        <f>I$7*Tabela1312345[[#This Row],[Distribuição Base]]</f>
        <v>0</v>
      </c>
      <c r="J15" s="28">
        <f>J$7*Tabela1312345[[#This Row],[Distribuição Base]]</f>
        <v>0</v>
      </c>
      <c r="K15" s="28">
        <f>K$7*Tabela1312345[[#This Row],[Distribuição Base]]</f>
        <v>0</v>
      </c>
      <c r="L15" s="28">
        <f>L$7*Tabela1312345[[#This Row],[Distribuição Base]]</f>
        <v>0</v>
      </c>
      <c r="M15" s="28">
        <f>M$7*Tabela1312345[[#This Row],[Distribuição Base]]</f>
        <v>0</v>
      </c>
      <c r="N15" s="28">
        <f>N$7*Tabela1312345[[#This Row],[Distribuição Base]]</f>
        <v>0</v>
      </c>
      <c r="O15" s="28">
        <f>O$7*Tabela1312345[[#This Row],[Distribuição Base]]</f>
        <v>0</v>
      </c>
      <c r="P15" s="28">
        <f>P$7*Tabela1312345[[#This Row],[Distribuição Base]]</f>
        <v>0</v>
      </c>
      <c r="Q15" s="28">
        <f>Q$7*Tabela1312345[[#This Row],[Distribuição Base]]</f>
        <v>0</v>
      </c>
      <c r="R15" s="28">
        <f>R$7*Tabela1312345[[#This Row],[Distribuição Base]]</f>
        <v>0</v>
      </c>
      <c r="S15" s="28">
        <f>SUM(Tabela1312345[[#This Row],[JANEIRO]:[DEZEMBRO]])</f>
        <v>0</v>
      </c>
    </row>
    <row r="16" spans="1:20" x14ac:dyDescent="0.25">
      <c r="A16" t="s">
        <v>31</v>
      </c>
      <c r="B16" s="26">
        <v>18</v>
      </c>
      <c r="C16" s="26">
        <v>12110</v>
      </c>
      <c r="D16" t="s">
        <v>38</v>
      </c>
      <c r="E16" s="27">
        <v>-28.49</v>
      </c>
      <c r="F16" s="10">
        <f>Tabela1312345[[#This Row],[BASE]]/Tabela1312345[[#Totals],[BASE]]</f>
        <v>9.6269839392577571E-3</v>
      </c>
      <c r="G16" s="28">
        <f>G$7*Tabela1312345[[#This Row],[Distribuição Base]]</f>
        <v>0</v>
      </c>
      <c r="H16" s="28">
        <f>H$7*Tabela1312345[[#This Row],[Distribuição Base]]</f>
        <v>0</v>
      </c>
      <c r="I16" s="28">
        <f>I$7*Tabela1312345[[#This Row],[Distribuição Base]]</f>
        <v>0</v>
      </c>
      <c r="J16" s="28">
        <f>J$7*Tabela1312345[[#This Row],[Distribuição Base]]</f>
        <v>0</v>
      </c>
      <c r="K16" s="28">
        <f>K$7*Tabela1312345[[#This Row],[Distribuição Base]]</f>
        <v>0</v>
      </c>
      <c r="L16" s="28">
        <f>L$7*Tabela1312345[[#This Row],[Distribuição Base]]</f>
        <v>0</v>
      </c>
      <c r="M16" s="28">
        <f>M$7*Tabela1312345[[#This Row],[Distribuição Base]]</f>
        <v>0</v>
      </c>
      <c r="N16" s="28">
        <f>N$7*Tabela1312345[[#This Row],[Distribuição Base]]</f>
        <v>0</v>
      </c>
      <c r="O16" s="28">
        <f>O$7*Tabela1312345[[#This Row],[Distribuição Base]]</f>
        <v>0</v>
      </c>
      <c r="P16" s="28">
        <f>P$7*Tabela1312345[[#This Row],[Distribuição Base]]</f>
        <v>0</v>
      </c>
      <c r="Q16" s="28">
        <f>Q$7*Tabela1312345[[#This Row],[Distribuição Base]]</f>
        <v>0</v>
      </c>
      <c r="R16" s="28">
        <f>R$7*Tabela1312345[[#This Row],[Distribuição Base]]</f>
        <v>0</v>
      </c>
      <c r="S16" s="28">
        <f>SUM(Tabela1312345[[#This Row],[JANEIRO]:[DEZEMBRO]])</f>
        <v>0</v>
      </c>
    </row>
    <row r="17" spans="1:19" x14ac:dyDescent="0.25">
      <c r="A17" t="s">
        <v>31</v>
      </c>
      <c r="B17" s="26">
        <v>19</v>
      </c>
      <c r="C17" s="26">
        <v>12111</v>
      </c>
      <c r="D17" t="s">
        <v>39</v>
      </c>
      <c r="E17" s="27">
        <v>-70.58</v>
      </c>
      <c r="F17" s="10">
        <f>Tabela1312345[[#This Row],[BASE]]/Tabela1312345[[#Totals],[BASE]]</f>
        <v>2.3849509527301246E-2</v>
      </c>
      <c r="G17" s="28">
        <f>G$7*Tabela1312345[[#This Row],[Distribuição Base]]</f>
        <v>0</v>
      </c>
      <c r="H17" s="28">
        <f>H$7*Tabela1312345[[#This Row],[Distribuição Base]]</f>
        <v>0</v>
      </c>
      <c r="I17" s="28">
        <f>I$7*Tabela1312345[[#This Row],[Distribuição Base]]</f>
        <v>0</v>
      </c>
      <c r="J17" s="28">
        <f>J$7*Tabela1312345[[#This Row],[Distribuição Base]]</f>
        <v>0</v>
      </c>
      <c r="K17" s="28">
        <f>K$7*Tabela1312345[[#This Row],[Distribuição Base]]</f>
        <v>0</v>
      </c>
      <c r="L17" s="28">
        <f>L$7*Tabela1312345[[#This Row],[Distribuição Base]]</f>
        <v>0</v>
      </c>
      <c r="M17" s="28">
        <f>M$7*Tabela1312345[[#This Row],[Distribuição Base]]</f>
        <v>0</v>
      </c>
      <c r="N17" s="28">
        <f>N$7*Tabela1312345[[#This Row],[Distribuição Base]]</f>
        <v>0</v>
      </c>
      <c r="O17" s="28">
        <f>O$7*Tabela1312345[[#This Row],[Distribuição Base]]</f>
        <v>0</v>
      </c>
      <c r="P17" s="28">
        <f>P$7*Tabela1312345[[#This Row],[Distribuição Base]]</f>
        <v>0</v>
      </c>
      <c r="Q17" s="28">
        <f>Q$7*Tabela1312345[[#This Row],[Distribuição Base]]</f>
        <v>0</v>
      </c>
      <c r="R17" s="28">
        <f>R$7*Tabela1312345[[#This Row],[Distribuição Base]]</f>
        <v>0</v>
      </c>
      <c r="S17" s="28">
        <f>SUM(Tabela1312345[[#This Row],[JANEIRO]:[DEZEMBRO]])</f>
        <v>0</v>
      </c>
    </row>
    <row r="18" spans="1:19" x14ac:dyDescent="0.25">
      <c r="A18" t="s">
        <v>31</v>
      </c>
      <c r="B18" s="26">
        <v>21</v>
      </c>
      <c r="C18" s="26">
        <v>12120</v>
      </c>
      <c r="D18" t="s">
        <v>40</v>
      </c>
      <c r="E18" s="27">
        <v>-31.68</v>
      </c>
      <c r="F18" s="10">
        <f>Tabela1312345[[#This Row],[BASE]]/Tabela1312345[[#Totals],[BASE]]</f>
        <v>1.0704908781877352E-2</v>
      </c>
      <c r="G18" s="28">
        <f>G$7*Tabela1312345[[#This Row],[Distribuição Base]]</f>
        <v>0</v>
      </c>
      <c r="H18" s="28">
        <f>H$7*Tabela1312345[[#This Row],[Distribuição Base]]</f>
        <v>0</v>
      </c>
      <c r="I18" s="28">
        <f>I$7*Tabela1312345[[#This Row],[Distribuição Base]]</f>
        <v>0</v>
      </c>
      <c r="J18" s="28">
        <f>J$7*Tabela1312345[[#This Row],[Distribuição Base]]</f>
        <v>0</v>
      </c>
      <c r="K18" s="28">
        <f>K$7*Tabela1312345[[#This Row],[Distribuição Base]]</f>
        <v>0</v>
      </c>
      <c r="L18" s="28">
        <f>L$7*Tabela1312345[[#This Row],[Distribuição Base]]</f>
        <v>0</v>
      </c>
      <c r="M18" s="28">
        <f>M$7*Tabela1312345[[#This Row],[Distribuição Base]]</f>
        <v>0</v>
      </c>
      <c r="N18" s="28">
        <f>N$7*Tabela1312345[[#This Row],[Distribuição Base]]</f>
        <v>0</v>
      </c>
      <c r="O18" s="28">
        <f>O$7*Tabela1312345[[#This Row],[Distribuição Base]]</f>
        <v>0</v>
      </c>
      <c r="P18" s="28">
        <f>P$7*Tabela1312345[[#This Row],[Distribuição Base]]</f>
        <v>0</v>
      </c>
      <c r="Q18" s="28">
        <f>Q$7*Tabela1312345[[#This Row],[Distribuição Base]]</f>
        <v>0</v>
      </c>
      <c r="R18" s="28">
        <f>R$7*Tabela1312345[[#This Row],[Distribuição Base]]</f>
        <v>0</v>
      </c>
      <c r="S18" s="28">
        <f>SUM(Tabela1312345[[#This Row],[JANEIRO]:[DEZEMBRO]])</f>
        <v>0</v>
      </c>
    </row>
    <row r="19" spans="1:19" x14ac:dyDescent="0.25">
      <c r="A19" t="s">
        <v>31</v>
      </c>
      <c r="B19" s="26">
        <v>25</v>
      </c>
      <c r="C19" s="26">
        <v>12124</v>
      </c>
      <c r="D19" t="s">
        <v>41</v>
      </c>
      <c r="E19" s="27">
        <v>-28.49</v>
      </c>
      <c r="F19" s="10">
        <f>Tabela1312345[[#This Row],[BASE]]/Tabela1312345[[#Totals],[BASE]]</f>
        <v>9.6269839392577571E-3</v>
      </c>
      <c r="G19" s="28">
        <f>G$7*Tabela1312345[[#This Row],[Distribuição Base]]</f>
        <v>0</v>
      </c>
      <c r="H19" s="28">
        <f>H$7*Tabela1312345[[#This Row],[Distribuição Base]]</f>
        <v>0</v>
      </c>
      <c r="I19" s="28">
        <f>I$7*Tabela1312345[[#This Row],[Distribuição Base]]</f>
        <v>0</v>
      </c>
      <c r="J19" s="28">
        <f>J$7*Tabela1312345[[#This Row],[Distribuição Base]]</f>
        <v>0</v>
      </c>
      <c r="K19" s="28">
        <f>K$7*Tabela1312345[[#This Row],[Distribuição Base]]</f>
        <v>0</v>
      </c>
      <c r="L19" s="28">
        <f>L$7*Tabela1312345[[#This Row],[Distribuição Base]]</f>
        <v>0</v>
      </c>
      <c r="M19" s="28">
        <f>M$7*Tabela1312345[[#This Row],[Distribuição Base]]</f>
        <v>0</v>
      </c>
      <c r="N19" s="28">
        <f>N$7*Tabela1312345[[#This Row],[Distribuição Base]]</f>
        <v>0</v>
      </c>
      <c r="O19" s="28">
        <f>O$7*Tabela1312345[[#This Row],[Distribuição Base]]</f>
        <v>0</v>
      </c>
      <c r="P19" s="28">
        <f>P$7*Tabela1312345[[#This Row],[Distribuição Base]]</f>
        <v>0</v>
      </c>
      <c r="Q19" s="28">
        <f>Q$7*Tabela1312345[[#This Row],[Distribuição Base]]</f>
        <v>0</v>
      </c>
      <c r="R19" s="28">
        <f>R$7*Tabela1312345[[#This Row],[Distribuição Base]]</f>
        <v>0</v>
      </c>
      <c r="S19" s="28">
        <f>SUM(Tabela1312345[[#This Row],[JANEIRO]:[DEZEMBRO]])</f>
        <v>0</v>
      </c>
    </row>
    <row r="20" spans="1:19" x14ac:dyDescent="0.25">
      <c r="A20" t="s">
        <v>31</v>
      </c>
      <c r="B20">
        <v>27</v>
      </c>
      <c r="C20" s="26">
        <v>12130</v>
      </c>
      <c r="D20" t="s">
        <v>42</v>
      </c>
      <c r="E20" s="27">
        <v>-56.98</v>
      </c>
      <c r="F20" s="10">
        <f>Tabela1312345[[#This Row],[BASE]]/Tabela1312345[[#Totals],[BASE]]</f>
        <v>1.9253967878515514E-2</v>
      </c>
      <c r="G20" s="28">
        <f>G$7*Tabela1312345[[#This Row],[Distribuição Base]]</f>
        <v>0</v>
      </c>
      <c r="H20" s="28">
        <f>H$7*Tabela1312345[[#This Row],[Distribuição Base]]</f>
        <v>0</v>
      </c>
      <c r="I20" s="28">
        <f>I$7*Tabela1312345[[#This Row],[Distribuição Base]]</f>
        <v>0</v>
      </c>
      <c r="J20" s="28">
        <f>J$7*Tabela1312345[[#This Row],[Distribuição Base]]</f>
        <v>0</v>
      </c>
      <c r="K20" s="28">
        <f>K$7*Tabela1312345[[#This Row],[Distribuição Base]]</f>
        <v>0</v>
      </c>
      <c r="L20" s="28">
        <f>L$7*Tabela1312345[[#This Row],[Distribuição Base]]</f>
        <v>0</v>
      </c>
      <c r="M20" s="28">
        <f>M$7*Tabela1312345[[#This Row],[Distribuição Base]]</f>
        <v>0</v>
      </c>
      <c r="N20" s="28">
        <f>N$7*Tabela1312345[[#This Row],[Distribuição Base]]</f>
        <v>0</v>
      </c>
      <c r="O20" s="28">
        <f>O$7*Tabela1312345[[#This Row],[Distribuição Base]]</f>
        <v>0</v>
      </c>
      <c r="P20" s="28">
        <f>P$7*Tabela1312345[[#This Row],[Distribuição Base]]</f>
        <v>0</v>
      </c>
      <c r="Q20" s="28">
        <f>Q$7*Tabela1312345[[#This Row],[Distribuição Base]]</f>
        <v>0</v>
      </c>
      <c r="R20" s="28">
        <f>R$7*Tabela1312345[[#This Row],[Distribuição Base]]</f>
        <v>0</v>
      </c>
      <c r="S20" s="28">
        <f>SUM(Tabela1312345[[#This Row],[JANEIRO]:[DEZEMBRO]])</f>
        <v>0</v>
      </c>
    </row>
    <row r="21" spans="1:19" x14ac:dyDescent="0.25">
      <c r="A21" t="s">
        <v>31</v>
      </c>
      <c r="B21">
        <v>28</v>
      </c>
      <c r="C21" s="26">
        <v>12131</v>
      </c>
      <c r="D21" t="s">
        <v>98</v>
      </c>
      <c r="E21" s="27">
        <v>-54.74</v>
      </c>
      <c r="F21" s="10">
        <f>Tabela1312345[[#This Row],[BASE]]/Tabela1312345[[#Totals],[BASE]]</f>
        <v>1.8497055136362572E-2</v>
      </c>
      <c r="G21" s="28">
        <f>G$7*Tabela1312345[[#This Row],[Distribuição Base]]</f>
        <v>0</v>
      </c>
      <c r="H21" s="28">
        <f>H$7*Tabela1312345[[#This Row],[Distribuição Base]]</f>
        <v>0</v>
      </c>
      <c r="I21" s="28">
        <f>I$7*Tabela1312345[[#This Row],[Distribuição Base]]</f>
        <v>0</v>
      </c>
      <c r="J21" s="28">
        <f>J$7*Tabela1312345[[#This Row],[Distribuição Base]]</f>
        <v>0</v>
      </c>
      <c r="K21" s="28">
        <f>K$7*Tabela1312345[[#This Row],[Distribuição Base]]</f>
        <v>0</v>
      </c>
      <c r="L21" s="28">
        <f>L$7*Tabela1312345[[#This Row],[Distribuição Base]]</f>
        <v>0</v>
      </c>
      <c r="M21" s="28">
        <f>M$7*Tabela1312345[[#This Row],[Distribuição Base]]</f>
        <v>0</v>
      </c>
      <c r="N21" s="28">
        <f>N$7*Tabela1312345[[#This Row],[Distribuição Base]]</f>
        <v>0</v>
      </c>
      <c r="O21" s="28">
        <f>O$7*Tabela1312345[[#This Row],[Distribuição Base]]</f>
        <v>0</v>
      </c>
      <c r="P21" s="28">
        <f>P$7*Tabela1312345[[#This Row],[Distribuição Base]]</f>
        <v>0</v>
      </c>
      <c r="Q21" s="28">
        <f>Q$7*Tabela1312345[[#This Row],[Distribuição Base]]</f>
        <v>0</v>
      </c>
      <c r="R21" s="28">
        <f>R$7*Tabela1312345[[#This Row],[Distribuição Base]]</f>
        <v>0</v>
      </c>
      <c r="S21" s="28">
        <f>SUM(Tabela1312345[[#This Row],[JANEIRO]:[DEZEMBRO]])</f>
        <v>0</v>
      </c>
    </row>
    <row r="22" spans="1:19" x14ac:dyDescent="0.25">
      <c r="A22" t="s">
        <v>31</v>
      </c>
      <c r="B22">
        <v>29</v>
      </c>
      <c r="C22" s="26">
        <v>12132</v>
      </c>
      <c r="D22" t="s">
        <v>99</v>
      </c>
      <c r="E22" s="27">
        <v>-28.49</v>
      </c>
      <c r="F22" s="10">
        <f>Tabela1312345[[#This Row],[BASE]]/Tabela1312345[[#Totals],[BASE]]</f>
        <v>9.6269839392577571E-3</v>
      </c>
      <c r="G22" s="28">
        <f>G$7*Tabela1312345[[#This Row],[Distribuição Base]]</f>
        <v>0</v>
      </c>
      <c r="H22" s="28">
        <f>H$7*Tabela1312345[[#This Row],[Distribuição Base]]</f>
        <v>0</v>
      </c>
      <c r="I22" s="28">
        <f>I$7*Tabela1312345[[#This Row],[Distribuição Base]]</f>
        <v>0</v>
      </c>
      <c r="J22" s="28">
        <f>J$7*Tabela1312345[[#This Row],[Distribuição Base]]</f>
        <v>0</v>
      </c>
      <c r="K22" s="28">
        <f>K$7*Tabela1312345[[#This Row],[Distribuição Base]]</f>
        <v>0</v>
      </c>
      <c r="L22" s="28">
        <f>L$7*Tabela1312345[[#This Row],[Distribuição Base]]</f>
        <v>0</v>
      </c>
      <c r="M22" s="28">
        <f>M$7*Tabela1312345[[#This Row],[Distribuição Base]]</f>
        <v>0</v>
      </c>
      <c r="N22" s="28">
        <f>N$7*Tabela1312345[[#This Row],[Distribuição Base]]</f>
        <v>0</v>
      </c>
      <c r="O22" s="28">
        <f>O$7*Tabela1312345[[#This Row],[Distribuição Base]]</f>
        <v>0</v>
      </c>
      <c r="P22" s="28">
        <f>P$7*Tabela1312345[[#This Row],[Distribuição Base]]</f>
        <v>0</v>
      </c>
      <c r="Q22" s="28">
        <f>Q$7*Tabela1312345[[#This Row],[Distribuição Base]]</f>
        <v>0</v>
      </c>
      <c r="R22" s="28">
        <f>R$7*Tabela1312345[[#This Row],[Distribuição Base]]</f>
        <v>0</v>
      </c>
      <c r="S22" s="28">
        <f>SUM(Tabela1312345[[#This Row],[JANEIRO]:[DEZEMBRO]])</f>
        <v>0</v>
      </c>
    </row>
    <row r="23" spans="1:19" x14ac:dyDescent="0.25">
      <c r="A23" t="s">
        <v>31</v>
      </c>
      <c r="B23">
        <v>30</v>
      </c>
      <c r="C23" s="26">
        <v>12133</v>
      </c>
      <c r="D23" t="s">
        <v>43</v>
      </c>
      <c r="E23" s="27">
        <v>-193.27</v>
      </c>
      <c r="F23" s="10">
        <f>Tabela1312345[[#This Row],[BASE]]/Tabela1312345[[#Totals],[BASE]]</f>
        <v>6.5307377533883715E-2</v>
      </c>
      <c r="G23" s="28">
        <f>G$7*Tabela1312345[[#This Row],[Distribuição Base]]</f>
        <v>0</v>
      </c>
      <c r="H23" s="28">
        <f>H$7*Tabela1312345[[#This Row],[Distribuição Base]]</f>
        <v>0</v>
      </c>
      <c r="I23" s="28">
        <f>I$7*Tabela1312345[[#This Row],[Distribuição Base]]</f>
        <v>0</v>
      </c>
      <c r="J23" s="28">
        <f>J$7*Tabela1312345[[#This Row],[Distribuição Base]]</f>
        <v>0</v>
      </c>
      <c r="K23" s="28">
        <f>K$7*Tabela1312345[[#This Row],[Distribuição Base]]</f>
        <v>0</v>
      </c>
      <c r="L23" s="28">
        <f>L$7*Tabela1312345[[#This Row],[Distribuição Base]]</f>
        <v>0</v>
      </c>
      <c r="M23" s="28">
        <f>M$7*Tabela1312345[[#This Row],[Distribuição Base]]</f>
        <v>0</v>
      </c>
      <c r="N23" s="28">
        <f>N$7*Tabela1312345[[#This Row],[Distribuição Base]]</f>
        <v>0</v>
      </c>
      <c r="O23" s="28">
        <f>O$7*Tabela1312345[[#This Row],[Distribuição Base]]</f>
        <v>0</v>
      </c>
      <c r="P23" s="28">
        <f>P$7*Tabela1312345[[#This Row],[Distribuição Base]]</f>
        <v>0</v>
      </c>
      <c r="Q23" s="28">
        <f>Q$7*Tabela1312345[[#This Row],[Distribuição Base]]</f>
        <v>0</v>
      </c>
      <c r="R23" s="28">
        <f>R$7*Tabela1312345[[#This Row],[Distribuição Base]]</f>
        <v>0</v>
      </c>
      <c r="S23" s="28">
        <f>SUM(Tabela1312345[[#This Row],[JANEIRO]:[DEZEMBRO]])</f>
        <v>0</v>
      </c>
    </row>
    <row r="24" spans="1:19" x14ac:dyDescent="0.25">
      <c r="A24" t="s">
        <v>31</v>
      </c>
      <c r="B24">
        <v>1030</v>
      </c>
      <c r="C24" s="26">
        <v>12136</v>
      </c>
      <c r="D24" t="s">
        <v>53</v>
      </c>
      <c r="E24" s="27">
        <v>-122.13</v>
      </c>
      <c r="F24" s="10">
        <f>Tabela1312345[[#This Row],[BASE]]/Tabela1312345[[#Totals],[BASE]]</f>
        <v>4.1268639821044222E-2</v>
      </c>
      <c r="G24" s="28">
        <f>G$7*Tabela1312345[[#This Row],[Distribuição Base]]</f>
        <v>0</v>
      </c>
      <c r="H24" s="28">
        <f>H$7*Tabela1312345[[#This Row],[Distribuição Base]]</f>
        <v>0</v>
      </c>
      <c r="I24" s="28">
        <f>I$7*Tabela1312345[[#This Row],[Distribuição Base]]</f>
        <v>0</v>
      </c>
      <c r="J24" s="28">
        <f>J$7*Tabela1312345[[#This Row],[Distribuição Base]]</f>
        <v>0</v>
      </c>
      <c r="K24" s="28">
        <f>K$7*Tabela1312345[[#This Row],[Distribuição Base]]</f>
        <v>0</v>
      </c>
      <c r="L24" s="28">
        <f>L$7*Tabela1312345[[#This Row],[Distribuição Base]]</f>
        <v>0</v>
      </c>
      <c r="M24" s="28">
        <f>M$7*Tabela1312345[[#This Row],[Distribuição Base]]</f>
        <v>0</v>
      </c>
      <c r="N24" s="28">
        <f>N$7*Tabela1312345[[#This Row],[Distribuição Base]]</f>
        <v>0</v>
      </c>
      <c r="O24" s="28">
        <f>O$7*Tabela1312345[[#This Row],[Distribuição Base]]</f>
        <v>0</v>
      </c>
      <c r="P24" s="28">
        <f>P$7*Tabela1312345[[#This Row],[Distribuição Base]]</f>
        <v>0</v>
      </c>
      <c r="Q24" s="28">
        <f>Q$7*Tabela1312345[[#This Row],[Distribuição Base]]</f>
        <v>0</v>
      </c>
      <c r="R24" s="28">
        <f>R$7*Tabela1312345[[#This Row],[Distribuição Base]]</f>
        <v>0</v>
      </c>
      <c r="S24" s="28">
        <f>SUM(Tabela1312345[[#This Row],[JANEIRO]:[DEZEMBRO]])</f>
        <v>0</v>
      </c>
    </row>
    <row r="25" spans="1:19" x14ac:dyDescent="0.25">
      <c r="A25" t="s">
        <v>31</v>
      </c>
      <c r="B25">
        <v>34</v>
      </c>
      <c r="C25" s="26">
        <v>12160</v>
      </c>
      <c r="D25" t="s">
        <v>44</v>
      </c>
      <c r="E25" s="27">
        <v>-28.49</v>
      </c>
      <c r="F25" s="10">
        <f>Tabela1312345[[#This Row],[BASE]]/Tabela1312345[[#Totals],[BASE]]</f>
        <v>9.6269839392577571E-3</v>
      </c>
      <c r="G25" s="28">
        <f>G$7*Tabela1312345[[#This Row],[Distribuição Base]]</f>
        <v>0</v>
      </c>
      <c r="H25" s="28">
        <f>H$7*Tabela1312345[[#This Row],[Distribuição Base]]</f>
        <v>0</v>
      </c>
      <c r="I25" s="28">
        <f>I$7*Tabela1312345[[#This Row],[Distribuição Base]]</f>
        <v>0</v>
      </c>
      <c r="J25" s="28">
        <f>J$7*Tabela1312345[[#This Row],[Distribuição Base]]</f>
        <v>0</v>
      </c>
      <c r="K25" s="28">
        <f>K$7*Tabela1312345[[#This Row],[Distribuição Base]]</f>
        <v>0</v>
      </c>
      <c r="L25" s="28">
        <f>L$7*Tabela1312345[[#This Row],[Distribuição Base]]</f>
        <v>0</v>
      </c>
      <c r="M25" s="28">
        <f>M$7*Tabela1312345[[#This Row],[Distribuição Base]]</f>
        <v>0</v>
      </c>
      <c r="N25" s="28">
        <f>N$7*Tabela1312345[[#This Row],[Distribuição Base]]</f>
        <v>0</v>
      </c>
      <c r="O25" s="28">
        <f>O$7*Tabela1312345[[#This Row],[Distribuição Base]]</f>
        <v>0</v>
      </c>
      <c r="P25" s="28">
        <f>P$7*Tabela1312345[[#This Row],[Distribuição Base]]</f>
        <v>0</v>
      </c>
      <c r="Q25" s="28">
        <f>Q$7*Tabela1312345[[#This Row],[Distribuição Base]]</f>
        <v>0</v>
      </c>
      <c r="R25" s="28">
        <f>R$7*Tabela1312345[[#This Row],[Distribuição Base]]</f>
        <v>0</v>
      </c>
      <c r="S25" s="28">
        <f>SUM(Tabela1312345[[#This Row],[JANEIRO]:[DEZEMBRO]])</f>
        <v>0</v>
      </c>
    </row>
    <row r="26" spans="1:19" x14ac:dyDescent="0.25">
      <c r="A26" t="s">
        <v>31</v>
      </c>
      <c r="B26">
        <v>35</v>
      </c>
      <c r="C26" s="26">
        <v>12161</v>
      </c>
      <c r="D26" t="s">
        <v>45</v>
      </c>
      <c r="E26" s="27">
        <v>-60.17</v>
      </c>
      <c r="F26" s="10">
        <f>Tabela1312345[[#This Row],[BASE]]/Tabela1312345[[#Totals],[BASE]]</f>
        <v>2.0331892721135111E-2</v>
      </c>
      <c r="G26" s="28">
        <f>G$7*Tabela1312345[[#This Row],[Distribuição Base]]</f>
        <v>0</v>
      </c>
      <c r="H26" s="28">
        <f>H$7*Tabela1312345[[#This Row],[Distribuição Base]]</f>
        <v>0</v>
      </c>
      <c r="I26" s="28">
        <f>I$7*Tabela1312345[[#This Row],[Distribuição Base]]</f>
        <v>0</v>
      </c>
      <c r="J26" s="28">
        <f>J$7*Tabela1312345[[#This Row],[Distribuição Base]]</f>
        <v>0</v>
      </c>
      <c r="K26" s="28">
        <f>K$7*Tabela1312345[[#This Row],[Distribuição Base]]</f>
        <v>0</v>
      </c>
      <c r="L26" s="28">
        <f>L$7*Tabela1312345[[#This Row],[Distribuição Base]]</f>
        <v>0</v>
      </c>
      <c r="M26" s="28">
        <f>M$7*Tabela1312345[[#This Row],[Distribuição Base]]</f>
        <v>0</v>
      </c>
      <c r="N26" s="28">
        <f>N$7*Tabela1312345[[#This Row],[Distribuição Base]]</f>
        <v>0</v>
      </c>
      <c r="O26" s="28">
        <f>O$7*Tabela1312345[[#This Row],[Distribuição Base]]</f>
        <v>0</v>
      </c>
      <c r="P26" s="28">
        <f>P$7*Tabela1312345[[#This Row],[Distribuição Base]]</f>
        <v>0</v>
      </c>
      <c r="Q26" s="28">
        <f>Q$7*Tabela1312345[[#This Row],[Distribuição Base]]</f>
        <v>0</v>
      </c>
      <c r="R26" s="28">
        <f>R$7*Tabela1312345[[#This Row],[Distribuição Base]]</f>
        <v>0</v>
      </c>
      <c r="S26" s="28">
        <f>SUM(Tabela1312345[[#This Row],[JANEIRO]:[DEZEMBRO]])</f>
        <v>0</v>
      </c>
    </row>
    <row r="27" spans="1:19" x14ac:dyDescent="0.25">
      <c r="A27" t="s">
        <v>31</v>
      </c>
      <c r="B27">
        <v>38</v>
      </c>
      <c r="C27" s="26">
        <v>12165</v>
      </c>
      <c r="D27" t="s">
        <v>46</v>
      </c>
      <c r="E27" s="27">
        <v>-28.49</v>
      </c>
      <c r="F27" s="10">
        <f>Tabela1312345[[#This Row],[BASE]]/Tabela1312345[[#Totals],[BASE]]</f>
        <v>9.6269839392577571E-3</v>
      </c>
      <c r="G27" s="28">
        <f>G$7*Tabela1312345[[#This Row],[Distribuição Base]]</f>
        <v>0</v>
      </c>
      <c r="H27" s="28">
        <f>H$7*Tabela1312345[[#This Row],[Distribuição Base]]</f>
        <v>0</v>
      </c>
      <c r="I27" s="28">
        <f>I$7*Tabela1312345[[#This Row],[Distribuição Base]]</f>
        <v>0</v>
      </c>
      <c r="J27" s="28">
        <f>J$7*Tabela1312345[[#This Row],[Distribuição Base]]</f>
        <v>0</v>
      </c>
      <c r="K27" s="28">
        <f>K$7*Tabela1312345[[#This Row],[Distribuição Base]]</f>
        <v>0</v>
      </c>
      <c r="L27" s="28">
        <f>L$7*Tabela1312345[[#This Row],[Distribuição Base]]</f>
        <v>0</v>
      </c>
      <c r="M27" s="28">
        <f>M$7*Tabela1312345[[#This Row],[Distribuição Base]]</f>
        <v>0</v>
      </c>
      <c r="N27" s="28">
        <f>N$7*Tabela1312345[[#This Row],[Distribuição Base]]</f>
        <v>0</v>
      </c>
      <c r="O27" s="28">
        <f>O$7*Tabela1312345[[#This Row],[Distribuição Base]]</f>
        <v>0</v>
      </c>
      <c r="P27" s="28">
        <f>P$7*Tabela1312345[[#This Row],[Distribuição Base]]</f>
        <v>0</v>
      </c>
      <c r="Q27" s="28">
        <f>Q$7*Tabela1312345[[#This Row],[Distribuição Base]]</f>
        <v>0</v>
      </c>
      <c r="R27" s="28">
        <f>R$7*Tabela1312345[[#This Row],[Distribuição Base]]</f>
        <v>0</v>
      </c>
      <c r="S27" s="28">
        <f>SUM(Tabela1312345[[#This Row],[JANEIRO]:[DEZEMBRO]])</f>
        <v>0</v>
      </c>
    </row>
    <row r="28" spans="1:19" x14ac:dyDescent="0.25">
      <c r="A28" t="s">
        <v>31</v>
      </c>
      <c r="B28">
        <v>40</v>
      </c>
      <c r="C28" s="26">
        <v>12167</v>
      </c>
      <c r="D28" t="s">
        <v>47</v>
      </c>
      <c r="E28" s="27">
        <v>-15.84</v>
      </c>
      <c r="F28" s="10">
        <f>Tabela1312345[[#This Row],[BASE]]/Tabela1312345[[#Totals],[BASE]]</f>
        <v>5.3524543909386759E-3</v>
      </c>
      <c r="G28" s="28">
        <f>G$7*Tabela1312345[[#This Row],[Distribuição Base]]</f>
        <v>0</v>
      </c>
      <c r="H28" s="28">
        <f>H$7*Tabela1312345[[#This Row],[Distribuição Base]]</f>
        <v>0</v>
      </c>
      <c r="I28" s="28">
        <f>I$7*Tabela1312345[[#This Row],[Distribuição Base]]</f>
        <v>0</v>
      </c>
      <c r="J28" s="28">
        <f>J$7*Tabela1312345[[#This Row],[Distribuição Base]]</f>
        <v>0</v>
      </c>
      <c r="K28" s="28">
        <f>K$7*Tabela1312345[[#This Row],[Distribuição Base]]</f>
        <v>0</v>
      </c>
      <c r="L28" s="28">
        <f>L$7*Tabela1312345[[#This Row],[Distribuição Base]]</f>
        <v>0</v>
      </c>
      <c r="M28" s="28">
        <f>M$7*Tabela1312345[[#This Row],[Distribuição Base]]</f>
        <v>0</v>
      </c>
      <c r="N28" s="28">
        <f>N$7*Tabela1312345[[#This Row],[Distribuição Base]]</f>
        <v>0</v>
      </c>
      <c r="O28" s="28">
        <f>O$7*Tabela1312345[[#This Row],[Distribuição Base]]</f>
        <v>0</v>
      </c>
      <c r="P28" s="28">
        <f>P$7*Tabela1312345[[#This Row],[Distribuição Base]]</f>
        <v>0</v>
      </c>
      <c r="Q28" s="28">
        <f>Q$7*Tabela1312345[[#This Row],[Distribuição Base]]</f>
        <v>0</v>
      </c>
      <c r="R28" s="28">
        <f>R$7*Tabela1312345[[#This Row],[Distribuição Base]]</f>
        <v>0</v>
      </c>
      <c r="S28" s="28">
        <f>SUM(Tabela1312345[[#This Row],[JANEIRO]:[DEZEMBRO]])</f>
        <v>0</v>
      </c>
    </row>
    <row r="29" spans="1:19" x14ac:dyDescent="0.25">
      <c r="A29" t="s">
        <v>31</v>
      </c>
      <c r="B29">
        <v>849</v>
      </c>
      <c r="C29" s="26">
        <v>12178</v>
      </c>
      <c r="D29" t="s">
        <v>50</v>
      </c>
      <c r="E29" s="27">
        <v>-44.33</v>
      </c>
      <c r="F29" s="10">
        <f>Tabela1312345[[#This Row],[BASE]]/Tabela1312345[[#Totals],[BASE]]</f>
        <v>1.4979438330196432E-2</v>
      </c>
      <c r="G29" s="28">
        <f>G$7*Tabela1312345[[#This Row],[Distribuição Base]]</f>
        <v>0</v>
      </c>
      <c r="H29" s="28">
        <f>H$7*Tabela1312345[[#This Row],[Distribuição Base]]</f>
        <v>0</v>
      </c>
      <c r="I29" s="28">
        <f>I$7*Tabela1312345[[#This Row],[Distribuição Base]]</f>
        <v>0</v>
      </c>
      <c r="J29" s="28">
        <f>J$7*Tabela1312345[[#This Row],[Distribuição Base]]</f>
        <v>0</v>
      </c>
      <c r="K29" s="28">
        <f>K$7*Tabela1312345[[#This Row],[Distribuição Base]]</f>
        <v>0</v>
      </c>
      <c r="L29" s="28">
        <f>L$7*Tabela1312345[[#This Row],[Distribuição Base]]</f>
        <v>0</v>
      </c>
      <c r="M29" s="28">
        <f>M$7*Tabela1312345[[#This Row],[Distribuição Base]]</f>
        <v>0</v>
      </c>
      <c r="N29" s="28">
        <f>N$7*Tabela1312345[[#This Row],[Distribuição Base]]</f>
        <v>0</v>
      </c>
      <c r="O29" s="28">
        <f>O$7*Tabela1312345[[#This Row],[Distribuição Base]]</f>
        <v>0</v>
      </c>
      <c r="P29" s="28">
        <f>P$7*Tabela1312345[[#This Row],[Distribuição Base]]</f>
        <v>0</v>
      </c>
      <c r="Q29" s="28">
        <f>Q$7*Tabela1312345[[#This Row],[Distribuição Base]]</f>
        <v>0</v>
      </c>
      <c r="R29" s="28">
        <f>R$7*Tabela1312345[[#This Row],[Distribuição Base]]</f>
        <v>0</v>
      </c>
      <c r="S29" s="28">
        <f>SUM(Tabela1312345[[#This Row],[JANEIRO]:[DEZEMBRO]])</f>
        <v>0</v>
      </c>
    </row>
    <row r="30" spans="1:19" x14ac:dyDescent="0.25">
      <c r="A30" t="s">
        <v>72</v>
      </c>
      <c r="B30">
        <v>546</v>
      </c>
      <c r="C30" s="26">
        <v>14005</v>
      </c>
      <c r="D30" t="s">
        <v>73</v>
      </c>
      <c r="E30" s="27">
        <v>-28.49</v>
      </c>
      <c r="F30" s="10">
        <f>Tabela1312345[[#This Row],[BASE]]/Tabela1312345[[#Totals],[BASE]]</f>
        <v>9.6269839392577571E-3</v>
      </c>
      <c r="G30" s="28">
        <f>G$7*Tabela1312345[[#This Row],[Distribuição Base]]</f>
        <v>0</v>
      </c>
      <c r="H30" s="28">
        <f>H$7*Tabela1312345[[#This Row],[Distribuição Base]]</f>
        <v>0</v>
      </c>
      <c r="I30" s="28">
        <f>I$7*Tabela1312345[[#This Row],[Distribuição Base]]</f>
        <v>0</v>
      </c>
      <c r="J30" s="28">
        <f>J$7*Tabela1312345[[#This Row],[Distribuição Base]]</f>
        <v>0</v>
      </c>
      <c r="K30" s="28">
        <f>K$7*Tabela1312345[[#This Row],[Distribuição Base]]</f>
        <v>0</v>
      </c>
      <c r="L30" s="28">
        <f>L$7*Tabela1312345[[#This Row],[Distribuição Base]]</f>
        <v>0</v>
      </c>
      <c r="M30" s="28">
        <f>M$7*Tabela1312345[[#This Row],[Distribuição Base]]</f>
        <v>0</v>
      </c>
      <c r="N30" s="28">
        <f>N$7*Tabela1312345[[#This Row],[Distribuição Base]]</f>
        <v>0</v>
      </c>
      <c r="O30" s="28">
        <f>O$7*Tabela1312345[[#This Row],[Distribuição Base]]</f>
        <v>0</v>
      </c>
      <c r="P30" s="28">
        <f>P$7*Tabela1312345[[#This Row],[Distribuição Base]]</f>
        <v>0</v>
      </c>
      <c r="Q30" s="28">
        <f>Q$7*Tabela1312345[[#This Row],[Distribuição Base]]</f>
        <v>0</v>
      </c>
      <c r="R30" s="28">
        <f>R$7*Tabela1312345[[#This Row],[Distribuição Base]]</f>
        <v>0</v>
      </c>
      <c r="S30" s="28">
        <f>SUM(Tabela1312345[[#This Row],[JANEIRO]:[DEZEMBRO]])</f>
        <v>0</v>
      </c>
    </row>
    <row r="31" spans="1:19" x14ac:dyDescent="0.25">
      <c r="A31" t="s">
        <v>72</v>
      </c>
      <c r="B31">
        <v>547</v>
      </c>
      <c r="C31" s="26">
        <v>14007</v>
      </c>
      <c r="D31" t="s">
        <v>74</v>
      </c>
      <c r="E31" s="27">
        <v>-67.39</v>
      </c>
      <c r="F31" s="10">
        <f>Tabela1312345[[#This Row],[BASE]]/Tabela1312345[[#Totals],[BASE]]</f>
        <v>2.2771584684681653E-2</v>
      </c>
      <c r="G31" s="28">
        <f>G$7*Tabela1312345[[#This Row],[Distribuição Base]]</f>
        <v>0</v>
      </c>
      <c r="H31" s="28">
        <f>H$7*Tabela1312345[[#This Row],[Distribuição Base]]</f>
        <v>0</v>
      </c>
      <c r="I31" s="28">
        <f>I$7*Tabela1312345[[#This Row],[Distribuição Base]]</f>
        <v>0</v>
      </c>
      <c r="J31" s="28">
        <f>J$7*Tabela1312345[[#This Row],[Distribuição Base]]</f>
        <v>0</v>
      </c>
      <c r="K31" s="28">
        <f>K$7*Tabela1312345[[#This Row],[Distribuição Base]]</f>
        <v>0</v>
      </c>
      <c r="L31" s="28">
        <f>L$7*Tabela1312345[[#This Row],[Distribuição Base]]</f>
        <v>0</v>
      </c>
      <c r="M31" s="28">
        <f>M$7*Tabela1312345[[#This Row],[Distribuição Base]]</f>
        <v>0</v>
      </c>
      <c r="N31" s="28">
        <f>N$7*Tabela1312345[[#This Row],[Distribuição Base]]</f>
        <v>0</v>
      </c>
      <c r="O31" s="28">
        <f>O$7*Tabela1312345[[#This Row],[Distribuição Base]]</f>
        <v>0</v>
      </c>
      <c r="P31" s="28">
        <f>P$7*Tabela1312345[[#This Row],[Distribuição Base]]</f>
        <v>0</v>
      </c>
      <c r="Q31" s="28">
        <f>Q$7*Tabela1312345[[#This Row],[Distribuição Base]]</f>
        <v>0</v>
      </c>
      <c r="R31" s="28">
        <f>R$7*Tabela1312345[[#This Row],[Distribuição Base]]</f>
        <v>0</v>
      </c>
      <c r="S31" s="28">
        <f>SUM(Tabela1312345[[#This Row],[JANEIRO]:[DEZEMBRO]])</f>
        <v>0</v>
      </c>
    </row>
    <row r="32" spans="1:19" x14ac:dyDescent="0.25">
      <c r="A32" t="s">
        <v>57</v>
      </c>
      <c r="B32">
        <v>399</v>
      </c>
      <c r="C32" s="26">
        <v>15100</v>
      </c>
      <c r="D32" t="s">
        <v>58</v>
      </c>
      <c r="E32" s="27">
        <v>-56.98</v>
      </c>
      <c r="F32" s="10">
        <f>Tabela1312345[[#This Row],[BASE]]/Tabela1312345[[#Totals],[BASE]]</f>
        <v>1.9253967878515514E-2</v>
      </c>
      <c r="G32" s="28">
        <f>G$7*Tabela1312345[[#This Row],[Distribuição Base]]</f>
        <v>0</v>
      </c>
      <c r="H32" s="28">
        <f>H$7*Tabela1312345[[#This Row],[Distribuição Base]]</f>
        <v>0</v>
      </c>
      <c r="I32" s="28">
        <f>I$7*Tabela1312345[[#This Row],[Distribuição Base]]</f>
        <v>0</v>
      </c>
      <c r="J32" s="28">
        <f>J$7*Tabela1312345[[#This Row],[Distribuição Base]]</f>
        <v>0</v>
      </c>
      <c r="K32" s="28">
        <f>K$7*Tabela1312345[[#This Row],[Distribuição Base]]</f>
        <v>0</v>
      </c>
      <c r="L32" s="28">
        <f>L$7*Tabela1312345[[#This Row],[Distribuição Base]]</f>
        <v>0</v>
      </c>
      <c r="M32" s="28">
        <f>M$7*Tabela1312345[[#This Row],[Distribuição Base]]</f>
        <v>0</v>
      </c>
      <c r="N32" s="28">
        <f>N$7*Tabela1312345[[#This Row],[Distribuição Base]]</f>
        <v>0</v>
      </c>
      <c r="O32" s="28">
        <f>O$7*Tabela1312345[[#This Row],[Distribuição Base]]</f>
        <v>0</v>
      </c>
      <c r="P32" s="28">
        <f>P$7*Tabela1312345[[#This Row],[Distribuição Base]]</f>
        <v>0</v>
      </c>
      <c r="Q32" s="28">
        <f>Q$7*Tabela1312345[[#This Row],[Distribuição Base]]</f>
        <v>0</v>
      </c>
      <c r="R32" s="28">
        <f>R$7*Tabela1312345[[#This Row],[Distribuição Base]]</f>
        <v>0</v>
      </c>
      <c r="S32" s="28">
        <f>SUM(Tabela1312345[[#This Row],[JANEIRO]:[DEZEMBRO]])</f>
        <v>0</v>
      </c>
    </row>
    <row r="33" spans="1:19" x14ac:dyDescent="0.25">
      <c r="A33" t="s">
        <v>31</v>
      </c>
      <c r="B33">
        <v>51</v>
      </c>
      <c r="C33" s="26">
        <v>16110</v>
      </c>
      <c r="D33" t="s">
        <v>48</v>
      </c>
      <c r="E33" s="27">
        <v>-218.01</v>
      </c>
      <c r="F33" s="10">
        <f>Tabela1312345[[#This Row],[BASE]]/Tabela1312345[[#Totals],[BASE]]</f>
        <v>7.3667208444983631E-2</v>
      </c>
      <c r="G33" s="28">
        <f>G$7*Tabela1312345[[#This Row],[Distribuição Base]]</f>
        <v>0</v>
      </c>
      <c r="H33" s="28">
        <f>H$7*Tabela1312345[[#This Row],[Distribuição Base]]</f>
        <v>0</v>
      </c>
      <c r="I33" s="28">
        <f>I$7*Tabela1312345[[#This Row],[Distribuição Base]]</f>
        <v>0</v>
      </c>
      <c r="J33" s="28">
        <f>J$7*Tabela1312345[[#This Row],[Distribuição Base]]</f>
        <v>0</v>
      </c>
      <c r="K33" s="28">
        <f>K$7*Tabela1312345[[#This Row],[Distribuição Base]]</f>
        <v>0</v>
      </c>
      <c r="L33" s="28">
        <f>L$7*Tabela1312345[[#This Row],[Distribuição Base]]</f>
        <v>0</v>
      </c>
      <c r="M33" s="28">
        <f>M$7*Tabela1312345[[#This Row],[Distribuição Base]]</f>
        <v>0</v>
      </c>
      <c r="N33" s="28">
        <f>N$7*Tabela1312345[[#This Row],[Distribuição Base]]</f>
        <v>0</v>
      </c>
      <c r="O33" s="28">
        <f>O$7*Tabela1312345[[#This Row],[Distribuição Base]]</f>
        <v>0</v>
      </c>
      <c r="P33" s="28">
        <f>P$7*Tabela1312345[[#This Row],[Distribuição Base]]</f>
        <v>0</v>
      </c>
      <c r="Q33" s="28">
        <f>Q$7*Tabela1312345[[#This Row],[Distribuição Base]]</f>
        <v>0</v>
      </c>
      <c r="R33" s="28">
        <f>R$7*Tabela1312345[[#This Row],[Distribuição Base]]</f>
        <v>0</v>
      </c>
      <c r="S33" s="28">
        <f>SUM(Tabela1312345[[#This Row],[JANEIRO]:[DEZEMBRO]])</f>
        <v>0</v>
      </c>
    </row>
    <row r="34" spans="1:19" x14ac:dyDescent="0.25">
      <c r="A34" t="s">
        <v>31</v>
      </c>
      <c r="B34">
        <v>52</v>
      </c>
      <c r="C34" s="26">
        <v>16130</v>
      </c>
      <c r="D34" t="s">
        <v>49</v>
      </c>
      <c r="E34" s="27">
        <v>-102.26</v>
      </c>
      <c r="F34" s="10">
        <f>Tabela1312345[[#This Row],[BASE]]/Tabela1312345[[#Totals],[BASE]]</f>
        <v>3.4554418309178603E-2</v>
      </c>
      <c r="G34" s="28">
        <f>G$7*Tabela1312345[[#This Row],[Distribuição Base]]</f>
        <v>0</v>
      </c>
      <c r="H34" s="28">
        <f>H$7*Tabela1312345[[#This Row],[Distribuição Base]]</f>
        <v>0</v>
      </c>
      <c r="I34" s="28">
        <f>I$7*Tabela1312345[[#This Row],[Distribuição Base]]</f>
        <v>0</v>
      </c>
      <c r="J34" s="28">
        <f>J$7*Tabela1312345[[#This Row],[Distribuição Base]]</f>
        <v>0</v>
      </c>
      <c r="K34" s="28">
        <f>K$7*Tabela1312345[[#This Row],[Distribuição Base]]</f>
        <v>0</v>
      </c>
      <c r="L34" s="28">
        <f>L$7*Tabela1312345[[#This Row],[Distribuição Base]]</f>
        <v>0</v>
      </c>
      <c r="M34" s="28">
        <f>M$7*Tabela1312345[[#This Row],[Distribuição Base]]</f>
        <v>0</v>
      </c>
      <c r="N34" s="28">
        <f>N$7*Tabela1312345[[#This Row],[Distribuição Base]]</f>
        <v>0</v>
      </c>
      <c r="O34" s="28">
        <f>O$7*Tabela1312345[[#This Row],[Distribuição Base]]</f>
        <v>0</v>
      </c>
      <c r="P34" s="28">
        <f>P$7*Tabela1312345[[#This Row],[Distribuição Base]]</f>
        <v>0</v>
      </c>
      <c r="Q34" s="28">
        <f>Q$7*Tabela1312345[[#This Row],[Distribuição Base]]</f>
        <v>0</v>
      </c>
      <c r="R34" s="28">
        <f>R$7*Tabela1312345[[#This Row],[Distribuição Base]]</f>
        <v>0</v>
      </c>
      <c r="S34" s="28">
        <f>SUM(Tabela1312345[[#This Row],[JANEIRO]:[DEZEMBRO]])</f>
        <v>0</v>
      </c>
    </row>
    <row r="35" spans="1:19" x14ac:dyDescent="0.25">
      <c r="A35" t="s">
        <v>31</v>
      </c>
      <c r="B35">
        <v>853</v>
      </c>
      <c r="C35" s="26">
        <v>16140</v>
      </c>
      <c r="D35" t="s">
        <v>51</v>
      </c>
      <c r="E35" s="27">
        <v>-72.819999999999993</v>
      </c>
      <c r="F35" s="10">
        <f>Tabela1312345[[#This Row],[BASE]]/Tabela1312345[[#Totals],[BASE]]</f>
        <v>2.4606422269454187E-2</v>
      </c>
      <c r="G35" s="28">
        <f>G$7*Tabela1312345[[#This Row],[Distribuição Base]]</f>
        <v>0</v>
      </c>
      <c r="H35" s="28">
        <f>H$7*Tabela1312345[[#This Row],[Distribuição Base]]</f>
        <v>0</v>
      </c>
      <c r="I35" s="28">
        <f>I$7*Tabela1312345[[#This Row],[Distribuição Base]]</f>
        <v>0</v>
      </c>
      <c r="J35" s="28">
        <f>J$7*Tabela1312345[[#This Row],[Distribuição Base]]</f>
        <v>0</v>
      </c>
      <c r="K35" s="28">
        <f>K$7*Tabela1312345[[#This Row],[Distribuição Base]]</f>
        <v>0</v>
      </c>
      <c r="L35" s="28">
        <f>L$7*Tabela1312345[[#This Row],[Distribuição Base]]</f>
        <v>0</v>
      </c>
      <c r="M35" s="28">
        <f>M$7*Tabela1312345[[#This Row],[Distribuição Base]]</f>
        <v>0</v>
      </c>
      <c r="N35" s="28">
        <f>N$7*Tabela1312345[[#This Row],[Distribuição Base]]</f>
        <v>0</v>
      </c>
      <c r="O35" s="28">
        <f>O$7*Tabela1312345[[#This Row],[Distribuição Base]]</f>
        <v>0</v>
      </c>
      <c r="P35" s="28">
        <f>P$7*Tabela1312345[[#This Row],[Distribuição Base]]</f>
        <v>0</v>
      </c>
      <c r="Q35" s="28">
        <f>Q$7*Tabela1312345[[#This Row],[Distribuição Base]]</f>
        <v>0</v>
      </c>
      <c r="R35" s="28">
        <f>R$7*Tabela1312345[[#This Row],[Distribuição Base]]</f>
        <v>0</v>
      </c>
      <c r="S35" s="28">
        <f>SUM(Tabela1312345[[#This Row],[JANEIRO]:[DEZEMBRO]])</f>
        <v>0</v>
      </c>
    </row>
    <row r="36" spans="1:19" x14ac:dyDescent="0.25">
      <c r="A36" t="s">
        <v>77</v>
      </c>
      <c r="B36">
        <v>649</v>
      </c>
      <c r="C36" s="26">
        <v>17001</v>
      </c>
      <c r="D36" t="s">
        <v>78</v>
      </c>
      <c r="E36" s="27">
        <v>-38.9</v>
      </c>
      <c r="F36" s="10">
        <f>Tabela1312345[[#This Row],[BASE]]/Tabela1312345[[#Totals],[BASE]]</f>
        <v>1.3144600745423894E-2</v>
      </c>
      <c r="G36" s="28">
        <f>G$7*Tabela1312345[[#This Row],[Distribuição Base]]</f>
        <v>0</v>
      </c>
      <c r="H36" s="28">
        <f>H$7*Tabela1312345[[#This Row],[Distribuição Base]]</f>
        <v>0</v>
      </c>
      <c r="I36" s="28">
        <f>I$7*Tabela1312345[[#This Row],[Distribuição Base]]</f>
        <v>0</v>
      </c>
      <c r="J36" s="28">
        <f>J$7*Tabela1312345[[#This Row],[Distribuição Base]]</f>
        <v>0</v>
      </c>
      <c r="K36" s="28">
        <f>K$7*Tabela1312345[[#This Row],[Distribuição Base]]</f>
        <v>0</v>
      </c>
      <c r="L36" s="28">
        <f>L$7*Tabela1312345[[#This Row],[Distribuição Base]]</f>
        <v>0</v>
      </c>
      <c r="M36" s="28">
        <f>M$7*Tabela1312345[[#This Row],[Distribuição Base]]</f>
        <v>0</v>
      </c>
      <c r="N36" s="28">
        <f>N$7*Tabela1312345[[#This Row],[Distribuição Base]]</f>
        <v>0</v>
      </c>
      <c r="O36" s="28">
        <f>O$7*Tabela1312345[[#This Row],[Distribuição Base]]</f>
        <v>0</v>
      </c>
      <c r="P36" s="28">
        <f>P$7*Tabela1312345[[#This Row],[Distribuição Base]]</f>
        <v>0</v>
      </c>
      <c r="Q36" s="28">
        <f>Q$7*Tabela1312345[[#This Row],[Distribuição Base]]</f>
        <v>0</v>
      </c>
      <c r="R36" s="28">
        <f>R$7*Tabela1312345[[#This Row],[Distribuição Base]]</f>
        <v>0</v>
      </c>
      <c r="S36" s="28">
        <f>SUM(Tabela1312345[[#This Row],[JANEIRO]:[DEZEMBRO]])</f>
        <v>0</v>
      </c>
    </row>
    <row r="37" spans="1:19" x14ac:dyDescent="0.25">
      <c r="A37" t="s">
        <v>54</v>
      </c>
      <c r="B37">
        <v>58</v>
      </c>
      <c r="C37" s="26">
        <v>20020</v>
      </c>
      <c r="D37" t="s">
        <v>100</v>
      </c>
      <c r="E37" s="27">
        <v>-15.84</v>
      </c>
      <c r="F37" s="10">
        <f>Tabela1312345[[#This Row],[BASE]]/Tabela1312345[[#Totals],[BASE]]</f>
        <v>5.3524543909386759E-3</v>
      </c>
      <c r="G37" s="28">
        <f>G$7*Tabela1312345[[#This Row],[Distribuição Base]]</f>
        <v>0</v>
      </c>
      <c r="H37" s="28">
        <f>H$7*Tabela1312345[[#This Row],[Distribuição Base]]</f>
        <v>0</v>
      </c>
      <c r="I37" s="28">
        <f>I$7*Tabela1312345[[#This Row],[Distribuição Base]]</f>
        <v>0</v>
      </c>
      <c r="J37" s="28">
        <f>J$7*Tabela1312345[[#This Row],[Distribuição Base]]</f>
        <v>0</v>
      </c>
      <c r="K37" s="28">
        <f>K$7*Tabela1312345[[#This Row],[Distribuição Base]]</f>
        <v>0</v>
      </c>
      <c r="L37" s="28">
        <f>L$7*Tabela1312345[[#This Row],[Distribuição Base]]</f>
        <v>0</v>
      </c>
      <c r="M37" s="28">
        <f>M$7*Tabela1312345[[#This Row],[Distribuição Base]]</f>
        <v>0</v>
      </c>
      <c r="N37" s="28">
        <f>N$7*Tabela1312345[[#This Row],[Distribuição Base]]</f>
        <v>0</v>
      </c>
      <c r="O37" s="28">
        <f>O$7*Tabela1312345[[#This Row],[Distribuição Base]]</f>
        <v>0</v>
      </c>
      <c r="P37" s="28">
        <f>P$7*Tabela1312345[[#This Row],[Distribuição Base]]</f>
        <v>0</v>
      </c>
      <c r="Q37" s="28">
        <f>Q$7*Tabela1312345[[#This Row],[Distribuição Base]]</f>
        <v>0</v>
      </c>
      <c r="R37" s="28">
        <f>R$7*Tabela1312345[[#This Row],[Distribuição Base]]</f>
        <v>0</v>
      </c>
      <c r="S37" s="28">
        <f>SUM(Tabela1312345[[#This Row],[JANEIRO]:[DEZEMBRO]])</f>
        <v>0</v>
      </c>
    </row>
    <row r="38" spans="1:19" x14ac:dyDescent="0.25">
      <c r="A38" t="s">
        <v>54</v>
      </c>
      <c r="B38">
        <v>74</v>
      </c>
      <c r="C38" s="26">
        <v>20705</v>
      </c>
      <c r="D38" t="s">
        <v>101</v>
      </c>
      <c r="E38" s="27">
        <v>-15.84</v>
      </c>
      <c r="F38" s="10">
        <f>Tabela1312345[[#This Row],[BASE]]/Tabela1312345[[#Totals],[BASE]]</f>
        <v>5.3524543909386759E-3</v>
      </c>
      <c r="G38" s="28">
        <f>G$7*Tabela1312345[[#This Row],[Distribuição Base]]</f>
        <v>0</v>
      </c>
      <c r="H38" s="28">
        <f>H$7*Tabela1312345[[#This Row],[Distribuição Base]]</f>
        <v>0</v>
      </c>
      <c r="I38" s="28">
        <f>I$7*Tabela1312345[[#This Row],[Distribuição Base]]</f>
        <v>0</v>
      </c>
      <c r="J38" s="28">
        <f>J$7*Tabela1312345[[#This Row],[Distribuição Base]]</f>
        <v>0</v>
      </c>
      <c r="K38" s="28">
        <f>K$7*Tabela1312345[[#This Row],[Distribuição Base]]</f>
        <v>0</v>
      </c>
      <c r="L38" s="28">
        <f>L$7*Tabela1312345[[#This Row],[Distribuição Base]]</f>
        <v>0</v>
      </c>
      <c r="M38" s="28">
        <f>M$7*Tabela1312345[[#This Row],[Distribuição Base]]</f>
        <v>0</v>
      </c>
      <c r="N38" s="28">
        <f>N$7*Tabela1312345[[#This Row],[Distribuição Base]]</f>
        <v>0</v>
      </c>
      <c r="O38" s="28">
        <f>O$7*Tabela1312345[[#This Row],[Distribuição Base]]</f>
        <v>0</v>
      </c>
      <c r="P38" s="28">
        <f>P$7*Tabela1312345[[#This Row],[Distribuição Base]]</f>
        <v>0</v>
      </c>
      <c r="Q38" s="28">
        <f>Q$7*Tabela1312345[[#This Row],[Distribuição Base]]</f>
        <v>0</v>
      </c>
      <c r="R38" s="28">
        <f>R$7*Tabela1312345[[#This Row],[Distribuição Base]]</f>
        <v>0</v>
      </c>
      <c r="S38" s="28">
        <f>SUM(Tabela1312345[[#This Row],[JANEIRO]:[DEZEMBRO]])</f>
        <v>0</v>
      </c>
    </row>
    <row r="39" spans="1:19" x14ac:dyDescent="0.25">
      <c r="A39" t="s">
        <v>54</v>
      </c>
      <c r="B39">
        <v>134</v>
      </c>
      <c r="C39" s="26">
        <v>20920</v>
      </c>
      <c r="D39" t="s">
        <v>55</v>
      </c>
      <c r="E39" s="27">
        <v>-63.36</v>
      </c>
      <c r="F39" s="10">
        <f>Tabela1312345[[#This Row],[BASE]]/Tabela1312345[[#Totals],[BASE]]</f>
        <v>2.1409817563754704E-2</v>
      </c>
      <c r="G39" s="28">
        <f>G$7*Tabela1312345[[#This Row],[Distribuição Base]]</f>
        <v>0</v>
      </c>
      <c r="H39" s="28">
        <f>H$7*Tabela1312345[[#This Row],[Distribuição Base]]</f>
        <v>0</v>
      </c>
      <c r="I39" s="28">
        <f>I$7*Tabela1312345[[#This Row],[Distribuição Base]]</f>
        <v>0</v>
      </c>
      <c r="J39" s="28">
        <f>J$7*Tabela1312345[[#This Row],[Distribuição Base]]</f>
        <v>0</v>
      </c>
      <c r="K39" s="28">
        <f>K$7*Tabela1312345[[#This Row],[Distribuição Base]]</f>
        <v>0</v>
      </c>
      <c r="L39" s="28">
        <f>L$7*Tabela1312345[[#This Row],[Distribuição Base]]</f>
        <v>0</v>
      </c>
      <c r="M39" s="28">
        <f>M$7*Tabela1312345[[#This Row],[Distribuição Base]]</f>
        <v>0</v>
      </c>
      <c r="N39" s="28">
        <f>N$7*Tabela1312345[[#This Row],[Distribuição Base]]</f>
        <v>0</v>
      </c>
      <c r="O39" s="28">
        <f>O$7*Tabela1312345[[#This Row],[Distribuição Base]]</f>
        <v>0</v>
      </c>
      <c r="P39" s="28">
        <f>P$7*Tabela1312345[[#This Row],[Distribuição Base]]</f>
        <v>0</v>
      </c>
      <c r="Q39" s="28">
        <f>Q$7*Tabela1312345[[#This Row],[Distribuição Base]]</f>
        <v>0</v>
      </c>
      <c r="R39" s="28">
        <f>R$7*Tabela1312345[[#This Row],[Distribuição Base]]</f>
        <v>0</v>
      </c>
      <c r="S39" s="28">
        <f>SUM(Tabela1312345[[#This Row],[JANEIRO]:[DEZEMBRO]])</f>
        <v>0</v>
      </c>
    </row>
    <row r="40" spans="1:19" x14ac:dyDescent="0.25">
      <c r="A40" t="s">
        <v>54</v>
      </c>
      <c r="B40">
        <v>161</v>
      </c>
      <c r="C40" s="26">
        <v>21241</v>
      </c>
      <c r="D40" t="s">
        <v>102</v>
      </c>
      <c r="E40" s="27">
        <v>-28.49</v>
      </c>
      <c r="F40" s="10">
        <f>Tabela1312345[[#This Row],[BASE]]/Tabela1312345[[#Totals],[BASE]]</f>
        <v>9.6269839392577571E-3</v>
      </c>
      <c r="G40" s="28">
        <f>G$7*Tabela1312345[[#This Row],[Distribuição Base]]</f>
        <v>0</v>
      </c>
      <c r="H40" s="28">
        <f>H$7*Tabela1312345[[#This Row],[Distribuição Base]]</f>
        <v>0</v>
      </c>
      <c r="I40" s="28">
        <f>I$7*Tabela1312345[[#This Row],[Distribuição Base]]</f>
        <v>0</v>
      </c>
      <c r="J40" s="28">
        <f>J$7*Tabela1312345[[#This Row],[Distribuição Base]]</f>
        <v>0</v>
      </c>
      <c r="K40" s="28">
        <f>K$7*Tabela1312345[[#This Row],[Distribuição Base]]</f>
        <v>0</v>
      </c>
      <c r="L40" s="28">
        <f>L$7*Tabela1312345[[#This Row],[Distribuição Base]]</f>
        <v>0</v>
      </c>
      <c r="M40" s="28">
        <f>M$7*Tabela1312345[[#This Row],[Distribuição Base]]</f>
        <v>0</v>
      </c>
      <c r="N40" s="28">
        <f>N$7*Tabela1312345[[#This Row],[Distribuição Base]]</f>
        <v>0</v>
      </c>
      <c r="O40" s="28">
        <f>O$7*Tabela1312345[[#This Row],[Distribuição Base]]</f>
        <v>0</v>
      </c>
      <c r="P40" s="28">
        <f>P$7*Tabela1312345[[#This Row],[Distribuição Base]]</f>
        <v>0</v>
      </c>
      <c r="Q40" s="28">
        <f>Q$7*Tabela1312345[[#This Row],[Distribuição Base]]</f>
        <v>0</v>
      </c>
      <c r="R40" s="28">
        <f>R$7*Tabela1312345[[#This Row],[Distribuição Base]]</f>
        <v>0</v>
      </c>
      <c r="S40" s="28">
        <f>SUM(Tabela1312345[[#This Row],[JANEIRO]:[DEZEMBRO]])</f>
        <v>0</v>
      </c>
    </row>
    <row r="41" spans="1:19" x14ac:dyDescent="0.25">
      <c r="A41" t="s">
        <v>54</v>
      </c>
      <c r="B41">
        <v>280</v>
      </c>
      <c r="C41" s="26">
        <v>22360</v>
      </c>
      <c r="D41" t="s">
        <v>56</v>
      </c>
      <c r="E41" s="27">
        <v>-15.84</v>
      </c>
      <c r="F41" s="10">
        <f>Tabela1312345[[#This Row],[BASE]]/Tabela1312345[[#Totals],[BASE]]</f>
        <v>5.3524543909386759E-3</v>
      </c>
      <c r="G41" s="28">
        <f>G$7*Tabela1312345[[#This Row],[Distribuição Base]]</f>
        <v>0</v>
      </c>
      <c r="H41" s="28">
        <f>H$7*Tabela1312345[[#This Row],[Distribuição Base]]</f>
        <v>0</v>
      </c>
      <c r="I41" s="28">
        <f>I$7*Tabela1312345[[#This Row],[Distribuição Base]]</f>
        <v>0</v>
      </c>
      <c r="J41" s="28">
        <f>J$7*Tabela1312345[[#This Row],[Distribuição Base]]</f>
        <v>0</v>
      </c>
      <c r="K41" s="28">
        <f>K$7*Tabela1312345[[#This Row],[Distribuição Base]]</f>
        <v>0</v>
      </c>
      <c r="L41" s="28">
        <f>L$7*Tabela1312345[[#This Row],[Distribuição Base]]</f>
        <v>0</v>
      </c>
      <c r="M41" s="28">
        <f>M$7*Tabela1312345[[#This Row],[Distribuição Base]]</f>
        <v>0</v>
      </c>
      <c r="N41" s="28">
        <f>N$7*Tabela1312345[[#This Row],[Distribuição Base]]</f>
        <v>0</v>
      </c>
      <c r="O41" s="28">
        <f>O$7*Tabela1312345[[#This Row],[Distribuição Base]]</f>
        <v>0</v>
      </c>
      <c r="P41" s="28">
        <f>P$7*Tabela1312345[[#This Row],[Distribuição Base]]</f>
        <v>0</v>
      </c>
      <c r="Q41" s="28">
        <f>Q$7*Tabela1312345[[#This Row],[Distribuição Base]]</f>
        <v>0</v>
      </c>
      <c r="R41" s="28">
        <f>R$7*Tabela1312345[[#This Row],[Distribuição Base]]</f>
        <v>0</v>
      </c>
      <c r="S41" s="28">
        <f>SUM(Tabela1312345[[#This Row],[JANEIRO]:[DEZEMBRO]])</f>
        <v>0</v>
      </c>
    </row>
    <row r="42" spans="1:19" x14ac:dyDescent="0.25">
      <c r="A42" t="s">
        <v>59</v>
      </c>
      <c r="B42">
        <v>515</v>
      </c>
      <c r="C42" s="26">
        <v>25100</v>
      </c>
      <c r="D42" t="s">
        <v>60</v>
      </c>
      <c r="E42" s="27">
        <v>-333.97</v>
      </c>
      <c r="F42" s="10">
        <f>Tabela1312345[[#This Row],[BASE]]/Tabela1312345[[#Totals],[BASE]]</f>
        <v>0.11285095915036551</v>
      </c>
      <c r="G42" s="28">
        <f>G$7*Tabela1312345[[#This Row],[Distribuição Base]]</f>
        <v>0</v>
      </c>
      <c r="H42" s="28">
        <f>H$7*Tabela1312345[[#This Row],[Distribuição Base]]</f>
        <v>0</v>
      </c>
      <c r="I42" s="28">
        <f>I$7*Tabela1312345[[#This Row],[Distribuição Base]]</f>
        <v>0</v>
      </c>
      <c r="J42" s="28">
        <f>J$7*Tabela1312345[[#This Row],[Distribuição Base]]</f>
        <v>0</v>
      </c>
      <c r="K42" s="28">
        <f>K$7*Tabela1312345[[#This Row],[Distribuição Base]]</f>
        <v>0</v>
      </c>
      <c r="L42" s="28">
        <f>L$7*Tabela1312345[[#This Row],[Distribuição Base]]</f>
        <v>0</v>
      </c>
      <c r="M42" s="28">
        <f>M$7*Tabela1312345[[#This Row],[Distribuição Base]]</f>
        <v>0</v>
      </c>
      <c r="N42" s="28">
        <f>N$7*Tabela1312345[[#This Row],[Distribuição Base]]</f>
        <v>0</v>
      </c>
      <c r="O42" s="28">
        <f>O$7*Tabela1312345[[#This Row],[Distribuição Base]]</f>
        <v>0</v>
      </c>
      <c r="P42" s="28">
        <f>P$7*Tabela1312345[[#This Row],[Distribuição Base]]</f>
        <v>0</v>
      </c>
      <c r="Q42" s="28">
        <f>Q$7*Tabela1312345[[#This Row],[Distribuição Base]]</f>
        <v>0</v>
      </c>
      <c r="R42" s="28">
        <f>R$7*Tabela1312345[[#This Row],[Distribuição Base]]</f>
        <v>0</v>
      </c>
      <c r="S42" s="28">
        <f>SUM(Tabela1312345[[#This Row],[JANEIRO]:[DEZEMBRO]])</f>
        <v>0</v>
      </c>
    </row>
    <row r="43" spans="1:19" x14ac:dyDescent="0.25">
      <c r="A43" t="s">
        <v>75</v>
      </c>
      <c r="B43">
        <v>549</v>
      </c>
      <c r="C43" s="26">
        <v>35100</v>
      </c>
      <c r="D43" t="s">
        <v>76</v>
      </c>
      <c r="E43" s="27">
        <v>-167.84</v>
      </c>
      <c r="F43" s="10">
        <f>Tabela1312345[[#This Row],[BASE]]/Tabela1312345[[#Totals],[BASE]]</f>
        <v>5.671439046560274E-2</v>
      </c>
      <c r="G43" s="28">
        <f>G$7*Tabela1312345[[#This Row],[Distribuição Base]]</f>
        <v>0</v>
      </c>
      <c r="H43" s="28">
        <f>H$7*Tabela1312345[[#This Row],[Distribuição Base]]</f>
        <v>0</v>
      </c>
      <c r="I43" s="28">
        <f>I$7*Tabela1312345[[#This Row],[Distribuição Base]]</f>
        <v>0</v>
      </c>
      <c r="J43" s="28">
        <f>J$7*Tabela1312345[[#This Row],[Distribuição Base]]</f>
        <v>0</v>
      </c>
      <c r="K43" s="28">
        <f>K$7*Tabela1312345[[#This Row],[Distribuição Base]]</f>
        <v>0</v>
      </c>
      <c r="L43" s="28">
        <f>L$7*Tabela1312345[[#This Row],[Distribuição Base]]</f>
        <v>0</v>
      </c>
      <c r="M43" s="28">
        <f>M$7*Tabela1312345[[#This Row],[Distribuição Base]]</f>
        <v>0</v>
      </c>
      <c r="N43" s="28">
        <f>N$7*Tabela1312345[[#This Row],[Distribuição Base]]</f>
        <v>0</v>
      </c>
      <c r="O43" s="28">
        <f>O$7*Tabela1312345[[#This Row],[Distribuição Base]]</f>
        <v>0</v>
      </c>
      <c r="P43" s="28">
        <f>P$7*Tabela1312345[[#This Row],[Distribuição Base]]</f>
        <v>0</v>
      </c>
      <c r="Q43" s="28">
        <f>Q$7*Tabela1312345[[#This Row],[Distribuição Base]]</f>
        <v>0</v>
      </c>
      <c r="R43" s="28">
        <f>R$7*Tabela1312345[[#This Row],[Distribuição Base]]</f>
        <v>0</v>
      </c>
      <c r="S43" s="28">
        <f>SUM(Tabela1312345[[#This Row],[JANEIRO]:[DEZEMBRO]])</f>
        <v>0</v>
      </c>
    </row>
    <row r="44" spans="1:19" x14ac:dyDescent="0.25">
      <c r="A44" t="s">
        <v>63</v>
      </c>
      <c r="B44">
        <v>521</v>
      </c>
      <c r="C44" s="26">
        <v>40001</v>
      </c>
      <c r="D44" t="s">
        <v>64</v>
      </c>
      <c r="E44" s="27">
        <v>-41.67</v>
      </c>
      <c r="F44" s="10">
        <f>Tabela1312345[[#This Row],[BASE]]/Tabela1312345[[#Totals],[BASE]]</f>
        <v>1.4080604448889813E-2</v>
      </c>
      <c r="G44" s="28">
        <f>G$7*Tabela1312345[[#This Row],[Distribuição Base]]</f>
        <v>0</v>
      </c>
      <c r="H44" s="28">
        <f>H$7*Tabela1312345[[#This Row],[Distribuição Base]]</f>
        <v>0</v>
      </c>
      <c r="I44" s="28">
        <f>I$7*Tabela1312345[[#This Row],[Distribuição Base]]</f>
        <v>0</v>
      </c>
      <c r="J44" s="28">
        <f>J$7*Tabela1312345[[#This Row],[Distribuição Base]]</f>
        <v>0</v>
      </c>
      <c r="K44" s="28">
        <f>K$7*Tabela1312345[[#This Row],[Distribuição Base]]</f>
        <v>0</v>
      </c>
      <c r="L44" s="28">
        <f>L$7*Tabela1312345[[#This Row],[Distribuição Base]]</f>
        <v>0</v>
      </c>
      <c r="M44" s="28">
        <f>M$7*Tabela1312345[[#This Row],[Distribuição Base]]</f>
        <v>0</v>
      </c>
      <c r="N44" s="28">
        <f>N$7*Tabela1312345[[#This Row],[Distribuição Base]]</f>
        <v>0</v>
      </c>
      <c r="O44" s="28">
        <f>O$7*Tabela1312345[[#This Row],[Distribuição Base]]</f>
        <v>0</v>
      </c>
      <c r="P44" s="28">
        <f>P$7*Tabela1312345[[#This Row],[Distribuição Base]]</f>
        <v>0</v>
      </c>
      <c r="Q44" s="28">
        <f>Q$7*Tabela1312345[[#This Row],[Distribuição Base]]</f>
        <v>0</v>
      </c>
      <c r="R44" s="28">
        <f>R$7*Tabela1312345[[#This Row],[Distribuição Base]]</f>
        <v>0</v>
      </c>
      <c r="S44" s="28">
        <f>SUM(Tabela1312345[[#This Row],[JANEIRO]:[DEZEMBRO]])</f>
        <v>0</v>
      </c>
    </row>
    <row r="45" spans="1:19" x14ac:dyDescent="0.25">
      <c r="A45" t="s">
        <v>63</v>
      </c>
      <c r="B45">
        <v>522</v>
      </c>
      <c r="C45" s="26">
        <v>40002</v>
      </c>
      <c r="D45" t="s">
        <v>65</v>
      </c>
      <c r="E45" s="27">
        <v>-28.49</v>
      </c>
      <c r="F45" s="10">
        <f>Tabela1312345[[#This Row],[BASE]]/Tabela1312345[[#Totals],[BASE]]</f>
        <v>9.6269839392577571E-3</v>
      </c>
      <c r="G45" s="28">
        <f>G$7*Tabela1312345[[#This Row],[Distribuição Base]]</f>
        <v>0</v>
      </c>
      <c r="H45" s="28">
        <f>H$7*Tabela1312345[[#This Row],[Distribuição Base]]</f>
        <v>0</v>
      </c>
      <c r="I45" s="28">
        <f>I$7*Tabela1312345[[#This Row],[Distribuição Base]]</f>
        <v>0</v>
      </c>
      <c r="J45" s="28">
        <f>J$7*Tabela1312345[[#This Row],[Distribuição Base]]</f>
        <v>0</v>
      </c>
      <c r="K45" s="28">
        <f>K$7*Tabela1312345[[#This Row],[Distribuição Base]]</f>
        <v>0</v>
      </c>
      <c r="L45" s="28">
        <f>L$7*Tabela1312345[[#This Row],[Distribuição Base]]</f>
        <v>0</v>
      </c>
      <c r="M45" s="28">
        <f>M$7*Tabela1312345[[#This Row],[Distribuição Base]]</f>
        <v>0</v>
      </c>
      <c r="N45" s="28">
        <f>N$7*Tabela1312345[[#This Row],[Distribuição Base]]</f>
        <v>0</v>
      </c>
      <c r="O45" s="28">
        <f>O$7*Tabela1312345[[#This Row],[Distribuição Base]]</f>
        <v>0</v>
      </c>
      <c r="P45" s="28">
        <f>P$7*Tabela1312345[[#This Row],[Distribuição Base]]</f>
        <v>0</v>
      </c>
      <c r="Q45" s="28">
        <f>Q$7*Tabela1312345[[#This Row],[Distribuição Base]]</f>
        <v>0</v>
      </c>
      <c r="R45" s="28">
        <f>R$7*Tabela1312345[[#This Row],[Distribuição Base]]</f>
        <v>0</v>
      </c>
      <c r="S45" s="28">
        <f>SUM(Tabela1312345[[#This Row],[JANEIRO]:[DEZEMBRO]])</f>
        <v>0</v>
      </c>
    </row>
    <row r="46" spans="1:19" x14ac:dyDescent="0.25">
      <c r="A46" t="s">
        <v>63</v>
      </c>
      <c r="B46">
        <v>528</v>
      </c>
      <c r="C46" s="26">
        <v>40010</v>
      </c>
      <c r="D46" t="s">
        <v>66</v>
      </c>
      <c r="E46" s="27">
        <v>-85.47</v>
      </c>
      <c r="F46" s="10">
        <f>Tabela1312345[[#This Row],[BASE]]/Tabela1312345[[#Totals],[BASE]]</f>
        <v>2.8880951817773271E-2</v>
      </c>
      <c r="G46" s="28">
        <f>G$7*Tabela1312345[[#This Row],[Distribuição Base]]</f>
        <v>0</v>
      </c>
      <c r="H46" s="28">
        <f>H$7*Tabela1312345[[#This Row],[Distribuição Base]]</f>
        <v>0</v>
      </c>
      <c r="I46" s="28">
        <f>I$7*Tabela1312345[[#This Row],[Distribuição Base]]</f>
        <v>0</v>
      </c>
      <c r="J46" s="28">
        <f>J$7*Tabela1312345[[#This Row],[Distribuição Base]]</f>
        <v>0</v>
      </c>
      <c r="K46" s="28">
        <f>K$7*Tabela1312345[[#This Row],[Distribuição Base]]</f>
        <v>0</v>
      </c>
      <c r="L46" s="28">
        <f>L$7*Tabela1312345[[#This Row],[Distribuição Base]]</f>
        <v>0</v>
      </c>
      <c r="M46" s="28">
        <f>M$7*Tabela1312345[[#This Row],[Distribuição Base]]</f>
        <v>0</v>
      </c>
      <c r="N46" s="28">
        <f>N$7*Tabela1312345[[#This Row],[Distribuição Base]]</f>
        <v>0</v>
      </c>
      <c r="O46" s="28">
        <f>O$7*Tabela1312345[[#This Row],[Distribuição Base]]</f>
        <v>0</v>
      </c>
      <c r="P46" s="28">
        <f>P$7*Tabela1312345[[#This Row],[Distribuição Base]]</f>
        <v>0</v>
      </c>
      <c r="Q46" s="28">
        <f>Q$7*Tabela1312345[[#This Row],[Distribuição Base]]</f>
        <v>0</v>
      </c>
      <c r="R46" s="28">
        <f>R$7*Tabela1312345[[#This Row],[Distribuição Base]]</f>
        <v>0</v>
      </c>
      <c r="S46" s="28">
        <f>SUM(Tabela1312345[[#This Row],[JANEIRO]:[DEZEMBRO]])</f>
        <v>0</v>
      </c>
    </row>
    <row r="47" spans="1:19" x14ac:dyDescent="0.25">
      <c r="A47" t="s">
        <v>63</v>
      </c>
      <c r="B47">
        <v>780</v>
      </c>
      <c r="C47" s="26">
        <v>40014</v>
      </c>
      <c r="D47" t="s">
        <v>104</v>
      </c>
      <c r="E47" s="27">
        <v>-15.84</v>
      </c>
      <c r="F47" s="10">
        <f>Tabela1312345[[#This Row],[BASE]]/Tabela1312345[[#Totals],[BASE]]</f>
        <v>5.3524543909386759E-3</v>
      </c>
      <c r="G47" s="28">
        <f>G$7*Tabela1312345[[#This Row],[Distribuição Base]]</f>
        <v>0</v>
      </c>
      <c r="H47" s="28">
        <f>H$7*Tabela1312345[[#This Row],[Distribuição Base]]</f>
        <v>0</v>
      </c>
      <c r="I47" s="28">
        <f>I$7*Tabela1312345[[#This Row],[Distribuição Base]]</f>
        <v>0</v>
      </c>
      <c r="J47" s="28">
        <f>J$7*Tabela1312345[[#This Row],[Distribuição Base]]</f>
        <v>0</v>
      </c>
      <c r="K47" s="28">
        <f>K$7*Tabela1312345[[#This Row],[Distribuição Base]]</f>
        <v>0</v>
      </c>
      <c r="L47" s="28">
        <f>L$7*Tabela1312345[[#This Row],[Distribuição Base]]</f>
        <v>0</v>
      </c>
      <c r="M47" s="28">
        <f>M$7*Tabela1312345[[#This Row],[Distribuição Base]]</f>
        <v>0</v>
      </c>
      <c r="N47" s="28">
        <f>N$7*Tabela1312345[[#This Row],[Distribuição Base]]</f>
        <v>0</v>
      </c>
      <c r="O47" s="28">
        <f>O$7*Tabela1312345[[#This Row],[Distribuição Base]]</f>
        <v>0</v>
      </c>
      <c r="P47" s="28">
        <f>P$7*Tabela1312345[[#This Row],[Distribuição Base]]</f>
        <v>0</v>
      </c>
      <c r="Q47" s="28">
        <f>Q$7*Tabela1312345[[#This Row],[Distribuição Base]]</f>
        <v>0</v>
      </c>
      <c r="R47" s="28">
        <f>R$7*Tabela1312345[[#This Row],[Distribuição Base]]</f>
        <v>0</v>
      </c>
      <c r="S47" s="28">
        <f>SUM(Tabela1312345[[#This Row],[JANEIRO]:[DEZEMBRO]])</f>
        <v>0</v>
      </c>
    </row>
    <row r="48" spans="1:19" x14ac:dyDescent="0.25">
      <c r="A48" t="s">
        <v>63</v>
      </c>
      <c r="B48">
        <v>533</v>
      </c>
      <c r="C48" s="26">
        <v>40121</v>
      </c>
      <c r="D48" t="s">
        <v>67</v>
      </c>
      <c r="E48" s="27">
        <v>-28.49</v>
      </c>
      <c r="F48" s="10">
        <f>Tabela1312345[[#This Row],[BASE]]/Tabela1312345[[#Totals],[BASE]]</f>
        <v>9.6269839392577571E-3</v>
      </c>
      <c r="G48" s="28">
        <f>G$7*Tabela1312345[[#This Row],[Distribuição Base]]</f>
        <v>0</v>
      </c>
      <c r="H48" s="28">
        <f>H$7*Tabela1312345[[#This Row],[Distribuição Base]]</f>
        <v>0</v>
      </c>
      <c r="I48" s="28">
        <f>I$7*Tabela1312345[[#This Row],[Distribuição Base]]</f>
        <v>0</v>
      </c>
      <c r="J48" s="28">
        <f>J$7*Tabela1312345[[#This Row],[Distribuição Base]]</f>
        <v>0</v>
      </c>
      <c r="K48" s="28">
        <f>K$7*Tabela1312345[[#This Row],[Distribuição Base]]</f>
        <v>0</v>
      </c>
      <c r="L48" s="28">
        <f>L$7*Tabela1312345[[#This Row],[Distribuição Base]]</f>
        <v>0</v>
      </c>
      <c r="M48" s="28">
        <f>M$7*Tabela1312345[[#This Row],[Distribuição Base]]</f>
        <v>0</v>
      </c>
      <c r="N48" s="28">
        <f>N$7*Tabela1312345[[#This Row],[Distribuição Base]]</f>
        <v>0</v>
      </c>
      <c r="O48" s="28">
        <f>O$7*Tabela1312345[[#This Row],[Distribuição Base]]</f>
        <v>0</v>
      </c>
      <c r="P48" s="28">
        <f>P$7*Tabela1312345[[#This Row],[Distribuição Base]]</f>
        <v>0</v>
      </c>
      <c r="Q48" s="28">
        <f>Q$7*Tabela1312345[[#This Row],[Distribuição Base]]</f>
        <v>0</v>
      </c>
      <c r="R48" s="28">
        <f>R$7*Tabela1312345[[#This Row],[Distribuição Base]]</f>
        <v>0</v>
      </c>
      <c r="S48" s="28">
        <f>SUM(Tabela1312345[[#This Row],[JANEIRO]:[DEZEMBRO]])</f>
        <v>0</v>
      </c>
    </row>
    <row r="49" spans="1:19" x14ac:dyDescent="0.25">
      <c r="A49" t="s">
        <v>63</v>
      </c>
      <c r="B49">
        <v>534</v>
      </c>
      <c r="C49" s="26">
        <v>40122</v>
      </c>
      <c r="D49" t="s">
        <v>68</v>
      </c>
      <c r="E49" s="27">
        <v>-28.49</v>
      </c>
      <c r="F49" s="10">
        <f>Tabela1312345[[#This Row],[BASE]]/Tabela1312345[[#Totals],[BASE]]</f>
        <v>9.6269839392577571E-3</v>
      </c>
      <c r="G49" s="28">
        <f>G$7*Tabela1312345[[#This Row],[Distribuição Base]]</f>
        <v>0</v>
      </c>
      <c r="H49" s="28">
        <f>H$7*Tabela1312345[[#This Row],[Distribuição Base]]</f>
        <v>0</v>
      </c>
      <c r="I49" s="28">
        <f>I$7*Tabela1312345[[#This Row],[Distribuição Base]]</f>
        <v>0</v>
      </c>
      <c r="J49" s="28">
        <f>J$7*Tabela1312345[[#This Row],[Distribuição Base]]</f>
        <v>0</v>
      </c>
      <c r="K49" s="28">
        <f>K$7*Tabela1312345[[#This Row],[Distribuição Base]]</f>
        <v>0</v>
      </c>
      <c r="L49" s="28">
        <f>L$7*Tabela1312345[[#This Row],[Distribuição Base]]</f>
        <v>0</v>
      </c>
      <c r="M49" s="28">
        <f>M$7*Tabela1312345[[#This Row],[Distribuição Base]]</f>
        <v>0</v>
      </c>
      <c r="N49" s="28">
        <f>N$7*Tabela1312345[[#This Row],[Distribuição Base]]</f>
        <v>0</v>
      </c>
      <c r="O49" s="28">
        <f>O$7*Tabela1312345[[#This Row],[Distribuição Base]]</f>
        <v>0</v>
      </c>
      <c r="P49" s="28">
        <f>P$7*Tabela1312345[[#This Row],[Distribuição Base]]</f>
        <v>0</v>
      </c>
      <c r="Q49" s="28">
        <f>Q$7*Tabela1312345[[#This Row],[Distribuição Base]]</f>
        <v>0</v>
      </c>
      <c r="R49" s="28">
        <f>R$7*Tabela1312345[[#This Row],[Distribuição Base]]</f>
        <v>0</v>
      </c>
      <c r="S49" s="28">
        <f>SUM(Tabela1312345[[#This Row],[JANEIRO]:[DEZEMBRO]])</f>
        <v>0</v>
      </c>
    </row>
    <row r="50" spans="1:19" x14ac:dyDescent="0.25">
      <c r="A50" t="s">
        <v>63</v>
      </c>
      <c r="B50">
        <v>535</v>
      </c>
      <c r="C50" s="26">
        <v>40123</v>
      </c>
      <c r="D50" t="s">
        <v>69</v>
      </c>
      <c r="E50" s="27">
        <v>-28.49</v>
      </c>
      <c r="F50" s="10">
        <f>Tabela1312345[[#This Row],[BASE]]/Tabela1312345[[#Totals],[BASE]]</f>
        <v>9.6269839392577571E-3</v>
      </c>
      <c r="G50" s="28">
        <f>G$7*Tabela1312345[[#This Row],[Distribuição Base]]</f>
        <v>0</v>
      </c>
      <c r="H50" s="28">
        <f>H$7*Tabela1312345[[#This Row],[Distribuição Base]]</f>
        <v>0</v>
      </c>
      <c r="I50" s="28">
        <f>I$7*Tabela1312345[[#This Row],[Distribuição Base]]</f>
        <v>0</v>
      </c>
      <c r="J50" s="28">
        <f>J$7*Tabela1312345[[#This Row],[Distribuição Base]]</f>
        <v>0</v>
      </c>
      <c r="K50" s="28">
        <f>K$7*Tabela1312345[[#This Row],[Distribuição Base]]</f>
        <v>0</v>
      </c>
      <c r="L50" s="28">
        <f>L$7*Tabela1312345[[#This Row],[Distribuição Base]]</f>
        <v>0</v>
      </c>
      <c r="M50" s="28">
        <f>M$7*Tabela1312345[[#This Row],[Distribuição Base]]</f>
        <v>0</v>
      </c>
      <c r="N50" s="28">
        <f>N$7*Tabela1312345[[#This Row],[Distribuição Base]]</f>
        <v>0</v>
      </c>
      <c r="O50" s="28">
        <f>O$7*Tabela1312345[[#This Row],[Distribuição Base]]</f>
        <v>0</v>
      </c>
      <c r="P50" s="28">
        <f>P$7*Tabela1312345[[#This Row],[Distribuição Base]]</f>
        <v>0</v>
      </c>
      <c r="Q50" s="28">
        <f>Q$7*Tabela1312345[[#This Row],[Distribuição Base]]</f>
        <v>0</v>
      </c>
      <c r="R50" s="28">
        <f>R$7*Tabela1312345[[#This Row],[Distribuição Base]]</f>
        <v>0</v>
      </c>
      <c r="S50" s="28">
        <f>SUM(Tabela1312345[[#This Row],[JANEIRO]:[DEZEMBRO]])</f>
        <v>0</v>
      </c>
    </row>
    <row r="51" spans="1:19" x14ac:dyDescent="0.25">
      <c r="A51" t="s">
        <v>63</v>
      </c>
      <c r="B51">
        <v>536</v>
      </c>
      <c r="C51" s="26">
        <v>40125</v>
      </c>
      <c r="D51" t="s">
        <v>70</v>
      </c>
      <c r="E51" s="27">
        <v>-28.49</v>
      </c>
      <c r="F51" s="10">
        <f>Tabela1312345[[#This Row],[BASE]]/Tabela1312345[[#Totals],[BASE]]</f>
        <v>9.6269839392577571E-3</v>
      </c>
      <c r="G51" s="28">
        <f>G$7*Tabela1312345[[#This Row],[Distribuição Base]]</f>
        <v>0</v>
      </c>
      <c r="H51" s="28">
        <f>H$7*Tabela1312345[[#This Row],[Distribuição Base]]</f>
        <v>0</v>
      </c>
      <c r="I51" s="28">
        <f>I$7*Tabela1312345[[#This Row],[Distribuição Base]]</f>
        <v>0</v>
      </c>
      <c r="J51" s="28">
        <f>J$7*Tabela1312345[[#This Row],[Distribuição Base]]</f>
        <v>0</v>
      </c>
      <c r="K51" s="28">
        <f>K$7*Tabela1312345[[#This Row],[Distribuição Base]]</f>
        <v>0</v>
      </c>
      <c r="L51" s="28">
        <f>L$7*Tabela1312345[[#This Row],[Distribuição Base]]</f>
        <v>0</v>
      </c>
      <c r="M51" s="28">
        <f>M$7*Tabela1312345[[#This Row],[Distribuição Base]]</f>
        <v>0</v>
      </c>
      <c r="N51" s="28">
        <f>N$7*Tabela1312345[[#This Row],[Distribuição Base]]</f>
        <v>0</v>
      </c>
      <c r="O51" s="28">
        <f>O$7*Tabela1312345[[#This Row],[Distribuição Base]]</f>
        <v>0</v>
      </c>
      <c r="P51" s="28">
        <f>P$7*Tabela1312345[[#This Row],[Distribuição Base]]</f>
        <v>0</v>
      </c>
      <c r="Q51" s="28">
        <f>Q$7*Tabela1312345[[#This Row],[Distribuição Base]]</f>
        <v>0</v>
      </c>
      <c r="R51" s="28">
        <f>R$7*Tabela1312345[[#This Row],[Distribuição Base]]</f>
        <v>0</v>
      </c>
      <c r="S51" s="28">
        <f>SUM(Tabela1312345[[#This Row],[JANEIRO]:[DEZEMBRO]])</f>
        <v>0</v>
      </c>
    </row>
    <row r="52" spans="1:19" x14ac:dyDescent="0.25">
      <c r="A52" t="s">
        <v>63</v>
      </c>
      <c r="B52">
        <v>538</v>
      </c>
      <c r="C52" s="26">
        <v>40127</v>
      </c>
      <c r="D52" t="s">
        <v>71</v>
      </c>
      <c r="E52" s="27">
        <v>-28.49</v>
      </c>
      <c r="F52" s="10">
        <f>Tabela1312345[[#This Row],[BASE]]/Tabela1312345[[#Totals],[BASE]]</f>
        <v>9.6269839392577571E-3</v>
      </c>
      <c r="G52" s="28">
        <f>G$7*Tabela1312345[[#This Row],[Distribuição Base]]</f>
        <v>0</v>
      </c>
      <c r="H52" s="28">
        <f>H$7*Tabela1312345[[#This Row],[Distribuição Base]]</f>
        <v>0</v>
      </c>
      <c r="I52" s="28">
        <f>I$7*Tabela1312345[[#This Row],[Distribuição Base]]</f>
        <v>0</v>
      </c>
      <c r="J52" s="28">
        <f>J$7*Tabela1312345[[#This Row],[Distribuição Base]]</f>
        <v>0</v>
      </c>
      <c r="K52" s="28">
        <f>K$7*Tabela1312345[[#This Row],[Distribuição Base]]</f>
        <v>0</v>
      </c>
      <c r="L52" s="28">
        <f>L$7*Tabela1312345[[#This Row],[Distribuição Base]]</f>
        <v>0</v>
      </c>
      <c r="M52" s="28">
        <f>M$7*Tabela1312345[[#This Row],[Distribuição Base]]</f>
        <v>0</v>
      </c>
      <c r="N52" s="28">
        <f>N$7*Tabela1312345[[#This Row],[Distribuição Base]]</f>
        <v>0</v>
      </c>
      <c r="O52" s="28">
        <f>O$7*Tabela1312345[[#This Row],[Distribuição Base]]</f>
        <v>0</v>
      </c>
      <c r="P52" s="28">
        <f>P$7*Tabela1312345[[#This Row],[Distribuição Base]]</f>
        <v>0</v>
      </c>
      <c r="Q52" s="28">
        <f>Q$7*Tabela1312345[[#This Row],[Distribuição Base]]</f>
        <v>0</v>
      </c>
      <c r="R52" s="28">
        <f>R$7*Tabela1312345[[#This Row],[Distribuição Base]]</f>
        <v>0</v>
      </c>
      <c r="S52" s="28">
        <f>SUM(Tabela1312345[[#This Row],[JANEIRO]:[DEZEMBRO]])</f>
        <v>0</v>
      </c>
    </row>
    <row r="53" spans="1:19" x14ac:dyDescent="0.25">
      <c r="A53" t="s">
        <v>61</v>
      </c>
      <c r="B53">
        <v>518</v>
      </c>
      <c r="C53" s="26">
        <v>42001</v>
      </c>
      <c r="D53" t="s">
        <v>62</v>
      </c>
      <c r="E53" s="27">
        <v>-31.68</v>
      </c>
      <c r="F53" s="10">
        <f>Tabela1312345[[#This Row],[BASE]]/Tabela1312345[[#Totals],[BASE]]</f>
        <v>1.0704908781877352E-2</v>
      </c>
      <c r="G53" s="28">
        <f>G$7*Tabela1312345[[#This Row],[Distribuição Base]]</f>
        <v>0</v>
      </c>
      <c r="H53" s="28">
        <f>H$7*Tabela1312345[[#This Row],[Distribuição Base]]</f>
        <v>0</v>
      </c>
      <c r="I53" s="28">
        <f>I$7*Tabela1312345[[#This Row],[Distribuição Base]]</f>
        <v>0</v>
      </c>
      <c r="J53" s="28">
        <f>J$7*Tabela1312345[[#This Row],[Distribuição Base]]</f>
        <v>0</v>
      </c>
      <c r="K53" s="28">
        <f>K$7*Tabela1312345[[#This Row],[Distribuição Base]]</f>
        <v>0</v>
      </c>
      <c r="L53" s="28">
        <f>L$7*Tabela1312345[[#This Row],[Distribuição Base]]</f>
        <v>0</v>
      </c>
      <c r="M53" s="28">
        <f>M$7*Tabela1312345[[#This Row],[Distribuição Base]]</f>
        <v>0</v>
      </c>
      <c r="N53" s="28">
        <f>N$7*Tabela1312345[[#This Row],[Distribuição Base]]</f>
        <v>0</v>
      </c>
      <c r="O53" s="28">
        <f>O$7*Tabela1312345[[#This Row],[Distribuição Base]]</f>
        <v>0</v>
      </c>
      <c r="P53" s="28">
        <f>P$7*Tabela1312345[[#This Row],[Distribuição Base]]</f>
        <v>0</v>
      </c>
      <c r="Q53" s="28">
        <f>Q$7*Tabela1312345[[#This Row],[Distribuição Base]]</f>
        <v>0</v>
      </c>
      <c r="R53" s="28">
        <f>R$7*Tabela1312345[[#This Row],[Distribuição Base]]</f>
        <v>0</v>
      </c>
      <c r="S53" s="28">
        <f>SUM(Tabela1312345[[#This Row],[JANEIRO]:[DEZEMBRO]])</f>
        <v>0</v>
      </c>
    </row>
    <row r="54" spans="1:19" x14ac:dyDescent="0.25">
      <c r="A54" t="s">
        <v>79</v>
      </c>
      <c r="B54">
        <f>SUBTOTAL(103,Tabela1312345[COD_SETOR])</f>
        <v>45</v>
      </c>
      <c r="E54" s="30">
        <f>SUBTOTAL(109,Tabela1312345[BASE])</f>
        <v>-2959.3899999999985</v>
      </c>
      <c r="F54" s="34">
        <f>SUBTOTAL(109,Tabela1312345[Distribuição Base])</f>
        <v>1.0000000000000007</v>
      </c>
      <c r="G54" s="30">
        <f>SUBTOTAL(109,Tabela1312345[JANEIRO])</f>
        <v>0</v>
      </c>
      <c r="H54" s="30">
        <f>SUBTOTAL(109,Tabela1312345[FEVEREIRO])</f>
        <v>0</v>
      </c>
      <c r="I54" s="30">
        <f>SUBTOTAL(109,Tabela1312345[MARÇO])</f>
        <v>0</v>
      </c>
      <c r="J54" s="30">
        <f>SUBTOTAL(109,Tabela1312345[ABRIL])</f>
        <v>0</v>
      </c>
      <c r="K54" s="30">
        <f>SUBTOTAL(109,Tabela1312345[MAIO])</f>
        <v>0</v>
      </c>
      <c r="L54" s="30">
        <f>SUBTOTAL(109,Tabela1312345[JUNHO])</f>
        <v>0</v>
      </c>
      <c r="M54" s="30">
        <f>SUBTOTAL(109,Tabela1312345[JULHO])</f>
        <v>0</v>
      </c>
      <c r="N54" s="30">
        <f>SUBTOTAL(109,Tabela1312345[AGOSTO])</f>
        <v>0</v>
      </c>
      <c r="O54" s="30">
        <f>SUBTOTAL(109,Tabela1312345[SETEMBRO])</f>
        <v>0</v>
      </c>
      <c r="P54" s="30">
        <f>SUBTOTAL(109,Tabela1312345[OUTUBRO])</f>
        <v>0</v>
      </c>
      <c r="Q54" s="30">
        <f>SUBTOTAL(109,Tabela1312345[NOVEMBRO])</f>
        <v>0</v>
      </c>
      <c r="R54" s="30">
        <f>SUBTOTAL(109,Tabela1312345[DEZEMBRO])</f>
        <v>0</v>
      </c>
      <c r="S54" s="30">
        <f>SUBTOTAL(109,Tabela1312345[TOTAL])</f>
        <v>0</v>
      </c>
    </row>
  </sheetData>
  <mergeCells count="2">
    <mergeCell ref="A6:C7"/>
    <mergeCell ref="D6:F7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E4D0-BD29-4001-8DA1-76532BC4589A}">
  <dimension ref="A1:V48"/>
  <sheetViews>
    <sheetView topLeftCell="G30" workbookViewId="0">
      <selection activeCell="R2" sqref="R2:V47"/>
    </sheetView>
  </sheetViews>
  <sheetFormatPr defaultRowHeight="15" x14ac:dyDescent="0.25"/>
  <cols>
    <col min="8" max="8" width="12" bestFit="1" customWidth="1"/>
    <col min="13" max="13" width="16.140625" customWidth="1"/>
    <col min="14" max="14" width="9.85546875" customWidth="1"/>
  </cols>
  <sheetData>
    <row r="1" spans="1:22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14</v>
      </c>
    </row>
    <row r="2" spans="1:22" x14ac:dyDescent="0.25">
      <c r="A2" s="31">
        <v>45505</v>
      </c>
      <c r="B2" s="31">
        <v>45535</v>
      </c>
      <c r="C2" t="s">
        <v>32</v>
      </c>
      <c r="D2" t="s">
        <v>94</v>
      </c>
      <c r="E2" t="s">
        <v>95</v>
      </c>
      <c r="F2" t="s">
        <v>2</v>
      </c>
      <c r="G2" t="s">
        <v>3</v>
      </c>
      <c r="H2" s="31">
        <v>45519</v>
      </c>
      <c r="I2" t="s">
        <v>96</v>
      </c>
      <c r="J2">
        <v>-171.47</v>
      </c>
      <c r="K2" t="s">
        <v>97</v>
      </c>
      <c r="L2">
        <v>1</v>
      </c>
      <c r="M2" t="s">
        <v>31</v>
      </c>
      <c r="N2" s="26">
        <v>11001</v>
      </c>
      <c r="O2" s="32" t="s">
        <v>105</v>
      </c>
      <c r="P2" t="s">
        <v>106</v>
      </c>
      <c r="Q2" s="33" t="str">
        <f>CONCATENATE(O2,TEXT(N2,"##.###"),O2,P2)</f>
        <v>'11.001',</v>
      </c>
      <c r="R2" t="s">
        <v>31</v>
      </c>
      <c r="S2">
        <v>3</v>
      </c>
      <c r="T2" s="26">
        <v>11001</v>
      </c>
      <c r="U2" t="s">
        <v>32</v>
      </c>
      <c r="V2">
        <v>-171.47</v>
      </c>
    </row>
    <row r="3" spans="1:22" x14ac:dyDescent="0.25">
      <c r="A3" s="31">
        <v>45505</v>
      </c>
      <c r="B3" s="31">
        <v>45535</v>
      </c>
      <c r="C3" t="s">
        <v>33</v>
      </c>
      <c r="D3" t="s">
        <v>94</v>
      </c>
      <c r="E3" t="s">
        <v>95</v>
      </c>
      <c r="F3" t="s">
        <v>2</v>
      </c>
      <c r="G3" t="s">
        <v>3</v>
      </c>
      <c r="H3" s="31">
        <v>45519</v>
      </c>
      <c r="I3" t="s">
        <v>96</v>
      </c>
      <c r="J3">
        <v>-28.49</v>
      </c>
      <c r="K3" t="s">
        <v>97</v>
      </c>
      <c r="L3">
        <v>1</v>
      </c>
      <c r="M3" t="s">
        <v>31</v>
      </c>
      <c r="N3" s="26">
        <v>11010</v>
      </c>
      <c r="O3" s="32" t="s">
        <v>105</v>
      </c>
      <c r="P3" t="s">
        <v>106</v>
      </c>
      <c r="Q3" s="33" t="str">
        <f t="shared" ref="Q3:Q47" si="0">CONCATENATE(O3,TEXT(N3,"##.###"),O3,P3)</f>
        <v>'11.010',</v>
      </c>
      <c r="R3" t="s">
        <v>31</v>
      </c>
      <c r="S3">
        <v>5</v>
      </c>
      <c r="T3" s="26">
        <v>11010</v>
      </c>
      <c r="U3" t="s">
        <v>33</v>
      </c>
      <c r="V3">
        <v>-28.49</v>
      </c>
    </row>
    <row r="4" spans="1:22" x14ac:dyDescent="0.25">
      <c r="A4" s="31">
        <v>45505</v>
      </c>
      <c r="B4" s="31">
        <v>45535</v>
      </c>
      <c r="C4" t="s">
        <v>34</v>
      </c>
      <c r="D4" t="s">
        <v>94</v>
      </c>
      <c r="E4" t="s">
        <v>95</v>
      </c>
      <c r="F4" t="s">
        <v>2</v>
      </c>
      <c r="G4" t="s">
        <v>3</v>
      </c>
      <c r="H4" s="31">
        <v>45519</v>
      </c>
      <c r="I4" t="s">
        <v>96</v>
      </c>
      <c r="J4">
        <v>-127.14</v>
      </c>
      <c r="K4" t="s">
        <v>97</v>
      </c>
      <c r="L4">
        <v>1</v>
      </c>
      <c r="M4" t="s">
        <v>31</v>
      </c>
      <c r="N4" s="26">
        <v>11013</v>
      </c>
      <c r="O4" s="32" t="s">
        <v>105</v>
      </c>
      <c r="P4" t="s">
        <v>106</v>
      </c>
      <c r="Q4" s="33" t="str">
        <f t="shared" si="0"/>
        <v>'11.013',</v>
      </c>
      <c r="R4" t="s">
        <v>31</v>
      </c>
      <c r="S4">
        <v>7</v>
      </c>
      <c r="T4" s="26">
        <v>11013</v>
      </c>
      <c r="U4" t="s">
        <v>34</v>
      </c>
      <c r="V4">
        <v>-127.14</v>
      </c>
    </row>
    <row r="5" spans="1:22" x14ac:dyDescent="0.25">
      <c r="A5" s="31">
        <v>45505</v>
      </c>
      <c r="B5" s="31">
        <v>45535</v>
      </c>
      <c r="C5" t="s">
        <v>35</v>
      </c>
      <c r="D5" t="s">
        <v>94</v>
      </c>
      <c r="E5" t="s">
        <v>95</v>
      </c>
      <c r="F5" t="s">
        <v>2</v>
      </c>
      <c r="G5" t="s">
        <v>3</v>
      </c>
      <c r="H5" s="31">
        <v>45519</v>
      </c>
      <c r="I5" t="s">
        <v>96</v>
      </c>
      <c r="J5">
        <v>-28.49</v>
      </c>
      <c r="K5" t="s">
        <v>97</v>
      </c>
      <c r="L5">
        <v>1</v>
      </c>
      <c r="M5" t="s">
        <v>31</v>
      </c>
      <c r="N5" s="26">
        <v>11019</v>
      </c>
      <c r="O5" s="32" t="s">
        <v>105</v>
      </c>
      <c r="P5" t="s">
        <v>106</v>
      </c>
      <c r="Q5" s="33" t="str">
        <f t="shared" si="0"/>
        <v>'11.019',</v>
      </c>
      <c r="R5" t="s">
        <v>31</v>
      </c>
      <c r="S5">
        <v>11</v>
      </c>
      <c r="T5" s="26">
        <v>11019</v>
      </c>
      <c r="U5" t="s">
        <v>35</v>
      </c>
      <c r="V5">
        <v>-28.49</v>
      </c>
    </row>
    <row r="6" spans="1:22" x14ac:dyDescent="0.25">
      <c r="A6" s="31">
        <v>45505</v>
      </c>
      <c r="B6" s="31">
        <v>45535</v>
      </c>
      <c r="C6" t="s">
        <v>52</v>
      </c>
      <c r="D6" t="s">
        <v>94</v>
      </c>
      <c r="E6" t="s">
        <v>95</v>
      </c>
      <c r="F6" t="s">
        <v>2</v>
      </c>
      <c r="G6" t="s">
        <v>3</v>
      </c>
      <c r="H6" s="31">
        <v>45519</v>
      </c>
      <c r="I6" t="s">
        <v>96</v>
      </c>
      <c r="J6">
        <v>-38.9</v>
      </c>
      <c r="K6" t="s">
        <v>97</v>
      </c>
      <c r="L6">
        <v>1</v>
      </c>
      <c r="M6" t="s">
        <v>31</v>
      </c>
      <c r="N6" s="26">
        <v>11021</v>
      </c>
      <c r="O6" s="32" t="s">
        <v>105</v>
      </c>
      <c r="P6" t="s">
        <v>106</v>
      </c>
      <c r="Q6" s="33" t="str">
        <f t="shared" si="0"/>
        <v>'11.021',</v>
      </c>
      <c r="R6" t="s">
        <v>31</v>
      </c>
      <c r="S6">
        <v>857</v>
      </c>
      <c r="T6" s="26">
        <v>11021</v>
      </c>
      <c r="U6" t="s">
        <v>52</v>
      </c>
      <c r="V6">
        <v>-38.9</v>
      </c>
    </row>
    <row r="7" spans="1:22" x14ac:dyDescent="0.25">
      <c r="A7" s="31">
        <v>45505</v>
      </c>
      <c r="B7" s="31">
        <v>45535</v>
      </c>
      <c r="C7" t="s">
        <v>36</v>
      </c>
      <c r="D7" t="s">
        <v>94</v>
      </c>
      <c r="E7" t="s">
        <v>95</v>
      </c>
      <c r="F7" t="s">
        <v>2</v>
      </c>
      <c r="G7" t="s">
        <v>3</v>
      </c>
      <c r="H7" s="31">
        <v>45519</v>
      </c>
      <c r="I7" t="s">
        <v>96</v>
      </c>
      <c r="J7">
        <v>-144.12</v>
      </c>
      <c r="K7" t="s">
        <v>97</v>
      </c>
      <c r="L7">
        <v>1</v>
      </c>
      <c r="M7" t="s">
        <v>31</v>
      </c>
      <c r="N7" s="26">
        <v>12001</v>
      </c>
      <c r="O7" s="32" t="s">
        <v>105</v>
      </c>
      <c r="P7" t="s">
        <v>106</v>
      </c>
      <c r="Q7" s="33" t="str">
        <f t="shared" si="0"/>
        <v>'12.001',</v>
      </c>
      <c r="R7" t="s">
        <v>31</v>
      </c>
      <c r="S7">
        <v>13</v>
      </c>
      <c r="T7" s="26">
        <v>12001</v>
      </c>
      <c r="U7" t="s">
        <v>36</v>
      </c>
      <c r="V7">
        <v>-144.12</v>
      </c>
    </row>
    <row r="8" spans="1:22" x14ac:dyDescent="0.25">
      <c r="A8" s="31">
        <v>45505</v>
      </c>
      <c r="B8" s="31">
        <v>45535</v>
      </c>
      <c r="C8" t="s">
        <v>37</v>
      </c>
      <c r="D8" t="s">
        <v>94</v>
      </c>
      <c r="E8" t="s">
        <v>95</v>
      </c>
      <c r="F8" t="s">
        <v>2</v>
      </c>
      <c r="G8" t="s">
        <v>3</v>
      </c>
      <c r="H8" s="31">
        <v>45519</v>
      </c>
      <c r="I8" t="s">
        <v>96</v>
      </c>
      <c r="J8">
        <v>-56.98</v>
      </c>
      <c r="K8" t="s">
        <v>97</v>
      </c>
      <c r="L8">
        <v>1</v>
      </c>
      <c r="M8" t="s">
        <v>31</v>
      </c>
      <c r="N8" s="26">
        <v>12101</v>
      </c>
      <c r="O8" s="32" t="s">
        <v>105</v>
      </c>
      <c r="P8" t="s">
        <v>106</v>
      </c>
      <c r="Q8" s="33" t="str">
        <f t="shared" si="0"/>
        <v>'12.101',</v>
      </c>
      <c r="R8" t="s">
        <v>31</v>
      </c>
      <c r="S8">
        <v>16</v>
      </c>
      <c r="T8" s="26">
        <v>12101</v>
      </c>
      <c r="U8" t="s">
        <v>37</v>
      </c>
      <c r="V8">
        <v>-56.98</v>
      </c>
    </row>
    <row r="9" spans="1:22" x14ac:dyDescent="0.25">
      <c r="A9" s="31">
        <v>45505</v>
      </c>
      <c r="B9" s="31">
        <v>45535</v>
      </c>
      <c r="C9" t="s">
        <v>38</v>
      </c>
      <c r="D9" t="s">
        <v>94</v>
      </c>
      <c r="E9" t="s">
        <v>95</v>
      </c>
      <c r="F9" t="s">
        <v>2</v>
      </c>
      <c r="G9" t="s">
        <v>3</v>
      </c>
      <c r="H9" s="31">
        <v>45519</v>
      </c>
      <c r="I9" t="s">
        <v>96</v>
      </c>
      <c r="J9">
        <v>-28.49</v>
      </c>
      <c r="K9" t="s">
        <v>97</v>
      </c>
      <c r="L9">
        <v>1</v>
      </c>
      <c r="M9" t="s">
        <v>31</v>
      </c>
      <c r="N9" s="26">
        <v>12110</v>
      </c>
      <c r="O9" s="32" t="s">
        <v>105</v>
      </c>
      <c r="P9" t="s">
        <v>106</v>
      </c>
      <c r="Q9" s="33" t="str">
        <f t="shared" si="0"/>
        <v>'12.110',</v>
      </c>
      <c r="R9" t="s">
        <v>31</v>
      </c>
      <c r="S9">
        <v>18</v>
      </c>
      <c r="T9" s="26">
        <v>12110</v>
      </c>
      <c r="U9" t="s">
        <v>38</v>
      </c>
      <c r="V9">
        <v>-28.49</v>
      </c>
    </row>
    <row r="10" spans="1:22" x14ac:dyDescent="0.25">
      <c r="A10" s="31">
        <v>45505</v>
      </c>
      <c r="B10" s="31">
        <v>45535</v>
      </c>
      <c r="C10" t="s">
        <v>39</v>
      </c>
      <c r="D10" t="s">
        <v>94</v>
      </c>
      <c r="E10" t="s">
        <v>95</v>
      </c>
      <c r="F10" t="s">
        <v>2</v>
      </c>
      <c r="G10" t="s">
        <v>3</v>
      </c>
      <c r="H10" s="31">
        <v>45519</v>
      </c>
      <c r="I10" t="s">
        <v>96</v>
      </c>
      <c r="J10">
        <v>-70.58</v>
      </c>
      <c r="K10" t="s">
        <v>97</v>
      </c>
      <c r="L10">
        <v>1</v>
      </c>
      <c r="M10" t="s">
        <v>31</v>
      </c>
      <c r="N10" s="26">
        <v>12111</v>
      </c>
      <c r="O10" s="32" t="s">
        <v>105</v>
      </c>
      <c r="P10" t="s">
        <v>106</v>
      </c>
      <c r="Q10" s="33" t="str">
        <f t="shared" si="0"/>
        <v>'12.111',</v>
      </c>
      <c r="R10" t="s">
        <v>31</v>
      </c>
      <c r="S10">
        <v>19</v>
      </c>
      <c r="T10" s="26">
        <v>12111</v>
      </c>
      <c r="U10" t="s">
        <v>39</v>
      </c>
      <c r="V10">
        <v>-70.58</v>
      </c>
    </row>
    <row r="11" spans="1:22" x14ac:dyDescent="0.25">
      <c r="A11" s="31">
        <v>45505</v>
      </c>
      <c r="B11" s="31">
        <v>45535</v>
      </c>
      <c r="C11" t="s">
        <v>40</v>
      </c>
      <c r="D11" t="s">
        <v>94</v>
      </c>
      <c r="E11" t="s">
        <v>95</v>
      </c>
      <c r="F11" t="s">
        <v>2</v>
      </c>
      <c r="G11" t="s">
        <v>3</v>
      </c>
      <c r="H11" s="31">
        <v>45519</v>
      </c>
      <c r="I11" t="s">
        <v>96</v>
      </c>
      <c r="J11">
        <v>-31.68</v>
      </c>
      <c r="K11" t="s">
        <v>97</v>
      </c>
      <c r="L11">
        <v>1</v>
      </c>
      <c r="M11" t="s">
        <v>31</v>
      </c>
      <c r="N11" s="26">
        <v>12120</v>
      </c>
      <c r="O11" s="32" t="s">
        <v>105</v>
      </c>
      <c r="P11" t="s">
        <v>106</v>
      </c>
      <c r="Q11" s="33" t="str">
        <f t="shared" si="0"/>
        <v>'12.120',</v>
      </c>
      <c r="R11" t="s">
        <v>31</v>
      </c>
      <c r="S11">
        <v>21</v>
      </c>
      <c r="T11" s="26">
        <v>12120</v>
      </c>
      <c r="U11" t="s">
        <v>40</v>
      </c>
      <c r="V11">
        <v>-31.68</v>
      </c>
    </row>
    <row r="12" spans="1:22" x14ac:dyDescent="0.25">
      <c r="A12" s="31">
        <v>45505</v>
      </c>
      <c r="B12" s="31">
        <v>45535</v>
      </c>
      <c r="C12" t="s">
        <v>41</v>
      </c>
      <c r="D12" t="s">
        <v>94</v>
      </c>
      <c r="E12" t="s">
        <v>95</v>
      </c>
      <c r="F12" t="s">
        <v>2</v>
      </c>
      <c r="G12" t="s">
        <v>3</v>
      </c>
      <c r="H12" s="31">
        <v>45519</v>
      </c>
      <c r="I12" t="s">
        <v>96</v>
      </c>
      <c r="J12">
        <v>-28.49</v>
      </c>
      <c r="K12" t="s">
        <v>97</v>
      </c>
      <c r="L12">
        <v>1</v>
      </c>
      <c r="M12" t="s">
        <v>31</v>
      </c>
      <c r="N12" s="26">
        <v>12124</v>
      </c>
      <c r="O12" s="32" t="s">
        <v>105</v>
      </c>
      <c r="P12" t="s">
        <v>106</v>
      </c>
      <c r="Q12" s="33" t="str">
        <f t="shared" si="0"/>
        <v>'12.124',</v>
      </c>
      <c r="R12" t="s">
        <v>31</v>
      </c>
      <c r="S12">
        <v>25</v>
      </c>
      <c r="T12" s="26">
        <v>12124</v>
      </c>
      <c r="U12" t="s">
        <v>41</v>
      </c>
      <c r="V12">
        <v>-28.49</v>
      </c>
    </row>
    <row r="13" spans="1:22" x14ac:dyDescent="0.25">
      <c r="A13" s="31">
        <v>45505</v>
      </c>
      <c r="B13" s="31">
        <v>45535</v>
      </c>
      <c r="C13" t="s">
        <v>42</v>
      </c>
      <c r="D13" t="s">
        <v>94</v>
      </c>
      <c r="E13" t="s">
        <v>95</v>
      </c>
      <c r="F13" t="s">
        <v>2</v>
      </c>
      <c r="G13" t="s">
        <v>3</v>
      </c>
      <c r="H13" s="31">
        <v>45519</v>
      </c>
      <c r="I13" t="s">
        <v>96</v>
      </c>
      <c r="J13">
        <v>-56.98</v>
      </c>
      <c r="K13" t="s">
        <v>97</v>
      </c>
      <c r="L13">
        <v>1</v>
      </c>
      <c r="M13" t="s">
        <v>31</v>
      </c>
      <c r="N13" s="26">
        <v>12130</v>
      </c>
      <c r="O13" s="32" t="s">
        <v>105</v>
      </c>
      <c r="P13" t="s">
        <v>106</v>
      </c>
      <c r="Q13" s="33" t="str">
        <f t="shared" si="0"/>
        <v>'12.130',</v>
      </c>
      <c r="R13" t="s">
        <v>31</v>
      </c>
      <c r="S13">
        <v>27</v>
      </c>
      <c r="T13" s="26">
        <v>12130</v>
      </c>
      <c r="U13" t="s">
        <v>42</v>
      </c>
      <c r="V13">
        <v>-56.98</v>
      </c>
    </row>
    <row r="14" spans="1:22" x14ac:dyDescent="0.25">
      <c r="A14" s="31">
        <v>45505</v>
      </c>
      <c r="B14" s="31">
        <v>45535</v>
      </c>
      <c r="C14" t="s">
        <v>98</v>
      </c>
      <c r="D14" t="s">
        <v>94</v>
      </c>
      <c r="E14" t="s">
        <v>95</v>
      </c>
      <c r="F14" t="s">
        <v>2</v>
      </c>
      <c r="G14" t="s">
        <v>3</v>
      </c>
      <c r="H14" s="31">
        <v>45519</v>
      </c>
      <c r="I14" t="s">
        <v>96</v>
      </c>
      <c r="J14">
        <v>-54.74</v>
      </c>
      <c r="K14" t="s">
        <v>97</v>
      </c>
      <c r="L14">
        <v>1</v>
      </c>
      <c r="M14" t="s">
        <v>31</v>
      </c>
      <c r="N14" s="26">
        <v>12131</v>
      </c>
      <c r="O14" s="32" t="s">
        <v>105</v>
      </c>
      <c r="P14" t="s">
        <v>106</v>
      </c>
      <c r="Q14" s="33" t="str">
        <f t="shared" si="0"/>
        <v>'12.131',</v>
      </c>
      <c r="R14" t="s">
        <v>31</v>
      </c>
      <c r="S14">
        <v>28</v>
      </c>
      <c r="T14" s="26">
        <v>12131</v>
      </c>
      <c r="U14" t="s">
        <v>98</v>
      </c>
      <c r="V14">
        <v>-54.74</v>
      </c>
    </row>
    <row r="15" spans="1:22" x14ac:dyDescent="0.25">
      <c r="A15" s="31">
        <v>45505</v>
      </c>
      <c r="B15" s="31">
        <v>45535</v>
      </c>
      <c r="C15" t="s">
        <v>99</v>
      </c>
      <c r="D15" t="s">
        <v>94</v>
      </c>
      <c r="E15" t="s">
        <v>95</v>
      </c>
      <c r="F15" t="s">
        <v>2</v>
      </c>
      <c r="G15" t="s">
        <v>3</v>
      </c>
      <c r="H15" s="31">
        <v>45519</v>
      </c>
      <c r="I15" t="s">
        <v>96</v>
      </c>
      <c r="J15">
        <v>-28.49</v>
      </c>
      <c r="K15" t="s">
        <v>97</v>
      </c>
      <c r="L15">
        <v>1</v>
      </c>
      <c r="M15" t="s">
        <v>31</v>
      </c>
      <c r="N15" s="26">
        <v>12132</v>
      </c>
      <c r="O15" s="32" t="s">
        <v>105</v>
      </c>
      <c r="P15" t="s">
        <v>106</v>
      </c>
      <c r="Q15" s="33" t="str">
        <f t="shared" si="0"/>
        <v>'12.132',</v>
      </c>
      <c r="R15" t="s">
        <v>31</v>
      </c>
      <c r="S15">
        <v>29</v>
      </c>
      <c r="T15" s="26">
        <v>12132</v>
      </c>
      <c r="U15" t="s">
        <v>99</v>
      </c>
      <c r="V15">
        <v>-28.49</v>
      </c>
    </row>
    <row r="16" spans="1:22" x14ac:dyDescent="0.25">
      <c r="A16" s="31">
        <v>45505</v>
      </c>
      <c r="B16" s="31">
        <v>45535</v>
      </c>
      <c r="C16" t="s">
        <v>43</v>
      </c>
      <c r="D16" t="s">
        <v>94</v>
      </c>
      <c r="E16" t="s">
        <v>95</v>
      </c>
      <c r="F16" t="s">
        <v>2</v>
      </c>
      <c r="G16" t="s">
        <v>3</v>
      </c>
      <c r="H16" s="31">
        <v>45519</v>
      </c>
      <c r="I16" t="s">
        <v>96</v>
      </c>
      <c r="J16">
        <v>-193.27</v>
      </c>
      <c r="K16" t="s">
        <v>97</v>
      </c>
      <c r="L16">
        <v>1</v>
      </c>
      <c r="M16" t="s">
        <v>31</v>
      </c>
      <c r="N16" s="26">
        <v>12133</v>
      </c>
      <c r="O16" s="32" t="s">
        <v>105</v>
      </c>
      <c r="P16" t="s">
        <v>106</v>
      </c>
      <c r="Q16" s="33" t="str">
        <f t="shared" si="0"/>
        <v>'12.133',</v>
      </c>
      <c r="R16" t="s">
        <v>31</v>
      </c>
      <c r="S16">
        <v>30</v>
      </c>
      <c r="T16" s="26">
        <v>12133</v>
      </c>
      <c r="U16" t="s">
        <v>43</v>
      </c>
      <c r="V16">
        <v>-193.27</v>
      </c>
    </row>
    <row r="17" spans="1:22" x14ac:dyDescent="0.25">
      <c r="A17" s="31">
        <v>45505</v>
      </c>
      <c r="B17" s="31">
        <v>45535</v>
      </c>
      <c r="C17" t="s">
        <v>53</v>
      </c>
      <c r="D17" t="s">
        <v>94</v>
      </c>
      <c r="E17" t="s">
        <v>95</v>
      </c>
      <c r="F17" t="s">
        <v>2</v>
      </c>
      <c r="G17" t="s">
        <v>3</v>
      </c>
      <c r="H17" s="31">
        <v>45519</v>
      </c>
      <c r="I17" t="s">
        <v>96</v>
      </c>
      <c r="J17">
        <v>-122.13</v>
      </c>
      <c r="K17" t="s">
        <v>97</v>
      </c>
      <c r="L17">
        <v>1</v>
      </c>
      <c r="M17" t="s">
        <v>31</v>
      </c>
      <c r="N17" s="26">
        <v>12136</v>
      </c>
      <c r="O17" s="32" t="s">
        <v>105</v>
      </c>
      <c r="P17" t="s">
        <v>106</v>
      </c>
      <c r="Q17" s="33" t="str">
        <f t="shared" si="0"/>
        <v>'12.136',</v>
      </c>
      <c r="R17" t="s">
        <v>31</v>
      </c>
      <c r="S17">
        <v>1030</v>
      </c>
      <c r="T17" s="26">
        <v>12136</v>
      </c>
      <c r="U17" t="s">
        <v>53</v>
      </c>
      <c r="V17">
        <v>-122.13</v>
      </c>
    </row>
    <row r="18" spans="1:22" x14ac:dyDescent="0.25">
      <c r="A18" s="31">
        <v>45505</v>
      </c>
      <c r="B18" s="31">
        <v>45535</v>
      </c>
      <c r="C18" t="s">
        <v>44</v>
      </c>
      <c r="D18" t="s">
        <v>94</v>
      </c>
      <c r="E18" t="s">
        <v>95</v>
      </c>
      <c r="F18" t="s">
        <v>2</v>
      </c>
      <c r="G18" t="s">
        <v>3</v>
      </c>
      <c r="H18" s="31">
        <v>45519</v>
      </c>
      <c r="I18" t="s">
        <v>96</v>
      </c>
      <c r="J18">
        <v>-28.49</v>
      </c>
      <c r="K18" t="s">
        <v>97</v>
      </c>
      <c r="L18">
        <v>1</v>
      </c>
      <c r="M18" t="s">
        <v>31</v>
      </c>
      <c r="N18" s="26">
        <v>12160</v>
      </c>
      <c r="O18" s="32" t="s">
        <v>105</v>
      </c>
      <c r="P18" t="s">
        <v>106</v>
      </c>
      <c r="Q18" s="33" t="str">
        <f t="shared" si="0"/>
        <v>'12.160',</v>
      </c>
      <c r="R18" t="s">
        <v>31</v>
      </c>
      <c r="S18">
        <v>34</v>
      </c>
      <c r="T18" s="26">
        <v>12160</v>
      </c>
      <c r="U18" t="s">
        <v>44</v>
      </c>
      <c r="V18">
        <v>-28.49</v>
      </c>
    </row>
    <row r="19" spans="1:22" x14ac:dyDescent="0.25">
      <c r="A19" s="31">
        <v>45505</v>
      </c>
      <c r="B19" s="31">
        <v>45535</v>
      </c>
      <c r="C19" t="s">
        <v>45</v>
      </c>
      <c r="D19" t="s">
        <v>94</v>
      </c>
      <c r="E19" t="s">
        <v>95</v>
      </c>
      <c r="F19" t="s">
        <v>2</v>
      </c>
      <c r="G19" t="s">
        <v>3</v>
      </c>
      <c r="H19" s="31">
        <v>45519</v>
      </c>
      <c r="I19" t="s">
        <v>96</v>
      </c>
      <c r="J19">
        <v>-60.17</v>
      </c>
      <c r="K19" t="s">
        <v>97</v>
      </c>
      <c r="L19">
        <v>1</v>
      </c>
      <c r="M19" t="s">
        <v>31</v>
      </c>
      <c r="N19" s="26">
        <v>12161</v>
      </c>
      <c r="O19" s="32" t="s">
        <v>105</v>
      </c>
      <c r="P19" t="s">
        <v>106</v>
      </c>
      <c r="Q19" s="33" t="str">
        <f t="shared" si="0"/>
        <v>'12.161',</v>
      </c>
      <c r="R19" t="s">
        <v>31</v>
      </c>
      <c r="S19">
        <v>35</v>
      </c>
      <c r="T19" s="26">
        <v>12161</v>
      </c>
      <c r="U19" t="s">
        <v>45</v>
      </c>
      <c r="V19">
        <v>-60.17</v>
      </c>
    </row>
    <row r="20" spans="1:22" x14ac:dyDescent="0.25">
      <c r="A20" s="31">
        <v>45505</v>
      </c>
      <c r="B20" s="31">
        <v>45535</v>
      </c>
      <c r="C20" t="s">
        <v>46</v>
      </c>
      <c r="D20" t="s">
        <v>94</v>
      </c>
      <c r="E20" t="s">
        <v>95</v>
      </c>
      <c r="F20" t="s">
        <v>2</v>
      </c>
      <c r="G20" t="s">
        <v>3</v>
      </c>
      <c r="H20" s="31">
        <v>45519</v>
      </c>
      <c r="I20" t="s">
        <v>96</v>
      </c>
      <c r="J20">
        <v>-28.49</v>
      </c>
      <c r="K20" t="s">
        <v>97</v>
      </c>
      <c r="L20">
        <v>1</v>
      </c>
      <c r="M20" t="s">
        <v>31</v>
      </c>
      <c r="N20" s="26">
        <v>12165</v>
      </c>
      <c r="O20" s="32" t="s">
        <v>105</v>
      </c>
      <c r="P20" t="s">
        <v>106</v>
      </c>
      <c r="Q20" s="33" t="str">
        <f t="shared" si="0"/>
        <v>'12.165',</v>
      </c>
      <c r="R20" t="s">
        <v>31</v>
      </c>
      <c r="S20">
        <v>38</v>
      </c>
      <c r="T20" s="26">
        <v>12165</v>
      </c>
      <c r="U20" t="s">
        <v>46</v>
      </c>
      <c r="V20">
        <v>-28.49</v>
      </c>
    </row>
    <row r="21" spans="1:22" x14ac:dyDescent="0.25">
      <c r="A21" s="31">
        <v>45505</v>
      </c>
      <c r="B21" s="31">
        <v>45535</v>
      </c>
      <c r="C21" t="s">
        <v>47</v>
      </c>
      <c r="D21" t="s">
        <v>94</v>
      </c>
      <c r="E21" t="s">
        <v>95</v>
      </c>
      <c r="F21" t="s">
        <v>2</v>
      </c>
      <c r="G21" t="s">
        <v>3</v>
      </c>
      <c r="H21" s="31">
        <v>45519</v>
      </c>
      <c r="I21" t="s">
        <v>96</v>
      </c>
      <c r="J21">
        <v>-15.84</v>
      </c>
      <c r="K21" t="s">
        <v>97</v>
      </c>
      <c r="L21">
        <v>1</v>
      </c>
      <c r="M21" t="s">
        <v>31</v>
      </c>
      <c r="N21" s="26">
        <v>12167</v>
      </c>
      <c r="O21" s="32" t="s">
        <v>105</v>
      </c>
      <c r="P21" t="s">
        <v>106</v>
      </c>
      <c r="Q21" s="33" t="str">
        <f t="shared" si="0"/>
        <v>'12.167',</v>
      </c>
      <c r="R21" t="s">
        <v>31</v>
      </c>
      <c r="S21">
        <v>40</v>
      </c>
      <c r="T21" s="26">
        <v>12167</v>
      </c>
      <c r="U21" t="s">
        <v>47</v>
      </c>
      <c r="V21">
        <v>-15.84</v>
      </c>
    </row>
    <row r="22" spans="1:22" x14ac:dyDescent="0.25">
      <c r="A22" s="31">
        <v>45505</v>
      </c>
      <c r="B22" s="31">
        <v>45535</v>
      </c>
      <c r="C22" t="s">
        <v>50</v>
      </c>
      <c r="D22" t="s">
        <v>94</v>
      </c>
      <c r="E22" t="s">
        <v>95</v>
      </c>
      <c r="F22" t="s">
        <v>2</v>
      </c>
      <c r="G22" t="s">
        <v>3</v>
      </c>
      <c r="H22" s="31">
        <v>45519</v>
      </c>
      <c r="I22" t="s">
        <v>96</v>
      </c>
      <c r="J22">
        <v>-44.33</v>
      </c>
      <c r="K22" t="s">
        <v>97</v>
      </c>
      <c r="L22">
        <v>1</v>
      </c>
      <c r="M22" t="s">
        <v>31</v>
      </c>
      <c r="N22" s="26">
        <v>12178</v>
      </c>
      <c r="O22" s="32" t="s">
        <v>105</v>
      </c>
      <c r="P22" t="s">
        <v>106</v>
      </c>
      <c r="Q22" s="33" t="str">
        <f t="shared" si="0"/>
        <v>'12.178',</v>
      </c>
      <c r="R22" t="s">
        <v>31</v>
      </c>
      <c r="S22">
        <v>849</v>
      </c>
      <c r="T22" s="26">
        <v>12178</v>
      </c>
      <c r="U22" t="s">
        <v>50</v>
      </c>
      <c r="V22">
        <v>-44.33</v>
      </c>
    </row>
    <row r="23" spans="1:22" x14ac:dyDescent="0.25">
      <c r="A23" s="31">
        <v>45505</v>
      </c>
      <c r="B23" s="31">
        <v>45535</v>
      </c>
      <c r="C23" t="s">
        <v>73</v>
      </c>
      <c r="D23" t="s">
        <v>94</v>
      </c>
      <c r="E23" t="s">
        <v>95</v>
      </c>
      <c r="F23" t="s">
        <v>2</v>
      </c>
      <c r="G23" t="s">
        <v>3</v>
      </c>
      <c r="H23" s="31">
        <v>45519</v>
      </c>
      <c r="I23" t="s">
        <v>96</v>
      </c>
      <c r="J23">
        <v>-28.49</v>
      </c>
      <c r="K23" t="s">
        <v>97</v>
      </c>
      <c r="L23">
        <v>7</v>
      </c>
      <c r="M23" t="s">
        <v>72</v>
      </c>
      <c r="N23" s="26">
        <v>14005</v>
      </c>
      <c r="O23" s="32" t="s">
        <v>105</v>
      </c>
      <c r="P23" t="s">
        <v>106</v>
      </c>
      <c r="Q23" s="33" t="str">
        <f t="shared" si="0"/>
        <v>'14.005',</v>
      </c>
      <c r="R23" t="s">
        <v>72</v>
      </c>
      <c r="S23">
        <v>546</v>
      </c>
      <c r="T23" s="26">
        <v>14005</v>
      </c>
      <c r="U23" t="s">
        <v>73</v>
      </c>
      <c r="V23">
        <v>-28.49</v>
      </c>
    </row>
    <row r="24" spans="1:22" x14ac:dyDescent="0.25">
      <c r="A24" s="31">
        <v>45505</v>
      </c>
      <c r="B24" s="31">
        <v>45535</v>
      </c>
      <c r="C24" t="s">
        <v>74</v>
      </c>
      <c r="D24" t="s">
        <v>94</v>
      </c>
      <c r="E24" t="s">
        <v>95</v>
      </c>
      <c r="F24" t="s">
        <v>2</v>
      </c>
      <c r="G24" t="s">
        <v>3</v>
      </c>
      <c r="H24" s="31">
        <v>45519</v>
      </c>
      <c r="I24" t="s">
        <v>96</v>
      </c>
      <c r="J24">
        <v>-67.39</v>
      </c>
      <c r="K24" t="s">
        <v>97</v>
      </c>
      <c r="L24">
        <v>7</v>
      </c>
      <c r="M24" t="s">
        <v>72</v>
      </c>
      <c r="N24" s="26">
        <v>14007</v>
      </c>
      <c r="O24" s="32" t="s">
        <v>105</v>
      </c>
      <c r="P24" t="s">
        <v>106</v>
      </c>
      <c r="Q24" s="33" t="str">
        <f t="shared" si="0"/>
        <v>'14.007',</v>
      </c>
      <c r="R24" t="s">
        <v>72</v>
      </c>
      <c r="S24">
        <v>547</v>
      </c>
      <c r="T24" s="26">
        <v>14007</v>
      </c>
      <c r="U24" t="s">
        <v>74</v>
      </c>
      <c r="V24">
        <v>-67.39</v>
      </c>
    </row>
    <row r="25" spans="1:22" x14ac:dyDescent="0.25">
      <c r="A25" s="31">
        <v>45505</v>
      </c>
      <c r="B25" s="31">
        <v>45535</v>
      </c>
      <c r="C25" t="s">
        <v>58</v>
      </c>
      <c r="D25" t="s">
        <v>94</v>
      </c>
      <c r="E25" t="s">
        <v>95</v>
      </c>
      <c r="F25" t="s">
        <v>2</v>
      </c>
      <c r="G25" t="s">
        <v>3</v>
      </c>
      <c r="H25" s="31">
        <v>45519</v>
      </c>
      <c r="I25" t="s">
        <v>96</v>
      </c>
      <c r="J25">
        <v>-56.98</v>
      </c>
      <c r="K25" t="s">
        <v>97</v>
      </c>
      <c r="L25">
        <v>3</v>
      </c>
      <c r="M25" t="s">
        <v>57</v>
      </c>
      <c r="N25" s="26">
        <v>15100</v>
      </c>
      <c r="O25" s="32" t="s">
        <v>105</v>
      </c>
      <c r="P25" t="s">
        <v>106</v>
      </c>
      <c r="Q25" s="33" t="str">
        <f t="shared" si="0"/>
        <v>'15.100',</v>
      </c>
      <c r="R25" t="s">
        <v>57</v>
      </c>
      <c r="S25">
        <v>399</v>
      </c>
      <c r="T25" s="26">
        <v>15100</v>
      </c>
      <c r="U25" t="s">
        <v>58</v>
      </c>
      <c r="V25">
        <v>-56.98</v>
      </c>
    </row>
    <row r="26" spans="1:22" x14ac:dyDescent="0.25">
      <c r="A26" s="31">
        <v>45505</v>
      </c>
      <c r="B26" s="31">
        <v>45535</v>
      </c>
      <c r="C26" t="s">
        <v>48</v>
      </c>
      <c r="D26" t="s">
        <v>94</v>
      </c>
      <c r="E26" t="s">
        <v>95</v>
      </c>
      <c r="F26" t="s">
        <v>2</v>
      </c>
      <c r="G26" t="s">
        <v>3</v>
      </c>
      <c r="H26" s="31">
        <v>45519</v>
      </c>
      <c r="I26" t="s">
        <v>96</v>
      </c>
      <c r="J26">
        <v>-218.01</v>
      </c>
      <c r="K26" t="s">
        <v>97</v>
      </c>
      <c r="L26">
        <v>1</v>
      </c>
      <c r="M26" t="s">
        <v>31</v>
      </c>
      <c r="N26" s="26">
        <v>16110</v>
      </c>
      <c r="O26" s="32" t="s">
        <v>105</v>
      </c>
      <c r="P26" t="s">
        <v>106</v>
      </c>
      <c r="Q26" s="33" t="str">
        <f t="shared" si="0"/>
        <v>'16.110',</v>
      </c>
      <c r="R26" t="s">
        <v>31</v>
      </c>
      <c r="S26">
        <v>51</v>
      </c>
      <c r="T26" s="26">
        <v>16110</v>
      </c>
      <c r="U26" t="s">
        <v>48</v>
      </c>
      <c r="V26">
        <v>-218.01</v>
      </c>
    </row>
    <row r="27" spans="1:22" x14ac:dyDescent="0.25">
      <c r="A27" s="31">
        <v>45505</v>
      </c>
      <c r="B27" s="31">
        <v>45535</v>
      </c>
      <c r="C27" t="s">
        <v>49</v>
      </c>
      <c r="D27" t="s">
        <v>94</v>
      </c>
      <c r="E27" t="s">
        <v>95</v>
      </c>
      <c r="F27" t="s">
        <v>2</v>
      </c>
      <c r="G27" t="s">
        <v>3</v>
      </c>
      <c r="H27" s="31">
        <v>45519</v>
      </c>
      <c r="I27" t="s">
        <v>96</v>
      </c>
      <c r="J27">
        <v>-102.26</v>
      </c>
      <c r="K27" t="s">
        <v>97</v>
      </c>
      <c r="L27">
        <v>1</v>
      </c>
      <c r="M27" t="s">
        <v>31</v>
      </c>
      <c r="N27" s="26">
        <v>16130</v>
      </c>
      <c r="O27" s="32" t="s">
        <v>105</v>
      </c>
      <c r="P27" t="s">
        <v>106</v>
      </c>
      <c r="Q27" s="33" t="str">
        <f t="shared" si="0"/>
        <v>'16.130',</v>
      </c>
      <c r="R27" t="s">
        <v>31</v>
      </c>
      <c r="S27">
        <v>52</v>
      </c>
      <c r="T27" s="26">
        <v>16130</v>
      </c>
      <c r="U27" t="s">
        <v>49</v>
      </c>
      <c r="V27">
        <v>-102.26</v>
      </c>
    </row>
    <row r="28" spans="1:22" x14ac:dyDescent="0.25">
      <c r="A28" s="31">
        <v>45505</v>
      </c>
      <c r="B28" s="31">
        <v>45535</v>
      </c>
      <c r="C28" t="s">
        <v>51</v>
      </c>
      <c r="D28" t="s">
        <v>94</v>
      </c>
      <c r="E28" t="s">
        <v>95</v>
      </c>
      <c r="F28" t="s">
        <v>2</v>
      </c>
      <c r="G28" t="s">
        <v>3</v>
      </c>
      <c r="H28" s="31">
        <v>45519</v>
      </c>
      <c r="I28" t="s">
        <v>96</v>
      </c>
      <c r="J28">
        <v>-72.819999999999993</v>
      </c>
      <c r="K28" t="s">
        <v>97</v>
      </c>
      <c r="L28">
        <v>1</v>
      </c>
      <c r="M28" t="s">
        <v>31</v>
      </c>
      <c r="N28" s="26">
        <v>16140</v>
      </c>
      <c r="O28" s="32" t="s">
        <v>105</v>
      </c>
      <c r="P28" t="s">
        <v>106</v>
      </c>
      <c r="Q28" s="33" t="str">
        <f t="shared" si="0"/>
        <v>'16.140',</v>
      </c>
      <c r="R28" t="s">
        <v>31</v>
      </c>
      <c r="S28">
        <v>853</v>
      </c>
      <c r="T28" s="26">
        <v>16140</v>
      </c>
      <c r="U28" t="s">
        <v>51</v>
      </c>
      <c r="V28">
        <v>-72.819999999999993</v>
      </c>
    </row>
    <row r="29" spans="1:22" x14ac:dyDescent="0.25">
      <c r="A29" s="31">
        <v>45505</v>
      </c>
      <c r="B29" s="31">
        <v>45535</v>
      </c>
      <c r="C29" t="s">
        <v>78</v>
      </c>
      <c r="D29" t="s">
        <v>94</v>
      </c>
      <c r="E29" t="s">
        <v>95</v>
      </c>
      <c r="F29" t="s">
        <v>2</v>
      </c>
      <c r="G29" t="s">
        <v>3</v>
      </c>
      <c r="H29" s="31">
        <v>45519</v>
      </c>
      <c r="I29" t="s">
        <v>96</v>
      </c>
      <c r="J29">
        <v>-38.9</v>
      </c>
      <c r="K29" t="s">
        <v>97</v>
      </c>
      <c r="L29">
        <v>10</v>
      </c>
      <c r="M29" t="s">
        <v>77</v>
      </c>
      <c r="N29" s="26">
        <v>17001</v>
      </c>
      <c r="O29" s="32" t="s">
        <v>105</v>
      </c>
      <c r="P29" t="s">
        <v>106</v>
      </c>
      <c r="Q29" s="33" t="str">
        <f t="shared" si="0"/>
        <v>'17.001',</v>
      </c>
      <c r="R29" t="s">
        <v>77</v>
      </c>
      <c r="S29">
        <v>649</v>
      </c>
      <c r="T29" s="26">
        <v>17001</v>
      </c>
      <c r="U29" t="s">
        <v>78</v>
      </c>
      <c r="V29">
        <v>-38.9</v>
      </c>
    </row>
    <row r="30" spans="1:22" x14ac:dyDescent="0.25">
      <c r="A30" s="31">
        <v>45505</v>
      </c>
      <c r="B30" s="31">
        <v>45535</v>
      </c>
      <c r="C30" t="s">
        <v>100</v>
      </c>
      <c r="D30" t="s">
        <v>94</v>
      </c>
      <c r="E30" t="s">
        <v>95</v>
      </c>
      <c r="F30" t="s">
        <v>2</v>
      </c>
      <c r="G30" t="s">
        <v>3</v>
      </c>
      <c r="H30" s="31">
        <v>45519</v>
      </c>
      <c r="I30" t="s">
        <v>96</v>
      </c>
      <c r="J30">
        <v>-15.84</v>
      </c>
      <c r="K30" t="s">
        <v>97</v>
      </c>
      <c r="L30">
        <v>2</v>
      </c>
      <c r="M30" t="s">
        <v>54</v>
      </c>
      <c r="N30" s="26">
        <v>20020</v>
      </c>
      <c r="O30" s="32" t="s">
        <v>105</v>
      </c>
      <c r="P30" t="s">
        <v>106</v>
      </c>
      <c r="Q30" s="33" t="str">
        <f t="shared" si="0"/>
        <v>'20.020',</v>
      </c>
      <c r="R30" t="s">
        <v>54</v>
      </c>
      <c r="S30">
        <v>58</v>
      </c>
      <c r="T30" s="26">
        <v>20020</v>
      </c>
      <c r="U30" t="s">
        <v>100</v>
      </c>
      <c r="V30">
        <v>-15.84</v>
      </c>
    </row>
    <row r="31" spans="1:22" x14ac:dyDescent="0.25">
      <c r="A31" s="31">
        <v>45505</v>
      </c>
      <c r="B31" s="31">
        <v>45535</v>
      </c>
      <c r="C31" t="s">
        <v>101</v>
      </c>
      <c r="D31" t="s">
        <v>94</v>
      </c>
      <c r="E31" t="s">
        <v>95</v>
      </c>
      <c r="F31" t="s">
        <v>2</v>
      </c>
      <c r="G31" t="s">
        <v>3</v>
      </c>
      <c r="H31" s="31">
        <v>45519</v>
      </c>
      <c r="I31" t="s">
        <v>96</v>
      </c>
      <c r="J31">
        <v>-15.84</v>
      </c>
      <c r="K31" t="s">
        <v>97</v>
      </c>
      <c r="L31">
        <v>2</v>
      </c>
      <c r="M31" t="s">
        <v>54</v>
      </c>
      <c r="N31" s="26">
        <v>20705</v>
      </c>
      <c r="O31" s="32" t="s">
        <v>105</v>
      </c>
      <c r="P31" t="s">
        <v>106</v>
      </c>
      <c r="Q31" s="33" t="str">
        <f t="shared" si="0"/>
        <v>'20.705',</v>
      </c>
      <c r="R31" t="s">
        <v>54</v>
      </c>
      <c r="S31">
        <v>74</v>
      </c>
      <c r="T31" s="26">
        <v>20705</v>
      </c>
      <c r="U31" t="s">
        <v>101</v>
      </c>
      <c r="V31">
        <v>-15.84</v>
      </c>
    </row>
    <row r="32" spans="1:22" x14ac:dyDescent="0.25">
      <c r="A32" s="31">
        <v>45505</v>
      </c>
      <c r="B32" s="31">
        <v>45535</v>
      </c>
      <c r="C32" t="s">
        <v>55</v>
      </c>
      <c r="D32" t="s">
        <v>94</v>
      </c>
      <c r="E32" t="s">
        <v>95</v>
      </c>
      <c r="F32" t="s">
        <v>2</v>
      </c>
      <c r="G32" t="s">
        <v>3</v>
      </c>
      <c r="H32" s="31">
        <v>45519</v>
      </c>
      <c r="I32" t="s">
        <v>96</v>
      </c>
      <c r="J32">
        <v>-63.36</v>
      </c>
      <c r="K32" t="s">
        <v>97</v>
      </c>
      <c r="L32">
        <v>2</v>
      </c>
      <c r="M32" t="s">
        <v>54</v>
      </c>
      <c r="N32" s="26">
        <v>20920</v>
      </c>
      <c r="O32" s="32" t="s">
        <v>105</v>
      </c>
      <c r="P32" t="s">
        <v>106</v>
      </c>
      <c r="Q32" s="33" t="str">
        <f t="shared" si="0"/>
        <v>'20.920',</v>
      </c>
      <c r="R32" t="s">
        <v>54</v>
      </c>
      <c r="S32">
        <v>134</v>
      </c>
      <c r="T32" s="26">
        <v>20920</v>
      </c>
      <c r="U32" t="s">
        <v>55</v>
      </c>
      <c r="V32">
        <v>-63.36</v>
      </c>
    </row>
    <row r="33" spans="1:22" x14ac:dyDescent="0.25">
      <c r="A33" s="31">
        <v>45505</v>
      </c>
      <c r="B33" s="31">
        <v>45535</v>
      </c>
      <c r="C33" t="s">
        <v>102</v>
      </c>
      <c r="D33" t="s">
        <v>94</v>
      </c>
      <c r="E33" t="s">
        <v>95</v>
      </c>
      <c r="F33" t="s">
        <v>2</v>
      </c>
      <c r="G33" t="s">
        <v>3</v>
      </c>
      <c r="H33" s="31">
        <v>45519</v>
      </c>
      <c r="I33" t="s">
        <v>96</v>
      </c>
      <c r="J33">
        <v>-28.49</v>
      </c>
      <c r="K33" t="s">
        <v>97</v>
      </c>
      <c r="L33">
        <v>2</v>
      </c>
      <c r="M33" t="s">
        <v>54</v>
      </c>
      <c r="N33" s="26">
        <v>21241</v>
      </c>
      <c r="O33" s="32" t="s">
        <v>105</v>
      </c>
      <c r="P33" t="s">
        <v>106</v>
      </c>
      <c r="Q33" s="33" t="str">
        <f t="shared" si="0"/>
        <v>'21.241',</v>
      </c>
      <c r="R33" t="s">
        <v>54</v>
      </c>
      <c r="S33">
        <v>161</v>
      </c>
      <c r="T33" s="26">
        <v>21241</v>
      </c>
      <c r="U33" t="s">
        <v>102</v>
      </c>
      <c r="V33">
        <v>-28.49</v>
      </c>
    </row>
    <row r="34" spans="1:22" x14ac:dyDescent="0.25">
      <c r="A34" s="31">
        <v>45505</v>
      </c>
      <c r="B34" s="31">
        <v>45535</v>
      </c>
      <c r="C34" t="s">
        <v>56</v>
      </c>
      <c r="D34" t="s">
        <v>94</v>
      </c>
      <c r="E34" t="s">
        <v>95</v>
      </c>
      <c r="F34" t="s">
        <v>2</v>
      </c>
      <c r="G34" t="s">
        <v>3</v>
      </c>
      <c r="H34" s="31">
        <v>45519</v>
      </c>
      <c r="I34" t="s">
        <v>96</v>
      </c>
      <c r="J34">
        <v>-15.84</v>
      </c>
      <c r="K34" t="s">
        <v>97</v>
      </c>
      <c r="L34">
        <v>2</v>
      </c>
      <c r="M34" t="s">
        <v>54</v>
      </c>
      <c r="N34" s="26">
        <v>22360</v>
      </c>
      <c r="O34" s="32" t="s">
        <v>105</v>
      </c>
      <c r="P34" t="s">
        <v>106</v>
      </c>
      <c r="Q34" s="33" t="str">
        <f t="shared" si="0"/>
        <v>'22.360',</v>
      </c>
      <c r="R34" t="s">
        <v>54</v>
      </c>
      <c r="S34">
        <v>280</v>
      </c>
      <c r="T34" s="26">
        <v>22360</v>
      </c>
      <c r="U34" t="s">
        <v>56</v>
      </c>
      <c r="V34">
        <v>-15.84</v>
      </c>
    </row>
    <row r="35" spans="1:22" x14ac:dyDescent="0.25">
      <c r="A35" s="31">
        <v>45505</v>
      </c>
      <c r="B35" s="31">
        <v>45535</v>
      </c>
      <c r="C35" t="s">
        <v>60</v>
      </c>
      <c r="D35" t="s">
        <v>94</v>
      </c>
      <c r="E35" t="s">
        <v>95</v>
      </c>
      <c r="F35" t="s">
        <v>2</v>
      </c>
      <c r="G35" t="s">
        <v>3</v>
      </c>
      <c r="H35" s="31">
        <v>45519</v>
      </c>
      <c r="I35" t="s">
        <v>96</v>
      </c>
      <c r="J35">
        <v>-333.97</v>
      </c>
      <c r="K35" t="s">
        <v>97</v>
      </c>
      <c r="L35">
        <v>4</v>
      </c>
      <c r="M35" t="s">
        <v>59</v>
      </c>
      <c r="N35" s="26">
        <v>25100</v>
      </c>
      <c r="O35" s="32" t="s">
        <v>105</v>
      </c>
      <c r="P35" t="s">
        <v>106</v>
      </c>
      <c r="Q35" s="33" t="str">
        <f t="shared" si="0"/>
        <v>'25.100',</v>
      </c>
      <c r="R35" t="s">
        <v>59</v>
      </c>
      <c r="S35">
        <v>515</v>
      </c>
      <c r="T35" s="26">
        <v>25100</v>
      </c>
      <c r="U35" t="s">
        <v>60</v>
      </c>
      <c r="V35">
        <v>-333.97</v>
      </c>
    </row>
    <row r="36" spans="1:22" x14ac:dyDescent="0.25">
      <c r="A36" s="31">
        <v>45505</v>
      </c>
      <c r="B36" s="31">
        <v>45535</v>
      </c>
      <c r="C36" t="s">
        <v>103</v>
      </c>
      <c r="D36" t="s">
        <v>94</v>
      </c>
      <c r="E36" t="s">
        <v>95</v>
      </c>
      <c r="F36" t="s">
        <v>2</v>
      </c>
      <c r="G36" t="s">
        <v>3</v>
      </c>
      <c r="H36" s="31">
        <v>45519</v>
      </c>
      <c r="I36" t="s">
        <v>96</v>
      </c>
      <c r="J36">
        <v>-15.84</v>
      </c>
      <c r="K36" t="s">
        <v>97</v>
      </c>
      <c r="L36">
        <v>8</v>
      </c>
      <c r="M36" t="s">
        <v>75</v>
      </c>
      <c r="N36" s="26">
        <v>35000</v>
      </c>
      <c r="O36" s="32" t="s">
        <v>105</v>
      </c>
      <c r="P36" t="s">
        <v>106</v>
      </c>
      <c r="Q36" s="33" t="str">
        <f t="shared" si="0"/>
        <v>'35.000',</v>
      </c>
      <c r="R36" t="s">
        <v>75</v>
      </c>
      <c r="S36">
        <v>548</v>
      </c>
      <c r="T36" s="26">
        <v>35000</v>
      </c>
      <c r="U36" t="s">
        <v>103</v>
      </c>
      <c r="V36">
        <v>-15.84</v>
      </c>
    </row>
    <row r="37" spans="1:22" x14ac:dyDescent="0.25">
      <c r="A37" s="31">
        <v>45505</v>
      </c>
      <c r="B37" s="31">
        <v>45535</v>
      </c>
      <c r="C37" t="s">
        <v>76</v>
      </c>
      <c r="D37" t="s">
        <v>94</v>
      </c>
      <c r="E37" t="s">
        <v>95</v>
      </c>
      <c r="F37" t="s">
        <v>2</v>
      </c>
      <c r="G37" t="s">
        <v>3</v>
      </c>
      <c r="H37" s="31">
        <v>45519</v>
      </c>
      <c r="I37" t="s">
        <v>96</v>
      </c>
      <c r="J37">
        <v>-152</v>
      </c>
      <c r="K37" t="s">
        <v>97</v>
      </c>
      <c r="L37">
        <v>8</v>
      </c>
      <c r="M37" t="s">
        <v>75</v>
      </c>
      <c r="N37" s="26">
        <v>35100</v>
      </c>
      <c r="O37" s="32" t="s">
        <v>105</v>
      </c>
      <c r="P37" t="s">
        <v>106</v>
      </c>
      <c r="Q37" s="33" t="str">
        <f t="shared" si="0"/>
        <v>'35.100',</v>
      </c>
      <c r="R37" t="s">
        <v>75</v>
      </c>
      <c r="S37">
        <v>549</v>
      </c>
      <c r="T37" s="26">
        <v>35100</v>
      </c>
      <c r="U37" t="s">
        <v>76</v>
      </c>
      <c r="V37">
        <v>-152</v>
      </c>
    </row>
    <row r="38" spans="1:22" x14ac:dyDescent="0.25">
      <c r="A38" s="31">
        <v>45505</v>
      </c>
      <c r="B38" s="31">
        <v>45535</v>
      </c>
      <c r="C38" t="s">
        <v>64</v>
      </c>
      <c r="D38" t="s">
        <v>94</v>
      </c>
      <c r="E38" t="s">
        <v>95</v>
      </c>
      <c r="F38" t="s">
        <v>2</v>
      </c>
      <c r="G38" t="s">
        <v>3</v>
      </c>
      <c r="H38" s="31">
        <v>45519</v>
      </c>
      <c r="I38" t="s">
        <v>96</v>
      </c>
      <c r="J38">
        <v>-41.67</v>
      </c>
      <c r="K38" t="s">
        <v>97</v>
      </c>
      <c r="L38">
        <v>6</v>
      </c>
      <c r="M38" t="s">
        <v>63</v>
      </c>
      <c r="N38" s="26">
        <v>40001</v>
      </c>
      <c r="O38" s="32" t="s">
        <v>105</v>
      </c>
      <c r="P38" t="s">
        <v>106</v>
      </c>
      <c r="Q38" s="33" t="str">
        <f t="shared" si="0"/>
        <v>'40.001',</v>
      </c>
      <c r="R38" t="s">
        <v>63</v>
      </c>
      <c r="S38">
        <v>521</v>
      </c>
      <c r="T38" s="26">
        <v>40001</v>
      </c>
      <c r="U38" t="s">
        <v>64</v>
      </c>
      <c r="V38">
        <v>-41.67</v>
      </c>
    </row>
    <row r="39" spans="1:22" x14ac:dyDescent="0.25">
      <c r="A39" s="31">
        <v>45505</v>
      </c>
      <c r="B39" s="31">
        <v>45535</v>
      </c>
      <c r="C39" t="s">
        <v>65</v>
      </c>
      <c r="D39" t="s">
        <v>94</v>
      </c>
      <c r="E39" t="s">
        <v>95</v>
      </c>
      <c r="F39" t="s">
        <v>2</v>
      </c>
      <c r="G39" t="s">
        <v>3</v>
      </c>
      <c r="H39" s="31">
        <v>45519</v>
      </c>
      <c r="I39" t="s">
        <v>96</v>
      </c>
      <c r="J39">
        <v>-28.49</v>
      </c>
      <c r="K39" t="s">
        <v>97</v>
      </c>
      <c r="L39">
        <v>6</v>
      </c>
      <c r="M39" t="s">
        <v>63</v>
      </c>
      <c r="N39" s="26">
        <v>40002</v>
      </c>
      <c r="O39" s="32" t="s">
        <v>105</v>
      </c>
      <c r="P39" t="s">
        <v>106</v>
      </c>
      <c r="Q39" s="33" t="str">
        <f t="shared" si="0"/>
        <v>'40.002',</v>
      </c>
      <c r="R39" t="s">
        <v>63</v>
      </c>
      <c r="S39">
        <v>522</v>
      </c>
      <c r="T39" s="26">
        <v>40002</v>
      </c>
      <c r="U39" t="s">
        <v>65</v>
      </c>
      <c r="V39">
        <v>-28.49</v>
      </c>
    </row>
    <row r="40" spans="1:22" x14ac:dyDescent="0.25">
      <c r="A40" s="31">
        <v>45505</v>
      </c>
      <c r="B40" s="31">
        <v>45535</v>
      </c>
      <c r="C40" t="s">
        <v>66</v>
      </c>
      <c r="D40" t="s">
        <v>94</v>
      </c>
      <c r="E40" t="s">
        <v>95</v>
      </c>
      <c r="F40" t="s">
        <v>2</v>
      </c>
      <c r="G40" t="s">
        <v>3</v>
      </c>
      <c r="H40" s="31">
        <v>45519</v>
      </c>
      <c r="I40" t="s">
        <v>96</v>
      </c>
      <c r="J40">
        <v>-56.98</v>
      </c>
      <c r="K40" t="s">
        <v>97</v>
      </c>
      <c r="L40">
        <v>6</v>
      </c>
      <c r="M40" t="s">
        <v>63</v>
      </c>
      <c r="N40" s="26">
        <v>40010</v>
      </c>
      <c r="O40" s="32" t="s">
        <v>105</v>
      </c>
      <c r="P40" t="s">
        <v>106</v>
      </c>
      <c r="Q40" s="33" t="str">
        <f t="shared" si="0"/>
        <v>'40.010',</v>
      </c>
      <c r="R40" t="s">
        <v>63</v>
      </c>
      <c r="S40">
        <v>528</v>
      </c>
      <c r="T40" s="26">
        <v>40010</v>
      </c>
      <c r="U40" t="s">
        <v>66</v>
      </c>
      <c r="V40">
        <v>-85.47</v>
      </c>
    </row>
    <row r="41" spans="1:22" x14ac:dyDescent="0.25">
      <c r="A41" s="31">
        <v>45505</v>
      </c>
      <c r="B41" s="31">
        <v>45535</v>
      </c>
      <c r="C41" t="s">
        <v>104</v>
      </c>
      <c r="D41" t="s">
        <v>94</v>
      </c>
      <c r="E41" t="s">
        <v>95</v>
      </c>
      <c r="F41" t="s">
        <v>2</v>
      </c>
      <c r="G41" t="s">
        <v>3</v>
      </c>
      <c r="H41" s="31">
        <v>45519</v>
      </c>
      <c r="I41" t="s">
        <v>96</v>
      </c>
      <c r="J41">
        <v>-15.84</v>
      </c>
      <c r="K41" t="s">
        <v>97</v>
      </c>
      <c r="L41">
        <v>6</v>
      </c>
      <c r="M41" t="s">
        <v>63</v>
      </c>
      <c r="N41" s="26">
        <v>40014</v>
      </c>
      <c r="O41" s="32" t="s">
        <v>105</v>
      </c>
      <c r="P41" t="s">
        <v>106</v>
      </c>
      <c r="Q41" s="33" t="str">
        <f t="shared" si="0"/>
        <v>'40.014',</v>
      </c>
      <c r="R41" t="s">
        <v>63</v>
      </c>
      <c r="S41">
        <v>780</v>
      </c>
      <c r="T41" s="26">
        <v>40014</v>
      </c>
      <c r="U41" t="s">
        <v>104</v>
      </c>
      <c r="V41">
        <v>-15.84</v>
      </c>
    </row>
    <row r="42" spans="1:22" x14ac:dyDescent="0.25">
      <c r="A42" s="31">
        <v>45505</v>
      </c>
      <c r="B42" s="31">
        <v>45535</v>
      </c>
      <c r="C42" t="s">
        <v>67</v>
      </c>
      <c r="D42" t="s">
        <v>94</v>
      </c>
      <c r="E42" t="s">
        <v>95</v>
      </c>
      <c r="F42" t="s">
        <v>2</v>
      </c>
      <c r="G42" t="s">
        <v>3</v>
      </c>
      <c r="H42" s="31">
        <v>45519</v>
      </c>
      <c r="I42" t="s">
        <v>96</v>
      </c>
      <c r="J42">
        <v>-28.49</v>
      </c>
      <c r="K42" t="s">
        <v>97</v>
      </c>
      <c r="L42">
        <v>6</v>
      </c>
      <c r="M42" t="s">
        <v>63</v>
      </c>
      <c r="N42" s="26">
        <v>40121</v>
      </c>
      <c r="O42" s="32" t="s">
        <v>105</v>
      </c>
      <c r="P42" t="s">
        <v>106</v>
      </c>
      <c r="Q42" s="33" t="str">
        <f t="shared" si="0"/>
        <v>'40.121',</v>
      </c>
      <c r="R42" t="s">
        <v>63</v>
      </c>
      <c r="S42">
        <v>533</v>
      </c>
      <c r="T42" s="26">
        <v>40121</v>
      </c>
      <c r="U42" t="s">
        <v>67</v>
      </c>
      <c r="V42">
        <v>-28.49</v>
      </c>
    </row>
    <row r="43" spans="1:22" x14ac:dyDescent="0.25">
      <c r="A43" s="31">
        <v>45505</v>
      </c>
      <c r="B43" s="31">
        <v>45535</v>
      </c>
      <c r="C43" t="s">
        <v>68</v>
      </c>
      <c r="D43" t="s">
        <v>94</v>
      </c>
      <c r="E43" t="s">
        <v>95</v>
      </c>
      <c r="F43" t="s">
        <v>2</v>
      </c>
      <c r="G43" t="s">
        <v>3</v>
      </c>
      <c r="H43" s="31">
        <v>45519</v>
      </c>
      <c r="I43" t="s">
        <v>96</v>
      </c>
      <c r="J43">
        <v>-28.49</v>
      </c>
      <c r="K43" t="s">
        <v>97</v>
      </c>
      <c r="L43">
        <v>6</v>
      </c>
      <c r="M43" t="s">
        <v>63</v>
      </c>
      <c r="N43" s="26">
        <v>40122</v>
      </c>
      <c r="O43" s="32" t="s">
        <v>105</v>
      </c>
      <c r="P43" t="s">
        <v>106</v>
      </c>
      <c r="Q43" s="33" t="str">
        <f t="shared" si="0"/>
        <v>'40.122',</v>
      </c>
      <c r="R43" t="s">
        <v>63</v>
      </c>
      <c r="S43">
        <v>534</v>
      </c>
      <c r="T43" s="26">
        <v>40122</v>
      </c>
      <c r="U43" t="s">
        <v>68</v>
      </c>
      <c r="V43">
        <v>-28.49</v>
      </c>
    </row>
    <row r="44" spans="1:22" x14ac:dyDescent="0.25">
      <c r="A44" s="31">
        <v>45505</v>
      </c>
      <c r="B44" s="31">
        <v>45535</v>
      </c>
      <c r="C44" t="s">
        <v>69</v>
      </c>
      <c r="D44" t="s">
        <v>94</v>
      </c>
      <c r="E44" t="s">
        <v>95</v>
      </c>
      <c r="F44" t="s">
        <v>2</v>
      </c>
      <c r="G44" t="s">
        <v>3</v>
      </c>
      <c r="H44" s="31">
        <v>45519</v>
      </c>
      <c r="I44" t="s">
        <v>96</v>
      </c>
      <c r="J44">
        <v>-28.49</v>
      </c>
      <c r="K44" t="s">
        <v>97</v>
      </c>
      <c r="L44">
        <v>6</v>
      </c>
      <c r="M44" t="s">
        <v>63</v>
      </c>
      <c r="N44" s="26">
        <v>40123</v>
      </c>
      <c r="O44" s="32" t="s">
        <v>105</v>
      </c>
      <c r="P44" t="s">
        <v>106</v>
      </c>
      <c r="Q44" s="33" t="str">
        <f t="shared" si="0"/>
        <v>'40.123',</v>
      </c>
      <c r="R44" t="s">
        <v>63</v>
      </c>
      <c r="S44">
        <v>535</v>
      </c>
      <c r="T44" s="26">
        <v>40123</v>
      </c>
      <c r="U44" t="s">
        <v>69</v>
      </c>
      <c r="V44">
        <v>-28.49</v>
      </c>
    </row>
    <row r="45" spans="1:22" x14ac:dyDescent="0.25">
      <c r="A45" s="31">
        <v>45505</v>
      </c>
      <c r="B45" s="31">
        <v>45535</v>
      </c>
      <c r="C45" t="s">
        <v>70</v>
      </c>
      <c r="D45" t="s">
        <v>94</v>
      </c>
      <c r="E45" t="s">
        <v>95</v>
      </c>
      <c r="F45" t="s">
        <v>2</v>
      </c>
      <c r="G45" t="s">
        <v>3</v>
      </c>
      <c r="H45" s="31">
        <v>45519</v>
      </c>
      <c r="I45" t="s">
        <v>96</v>
      </c>
      <c r="J45">
        <v>-28.49</v>
      </c>
      <c r="K45" t="s">
        <v>97</v>
      </c>
      <c r="L45">
        <v>6</v>
      </c>
      <c r="M45" t="s">
        <v>63</v>
      </c>
      <c r="N45" s="26">
        <v>40125</v>
      </c>
      <c r="O45" s="32" t="s">
        <v>105</v>
      </c>
      <c r="P45" t="s">
        <v>106</v>
      </c>
      <c r="Q45" s="33" t="str">
        <f t="shared" si="0"/>
        <v>'40.125',</v>
      </c>
      <c r="R45" t="s">
        <v>63</v>
      </c>
      <c r="S45">
        <v>536</v>
      </c>
      <c r="T45" s="26">
        <v>40125</v>
      </c>
      <c r="U45" t="s">
        <v>70</v>
      </c>
      <c r="V45">
        <v>-28.49</v>
      </c>
    </row>
    <row r="46" spans="1:22" x14ac:dyDescent="0.25">
      <c r="A46" s="31">
        <v>45505</v>
      </c>
      <c r="B46" s="31">
        <v>45535</v>
      </c>
      <c r="C46" t="s">
        <v>71</v>
      </c>
      <c r="D46" t="s">
        <v>94</v>
      </c>
      <c r="E46" t="s">
        <v>95</v>
      </c>
      <c r="F46" t="s">
        <v>2</v>
      </c>
      <c r="G46" t="s">
        <v>3</v>
      </c>
      <c r="H46" s="31">
        <v>45519</v>
      </c>
      <c r="I46" t="s">
        <v>96</v>
      </c>
      <c r="J46">
        <v>-28.49</v>
      </c>
      <c r="K46" t="s">
        <v>97</v>
      </c>
      <c r="L46">
        <v>6</v>
      </c>
      <c r="M46" t="s">
        <v>63</v>
      </c>
      <c r="N46" s="26">
        <v>40127</v>
      </c>
      <c r="O46" s="32" t="s">
        <v>105</v>
      </c>
      <c r="P46" t="s">
        <v>106</v>
      </c>
      <c r="Q46" s="33" t="str">
        <f t="shared" si="0"/>
        <v>'40.127',</v>
      </c>
      <c r="R46" t="s">
        <v>63</v>
      </c>
      <c r="S46">
        <v>538</v>
      </c>
      <c r="T46" s="26">
        <v>40127</v>
      </c>
      <c r="U46" t="s">
        <v>71</v>
      </c>
      <c r="V46">
        <v>-28.49</v>
      </c>
    </row>
    <row r="47" spans="1:22" x14ac:dyDescent="0.25">
      <c r="A47" s="31">
        <v>45505</v>
      </c>
      <c r="B47" s="31">
        <v>45535</v>
      </c>
      <c r="C47" t="s">
        <v>62</v>
      </c>
      <c r="D47" t="s">
        <v>94</v>
      </c>
      <c r="E47" t="s">
        <v>95</v>
      </c>
      <c r="F47" t="s">
        <v>2</v>
      </c>
      <c r="G47" t="s">
        <v>3</v>
      </c>
      <c r="H47" s="31">
        <v>45519</v>
      </c>
      <c r="I47" t="s">
        <v>96</v>
      </c>
      <c r="J47">
        <v>-31.68</v>
      </c>
      <c r="K47" t="s">
        <v>97</v>
      </c>
      <c r="L47">
        <v>5</v>
      </c>
      <c r="M47" t="s">
        <v>61</v>
      </c>
      <c r="N47" s="26">
        <v>42001</v>
      </c>
      <c r="O47" s="32" t="s">
        <v>105</v>
      </c>
      <c r="Q47" s="33" t="str">
        <f t="shared" si="0"/>
        <v>'42.001'</v>
      </c>
      <c r="R47" t="s">
        <v>61</v>
      </c>
      <c r="S47">
        <v>518</v>
      </c>
      <c r="T47" s="26">
        <v>42001</v>
      </c>
      <c r="U47" t="s">
        <v>62</v>
      </c>
      <c r="V47">
        <v>-31.68</v>
      </c>
    </row>
    <row r="48" spans="1:22" x14ac:dyDescent="0.25">
      <c r="J48">
        <f>SUM(J2:J47)</f>
        <v>-2930.8999999999987</v>
      </c>
    </row>
  </sheetData>
  <autoFilter ref="A1:N47" xr:uid="{ECECE4D0-BD29-4001-8DA1-76532BC4589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VIVO CORP - 2012.TELP173.00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Aleluia</dc:creator>
  <cp:lastModifiedBy>Karla Aleluia</cp:lastModifiedBy>
  <dcterms:created xsi:type="dcterms:W3CDTF">2022-12-07T21:43:29Z</dcterms:created>
  <dcterms:modified xsi:type="dcterms:W3CDTF">2024-09-25T12:16:57Z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