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alytics_Processos\Orcamento_2025\Criterios de Rateio\"/>
    </mc:Choice>
  </mc:AlternateContent>
  <xr:revisionPtr revIDLastSave="0" documentId="13_ncr:1_{980B1FF2-6566-4441-A90C-E4E57748CBF6}" xr6:coauthVersionLast="47" xr6:coauthVersionMax="47" xr10:uidLastSave="{00000000-0000-0000-0000-000000000000}"/>
  <bookViews>
    <workbookView xWindow="-120" yWindow="-120" windowWidth="20730" windowHeight="11160" xr2:uid="{8C395B38-4722-40B4-8B84-CFAB7D103C5B}"/>
  </bookViews>
  <sheets>
    <sheet name="VIVO HSI - 2012.TELH335.00" sheetId="1" r:id="rId1"/>
    <sheet name="Planilha1" sheetId="2" r:id="rId2"/>
    <sheet name="Planilha2" sheetId="3" r:id="rId3"/>
  </sheets>
  <definedNames>
    <definedName name="_xlnm._FilterDatabase" localSheetId="2" hidden="1">Planilha2!$A$1:$Q$84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Q91" i="1"/>
  <c r="P91" i="1"/>
  <c r="O91" i="1"/>
  <c r="N91" i="1"/>
  <c r="M91" i="1"/>
  <c r="L91" i="1"/>
  <c r="K91" i="1"/>
  <c r="Q90" i="1"/>
  <c r="P90" i="1"/>
  <c r="O90" i="1"/>
  <c r="N90" i="1"/>
  <c r="M90" i="1"/>
  <c r="L90" i="1"/>
  <c r="K90" i="1"/>
  <c r="Q89" i="1"/>
  <c r="P89" i="1"/>
  <c r="O89" i="1"/>
  <c r="N89" i="1"/>
  <c r="M89" i="1"/>
  <c r="L89" i="1"/>
  <c r="K89" i="1"/>
  <c r="J91" i="1"/>
  <c r="J90" i="1"/>
  <c r="J89" i="1"/>
  <c r="F91" i="1"/>
  <c r="F90" i="1"/>
  <c r="F89" i="1"/>
  <c r="F88" i="1"/>
  <c r="F87" i="1"/>
  <c r="F86" i="1"/>
  <c r="F85" i="1"/>
  <c r="F84" i="1"/>
  <c r="O84" i="1" s="1"/>
  <c r="F83" i="1"/>
  <c r="F82" i="1"/>
  <c r="F81" i="1"/>
  <c r="F80" i="1"/>
  <c r="F79" i="1"/>
  <c r="F78" i="1"/>
  <c r="F77" i="1"/>
  <c r="F76" i="1"/>
  <c r="M76" i="1" s="1"/>
  <c r="F75" i="1"/>
  <c r="F74" i="1"/>
  <c r="F73" i="1"/>
  <c r="F72" i="1"/>
  <c r="F71" i="1"/>
  <c r="F70" i="1"/>
  <c r="F69" i="1"/>
  <c r="F68" i="1"/>
  <c r="M68" i="1" s="1"/>
  <c r="F67" i="1"/>
  <c r="F66" i="1"/>
  <c r="F65" i="1"/>
  <c r="F64" i="1"/>
  <c r="F63" i="1"/>
  <c r="F62" i="1"/>
  <c r="F61" i="1"/>
  <c r="F60" i="1"/>
  <c r="P60" i="1" s="1"/>
  <c r="F59" i="1"/>
  <c r="F58" i="1"/>
  <c r="F57" i="1"/>
  <c r="F56" i="1"/>
  <c r="F55" i="1"/>
  <c r="F54" i="1"/>
  <c r="F53" i="1"/>
  <c r="F52" i="1"/>
  <c r="N52" i="1" s="1"/>
  <c r="F51" i="1"/>
  <c r="F50" i="1"/>
  <c r="F49" i="1"/>
  <c r="F48" i="1"/>
  <c r="F47" i="1"/>
  <c r="F46" i="1"/>
  <c r="F45" i="1"/>
  <c r="F44" i="1"/>
  <c r="N44" i="1" s="1"/>
  <c r="F43" i="1"/>
  <c r="F42" i="1"/>
  <c r="F41" i="1"/>
  <c r="F40" i="1"/>
  <c r="F39" i="1"/>
  <c r="F38" i="1"/>
  <c r="F37" i="1"/>
  <c r="F36" i="1"/>
  <c r="P36" i="1" s="1"/>
  <c r="F35" i="1"/>
  <c r="F34" i="1"/>
  <c r="F33" i="1"/>
  <c r="F32" i="1"/>
  <c r="F31" i="1"/>
  <c r="F30" i="1"/>
  <c r="F29" i="1"/>
  <c r="F28" i="1"/>
  <c r="O28" i="1" s="1"/>
  <c r="F27" i="1"/>
  <c r="F26" i="1"/>
  <c r="F25" i="1"/>
  <c r="F24" i="1"/>
  <c r="F23" i="1"/>
  <c r="F22" i="1"/>
  <c r="F21" i="1"/>
  <c r="F20" i="1"/>
  <c r="O20" i="1" s="1"/>
  <c r="F19" i="1"/>
  <c r="F18" i="1"/>
  <c r="F17" i="1"/>
  <c r="F16" i="1"/>
  <c r="F15" i="1"/>
  <c r="F14" i="1"/>
  <c r="F13" i="1"/>
  <c r="F12" i="1"/>
  <c r="M12" i="1" s="1"/>
  <c r="F11" i="1"/>
  <c r="F10" i="1"/>
  <c r="M17" i="1"/>
  <c r="M25" i="1"/>
  <c r="M33" i="1"/>
  <c r="M41" i="1"/>
  <c r="M49" i="1"/>
  <c r="M57" i="1"/>
  <c r="M65" i="1"/>
  <c r="M73" i="1"/>
  <c r="M81" i="1"/>
  <c r="R90" i="1"/>
  <c r="R91" i="1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P88" i="1"/>
  <c r="P87" i="1"/>
  <c r="P86" i="1"/>
  <c r="P85" i="1"/>
  <c r="P83" i="1"/>
  <c r="P82" i="1"/>
  <c r="P81" i="1"/>
  <c r="P80" i="1"/>
  <c r="P79" i="1"/>
  <c r="P78" i="1"/>
  <c r="P77" i="1"/>
  <c r="P75" i="1"/>
  <c r="P74" i="1"/>
  <c r="P73" i="1"/>
  <c r="P72" i="1"/>
  <c r="P71" i="1"/>
  <c r="P70" i="1"/>
  <c r="P69" i="1"/>
  <c r="P67" i="1"/>
  <c r="P66" i="1"/>
  <c r="P65" i="1"/>
  <c r="P64" i="1"/>
  <c r="P63" i="1"/>
  <c r="P62" i="1"/>
  <c r="P61" i="1"/>
  <c r="P59" i="1"/>
  <c r="P58" i="1"/>
  <c r="P57" i="1"/>
  <c r="P56" i="1"/>
  <c r="P55" i="1"/>
  <c r="P54" i="1"/>
  <c r="P53" i="1"/>
  <c r="P51" i="1"/>
  <c r="P50" i="1"/>
  <c r="P49" i="1"/>
  <c r="P48" i="1"/>
  <c r="P47" i="1"/>
  <c r="P46" i="1"/>
  <c r="P45" i="1"/>
  <c r="P43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1" i="1"/>
  <c r="O88" i="1"/>
  <c r="O87" i="1"/>
  <c r="O86" i="1"/>
  <c r="O85" i="1"/>
  <c r="O83" i="1"/>
  <c r="O82" i="1"/>
  <c r="O80" i="1"/>
  <c r="O79" i="1"/>
  <c r="O78" i="1"/>
  <c r="O77" i="1"/>
  <c r="O76" i="1"/>
  <c r="O75" i="1"/>
  <c r="O74" i="1"/>
  <c r="O72" i="1"/>
  <c r="O71" i="1"/>
  <c r="O70" i="1"/>
  <c r="O69" i="1"/>
  <c r="O67" i="1"/>
  <c r="O66" i="1"/>
  <c r="O64" i="1"/>
  <c r="O63" i="1"/>
  <c r="O62" i="1"/>
  <c r="O61" i="1"/>
  <c r="O59" i="1"/>
  <c r="O58" i="1"/>
  <c r="O56" i="1"/>
  <c r="O55" i="1"/>
  <c r="O54" i="1"/>
  <c r="O53" i="1"/>
  <c r="O51" i="1"/>
  <c r="O50" i="1"/>
  <c r="O48" i="1"/>
  <c r="O47" i="1"/>
  <c r="O46" i="1"/>
  <c r="O45" i="1"/>
  <c r="O43" i="1"/>
  <c r="O42" i="1"/>
  <c r="O40" i="1"/>
  <c r="O39" i="1"/>
  <c r="O38" i="1"/>
  <c r="O37" i="1"/>
  <c r="O35" i="1"/>
  <c r="O34" i="1"/>
  <c r="O32" i="1"/>
  <c r="O31" i="1"/>
  <c r="O30" i="1"/>
  <c r="O29" i="1"/>
  <c r="O27" i="1"/>
  <c r="O26" i="1"/>
  <c r="O24" i="1"/>
  <c r="O23" i="1"/>
  <c r="O22" i="1"/>
  <c r="O21" i="1"/>
  <c r="O19" i="1"/>
  <c r="O18" i="1"/>
  <c r="O16" i="1"/>
  <c r="O15" i="1"/>
  <c r="O14" i="1"/>
  <c r="O13" i="1"/>
  <c r="O12" i="1"/>
  <c r="O11" i="1"/>
  <c r="N88" i="1"/>
  <c r="N87" i="1"/>
  <c r="N86" i="1"/>
  <c r="N85" i="1"/>
  <c r="N83" i="1"/>
  <c r="N82" i="1"/>
  <c r="N80" i="1"/>
  <c r="N79" i="1"/>
  <c r="N78" i="1"/>
  <c r="N77" i="1"/>
  <c r="N75" i="1"/>
  <c r="N74" i="1"/>
  <c r="N72" i="1"/>
  <c r="N71" i="1"/>
  <c r="N70" i="1"/>
  <c r="N69" i="1"/>
  <c r="N67" i="1"/>
  <c r="N66" i="1"/>
  <c r="N64" i="1"/>
  <c r="N63" i="1"/>
  <c r="N62" i="1"/>
  <c r="N61" i="1"/>
  <c r="N59" i="1"/>
  <c r="N58" i="1"/>
  <c r="N56" i="1"/>
  <c r="N55" i="1"/>
  <c r="N54" i="1"/>
  <c r="N53" i="1"/>
  <c r="N51" i="1"/>
  <c r="N50" i="1"/>
  <c r="N48" i="1"/>
  <c r="N47" i="1"/>
  <c r="N46" i="1"/>
  <c r="N45" i="1"/>
  <c r="N43" i="1"/>
  <c r="N42" i="1"/>
  <c r="N40" i="1"/>
  <c r="N39" i="1"/>
  <c r="N38" i="1"/>
  <c r="N37" i="1"/>
  <c r="N36" i="1"/>
  <c r="N35" i="1"/>
  <c r="N34" i="1"/>
  <c r="N32" i="1"/>
  <c r="N31" i="1"/>
  <c r="N30" i="1"/>
  <c r="N29" i="1"/>
  <c r="N27" i="1"/>
  <c r="N26" i="1"/>
  <c r="N24" i="1"/>
  <c r="N23" i="1"/>
  <c r="N22" i="1"/>
  <c r="N21" i="1"/>
  <c r="N19" i="1"/>
  <c r="N18" i="1"/>
  <c r="N16" i="1"/>
  <c r="N15" i="1"/>
  <c r="N14" i="1"/>
  <c r="N13" i="1"/>
  <c r="N11" i="1"/>
  <c r="M88" i="1"/>
  <c r="M87" i="1"/>
  <c r="M86" i="1"/>
  <c r="M85" i="1"/>
  <c r="M83" i="1"/>
  <c r="M82" i="1"/>
  <c r="M80" i="1"/>
  <c r="M79" i="1"/>
  <c r="M78" i="1"/>
  <c r="M77" i="1"/>
  <c r="M75" i="1"/>
  <c r="M74" i="1"/>
  <c r="M72" i="1"/>
  <c r="M71" i="1"/>
  <c r="M70" i="1"/>
  <c r="M69" i="1"/>
  <c r="M67" i="1"/>
  <c r="M66" i="1"/>
  <c r="M64" i="1"/>
  <c r="M63" i="1"/>
  <c r="M62" i="1"/>
  <c r="M61" i="1"/>
  <c r="M60" i="1"/>
  <c r="M59" i="1"/>
  <c r="M58" i="1"/>
  <c r="M56" i="1"/>
  <c r="M55" i="1"/>
  <c r="M54" i="1"/>
  <c r="M53" i="1"/>
  <c r="M51" i="1"/>
  <c r="M50" i="1"/>
  <c r="M48" i="1"/>
  <c r="M47" i="1"/>
  <c r="M46" i="1"/>
  <c r="M45" i="1"/>
  <c r="M43" i="1"/>
  <c r="M42" i="1"/>
  <c r="M40" i="1"/>
  <c r="M39" i="1"/>
  <c r="M38" i="1"/>
  <c r="M37" i="1"/>
  <c r="M35" i="1"/>
  <c r="M34" i="1"/>
  <c r="M32" i="1"/>
  <c r="M31" i="1"/>
  <c r="M30" i="1"/>
  <c r="M29" i="1"/>
  <c r="M27" i="1"/>
  <c r="M26" i="1"/>
  <c r="M24" i="1"/>
  <c r="M23" i="1"/>
  <c r="M22" i="1"/>
  <c r="M21" i="1"/>
  <c r="M19" i="1"/>
  <c r="M18" i="1"/>
  <c r="M16" i="1"/>
  <c r="M15" i="1"/>
  <c r="M14" i="1"/>
  <c r="M13" i="1"/>
  <c r="M11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K88" i="1"/>
  <c r="K87" i="1"/>
  <c r="K86" i="1"/>
  <c r="K85" i="1"/>
  <c r="K83" i="1"/>
  <c r="K82" i="1"/>
  <c r="K80" i="1"/>
  <c r="K79" i="1"/>
  <c r="K78" i="1"/>
  <c r="K77" i="1"/>
  <c r="K75" i="1"/>
  <c r="K74" i="1"/>
  <c r="K72" i="1"/>
  <c r="K71" i="1"/>
  <c r="K70" i="1"/>
  <c r="K69" i="1"/>
  <c r="K67" i="1"/>
  <c r="K66" i="1"/>
  <c r="K64" i="1"/>
  <c r="K63" i="1"/>
  <c r="K62" i="1"/>
  <c r="K61" i="1"/>
  <c r="K59" i="1"/>
  <c r="K58" i="1"/>
  <c r="K56" i="1"/>
  <c r="K55" i="1"/>
  <c r="K54" i="1"/>
  <c r="K53" i="1"/>
  <c r="K51" i="1"/>
  <c r="K50" i="1"/>
  <c r="K48" i="1"/>
  <c r="K47" i="1"/>
  <c r="K46" i="1"/>
  <c r="K45" i="1"/>
  <c r="K43" i="1"/>
  <c r="K42" i="1"/>
  <c r="K40" i="1"/>
  <c r="K39" i="1"/>
  <c r="K38" i="1"/>
  <c r="K37" i="1"/>
  <c r="K36" i="1"/>
  <c r="K35" i="1"/>
  <c r="K34" i="1"/>
  <c r="K32" i="1"/>
  <c r="K31" i="1"/>
  <c r="K30" i="1"/>
  <c r="K29" i="1"/>
  <c r="K27" i="1"/>
  <c r="K26" i="1"/>
  <c r="K24" i="1"/>
  <c r="K23" i="1"/>
  <c r="K22" i="1"/>
  <c r="K21" i="1"/>
  <c r="K19" i="1"/>
  <c r="K18" i="1"/>
  <c r="K16" i="1"/>
  <c r="K15" i="1"/>
  <c r="K14" i="1"/>
  <c r="K13" i="1"/>
  <c r="K11" i="1"/>
  <c r="J88" i="1"/>
  <c r="J87" i="1"/>
  <c r="J86" i="1"/>
  <c r="J85" i="1"/>
  <c r="J83" i="1"/>
  <c r="J82" i="1"/>
  <c r="J80" i="1"/>
  <c r="J79" i="1"/>
  <c r="J78" i="1"/>
  <c r="J77" i="1"/>
  <c r="J75" i="1"/>
  <c r="J74" i="1"/>
  <c r="J72" i="1"/>
  <c r="J71" i="1"/>
  <c r="J70" i="1"/>
  <c r="J69" i="1"/>
  <c r="J67" i="1"/>
  <c r="J66" i="1"/>
  <c r="J64" i="1"/>
  <c r="J63" i="1"/>
  <c r="J62" i="1"/>
  <c r="J61" i="1"/>
  <c r="J60" i="1"/>
  <c r="J59" i="1"/>
  <c r="J58" i="1"/>
  <c r="J56" i="1"/>
  <c r="J55" i="1"/>
  <c r="J54" i="1"/>
  <c r="J53" i="1"/>
  <c r="J51" i="1"/>
  <c r="J50" i="1"/>
  <c r="J48" i="1"/>
  <c r="J47" i="1"/>
  <c r="J46" i="1"/>
  <c r="J45" i="1"/>
  <c r="J43" i="1"/>
  <c r="J42" i="1"/>
  <c r="J40" i="1"/>
  <c r="J39" i="1"/>
  <c r="J38" i="1"/>
  <c r="J37" i="1"/>
  <c r="J35" i="1"/>
  <c r="J34" i="1"/>
  <c r="J32" i="1"/>
  <c r="J31" i="1"/>
  <c r="J30" i="1"/>
  <c r="J29" i="1"/>
  <c r="J27" i="1"/>
  <c r="J26" i="1"/>
  <c r="J24" i="1"/>
  <c r="J23" i="1"/>
  <c r="J22" i="1"/>
  <c r="J21" i="1"/>
  <c r="J19" i="1"/>
  <c r="J18" i="1"/>
  <c r="J16" i="1"/>
  <c r="J15" i="1"/>
  <c r="J14" i="1"/>
  <c r="J13" i="1"/>
  <c r="J11" i="1"/>
  <c r="B92" i="1"/>
  <c r="R85" i="1"/>
  <c r="R53" i="1"/>
  <c r="R44" i="1"/>
  <c r="R40" i="1"/>
  <c r="R32" i="1"/>
  <c r="R24" i="1"/>
  <c r="J52" i="1" l="1"/>
  <c r="K28" i="1"/>
  <c r="M52" i="1"/>
  <c r="N28" i="1"/>
  <c r="O68" i="1"/>
  <c r="J44" i="1"/>
  <c r="K20" i="1"/>
  <c r="K84" i="1"/>
  <c r="M44" i="1"/>
  <c r="N20" i="1"/>
  <c r="N84" i="1"/>
  <c r="O60" i="1"/>
  <c r="J36" i="1"/>
  <c r="K12" i="1"/>
  <c r="K76" i="1"/>
  <c r="M36" i="1"/>
  <c r="N12" i="1"/>
  <c r="N76" i="1"/>
  <c r="O52" i="1"/>
  <c r="J28" i="1"/>
  <c r="K68" i="1"/>
  <c r="M28" i="1"/>
  <c r="N68" i="1"/>
  <c r="O44" i="1"/>
  <c r="R28" i="1"/>
  <c r="K60" i="1"/>
  <c r="M20" i="1"/>
  <c r="M84" i="1"/>
  <c r="N60" i="1"/>
  <c r="O36" i="1"/>
  <c r="P12" i="1"/>
  <c r="P20" i="1"/>
  <c r="P28" i="1"/>
  <c r="P44" i="1"/>
  <c r="P52" i="1"/>
  <c r="P68" i="1"/>
  <c r="P76" i="1"/>
  <c r="P84" i="1"/>
  <c r="J84" i="1"/>
  <c r="J12" i="1"/>
  <c r="J76" i="1"/>
  <c r="K52" i="1"/>
  <c r="J20" i="1"/>
  <c r="J68" i="1"/>
  <c r="K44" i="1"/>
  <c r="K17" i="1"/>
  <c r="K25" i="1"/>
  <c r="K33" i="1"/>
  <c r="K41" i="1"/>
  <c r="K49" i="1"/>
  <c r="K57" i="1"/>
  <c r="K65" i="1"/>
  <c r="K73" i="1"/>
  <c r="K81" i="1"/>
  <c r="O17" i="1"/>
  <c r="O25" i="1"/>
  <c r="O33" i="1"/>
  <c r="O41" i="1"/>
  <c r="O49" i="1"/>
  <c r="O57" i="1"/>
  <c r="O65" i="1"/>
  <c r="O73" i="1"/>
  <c r="O81" i="1"/>
  <c r="Q81" i="1"/>
  <c r="J17" i="1"/>
  <c r="J25" i="1"/>
  <c r="J33" i="1"/>
  <c r="J41" i="1"/>
  <c r="J49" i="1"/>
  <c r="J57" i="1"/>
  <c r="J65" i="1"/>
  <c r="J73" i="1"/>
  <c r="J81" i="1"/>
  <c r="N17" i="1"/>
  <c r="N25" i="1"/>
  <c r="N33" i="1"/>
  <c r="N41" i="1"/>
  <c r="N49" i="1"/>
  <c r="N57" i="1"/>
  <c r="N65" i="1"/>
  <c r="N73" i="1"/>
  <c r="N81" i="1"/>
  <c r="R89" i="1"/>
  <c r="S90" i="1"/>
  <c r="Q48" i="1"/>
  <c r="Q32" i="1"/>
  <c r="R81" i="1"/>
  <c r="Q40" i="1"/>
  <c r="Q24" i="1"/>
  <c r="Q16" i="1"/>
  <c r="R48" i="1"/>
  <c r="R16" i="1"/>
  <c r="Q85" i="1"/>
  <c r="Q53" i="1"/>
  <c r="Q44" i="1"/>
  <c r="Q36" i="1"/>
  <c r="Q28" i="1"/>
  <c r="Q20" i="1"/>
  <c r="Q12" i="1"/>
  <c r="R36" i="1"/>
  <c r="R20" i="1"/>
  <c r="R12" i="1"/>
  <c r="E92" i="1"/>
  <c r="S91" i="1" l="1"/>
  <c r="S89" i="1"/>
  <c r="R10" i="1"/>
  <c r="O10" i="1"/>
  <c r="Q10" i="1"/>
  <c r="N10" i="1"/>
  <c r="M10" i="1"/>
  <c r="L10" i="1"/>
  <c r="P10" i="1"/>
  <c r="K10" i="1"/>
  <c r="J10" i="1"/>
  <c r="R62" i="1"/>
  <c r="Q62" i="1"/>
  <c r="R78" i="1"/>
  <c r="Q78" i="1"/>
  <c r="Q41" i="1"/>
  <c r="R41" i="1"/>
  <c r="Q33" i="1"/>
  <c r="R33" i="1"/>
  <c r="Q25" i="1"/>
  <c r="R25" i="1"/>
  <c r="Q17" i="1"/>
  <c r="R17" i="1"/>
  <c r="R30" i="1"/>
  <c r="Q30" i="1"/>
  <c r="R39" i="1"/>
  <c r="Q39" i="1"/>
  <c r="R23" i="1"/>
  <c r="Q23" i="1"/>
  <c r="Q83" i="1"/>
  <c r="R83" i="1"/>
  <c r="R66" i="1"/>
  <c r="Q66" i="1"/>
  <c r="R61" i="1"/>
  <c r="Q61" i="1"/>
  <c r="Q65" i="1"/>
  <c r="R65" i="1"/>
  <c r="R38" i="1"/>
  <c r="Q38" i="1"/>
  <c r="R69" i="1"/>
  <c r="Q69" i="1"/>
  <c r="R42" i="1"/>
  <c r="Q42" i="1"/>
  <c r="Q35" i="1"/>
  <c r="R35" i="1"/>
  <c r="R19" i="1"/>
  <c r="Q19" i="1"/>
  <c r="R76" i="1"/>
  <c r="Q76" i="1"/>
  <c r="R84" i="1"/>
  <c r="Q84" i="1"/>
  <c r="Q59" i="1"/>
  <c r="R59" i="1"/>
  <c r="R50" i="1"/>
  <c r="Q50" i="1"/>
  <c r="R82" i="1"/>
  <c r="Q82" i="1"/>
  <c r="Q72" i="1"/>
  <c r="R72" i="1"/>
  <c r="R64" i="1"/>
  <c r="Q64" i="1"/>
  <c r="R26" i="1"/>
  <c r="Q26" i="1"/>
  <c r="Q56" i="1"/>
  <c r="R56" i="1"/>
  <c r="Q75" i="1"/>
  <c r="R75" i="1"/>
  <c r="R70" i="1"/>
  <c r="Q70" i="1"/>
  <c r="R43" i="1"/>
  <c r="Q43" i="1"/>
  <c r="R55" i="1"/>
  <c r="Q55" i="1"/>
  <c r="R37" i="1"/>
  <c r="Q37" i="1"/>
  <c r="R29" i="1"/>
  <c r="Q29" i="1"/>
  <c r="R21" i="1"/>
  <c r="Q21" i="1"/>
  <c r="R13" i="1"/>
  <c r="Q13" i="1"/>
  <c r="R14" i="1"/>
  <c r="Q14" i="1"/>
  <c r="R31" i="1"/>
  <c r="Q31" i="1"/>
  <c r="R15" i="1"/>
  <c r="Q15" i="1"/>
  <c r="R68" i="1"/>
  <c r="Q68" i="1"/>
  <c r="R51" i="1"/>
  <c r="Q51" i="1"/>
  <c r="R63" i="1"/>
  <c r="Q63" i="1"/>
  <c r="R87" i="1"/>
  <c r="Q87" i="1"/>
  <c r="R54" i="1"/>
  <c r="Q54" i="1"/>
  <c r="R86" i="1"/>
  <c r="Q86" i="1"/>
  <c r="Q73" i="1"/>
  <c r="R73" i="1"/>
  <c r="R52" i="1"/>
  <c r="Q52" i="1"/>
  <c r="Q67" i="1"/>
  <c r="R67" i="1"/>
  <c r="R18" i="1"/>
  <c r="Q18" i="1"/>
  <c r="R71" i="1"/>
  <c r="Q71" i="1"/>
  <c r="Q57" i="1"/>
  <c r="R57" i="1"/>
  <c r="R46" i="1"/>
  <c r="Q46" i="1"/>
  <c r="R34" i="1"/>
  <c r="Q34" i="1"/>
  <c r="R45" i="1"/>
  <c r="Q45" i="1"/>
  <c r="R74" i="1"/>
  <c r="Q74" i="1"/>
  <c r="Q49" i="1"/>
  <c r="R49" i="1"/>
  <c r="R47" i="1"/>
  <c r="Q47" i="1"/>
  <c r="R22" i="1"/>
  <c r="Q22" i="1"/>
  <c r="Q27" i="1"/>
  <c r="R27" i="1"/>
  <c r="Q11" i="1"/>
  <c r="R11" i="1"/>
  <c r="R60" i="1"/>
  <c r="Q60" i="1"/>
  <c r="R80" i="1"/>
  <c r="Q80" i="1"/>
  <c r="Q88" i="1"/>
  <c r="R88" i="1"/>
  <c r="R79" i="1"/>
  <c r="Q79" i="1"/>
  <c r="R58" i="1"/>
  <c r="Q58" i="1"/>
  <c r="R77" i="1"/>
  <c r="Q77" i="1"/>
  <c r="F92" i="1"/>
  <c r="S81" i="1"/>
  <c r="S77" i="1" l="1"/>
  <c r="S34" i="1"/>
  <c r="S86" i="1"/>
  <c r="S41" i="1"/>
  <c r="S76" i="1"/>
  <c r="S19" i="1"/>
  <c r="S16" i="1"/>
  <c r="S63" i="1"/>
  <c r="S18" i="1"/>
  <c r="S10" i="1"/>
  <c r="S84" i="1"/>
  <c r="S50" i="1"/>
  <c r="S82" i="1"/>
  <c r="S80" i="1"/>
  <c r="S62" i="1"/>
  <c r="S12" i="1"/>
  <c r="S40" i="1"/>
  <c r="S67" i="1"/>
  <c r="S20" i="1"/>
  <c r="S49" i="1"/>
  <c r="S11" i="1"/>
  <c r="S27" i="1"/>
  <c r="S28" i="1"/>
  <c r="S55" i="1"/>
  <c r="S71" i="1"/>
  <c r="S39" i="1"/>
  <c r="S56" i="1"/>
  <c r="S35" i="1"/>
  <c r="S51" i="1"/>
  <c r="S32" i="1"/>
  <c r="S70" i="1"/>
  <c r="S68" i="1"/>
  <c r="S15" i="1"/>
  <c r="S38" i="1"/>
  <c r="S60" i="1"/>
  <c r="S36" i="1"/>
  <c r="S22" i="1"/>
  <c r="S58" i="1"/>
  <c r="S74" i="1"/>
  <c r="S59" i="1"/>
  <c r="S79" i="1"/>
  <c r="S87" i="1"/>
  <c r="S54" i="1"/>
  <c r="S23" i="1"/>
  <c r="S14" i="1"/>
  <c r="H92" i="1"/>
  <c r="S88" i="1"/>
  <c r="S83" i="1"/>
  <c r="S53" i="1"/>
  <c r="S64" i="1"/>
  <c r="S78" i="1"/>
  <c r="S43" i="1"/>
  <c r="S57" i="1"/>
  <c r="S52" i="1"/>
  <c r="M92" i="1"/>
  <c r="S24" i="1"/>
  <c r="S48" i="1"/>
  <c r="S85" i="1"/>
  <c r="S44" i="1"/>
  <c r="S31" i="1"/>
  <c r="S72" i="1"/>
  <c r="S75" i="1"/>
  <c r="S66" i="1"/>
  <c r="S65" i="1"/>
  <c r="S26" i="1"/>
  <c r="S47" i="1"/>
  <c r="S30" i="1"/>
  <c r="N92" i="1"/>
  <c r="L92" i="1"/>
  <c r="S37" i="1"/>
  <c r="O92" i="1"/>
  <c r="S17" i="1"/>
  <c r="I92" i="1"/>
  <c r="J92" i="1"/>
  <c r="R92" i="1"/>
  <c r="Q92" i="1"/>
  <c r="S25" i="1"/>
  <c r="K92" i="1"/>
  <c r="S46" i="1"/>
  <c r="S13" i="1"/>
  <c r="S21" i="1"/>
  <c r="G92" i="1"/>
  <c r="S42" i="1"/>
  <c r="S33" i="1"/>
  <c r="S45" i="1"/>
  <c r="S73" i="1"/>
  <c r="S61" i="1"/>
  <c r="P92" i="1"/>
  <c r="S69" i="1"/>
  <c r="S29" i="1"/>
  <c r="S92" i="1" l="1"/>
</calcChain>
</file>

<file path=xl/sharedStrings.xml><?xml version="1.0" encoding="utf-8"?>
<sst xmlns="http://schemas.openxmlformats.org/spreadsheetml/2006/main" count="1374" uniqueCount="146">
  <si>
    <t>CONTA CONTÁBIL</t>
  </si>
  <si>
    <t>RATEIO VIVO HSI</t>
  </si>
  <si>
    <t>4.2.3.01.0005</t>
  </si>
  <si>
    <t>CONSUMO COM TELEFONE</t>
  </si>
  <si>
    <t>NR_CONTRATO</t>
  </si>
  <si>
    <t>NM_FORNECEDOR</t>
  </si>
  <si>
    <t>Mês Reajuste</t>
  </si>
  <si>
    <t>% de Reajuste</t>
  </si>
  <si>
    <t>Regra</t>
  </si>
  <si>
    <t>2012/TELH335.00</t>
  </si>
  <si>
    <t>TELEFONICA BRASIL S.A (GVT)</t>
  </si>
  <si>
    <t>AGOSTO</t>
  </si>
  <si>
    <t>Resumo do Objeto: Serviço de telefonia móvel corporativa (celulares VIVO) - HSI</t>
  </si>
  <si>
    <t>EMPRESA</t>
  </si>
  <si>
    <t>COD_SETOR</t>
  </si>
  <si>
    <t>CENTRO_CUSTO</t>
  </si>
  <si>
    <t>SETOR</t>
  </si>
  <si>
    <t>BASE</t>
  </si>
  <si>
    <t>Distribuição Base</t>
  </si>
  <si>
    <t>JANEIRO</t>
  </si>
  <si>
    <t>FEVEREIRO</t>
  </si>
  <si>
    <t>MARÇO</t>
  </si>
  <si>
    <t>ABRIL</t>
  </si>
  <si>
    <t>MAIO</t>
  </si>
  <si>
    <t>JUNHO</t>
  </si>
  <si>
    <t>JULHO</t>
  </si>
  <si>
    <t>SETEMBRO</t>
  </si>
  <si>
    <t>OUTUBRO</t>
  </si>
  <si>
    <t>NOVEMBRO</t>
  </si>
  <si>
    <t>DEZEMBRO</t>
  </si>
  <si>
    <t>TOTAL</t>
  </si>
  <si>
    <t>01 - MATRIZ - SCMBA</t>
  </si>
  <si>
    <t>GERENCIA DE COMUNICACAO CORPORATIVA</t>
  </si>
  <si>
    <t>CONTAS A RECEBER</t>
  </si>
  <si>
    <t>COORD ANALYTICS PROC INOVAÇÕES</t>
  </si>
  <si>
    <t>COORD. SEG TRABALHO E MED OCUP</t>
  </si>
  <si>
    <t>SUPERVISÃO DE SERVICE DESK</t>
  </si>
  <si>
    <t>DIR. CORPORATIVA TEC OPERAÇÕES</t>
  </si>
  <si>
    <t>GERÊNCIA DE SUPRIMENTOS</t>
  </si>
  <si>
    <t>SETOR DE COMPRAS</t>
  </si>
  <si>
    <t>GERÊNCIA DE HOTELARIA</t>
  </si>
  <si>
    <t>02 - HOSPITAL SANTA IZABEL</t>
  </si>
  <si>
    <t>GERENCIA COMERCIAL HSI</t>
  </si>
  <si>
    <t>DIRETORIA DE ENSINO E PESQUISA</t>
  </si>
  <si>
    <t>LABORATORIO</t>
  </si>
  <si>
    <t>VIDEOENDOSCOPIA / DAY</t>
  </si>
  <si>
    <t>SENEP-SERVICO NUTRICAO ENTERAL E PARENT</t>
  </si>
  <si>
    <t>RECEPCAO - BIOIMAGEM III</t>
  </si>
  <si>
    <t>PET CT - BIOIMAGEM III</t>
  </si>
  <si>
    <t>ANATOMIA PATOLOGICA</t>
  </si>
  <si>
    <t>AREAS COMUNS, PATIOS E EDIFICACOES</t>
  </si>
  <si>
    <t>GERENCIA DE FATURAMENTO HSI</t>
  </si>
  <si>
    <t>MANUTENCAO GERAL HSI</t>
  </si>
  <si>
    <t>LAVANDERIA</t>
  </si>
  <si>
    <t>SERVIÇOS COMPLEMENTARES</t>
  </si>
  <si>
    <t>TRANSPORTES</t>
  </si>
  <si>
    <t>HIGIENIZACAO - SERVICOS DE TERCEIROS</t>
  </si>
  <si>
    <t>ENGENHARIA CLINICA</t>
  </si>
  <si>
    <t>CENTRAL DE MATERIAIS DE OPME ORTESE PROT</t>
  </si>
  <si>
    <t>COORDENACAO DE FARMACIA</t>
  </si>
  <si>
    <t>DIRETORIA TECNICA ASSISTENCIAL</t>
  </si>
  <si>
    <t>SERVICO DE CONTROLE DE INFECCAO HOSPITALAR (SCIH)</t>
  </si>
  <si>
    <t>MEDICOS HOSPITALISTAS</t>
  </si>
  <si>
    <t>CLINICA UNIDADE ALVARO LEMOS</t>
  </si>
  <si>
    <t>GERENCIA PRATICA ASSISTENCIAL</t>
  </si>
  <si>
    <t>CENTRAL DE TRANSPORTES DE PACIENTES</t>
  </si>
  <si>
    <t>RECEPCAO CENTRAL - HSI</t>
  </si>
  <si>
    <t>NUCLEO DE ATENDIMENTO AO CLIENTE - NAC</t>
  </si>
  <si>
    <t>UTI CLÍNICA 2</t>
  </si>
  <si>
    <t>UTI CLINICA - GERAL</t>
  </si>
  <si>
    <t>HEMODINAMICA</t>
  </si>
  <si>
    <t>CME - CENTRAL DE MATERIAL ESTERILIZADO</t>
  </si>
  <si>
    <t>CENTRO CIRURGICO I</t>
  </si>
  <si>
    <t>UI 3º ANDAR PEDIATRIA</t>
  </si>
  <si>
    <t>PA PEDIATRICO</t>
  </si>
  <si>
    <t>UI CONDE 3</t>
  </si>
  <si>
    <t>NUCLEO DE GESTAO DE LEITOS</t>
  </si>
  <si>
    <t>NUTRICAO PRODUCAO</t>
  </si>
  <si>
    <t>NUTRICAO CLINICA</t>
  </si>
  <si>
    <t>FISIOTERAPIA - HSI</t>
  </si>
  <si>
    <t>PA ADULTO</t>
  </si>
  <si>
    <t>AMBULATORIO SILVA LIMA</t>
  </si>
  <si>
    <t>INTERNAMENTO ( CONVENIOS )</t>
  </si>
  <si>
    <t>COORDENACAO DE HOTELARIA</t>
  </si>
  <si>
    <t>COORD ENFER UNID INTERN ADULTO</t>
  </si>
  <si>
    <t>PRE INTERNAMENTO CONVENIOS</t>
  </si>
  <si>
    <t>INTERNAMENTO SUS</t>
  </si>
  <si>
    <t>PSICOLOGIA HOSPITALAR</t>
  </si>
  <si>
    <t>SERVICO SOCIAL - PACIENTES</t>
  </si>
  <si>
    <t>TOMOGRAFIA</t>
  </si>
  <si>
    <t>RAIO X</t>
  </si>
  <si>
    <t>SALA 106 CONSU. MÉD STA IZABEL</t>
  </si>
  <si>
    <t>NÚCLEO RELACIONAMENTO MÉDICO</t>
  </si>
  <si>
    <t>06 - ACAO SOCIAL</t>
  </si>
  <si>
    <t>ESPACO AVANCAR - CENTRO DE REF EM PROM SOCIAL E CAPACITACAO</t>
  </si>
  <si>
    <t>Total</t>
  </si>
  <si>
    <t>'</t>
  </si>
  <si>
    <t>,</t>
  </si>
  <si>
    <t>DIRETORIA CORPORATIVA DE SAUDE</t>
  </si>
  <si>
    <t>GERENCIA DE ESTUDOS E PROJETOS</t>
  </si>
  <si>
    <t>GERÊNCIA TÉC ASSIST QUALIDADE</t>
  </si>
  <si>
    <t>COORD ANÁLISE CONTA E GUIA PÓS</t>
  </si>
  <si>
    <t>SUPERV FATURAMENTO CONVÊNIOS</t>
  </si>
  <si>
    <t>CENTRAL DE ABASTECIMENTO</t>
  </si>
  <si>
    <t>FARMACIA UTI 1</t>
  </si>
  <si>
    <t>QUIMIOTERAPIA CANCER CENTER</t>
  </si>
  <si>
    <t>COORDENAÇÃO CONTACT CENTER</t>
  </si>
  <si>
    <t>DTC_INICIAL</t>
  </si>
  <si>
    <t>DTC_FINAL</t>
  </si>
  <si>
    <t>NM_SETOR_SD</t>
  </si>
  <si>
    <t>CD_CONTABIL_PAI_SD</t>
  </si>
  <si>
    <t>DS_CONTABIL_PAI_SD</t>
  </si>
  <si>
    <t>CD_CONTABIL_SD</t>
  </si>
  <si>
    <t>DS_CONTABIL_SD</t>
  </si>
  <si>
    <t>DT_LCTO_SD</t>
  </si>
  <si>
    <t>DOCUMENTO</t>
  </si>
  <si>
    <t>VL_SALDO_SD</t>
  </si>
  <si>
    <t>SG_SALDO_SD</t>
  </si>
  <si>
    <t>COD_EMPRESA</t>
  </si>
  <si>
    <t>DS_EMPRESA_SD</t>
  </si>
  <si>
    <t>NR_DOCUMENTO</t>
  </si>
  <si>
    <t>DS_OBSERVACAO</t>
  </si>
  <si>
    <t>4.2.3.01</t>
  </si>
  <si>
    <t>DESPESAS GERAIS E ADMINISTRATIVAS</t>
  </si>
  <si>
    <t>TELEMAR/COELBA/EMBASA - TELEFONICA BRASIL S.A FILI</t>
  </si>
  <si>
    <t>D</t>
  </si>
  <si>
    <t>N Contrato: 2012/TELH335.00 - Parcela: 144 - 07/2024 CONSUMO</t>
  </si>
  <si>
    <t>TELEFONICA BRASIL S.A FILIAL SALVADOR</t>
  </si>
  <si>
    <t>SUPERINTENDENCIA DE SERVICOS CORPORATIVOS</t>
  </si>
  <si>
    <t>GESTAO DE CONTRATOS</t>
  </si>
  <si>
    <t>COORDENAÇÃO SISTEMAS APLICAÇÕES</t>
  </si>
  <si>
    <t>SUPERVISÃO INFRAEST  SEGURANÇA</t>
  </si>
  <si>
    <t>SANTA CASA DE MISERI</t>
  </si>
  <si>
    <t>MUSEU DA MISERICORDIA</t>
  </si>
  <si>
    <t>07 - PATRIMONIO CULTURAL</t>
  </si>
  <si>
    <t>PROJETOS E OBRAS</t>
  </si>
  <si>
    <t>RADIOTERAPIA CANCER CENTER</t>
  </si>
  <si>
    <t>UTI CLÍNICA 4</t>
  </si>
  <si>
    <t>INATIVO CENTRO CIRURGICO III</t>
  </si>
  <si>
    <t>COORD. ATENÇÃO PRIMARIA SAÚDE</t>
  </si>
  <si>
    <t>ADMINISTRATIVO</t>
  </si>
  <si>
    <t>08 - FACULDADE SANTA CASA</t>
  </si>
  <si>
    <t>CASA DE APOIO SOLANGE FRAGA</t>
  </si>
  <si>
    <t>GERÊNCIA DE EVENTOS</t>
  </si>
  <si>
    <t>05 - EVENTOS</t>
  </si>
  <si>
    <t>VALOR Ago/24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</si>
</sst>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mmmm\-yy;@"/>
    <numFmt numFmtId="165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0" fontId="0" fillId="0" borderId="0" xfId="2" applyNumberFormat="1" applyFont="1"/>
    <xf numFmtId="0" fontId="7" fillId="4" borderId="4" xfId="0" applyFont="1" applyFill="1" applyBorder="1" applyAlignment="1">
      <alignment horizontal="left" vertical="center"/>
    </xf>
    <xf numFmtId="164" fontId="7" fillId="4" borderId="0" xfId="0" applyNumberFormat="1" applyFont="1" applyFill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43" fontId="3" fillId="0" borderId="13" xfId="1" applyFont="1" applyFill="1" applyBorder="1" applyAlignment="1">
      <alignment vertical="center"/>
    </xf>
    <xf numFmtId="17" fontId="0" fillId="5" borderId="11" xfId="0" applyNumberFormat="1" applyFill="1" applyBorder="1" applyAlignment="1">
      <alignment horizontal="center" vertical="center"/>
    </xf>
    <xf numFmtId="10" fontId="0" fillId="5" borderId="11" xfId="2" applyNumberFormat="1" applyFont="1" applyFill="1" applyBorder="1" applyAlignment="1">
      <alignment horizontal="center" vertical="center"/>
    </xf>
    <xf numFmtId="17" fontId="0" fillId="5" borderId="14" xfId="0" applyNumberFormat="1" applyFill="1" applyBorder="1" applyAlignment="1">
      <alignment horizontal="center" vertical="center" wrapText="1"/>
    </xf>
    <xf numFmtId="17" fontId="8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vertical="center"/>
    </xf>
    <xf numFmtId="17" fontId="8" fillId="4" borderId="0" xfId="0" applyNumberFormat="1" applyFont="1" applyFill="1"/>
    <xf numFmtId="0" fontId="7" fillId="4" borderId="0" xfId="0" applyFont="1" applyFill="1" applyAlignment="1">
      <alignment horizontal="right" vertical="center"/>
    </xf>
    <xf numFmtId="43" fontId="7" fillId="4" borderId="0" xfId="1" applyFont="1" applyFill="1" applyAlignment="1">
      <alignment horizontal="center" vertical="center"/>
    </xf>
    <xf numFmtId="43" fontId="7" fillId="4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43" fontId="0" fillId="0" borderId="0" xfId="1" applyFont="1"/>
    <xf numFmtId="43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quotePrefix="1"/>
    <xf numFmtId="14" fontId="0" fillId="0" borderId="0" xfId="0" applyNumberFormat="1"/>
    <xf numFmtId="0" fontId="0" fillId="6" borderId="0" xfId="0" applyFill="1"/>
  </cellXfs>
  <cellStyles count="3">
    <cellStyle name="Normal" xfId="0" builtinId="0"/>
    <cellStyle name="Porcentagem" xfId="2" builtinId="5"/>
    <cellStyle name="Vírgula" xfId="1" builtinId="3"/>
  </cellStyles>
  <dxfs count="34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" formatCode="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A9274-2F01-4C44-AF0B-97D20D435925}" name="Tabela131234" displayName="Tabela131234" ref="A9:S92" totalsRowCount="1" headerRowDxfId="33">
  <autoFilter ref="A9:S91" xr:uid="{00000000-0009-0000-0100-000001000000}"/>
  <tableColumns count="19">
    <tableColumn id="4" xr3:uid="{59DA9D78-956C-4F3D-AA37-6F08E8633A6A}" name="EMPRESA" totalsRowLabel="Total"/>
    <tableColumn id="1" xr3:uid="{59A143C2-F45C-459D-82CC-D4AD8687B47E}" name="COD_SETOR" totalsRowFunction="count"/>
    <tableColumn id="17" xr3:uid="{282840FC-B481-4681-B399-4CE7C55DCB64}" name="CENTRO_CUSTO" dataDxfId="32"/>
    <tableColumn id="3" xr3:uid="{50D28AD2-5617-47A5-A2C1-D632B840C35C}" name="SETOR"/>
    <tableColumn id="2" xr3:uid="{759CC637-F118-49FA-8A3D-FA6A9DFF89FC}" name="BASE" totalsRowFunction="sum" totalsRowDxfId="14" dataCellStyle="Vírgula"/>
    <tableColumn id="18" xr3:uid="{F19F59E7-2D1D-405B-A04C-46FCFFA78BAF}" name="Distribuição Base" totalsRowFunction="sum" dataDxfId="18" totalsRowDxfId="13" dataCellStyle="Porcentagem"/>
    <tableColumn id="5" xr3:uid="{4C7D4F76-ABB1-4773-9145-A229C034F99C}" name="JANEIRO" totalsRowFunction="sum" dataDxfId="17" totalsRowDxfId="0" dataCellStyle="Porcentagem">
      <calculatedColumnFormula>G$8*Tabela131234[[#This Row],[Distribuição Base]]</calculatedColumnFormula>
    </tableColumn>
    <tableColumn id="6" xr3:uid="{F0616308-A8AE-4071-8504-1C3098054C51}" name="FEVEREIRO" totalsRowFunction="sum" dataDxfId="16" totalsRowDxfId="12" dataCellStyle="Porcentagem">
      <calculatedColumnFormula>H$8*Tabela131234[[#This Row],[Distribuição Base]]</calculatedColumnFormula>
    </tableColumn>
    <tableColumn id="7" xr3:uid="{0AB9A435-0A1B-4C87-9ACB-F66693879A60}" name="MARÇO" totalsRowFunction="sum" dataDxfId="15" totalsRowDxfId="11" dataCellStyle="Porcentagem">
      <calculatedColumnFormula>I$8*Tabela131234[[#This Row],[Distribuição Base]]</calculatedColumnFormula>
    </tableColumn>
    <tableColumn id="8" xr3:uid="{F90E8018-B898-4AEF-A0AF-EE03A6D7730F}" name="ABRIL" totalsRowFunction="sum" dataDxfId="31" totalsRowDxfId="10" dataCellStyle="Porcentagem">
      <calculatedColumnFormula>$E$7*Tabela131234[[#This Row],[Distribuição Base]]</calculatedColumnFormula>
    </tableColumn>
    <tableColumn id="9" xr3:uid="{4AC384FA-BC01-4AD6-92D9-9FBF738C207E}" name="MAIO" totalsRowFunction="sum" dataDxfId="30" totalsRowDxfId="9" dataCellStyle="Porcentagem">
      <calculatedColumnFormula>$E$7*Tabela131234[[#This Row],[Distribuição Base]]</calculatedColumnFormula>
    </tableColumn>
    <tableColumn id="10" xr3:uid="{A56549A5-0526-4448-919C-2892116A2790}" name="JUNHO" totalsRowFunction="sum" dataDxfId="29" totalsRowDxfId="8" dataCellStyle="Porcentagem">
      <calculatedColumnFormula>$E$7*Tabela131234[[#This Row],[Distribuição Base]]</calculatedColumnFormula>
    </tableColumn>
    <tableColumn id="11" xr3:uid="{DCC607BC-3B34-4A81-8011-59C4D09A517B}" name="JULHO" totalsRowFunction="sum" dataDxfId="28" totalsRowDxfId="7" dataCellStyle="Porcentagem">
      <calculatedColumnFormula>$E$7*Tabela131234[[#This Row],[Distribuição Base]]</calculatedColumnFormula>
    </tableColumn>
    <tableColumn id="12" xr3:uid="{93F2C51E-7BC8-40F8-BB01-26F3EE6F84A5}" name="AGOSTO" totalsRowFunction="sum" dataDxfId="27" totalsRowDxfId="6" dataCellStyle="Porcentagem">
      <calculatedColumnFormula>$E$8*Tabela131234[[#This Row],[Distribuição Base]]</calculatedColumnFormula>
    </tableColumn>
    <tableColumn id="13" xr3:uid="{9AE2AB94-7CED-419C-882D-762FBA90C1DC}" name="SETEMBRO" totalsRowFunction="sum" dataDxfId="26" totalsRowDxfId="5" dataCellStyle="Porcentagem">
      <calculatedColumnFormula>$E$8*Tabela131234[[#This Row],[Distribuição Base]]</calculatedColumnFormula>
    </tableColumn>
    <tableColumn id="14" xr3:uid="{770E9200-F2C0-4E07-B5FB-C6E7C4E0EADC}" name="OUTUBRO" totalsRowFunction="sum" dataDxfId="25" totalsRowDxfId="4" dataCellStyle="Porcentagem">
      <calculatedColumnFormula>$E$8*Tabela131234[[#This Row],[Distribuição Base]]</calculatedColumnFormula>
    </tableColumn>
    <tableColumn id="15" xr3:uid="{597094D2-9F88-4763-A3D8-0BA074923E07}" name="NOVEMBRO" totalsRowFunction="sum" dataDxfId="24" totalsRowDxfId="3" dataCellStyle="Porcentagem">
      <calculatedColumnFormula>Q$8*Tabela131234[[#This Row],[Distribuição Base]]</calculatedColumnFormula>
    </tableColumn>
    <tableColumn id="16" xr3:uid="{1673FDEA-FF06-44D5-BF58-7B13DC63C133}" name="DEZEMBRO" totalsRowFunction="sum" dataDxfId="23" totalsRowDxfId="2" dataCellStyle="Porcentagem">
      <calculatedColumnFormula>R$8*Tabela131234[[#This Row],[Distribuição Base]]</calculatedColumnFormula>
    </tableColumn>
    <tableColumn id="19" xr3:uid="{BC517596-430B-4BD8-B286-11206D567F9C}" name="TOTAL" totalsRowFunction="sum" dataDxfId="22" totalsRowDxfId="1" dataCellStyle="Porcentagem">
      <calculatedColumnFormula>SUM(Tabela131234[[#This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2D19-E59D-4047-958C-75BD4622B4A3}">
  <sheetPr>
    <tabColor rgb="FF00B050"/>
  </sheetPr>
  <dimension ref="A1:T92"/>
  <sheetViews>
    <sheetView showGridLines="0" tabSelected="1" workbookViewId="0">
      <selection activeCell="E5" sqref="E5"/>
    </sheetView>
  </sheetViews>
  <sheetFormatPr defaultRowHeight="15" x14ac:dyDescent="0.25"/>
  <cols>
    <col min="1" max="1" width="25.85546875" customWidth="1"/>
    <col min="2" max="2" width="24.42578125" bestFit="1" customWidth="1"/>
    <col min="3" max="3" width="12.85546875" customWidth="1"/>
    <col min="4" max="4" width="40.85546875" customWidth="1"/>
    <col min="5" max="5" width="27.5703125" bestFit="1" customWidth="1"/>
    <col min="6" max="6" width="34.7109375" bestFit="1" customWidth="1"/>
    <col min="7" max="7" width="14.140625" customWidth="1"/>
    <col min="8" max="8" width="15.140625" bestFit="1" customWidth="1"/>
    <col min="9" max="9" width="12.42578125" bestFit="1" customWidth="1"/>
    <col min="10" max="10" width="10.5703125" bestFit="1" customWidth="1"/>
    <col min="11" max="11" width="10.7109375" bestFit="1" customWidth="1"/>
    <col min="12" max="12" width="11.85546875" bestFit="1" customWidth="1"/>
    <col min="13" max="13" width="11.28515625" bestFit="1" customWidth="1"/>
    <col min="14" max="14" width="13.140625" bestFit="1" customWidth="1"/>
    <col min="15" max="15" width="15.140625" bestFit="1" customWidth="1"/>
    <col min="16" max="16" width="14.5703125" bestFit="1" customWidth="1"/>
    <col min="17" max="17" width="16.28515625" bestFit="1" customWidth="1"/>
    <col min="18" max="18" width="13.140625" customWidth="1"/>
    <col min="19" max="19" width="11.140625" bestFit="1" customWidth="1"/>
  </cols>
  <sheetData>
    <row r="1" spans="1:20" ht="19.5" customHeight="1" thickBot="1" x14ac:dyDescent="0.3">
      <c r="A1" s="1"/>
      <c r="B1" s="1"/>
      <c r="C1" s="1"/>
      <c r="D1" s="2"/>
      <c r="E1" s="2" t="s">
        <v>0</v>
      </c>
      <c r="F1" s="3"/>
    </row>
    <row r="2" spans="1:20" ht="18.75" customHeight="1" x14ac:dyDescent="0.25">
      <c r="A2" s="4" t="s">
        <v>1</v>
      </c>
      <c r="B2" s="5"/>
      <c r="C2" s="5"/>
      <c r="D2" s="6"/>
      <c r="E2" s="6" t="s">
        <v>2</v>
      </c>
      <c r="F2" s="7" t="s">
        <v>3</v>
      </c>
      <c r="H2" s="8"/>
    </row>
    <row r="3" spans="1:20" ht="16.5" thickBot="1" x14ac:dyDescent="0.3">
      <c r="A3" s="9"/>
      <c r="B3" s="10"/>
      <c r="C3" s="10"/>
      <c r="D3" s="11"/>
      <c r="E3" s="11"/>
      <c r="F3" s="12"/>
    </row>
    <row r="4" spans="1:20" x14ac:dyDescent="0.25">
      <c r="A4" s="13" t="s">
        <v>4</v>
      </c>
      <c r="B4" s="14" t="s">
        <v>5</v>
      </c>
      <c r="C4" s="15" t="s">
        <v>145</v>
      </c>
      <c r="D4" s="15" t="s">
        <v>6</v>
      </c>
      <c r="E4" s="15" t="s">
        <v>7</v>
      </c>
      <c r="F4" s="15" t="s">
        <v>8</v>
      </c>
    </row>
    <row r="5" spans="1:20" x14ac:dyDescent="0.25">
      <c r="A5" s="16" t="s">
        <v>9</v>
      </c>
      <c r="B5" s="17" t="s">
        <v>10</v>
      </c>
      <c r="C5" s="18">
        <f>Tabela131234[[#Totals],[BASE]]</f>
        <v>-9138.8700000000008</v>
      </c>
      <c r="D5" s="19" t="s">
        <v>11</v>
      </c>
      <c r="E5" s="20"/>
      <c r="F5" s="21"/>
    </row>
    <row r="6" spans="1:20" ht="15.75" x14ac:dyDescent="0.25">
      <c r="A6" s="34" t="s">
        <v>12</v>
      </c>
      <c r="B6" s="34"/>
      <c r="C6" s="35"/>
      <c r="D6" s="22"/>
      <c r="E6" s="23"/>
      <c r="F6" s="24"/>
    </row>
    <row r="7" spans="1:20" ht="15.75" x14ac:dyDescent="0.25">
      <c r="A7" s="36"/>
      <c r="B7" s="36"/>
      <c r="C7" s="37"/>
      <c r="D7" s="25"/>
      <c r="E7" s="26"/>
      <c r="F7" s="24"/>
    </row>
    <row r="8" spans="1:20" ht="15.75" x14ac:dyDescent="0.25">
      <c r="A8" s="36"/>
      <c r="B8" s="36"/>
      <c r="C8" s="37"/>
      <c r="D8" s="25"/>
      <c r="E8" s="27"/>
      <c r="F8" s="24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3"/>
    </row>
    <row r="9" spans="1:20" x14ac:dyDescent="0.25">
      <c r="A9" s="28" t="s">
        <v>13</v>
      </c>
      <c r="B9" s="28" t="s">
        <v>14</v>
      </c>
      <c r="C9" s="28" t="s">
        <v>15</v>
      </c>
      <c r="D9" s="28" t="s">
        <v>16</v>
      </c>
      <c r="E9" s="28" t="s">
        <v>17</v>
      </c>
      <c r="F9" s="28" t="s">
        <v>18</v>
      </c>
      <c r="G9" s="28" t="s">
        <v>19</v>
      </c>
      <c r="H9" s="28" t="s">
        <v>20</v>
      </c>
      <c r="I9" s="28" t="s">
        <v>21</v>
      </c>
      <c r="J9" s="28" t="s">
        <v>22</v>
      </c>
      <c r="K9" s="28" t="s">
        <v>23</v>
      </c>
      <c r="L9" s="28" t="s">
        <v>24</v>
      </c>
      <c r="M9" s="28" t="s">
        <v>25</v>
      </c>
      <c r="N9" s="28" t="s">
        <v>11</v>
      </c>
      <c r="O9" s="28" t="s">
        <v>26</v>
      </c>
      <c r="P9" s="28" t="s">
        <v>27</v>
      </c>
      <c r="Q9" s="28" t="s">
        <v>28</v>
      </c>
      <c r="R9" s="28" t="s">
        <v>29</v>
      </c>
      <c r="S9" s="28" t="s">
        <v>30</v>
      </c>
    </row>
    <row r="10" spans="1:20" x14ac:dyDescent="0.25">
      <c r="A10" t="s">
        <v>31</v>
      </c>
      <c r="B10">
        <v>3</v>
      </c>
      <c r="C10" s="29">
        <v>11001</v>
      </c>
      <c r="D10" t="s">
        <v>32</v>
      </c>
      <c r="E10" s="30">
        <v>-44.33</v>
      </c>
      <c r="F10" s="8">
        <f>Tabela131234[[#This Row],[BASE]]/Tabela131234[[#Totals],[BASE]]</f>
        <v>4.8507091139276511E-3</v>
      </c>
      <c r="G10" s="31">
        <f>G$8*Tabela131234[[#This Row],[Distribuição Base]]</f>
        <v>0</v>
      </c>
      <c r="H10" s="31">
        <f>H$8*Tabela131234[[#This Row],[Distribuição Base]]</f>
        <v>0</v>
      </c>
      <c r="I10" s="31">
        <f>I$8*Tabela131234[[#This Row],[Distribuição Base]]</f>
        <v>0</v>
      </c>
      <c r="J10" s="31">
        <f>J$8*Tabela131234[[#This Row],[Distribuição Base]]</f>
        <v>0</v>
      </c>
      <c r="K10" s="31">
        <f>K$8*Tabela131234[[#This Row],[Distribuição Base]]</f>
        <v>0</v>
      </c>
      <c r="L10" s="31">
        <f>L$8*Tabela131234[[#This Row],[Distribuição Base]]</f>
        <v>0</v>
      </c>
      <c r="M10" s="31">
        <f>M$8*Tabela131234[[#This Row],[Distribuição Base]]</f>
        <v>0</v>
      </c>
      <c r="N10" s="31">
        <f>N$8*Tabela131234[[#This Row],[Distribuição Base]]</f>
        <v>0</v>
      </c>
      <c r="O10" s="31">
        <f>O$8*Tabela131234[[#This Row],[Distribuição Base]]</f>
        <v>0</v>
      </c>
      <c r="P10" s="31">
        <f>P$8*Tabela131234[[#This Row],[Distribuição Base]]</f>
        <v>0</v>
      </c>
      <c r="Q10" s="31">
        <f>Q$8*Tabela131234[[#This Row],[Distribuição Base]]</f>
        <v>0</v>
      </c>
      <c r="R10" s="31">
        <f>R$8*Tabela131234[[#This Row],[Distribuição Base]]</f>
        <v>0</v>
      </c>
      <c r="S10" s="31">
        <f>SUM(Tabela131234[[#This Row],[JANEIRO]:[DEZEMBRO]])</f>
        <v>0</v>
      </c>
    </row>
    <row r="11" spans="1:20" x14ac:dyDescent="0.25">
      <c r="A11" t="s">
        <v>31</v>
      </c>
      <c r="B11">
        <v>13</v>
      </c>
      <c r="C11" s="29">
        <v>12001</v>
      </c>
      <c r="D11" t="s">
        <v>128</v>
      </c>
      <c r="E11" s="30">
        <v>-28.45</v>
      </c>
      <c r="F11" s="8">
        <f>Tabela131234[[#This Row],[BASE]]/Tabela131234[[#Totals],[BASE]]</f>
        <v>3.1130763431365142E-3</v>
      </c>
      <c r="G11" s="31">
        <f>G$8*Tabela131234[[#This Row],[Distribuição Base]]</f>
        <v>0</v>
      </c>
      <c r="H11" s="31">
        <f>H$8*Tabela131234[[#This Row],[Distribuição Base]]</f>
        <v>0</v>
      </c>
      <c r="I11" s="31">
        <f>I$8*Tabela131234[[#This Row],[Distribuição Base]]</f>
        <v>0</v>
      </c>
      <c r="J11" s="31">
        <f>J$8*Tabela131234[[#This Row],[Distribuição Base]]</f>
        <v>0</v>
      </c>
      <c r="K11" s="31">
        <f>K$8*Tabela131234[[#This Row],[Distribuição Base]]</f>
        <v>0</v>
      </c>
      <c r="L11" s="31">
        <f>L$8*Tabela131234[[#This Row],[Distribuição Base]]</f>
        <v>0</v>
      </c>
      <c r="M11" s="31">
        <f>M$8*Tabela131234[[#This Row],[Distribuição Base]]</f>
        <v>0</v>
      </c>
      <c r="N11" s="31">
        <f>N$8*Tabela131234[[#This Row],[Distribuição Base]]</f>
        <v>0</v>
      </c>
      <c r="O11" s="31">
        <f>O$8*Tabela131234[[#This Row],[Distribuição Base]]</f>
        <v>0</v>
      </c>
      <c r="P11" s="31">
        <f>P$8*Tabela131234[[#This Row],[Distribuição Base]]</f>
        <v>0</v>
      </c>
      <c r="Q11" s="31">
        <f>Q$8*Tabela131234[[#This Row],[Distribuição Base]]</f>
        <v>0</v>
      </c>
      <c r="R11" s="31">
        <f>R$8*Tabela131234[[#This Row],[Distribuição Base]]</f>
        <v>0</v>
      </c>
      <c r="S11" s="31">
        <f>SUM(Tabela131234[[#This Row],[JANEIRO]:[DEZEMBRO]])</f>
        <v>0</v>
      </c>
      <c r="T11" s="32"/>
    </row>
    <row r="12" spans="1:20" x14ac:dyDescent="0.25">
      <c r="A12" t="s">
        <v>31</v>
      </c>
      <c r="B12">
        <v>21</v>
      </c>
      <c r="C12" s="29">
        <v>12120</v>
      </c>
      <c r="D12" t="s">
        <v>33</v>
      </c>
      <c r="E12" s="30">
        <v>-28.49</v>
      </c>
      <c r="F12" s="8">
        <f>Tabela131234[[#This Row],[BASE]]/Tabela131234[[#Totals],[BASE]]</f>
        <v>3.1174532518790611E-3</v>
      </c>
      <c r="G12" s="31">
        <f>G$8*Tabela131234[[#This Row],[Distribuição Base]]</f>
        <v>0</v>
      </c>
      <c r="H12" s="31">
        <f>H$8*Tabela131234[[#This Row],[Distribuição Base]]</f>
        <v>0</v>
      </c>
      <c r="I12" s="31">
        <f>I$8*Tabela131234[[#This Row],[Distribuição Base]]</f>
        <v>0</v>
      </c>
      <c r="J12" s="31">
        <f>J$8*Tabela131234[[#This Row],[Distribuição Base]]</f>
        <v>0</v>
      </c>
      <c r="K12" s="31">
        <f>K$8*Tabela131234[[#This Row],[Distribuição Base]]</f>
        <v>0</v>
      </c>
      <c r="L12" s="31">
        <f>L$8*Tabela131234[[#This Row],[Distribuição Base]]</f>
        <v>0</v>
      </c>
      <c r="M12" s="31">
        <f>M$8*Tabela131234[[#This Row],[Distribuição Base]]</f>
        <v>0</v>
      </c>
      <c r="N12" s="31">
        <f>N$8*Tabela131234[[#This Row],[Distribuição Base]]</f>
        <v>0</v>
      </c>
      <c r="O12" s="31">
        <f>O$8*Tabela131234[[#This Row],[Distribuição Base]]</f>
        <v>0</v>
      </c>
      <c r="P12" s="31">
        <f>P$8*Tabela131234[[#This Row],[Distribuição Base]]</f>
        <v>0</v>
      </c>
      <c r="Q12" s="31">
        <f>Q$8*Tabela131234[[#This Row],[Distribuição Base]]</f>
        <v>0</v>
      </c>
      <c r="R12" s="31">
        <f>R$8*Tabela131234[[#This Row],[Distribuição Base]]</f>
        <v>0</v>
      </c>
      <c r="S12" s="31">
        <f>SUM(Tabela131234[[#This Row],[JANEIRO]:[DEZEMBRO]])</f>
        <v>0</v>
      </c>
    </row>
    <row r="13" spans="1:20" x14ac:dyDescent="0.25">
      <c r="A13" t="s">
        <v>31</v>
      </c>
      <c r="B13">
        <v>25</v>
      </c>
      <c r="C13" s="29">
        <v>12124</v>
      </c>
      <c r="D13" t="s">
        <v>129</v>
      </c>
      <c r="E13" s="30">
        <v>-15.84</v>
      </c>
      <c r="F13" s="8">
        <f>Tabela131234[[#This Row],[BASE]]/Tabela131234[[#Totals],[BASE]]</f>
        <v>1.73325586204859E-3</v>
      </c>
      <c r="G13" s="31">
        <f>G$8*Tabela131234[[#This Row],[Distribuição Base]]</f>
        <v>0</v>
      </c>
      <c r="H13" s="31">
        <f>H$8*Tabela131234[[#This Row],[Distribuição Base]]</f>
        <v>0</v>
      </c>
      <c r="I13" s="31">
        <f>I$8*Tabela131234[[#This Row],[Distribuição Base]]</f>
        <v>0</v>
      </c>
      <c r="J13" s="31">
        <f>J$8*Tabela131234[[#This Row],[Distribuição Base]]</f>
        <v>0</v>
      </c>
      <c r="K13" s="31">
        <f>K$8*Tabela131234[[#This Row],[Distribuição Base]]</f>
        <v>0</v>
      </c>
      <c r="L13" s="31">
        <f>L$8*Tabela131234[[#This Row],[Distribuição Base]]</f>
        <v>0</v>
      </c>
      <c r="M13" s="31">
        <f>M$8*Tabela131234[[#This Row],[Distribuição Base]]</f>
        <v>0</v>
      </c>
      <c r="N13" s="31">
        <f>N$8*Tabela131234[[#This Row],[Distribuição Base]]</f>
        <v>0</v>
      </c>
      <c r="O13" s="31">
        <f>O$8*Tabela131234[[#This Row],[Distribuição Base]]</f>
        <v>0</v>
      </c>
      <c r="P13" s="31">
        <f>P$8*Tabela131234[[#This Row],[Distribuição Base]]</f>
        <v>0</v>
      </c>
      <c r="Q13" s="31">
        <f>Q$8*Tabela131234[[#This Row],[Distribuição Base]]</f>
        <v>0</v>
      </c>
      <c r="R13" s="31">
        <f>R$8*Tabela131234[[#This Row],[Distribuição Base]]</f>
        <v>0</v>
      </c>
      <c r="S13" s="31">
        <f>SUM(Tabela131234[[#This Row],[JANEIRO]:[DEZEMBRO]])</f>
        <v>0</v>
      </c>
    </row>
    <row r="14" spans="1:20" x14ac:dyDescent="0.25">
      <c r="A14" t="s">
        <v>31</v>
      </c>
      <c r="B14">
        <v>28</v>
      </c>
      <c r="C14" s="29">
        <v>12131</v>
      </c>
      <c r="D14" t="s">
        <v>130</v>
      </c>
      <c r="E14" s="30">
        <v>-15.84</v>
      </c>
      <c r="F14" s="8">
        <f>Tabela131234[[#This Row],[BASE]]/Tabela131234[[#Totals],[BASE]]</f>
        <v>1.73325586204859E-3</v>
      </c>
      <c r="G14" s="31">
        <f>G$8*Tabela131234[[#This Row],[Distribuição Base]]</f>
        <v>0</v>
      </c>
      <c r="H14" s="31">
        <f>H$8*Tabela131234[[#This Row],[Distribuição Base]]</f>
        <v>0</v>
      </c>
      <c r="I14" s="31">
        <f>I$8*Tabela131234[[#This Row],[Distribuição Base]]</f>
        <v>0</v>
      </c>
      <c r="J14" s="31">
        <f>J$8*Tabela131234[[#This Row],[Distribuição Base]]</f>
        <v>0</v>
      </c>
      <c r="K14" s="31">
        <f>K$8*Tabela131234[[#This Row],[Distribuição Base]]</f>
        <v>0</v>
      </c>
      <c r="L14" s="31">
        <f>L$8*Tabela131234[[#This Row],[Distribuição Base]]</f>
        <v>0</v>
      </c>
      <c r="M14" s="31">
        <f>M$8*Tabela131234[[#This Row],[Distribuição Base]]</f>
        <v>0</v>
      </c>
      <c r="N14" s="31">
        <f>N$8*Tabela131234[[#This Row],[Distribuição Base]]</f>
        <v>0</v>
      </c>
      <c r="O14" s="31">
        <f>O$8*Tabela131234[[#This Row],[Distribuição Base]]</f>
        <v>0</v>
      </c>
      <c r="P14" s="31">
        <f>P$8*Tabela131234[[#This Row],[Distribuição Base]]</f>
        <v>0</v>
      </c>
      <c r="Q14" s="31">
        <f>Q$8*Tabela131234[[#This Row],[Distribuição Base]]</f>
        <v>0</v>
      </c>
      <c r="R14" s="31">
        <f>R$8*Tabela131234[[#This Row],[Distribuição Base]]</f>
        <v>0</v>
      </c>
      <c r="S14" s="31">
        <f>SUM(Tabela131234[[#This Row],[JANEIRO]:[DEZEMBRO]])</f>
        <v>0</v>
      </c>
    </row>
    <row r="15" spans="1:20" x14ac:dyDescent="0.25">
      <c r="A15" t="s">
        <v>31</v>
      </c>
      <c r="B15">
        <v>29</v>
      </c>
      <c r="C15" s="29">
        <v>12132</v>
      </c>
      <c r="D15" t="s">
        <v>34</v>
      </c>
      <c r="E15" s="30">
        <v>-32.74</v>
      </c>
      <c r="F15" s="8">
        <f>Tabela131234[[#This Row],[BASE]]/Tabela131234[[#Totals],[BASE]]</f>
        <v>3.5824998057746743E-3</v>
      </c>
      <c r="G15" s="31">
        <f>G$8*Tabela131234[[#This Row],[Distribuição Base]]</f>
        <v>0</v>
      </c>
      <c r="H15" s="31">
        <f>H$8*Tabela131234[[#This Row],[Distribuição Base]]</f>
        <v>0</v>
      </c>
      <c r="I15" s="31">
        <f>I$8*Tabela131234[[#This Row],[Distribuição Base]]</f>
        <v>0</v>
      </c>
      <c r="J15" s="31">
        <f>J$8*Tabela131234[[#This Row],[Distribuição Base]]</f>
        <v>0</v>
      </c>
      <c r="K15" s="31">
        <f>K$8*Tabela131234[[#This Row],[Distribuição Base]]</f>
        <v>0</v>
      </c>
      <c r="L15" s="31">
        <f>L$8*Tabela131234[[#This Row],[Distribuição Base]]</f>
        <v>0</v>
      </c>
      <c r="M15" s="31">
        <f>M$8*Tabela131234[[#This Row],[Distribuição Base]]</f>
        <v>0</v>
      </c>
      <c r="N15" s="31">
        <f>N$8*Tabela131234[[#This Row],[Distribuição Base]]</f>
        <v>0</v>
      </c>
      <c r="O15" s="31">
        <f>O$8*Tabela131234[[#This Row],[Distribuição Base]]</f>
        <v>0</v>
      </c>
      <c r="P15" s="31">
        <f>P$8*Tabela131234[[#This Row],[Distribuição Base]]</f>
        <v>0</v>
      </c>
      <c r="Q15" s="31">
        <f>Q$8*Tabela131234[[#This Row],[Distribuição Base]]</f>
        <v>0</v>
      </c>
      <c r="R15" s="31">
        <f>R$8*Tabela131234[[#This Row],[Distribuição Base]]</f>
        <v>0</v>
      </c>
      <c r="S15" s="31">
        <f>SUM(Tabela131234[[#This Row],[JANEIRO]:[DEZEMBRO]])</f>
        <v>0</v>
      </c>
    </row>
    <row r="16" spans="1:20" x14ac:dyDescent="0.25">
      <c r="A16" t="s">
        <v>31</v>
      </c>
      <c r="B16">
        <v>30</v>
      </c>
      <c r="C16" s="29">
        <v>12133</v>
      </c>
      <c r="D16" t="s">
        <v>131</v>
      </c>
      <c r="E16" s="30">
        <v>-16.899999999999999</v>
      </c>
      <c r="F16" s="8">
        <f>Tabela131234[[#This Row],[BASE]]/Tabela131234[[#Totals],[BASE]]</f>
        <v>1.849243943726084E-3</v>
      </c>
      <c r="G16" s="31">
        <f>G$8*Tabela131234[[#This Row],[Distribuição Base]]</f>
        <v>0</v>
      </c>
      <c r="H16" s="31">
        <f>H$8*Tabela131234[[#This Row],[Distribuição Base]]</f>
        <v>0</v>
      </c>
      <c r="I16" s="31">
        <f>I$8*Tabela131234[[#This Row],[Distribuição Base]]</f>
        <v>0</v>
      </c>
      <c r="J16" s="31">
        <f>J$8*Tabela131234[[#This Row],[Distribuição Base]]</f>
        <v>0</v>
      </c>
      <c r="K16" s="31">
        <f>K$8*Tabela131234[[#This Row],[Distribuição Base]]</f>
        <v>0</v>
      </c>
      <c r="L16" s="31">
        <f>L$8*Tabela131234[[#This Row],[Distribuição Base]]</f>
        <v>0</v>
      </c>
      <c r="M16" s="31">
        <f>M$8*Tabela131234[[#This Row],[Distribuição Base]]</f>
        <v>0</v>
      </c>
      <c r="N16" s="31">
        <f>N$8*Tabela131234[[#This Row],[Distribuição Base]]</f>
        <v>0</v>
      </c>
      <c r="O16" s="31">
        <f>O$8*Tabela131234[[#This Row],[Distribuição Base]]</f>
        <v>0</v>
      </c>
      <c r="P16" s="31">
        <f>P$8*Tabela131234[[#This Row],[Distribuição Base]]</f>
        <v>0</v>
      </c>
      <c r="Q16" s="31">
        <f>Q$8*Tabela131234[[#This Row],[Distribuição Base]]</f>
        <v>0</v>
      </c>
      <c r="R16" s="31">
        <f>R$8*Tabela131234[[#This Row],[Distribuição Base]]</f>
        <v>0</v>
      </c>
      <c r="S16" s="31">
        <f>SUM(Tabela131234[[#This Row],[JANEIRO]:[DEZEMBRO]])</f>
        <v>0</v>
      </c>
    </row>
    <row r="17" spans="1:19" x14ac:dyDescent="0.25">
      <c r="A17" t="s">
        <v>31</v>
      </c>
      <c r="B17">
        <v>1030</v>
      </c>
      <c r="C17" s="29">
        <v>12136</v>
      </c>
      <c r="D17" t="s">
        <v>36</v>
      </c>
      <c r="E17" s="30">
        <v>-65.48</v>
      </c>
      <c r="F17" s="8">
        <f>Tabela131234[[#This Row],[BASE]]/Tabela131234[[#Totals],[BASE]]</f>
        <v>7.1649996115493485E-3</v>
      </c>
      <c r="G17" s="31">
        <f>G$8*Tabela131234[[#This Row],[Distribuição Base]]</f>
        <v>0</v>
      </c>
      <c r="H17" s="31">
        <f>H$8*Tabela131234[[#This Row],[Distribuição Base]]</f>
        <v>0</v>
      </c>
      <c r="I17" s="31">
        <f>I$8*Tabela131234[[#This Row],[Distribuição Base]]</f>
        <v>0</v>
      </c>
      <c r="J17" s="31">
        <f>J$8*Tabela131234[[#This Row],[Distribuição Base]]</f>
        <v>0</v>
      </c>
      <c r="K17" s="31">
        <f>K$8*Tabela131234[[#This Row],[Distribuição Base]]</f>
        <v>0</v>
      </c>
      <c r="L17" s="31">
        <f>L$8*Tabela131234[[#This Row],[Distribuição Base]]</f>
        <v>0</v>
      </c>
      <c r="M17" s="31">
        <f>M$8*Tabela131234[[#This Row],[Distribuição Base]]</f>
        <v>0</v>
      </c>
      <c r="N17" s="31">
        <f>N$8*Tabela131234[[#This Row],[Distribuição Base]]</f>
        <v>0</v>
      </c>
      <c r="O17" s="31">
        <f>O$8*Tabela131234[[#This Row],[Distribuição Base]]</f>
        <v>0</v>
      </c>
      <c r="P17" s="31">
        <f>P$8*Tabela131234[[#This Row],[Distribuição Base]]</f>
        <v>0</v>
      </c>
      <c r="Q17" s="31">
        <f>Q$8*Tabela131234[[#This Row],[Distribuição Base]]</f>
        <v>0</v>
      </c>
      <c r="R17" s="31">
        <f>R$8*Tabela131234[[#This Row],[Distribuição Base]]</f>
        <v>0</v>
      </c>
      <c r="S17" s="31">
        <f>SUM(Tabela131234[[#This Row],[JANEIRO]:[DEZEMBRO]])</f>
        <v>0</v>
      </c>
    </row>
    <row r="18" spans="1:19" x14ac:dyDescent="0.25">
      <c r="A18" t="s">
        <v>31</v>
      </c>
      <c r="B18">
        <v>849</v>
      </c>
      <c r="C18" s="29">
        <v>12178</v>
      </c>
      <c r="D18" t="s">
        <v>35</v>
      </c>
      <c r="E18" s="30">
        <v>-23.06</v>
      </c>
      <c r="F18" s="8">
        <f>Tabela131234[[#This Row],[BASE]]/Tabela131234[[#Totals],[BASE]]</f>
        <v>2.5232878900783135E-3</v>
      </c>
      <c r="G18" s="31">
        <f>G$8*Tabela131234[[#This Row],[Distribuição Base]]</f>
        <v>0</v>
      </c>
      <c r="H18" s="31">
        <f>H$8*Tabela131234[[#This Row],[Distribuição Base]]</f>
        <v>0</v>
      </c>
      <c r="I18" s="31">
        <f>I$8*Tabela131234[[#This Row],[Distribuição Base]]</f>
        <v>0</v>
      </c>
      <c r="J18" s="31">
        <f>J$8*Tabela131234[[#This Row],[Distribuição Base]]</f>
        <v>0</v>
      </c>
      <c r="K18" s="31">
        <f>K$8*Tabela131234[[#This Row],[Distribuição Base]]</f>
        <v>0</v>
      </c>
      <c r="L18" s="31">
        <f>L$8*Tabela131234[[#This Row],[Distribuição Base]]</f>
        <v>0</v>
      </c>
      <c r="M18" s="31">
        <f>M$8*Tabela131234[[#This Row],[Distribuição Base]]</f>
        <v>0</v>
      </c>
      <c r="N18" s="31">
        <f>N$8*Tabela131234[[#This Row],[Distribuição Base]]</f>
        <v>0</v>
      </c>
      <c r="O18" s="31">
        <f>O$8*Tabela131234[[#This Row],[Distribuição Base]]</f>
        <v>0</v>
      </c>
      <c r="P18" s="31">
        <f>P$8*Tabela131234[[#This Row],[Distribuição Base]]</f>
        <v>0</v>
      </c>
      <c r="Q18" s="31">
        <f>Q$8*Tabela131234[[#This Row],[Distribuição Base]]</f>
        <v>0</v>
      </c>
      <c r="R18" s="31">
        <f>R$8*Tabela131234[[#This Row],[Distribuição Base]]</f>
        <v>0</v>
      </c>
      <c r="S18" s="31">
        <f>SUM(Tabela131234[[#This Row],[JANEIRO]:[DEZEMBRO]])</f>
        <v>0</v>
      </c>
    </row>
    <row r="19" spans="1:19" x14ac:dyDescent="0.25">
      <c r="A19" t="s">
        <v>31</v>
      </c>
      <c r="B19">
        <v>1112</v>
      </c>
      <c r="C19" s="29">
        <v>12180</v>
      </c>
      <c r="D19" t="s">
        <v>37</v>
      </c>
      <c r="E19" s="30">
        <v>-41.67</v>
      </c>
      <c r="F19" s="8">
        <f>Tabela131234[[#This Row],[BASE]]/Tabela131234[[#Totals],[BASE]]</f>
        <v>4.5596446825482799E-3</v>
      </c>
      <c r="G19" s="31">
        <f>G$8*Tabela131234[[#This Row],[Distribuição Base]]</f>
        <v>0</v>
      </c>
      <c r="H19" s="31">
        <f>H$8*Tabela131234[[#This Row],[Distribuição Base]]</f>
        <v>0</v>
      </c>
      <c r="I19" s="31">
        <f>I$8*Tabela131234[[#This Row],[Distribuição Base]]</f>
        <v>0</v>
      </c>
      <c r="J19" s="31">
        <f>J$8*Tabela131234[[#This Row],[Distribuição Base]]</f>
        <v>0</v>
      </c>
      <c r="K19" s="31">
        <f>K$8*Tabela131234[[#This Row],[Distribuição Base]]</f>
        <v>0</v>
      </c>
      <c r="L19" s="31">
        <f>L$8*Tabela131234[[#This Row],[Distribuição Base]]</f>
        <v>0</v>
      </c>
      <c r="M19" s="31">
        <f>M$8*Tabela131234[[#This Row],[Distribuição Base]]</f>
        <v>0</v>
      </c>
      <c r="N19" s="31">
        <f>N$8*Tabela131234[[#This Row],[Distribuição Base]]</f>
        <v>0</v>
      </c>
      <c r="O19" s="31">
        <f>O$8*Tabela131234[[#This Row],[Distribuição Base]]</f>
        <v>0</v>
      </c>
      <c r="P19" s="31">
        <f>P$8*Tabela131234[[#This Row],[Distribuição Base]]</f>
        <v>0</v>
      </c>
      <c r="Q19" s="31">
        <f>Q$8*Tabela131234[[#This Row],[Distribuição Base]]</f>
        <v>0</v>
      </c>
      <c r="R19" s="31">
        <f>R$8*Tabela131234[[#This Row],[Distribuição Base]]</f>
        <v>0</v>
      </c>
      <c r="S19" s="31">
        <f>SUM(Tabela131234[[#This Row],[JANEIRO]:[DEZEMBRO]])</f>
        <v>0</v>
      </c>
    </row>
    <row r="20" spans="1:19" x14ac:dyDescent="0.25">
      <c r="A20" t="s">
        <v>31</v>
      </c>
      <c r="B20">
        <v>1114</v>
      </c>
      <c r="C20" s="29">
        <v>12182</v>
      </c>
      <c r="D20" t="s">
        <v>38</v>
      </c>
      <c r="E20" s="30">
        <v>-38.9</v>
      </c>
      <c r="F20" s="8">
        <f>Tabela131234[[#This Row],[BASE]]/Tabela131234[[#Totals],[BASE]]</f>
        <v>4.2565437521269039E-3</v>
      </c>
      <c r="G20" s="31">
        <f>G$8*Tabela131234[[#This Row],[Distribuição Base]]</f>
        <v>0</v>
      </c>
      <c r="H20" s="31">
        <f>H$8*Tabela131234[[#This Row],[Distribuição Base]]</f>
        <v>0</v>
      </c>
      <c r="I20" s="31">
        <f>I$8*Tabela131234[[#This Row],[Distribuição Base]]</f>
        <v>0</v>
      </c>
      <c r="J20" s="31">
        <f>J$8*Tabela131234[[#This Row],[Distribuição Base]]</f>
        <v>0</v>
      </c>
      <c r="K20" s="31">
        <f>K$8*Tabela131234[[#This Row],[Distribuição Base]]</f>
        <v>0</v>
      </c>
      <c r="L20" s="31">
        <f>L$8*Tabela131234[[#This Row],[Distribuição Base]]</f>
        <v>0</v>
      </c>
      <c r="M20" s="31">
        <f>M$8*Tabela131234[[#This Row],[Distribuição Base]]</f>
        <v>0</v>
      </c>
      <c r="N20" s="31">
        <f>N$8*Tabela131234[[#This Row],[Distribuição Base]]</f>
        <v>0</v>
      </c>
      <c r="O20" s="31">
        <f>O$8*Tabela131234[[#This Row],[Distribuição Base]]</f>
        <v>0</v>
      </c>
      <c r="P20" s="31">
        <f>P$8*Tabela131234[[#This Row],[Distribuição Base]]</f>
        <v>0</v>
      </c>
      <c r="Q20" s="31">
        <f>Q$8*Tabela131234[[#This Row],[Distribuição Base]]</f>
        <v>0</v>
      </c>
      <c r="R20" s="31">
        <f>R$8*Tabela131234[[#This Row],[Distribuição Base]]</f>
        <v>0</v>
      </c>
      <c r="S20" s="31">
        <f>SUM(Tabela131234[[#This Row],[JANEIRO]:[DEZEMBRO]])</f>
        <v>0</v>
      </c>
    </row>
    <row r="21" spans="1:19" x14ac:dyDescent="0.25">
      <c r="A21" t="s">
        <v>31</v>
      </c>
      <c r="B21">
        <v>1115</v>
      </c>
      <c r="C21" s="29">
        <v>12183</v>
      </c>
      <c r="D21" t="s">
        <v>39</v>
      </c>
      <c r="E21" s="30">
        <v>-111.72</v>
      </c>
      <c r="F21" s="8">
        <f>Tabela131234[[#This Row],[BASE]]/Tabela131234[[#Totals],[BASE]]</f>
        <v>1.2224706117933616E-2</v>
      </c>
      <c r="G21" s="31">
        <f>G$8*Tabela131234[[#This Row],[Distribuição Base]]</f>
        <v>0</v>
      </c>
      <c r="H21" s="31">
        <f>H$8*Tabela131234[[#This Row],[Distribuição Base]]</f>
        <v>0</v>
      </c>
      <c r="I21" s="31">
        <f>I$8*Tabela131234[[#This Row],[Distribuição Base]]</f>
        <v>0</v>
      </c>
      <c r="J21" s="31">
        <f>J$8*Tabela131234[[#This Row],[Distribuição Base]]</f>
        <v>0</v>
      </c>
      <c r="K21" s="31">
        <f>K$8*Tabela131234[[#This Row],[Distribuição Base]]</f>
        <v>0</v>
      </c>
      <c r="L21" s="31">
        <f>L$8*Tabela131234[[#This Row],[Distribuição Base]]</f>
        <v>0</v>
      </c>
      <c r="M21" s="31">
        <f>M$8*Tabela131234[[#This Row],[Distribuição Base]]</f>
        <v>0</v>
      </c>
      <c r="N21" s="31">
        <f>N$8*Tabela131234[[#This Row],[Distribuição Base]]</f>
        <v>0</v>
      </c>
      <c r="O21" s="31">
        <f>O$8*Tabela131234[[#This Row],[Distribuição Base]]</f>
        <v>0</v>
      </c>
      <c r="P21" s="31">
        <f>P$8*Tabela131234[[#This Row],[Distribuição Base]]</f>
        <v>0</v>
      </c>
      <c r="Q21" s="31">
        <f>Q$8*Tabela131234[[#This Row],[Distribuição Base]]</f>
        <v>0</v>
      </c>
      <c r="R21" s="31">
        <f>R$8*Tabela131234[[#This Row],[Distribuição Base]]</f>
        <v>0</v>
      </c>
      <c r="S21" s="31">
        <f>SUM(Tabela131234[[#This Row],[JANEIRO]:[DEZEMBRO]])</f>
        <v>0</v>
      </c>
    </row>
    <row r="22" spans="1:19" x14ac:dyDescent="0.25">
      <c r="A22" t="s">
        <v>31</v>
      </c>
      <c r="B22">
        <v>1116</v>
      </c>
      <c r="C22" s="29">
        <v>12184</v>
      </c>
      <c r="D22" t="s">
        <v>40</v>
      </c>
      <c r="E22" s="30">
        <v>-28.49</v>
      </c>
      <c r="F22" s="8">
        <f>Tabela131234[[#This Row],[BASE]]/Tabela131234[[#Totals],[BASE]]</f>
        <v>3.1174532518790611E-3</v>
      </c>
      <c r="G22" s="31">
        <f>G$8*Tabela131234[[#This Row],[Distribuição Base]]</f>
        <v>0</v>
      </c>
      <c r="H22" s="31">
        <f>H$8*Tabela131234[[#This Row],[Distribuição Base]]</f>
        <v>0</v>
      </c>
      <c r="I22" s="31">
        <f>I$8*Tabela131234[[#This Row],[Distribuição Base]]</f>
        <v>0</v>
      </c>
      <c r="J22" s="31">
        <f>J$8*Tabela131234[[#This Row],[Distribuição Base]]</f>
        <v>0</v>
      </c>
      <c r="K22" s="31">
        <f>K$8*Tabela131234[[#This Row],[Distribuição Base]]</f>
        <v>0</v>
      </c>
      <c r="L22" s="31">
        <f>L$8*Tabela131234[[#This Row],[Distribuição Base]]</f>
        <v>0</v>
      </c>
      <c r="M22" s="31">
        <f>M$8*Tabela131234[[#This Row],[Distribuição Base]]</f>
        <v>0</v>
      </c>
      <c r="N22" s="31">
        <f>N$8*Tabela131234[[#This Row],[Distribuição Base]]</f>
        <v>0</v>
      </c>
      <c r="O22" s="31">
        <f>O$8*Tabela131234[[#This Row],[Distribuição Base]]</f>
        <v>0</v>
      </c>
      <c r="P22" s="31">
        <f>P$8*Tabela131234[[#This Row],[Distribuição Base]]</f>
        <v>0</v>
      </c>
      <c r="Q22" s="31">
        <f>Q$8*Tabela131234[[#This Row],[Distribuição Base]]</f>
        <v>0</v>
      </c>
      <c r="R22" s="31">
        <f>R$8*Tabela131234[[#This Row],[Distribuição Base]]</f>
        <v>0</v>
      </c>
      <c r="S22" s="31">
        <f>SUM(Tabela131234[[#This Row],[JANEIRO]:[DEZEMBRO]])</f>
        <v>0</v>
      </c>
    </row>
    <row r="23" spans="1:19" x14ac:dyDescent="0.25">
      <c r="A23" t="s">
        <v>134</v>
      </c>
      <c r="B23">
        <v>547</v>
      </c>
      <c r="C23" s="29">
        <v>14007</v>
      </c>
      <c r="D23" t="s">
        <v>133</v>
      </c>
      <c r="E23" s="30">
        <v>-16.899999999999999</v>
      </c>
      <c r="F23" s="8">
        <f>Tabela131234[[#This Row],[BASE]]/Tabela131234[[#Totals],[BASE]]</f>
        <v>1.849243943726084E-3</v>
      </c>
      <c r="G23" s="31">
        <f>G$8*Tabela131234[[#This Row],[Distribuição Base]]</f>
        <v>0</v>
      </c>
      <c r="H23" s="31">
        <f>H$8*Tabela131234[[#This Row],[Distribuição Base]]</f>
        <v>0</v>
      </c>
      <c r="I23" s="31">
        <f>I$8*Tabela131234[[#This Row],[Distribuição Base]]</f>
        <v>0</v>
      </c>
      <c r="J23" s="31">
        <f>J$8*Tabela131234[[#This Row],[Distribuição Base]]</f>
        <v>0</v>
      </c>
      <c r="K23" s="31">
        <f>K$8*Tabela131234[[#This Row],[Distribuição Base]]</f>
        <v>0</v>
      </c>
      <c r="L23" s="31">
        <f>L$8*Tabela131234[[#This Row],[Distribuição Base]]</f>
        <v>0</v>
      </c>
      <c r="M23" s="31">
        <f>M$8*Tabela131234[[#This Row],[Distribuição Base]]</f>
        <v>0</v>
      </c>
      <c r="N23" s="31">
        <f>N$8*Tabela131234[[#This Row],[Distribuição Base]]</f>
        <v>0</v>
      </c>
      <c r="O23" s="31">
        <f>O$8*Tabela131234[[#This Row],[Distribuição Base]]</f>
        <v>0</v>
      </c>
      <c r="P23" s="31">
        <f>P$8*Tabela131234[[#This Row],[Distribuição Base]]</f>
        <v>0</v>
      </c>
      <c r="Q23" s="31">
        <f>Q$8*Tabela131234[[#This Row],[Distribuição Base]]</f>
        <v>0</v>
      </c>
      <c r="R23" s="31">
        <f>R$8*Tabela131234[[#This Row],[Distribuição Base]]</f>
        <v>0</v>
      </c>
      <c r="S23" s="31">
        <f>SUM(Tabela131234[[#This Row],[JANEIRO]:[DEZEMBRO]])</f>
        <v>0</v>
      </c>
    </row>
    <row r="24" spans="1:19" x14ac:dyDescent="0.25">
      <c r="A24" t="s">
        <v>31</v>
      </c>
      <c r="B24">
        <v>51</v>
      </c>
      <c r="C24" s="29">
        <v>16110</v>
      </c>
      <c r="D24" t="s">
        <v>135</v>
      </c>
      <c r="E24" s="30">
        <v>-15.84</v>
      </c>
      <c r="F24" s="8">
        <f>Tabela131234[[#This Row],[BASE]]/Tabela131234[[#Totals],[BASE]]</f>
        <v>1.73325586204859E-3</v>
      </c>
      <c r="G24" s="31">
        <f>G$8*Tabela131234[[#This Row],[Distribuição Base]]</f>
        <v>0</v>
      </c>
      <c r="H24" s="31">
        <f>H$8*Tabela131234[[#This Row],[Distribuição Base]]</f>
        <v>0</v>
      </c>
      <c r="I24" s="31">
        <f>I$8*Tabela131234[[#This Row],[Distribuição Base]]</f>
        <v>0</v>
      </c>
      <c r="J24" s="31">
        <f>J$8*Tabela131234[[#This Row],[Distribuição Base]]</f>
        <v>0</v>
      </c>
      <c r="K24" s="31">
        <f>K$8*Tabela131234[[#This Row],[Distribuição Base]]</f>
        <v>0</v>
      </c>
      <c r="L24" s="31">
        <f>L$8*Tabela131234[[#This Row],[Distribuição Base]]</f>
        <v>0</v>
      </c>
      <c r="M24" s="31">
        <f>M$8*Tabela131234[[#This Row],[Distribuição Base]]</f>
        <v>0</v>
      </c>
      <c r="N24" s="31">
        <f>N$8*Tabela131234[[#This Row],[Distribuição Base]]</f>
        <v>0</v>
      </c>
      <c r="O24" s="31">
        <f>O$8*Tabela131234[[#This Row],[Distribuição Base]]</f>
        <v>0</v>
      </c>
      <c r="P24" s="31">
        <f>P$8*Tabela131234[[#This Row],[Distribuição Base]]</f>
        <v>0</v>
      </c>
      <c r="Q24" s="31">
        <f>Q$8*Tabela131234[[#This Row],[Distribuição Base]]</f>
        <v>0</v>
      </c>
      <c r="R24" s="31">
        <f>R$8*Tabela131234[[#This Row],[Distribuição Base]]</f>
        <v>0</v>
      </c>
      <c r="S24" s="31">
        <f>SUM(Tabela131234[[#This Row],[JANEIRO]:[DEZEMBRO]])</f>
        <v>0</v>
      </c>
    </row>
    <row r="25" spans="1:19" x14ac:dyDescent="0.25">
      <c r="A25" t="s">
        <v>41</v>
      </c>
      <c r="B25">
        <v>54</v>
      </c>
      <c r="C25" s="29">
        <v>20001</v>
      </c>
      <c r="D25" t="s">
        <v>98</v>
      </c>
      <c r="E25" s="30">
        <v>-218.46</v>
      </c>
      <c r="F25" s="8">
        <f>Tabela131234[[#This Row],[BASE]]/Tabela131234[[#Totals],[BASE]]</f>
        <v>2.390448709742014E-2</v>
      </c>
      <c r="G25" s="31">
        <f>G$8*Tabela131234[[#This Row],[Distribuição Base]]</f>
        <v>0</v>
      </c>
      <c r="H25" s="31">
        <f>H$8*Tabela131234[[#This Row],[Distribuição Base]]</f>
        <v>0</v>
      </c>
      <c r="I25" s="31">
        <f>I$8*Tabela131234[[#This Row],[Distribuição Base]]</f>
        <v>0</v>
      </c>
      <c r="J25" s="31">
        <f>J$8*Tabela131234[[#This Row],[Distribuição Base]]</f>
        <v>0</v>
      </c>
      <c r="K25" s="31">
        <f>K$8*Tabela131234[[#This Row],[Distribuição Base]]</f>
        <v>0</v>
      </c>
      <c r="L25" s="31">
        <f>L$8*Tabela131234[[#This Row],[Distribuição Base]]</f>
        <v>0</v>
      </c>
      <c r="M25" s="31">
        <f>M$8*Tabela131234[[#This Row],[Distribuição Base]]</f>
        <v>0</v>
      </c>
      <c r="N25" s="31">
        <f>N$8*Tabela131234[[#This Row],[Distribuição Base]]</f>
        <v>0</v>
      </c>
      <c r="O25" s="31">
        <f>O$8*Tabela131234[[#This Row],[Distribuição Base]]</f>
        <v>0</v>
      </c>
      <c r="P25" s="31">
        <f>P$8*Tabela131234[[#This Row],[Distribuição Base]]</f>
        <v>0</v>
      </c>
      <c r="Q25" s="31">
        <f>Q$8*Tabela131234[[#This Row],[Distribuição Base]]</f>
        <v>0</v>
      </c>
      <c r="R25" s="31">
        <f>R$8*Tabela131234[[#This Row],[Distribuição Base]]</f>
        <v>0</v>
      </c>
      <c r="S25" s="31">
        <f>SUM(Tabela131234[[#This Row],[JANEIRO]:[DEZEMBRO]])</f>
        <v>0</v>
      </c>
    </row>
    <row r="26" spans="1:19" x14ac:dyDescent="0.25">
      <c r="A26" t="s">
        <v>41</v>
      </c>
      <c r="B26">
        <v>56</v>
      </c>
      <c r="C26" s="29">
        <v>20018</v>
      </c>
      <c r="D26" t="s">
        <v>99</v>
      </c>
      <c r="E26" s="30">
        <v>-28.49</v>
      </c>
      <c r="F26" s="8">
        <f>Tabela131234[[#This Row],[BASE]]/Tabela131234[[#Totals],[BASE]]</f>
        <v>3.1174532518790611E-3</v>
      </c>
      <c r="G26" s="31">
        <f>G$8*Tabela131234[[#This Row],[Distribuição Base]]</f>
        <v>0</v>
      </c>
      <c r="H26" s="31">
        <f>H$8*Tabela131234[[#This Row],[Distribuição Base]]</f>
        <v>0</v>
      </c>
      <c r="I26" s="31">
        <f>I$8*Tabela131234[[#This Row],[Distribuição Base]]</f>
        <v>0</v>
      </c>
      <c r="J26" s="31">
        <f>J$8*Tabela131234[[#This Row],[Distribuição Base]]</f>
        <v>0</v>
      </c>
      <c r="K26" s="31">
        <f>K$8*Tabela131234[[#This Row],[Distribuição Base]]</f>
        <v>0</v>
      </c>
      <c r="L26" s="31">
        <f>L$8*Tabela131234[[#This Row],[Distribuição Base]]</f>
        <v>0</v>
      </c>
      <c r="M26" s="31">
        <f>M$8*Tabela131234[[#This Row],[Distribuição Base]]</f>
        <v>0</v>
      </c>
      <c r="N26" s="31">
        <f>N$8*Tabela131234[[#This Row],[Distribuição Base]]</f>
        <v>0</v>
      </c>
      <c r="O26" s="31">
        <f>O$8*Tabela131234[[#This Row],[Distribuição Base]]</f>
        <v>0</v>
      </c>
      <c r="P26" s="31">
        <f>P$8*Tabela131234[[#This Row],[Distribuição Base]]</f>
        <v>0</v>
      </c>
      <c r="Q26" s="31">
        <f>Q$8*Tabela131234[[#This Row],[Distribuição Base]]</f>
        <v>0</v>
      </c>
      <c r="R26" s="31">
        <f>R$8*Tabela131234[[#This Row],[Distribuição Base]]</f>
        <v>0</v>
      </c>
      <c r="S26" s="31">
        <f>SUM(Tabela131234[[#This Row],[JANEIRO]:[DEZEMBRO]])</f>
        <v>0</v>
      </c>
    </row>
    <row r="27" spans="1:19" x14ac:dyDescent="0.25">
      <c r="A27" t="s">
        <v>41</v>
      </c>
      <c r="B27">
        <v>58</v>
      </c>
      <c r="C27" s="29">
        <v>20020</v>
      </c>
      <c r="D27" t="s">
        <v>42</v>
      </c>
      <c r="E27" s="30">
        <v>-28.49</v>
      </c>
      <c r="F27" s="8">
        <f>Tabela131234[[#This Row],[BASE]]/Tabela131234[[#Totals],[BASE]]</f>
        <v>3.1174532518790611E-3</v>
      </c>
      <c r="G27" s="31">
        <f>G$8*Tabela131234[[#This Row],[Distribuição Base]]</f>
        <v>0</v>
      </c>
      <c r="H27" s="31">
        <f>H$8*Tabela131234[[#This Row],[Distribuição Base]]</f>
        <v>0</v>
      </c>
      <c r="I27" s="31">
        <f>I$8*Tabela131234[[#This Row],[Distribuição Base]]</f>
        <v>0</v>
      </c>
      <c r="J27" s="31">
        <f>J$8*Tabela131234[[#This Row],[Distribuição Base]]</f>
        <v>0</v>
      </c>
      <c r="K27" s="31">
        <f>K$8*Tabela131234[[#This Row],[Distribuição Base]]</f>
        <v>0</v>
      </c>
      <c r="L27" s="31">
        <f>L$8*Tabela131234[[#This Row],[Distribuição Base]]</f>
        <v>0</v>
      </c>
      <c r="M27" s="31">
        <f>M$8*Tabela131234[[#This Row],[Distribuição Base]]</f>
        <v>0</v>
      </c>
      <c r="N27" s="31">
        <f>N$8*Tabela131234[[#This Row],[Distribuição Base]]</f>
        <v>0</v>
      </c>
      <c r="O27" s="31">
        <f>O$8*Tabela131234[[#This Row],[Distribuição Base]]</f>
        <v>0</v>
      </c>
      <c r="P27" s="31">
        <f>P$8*Tabela131234[[#This Row],[Distribuição Base]]</f>
        <v>0</v>
      </c>
      <c r="Q27" s="31">
        <f>Q$8*Tabela131234[[#This Row],[Distribuição Base]]</f>
        <v>0</v>
      </c>
      <c r="R27" s="31">
        <f>R$8*Tabela131234[[#This Row],[Distribuição Base]]</f>
        <v>0</v>
      </c>
      <c r="S27" s="31">
        <f>SUM(Tabela131234[[#This Row],[JANEIRO]:[DEZEMBRO]])</f>
        <v>0</v>
      </c>
    </row>
    <row r="28" spans="1:19" x14ac:dyDescent="0.25">
      <c r="A28" t="s">
        <v>41</v>
      </c>
      <c r="B28">
        <v>65</v>
      </c>
      <c r="C28" s="29">
        <v>20040</v>
      </c>
      <c r="D28" t="s">
        <v>100</v>
      </c>
      <c r="E28" s="30">
        <v>-28.49</v>
      </c>
      <c r="F28" s="8">
        <f>Tabela131234[[#This Row],[BASE]]/Tabela131234[[#Totals],[BASE]]</f>
        <v>3.1174532518790611E-3</v>
      </c>
      <c r="G28" s="31">
        <f>G$8*Tabela131234[[#This Row],[Distribuição Base]]</f>
        <v>0</v>
      </c>
      <c r="H28" s="31">
        <f>H$8*Tabela131234[[#This Row],[Distribuição Base]]</f>
        <v>0</v>
      </c>
      <c r="I28" s="31">
        <f>I$8*Tabela131234[[#This Row],[Distribuição Base]]</f>
        <v>0</v>
      </c>
      <c r="J28" s="31">
        <f>J$8*Tabela131234[[#This Row],[Distribuição Base]]</f>
        <v>0</v>
      </c>
      <c r="K28" s="31">
        <f>K$8*Tabela131234[[#This Row],[Distribuição Base]]</f>
        <v>0</v>
      </c>
      <c r="L28" s="31">
        <f>L$8*Tabela131234[[#This Row],[Distribuição Base]]</f>
        <v>0</v>
      </c>
      <c r="M28" s="31">
        <f>M$8*Tabela131234[[#This Row],[Distribuição Base]]</f>
        <v>0</v>
      </c>
      <c r="N28" s="31">
        <f>N$8*Tabela131234[[#This Row],[Distribuição Base]]</f>
        <v>0</v>
      </c>
      <c r="O28" s="31">
        <f>O$8*Tabela131234[[#This Row],[Distribuição Base]]</f>
        <v>0</v>
      </c>
      <c r="P28" s="31">
        <f>P$8*Tabela131234[[#This Row],[Distribuição Base]]</f>
        <v>0</v>
      </c>
      <c r="Q28" s="31">
        <f>Q$8*Tabela131234[[#This Row],[Distribuição Base]]</f>
        <v>0</v>
      </c>
      <c r="R28" s="31">
        <f>R$8*Tabela131234[[#This Row],[Distribuição Base]]</f>
        <v>0</v>
      </c>
      <c r="S28" s="31">
        <f>SUM(Tabela131234[[#This Row],[JANEIRO]:[DEZEMBRO]])</f>
        <v>0</v>
      </c>
    </row>
    <row r="29" spans="1:19" x14ac:dyDescent="0.25">
      <c r="A29" t="s">
        <v>41</v>
      </c>
      <c r="B29">
        <v>68</v>
      </c>
      <c r="C29" s="29">
        <v>20300</v>
      </c>
      <c r="D29" t="s">
        <v>43</v>
      </c>
      <c r="E29" s="30">
        <v>-103.1</v>
      </c>
      <c r="F29" s="8">
        <f>Tabela131234[[#This Row],[BASE]]/Tabela131234[[#Totals],[BASE]]</f>
        <v>1.128148228391475E-2</v>
      </c>
      <c r="G29" s="31">
        <f>G$8*Tabela131234[[#This Row],[Distribuição Base]]</f>
        <v>0</v>
      </c>
      <c r="H29" s="31">
        <f>H$8*Tabela131234[[#This Row],[Distribuição Base]]</f>
        <v>0</v>
      </c>
      <c r="I29" s="31">
        <f>I$8*Tabela131234[[#This Row],[Distribuição Base]]</f>
        <v>0</v>
      </c>
      <c r="J29" s="31">
        <f>J$8*Tabela131234[[#This Row],[Distribuição Base]]</f>
        <v>0</v>
      </c>
      <c r="K29" s="31">
        <f>K$8*Tabela131234[[#This Row],[Distribuição Base]]</f>
        <v>0</v>
      </c>
      <c r="L29" s="31">
        <f>L$8*Tabela131234[[#This Row],[Distribuição Base]]</f>
        <v>0</v>
      </c>
      <c r="M29" s="31">
        <f>M$8*Tabela131234[[#This Row],[Distribuição Base]]</f>
        <v>0</v>
      </c>
      <c r="N29" s="31">
        <f>N$8*Tabela131234[[#This Row],[Distribuição Base]]</f>
        <v>0</v>
      </c>
      <c r="O29" s="31">
        <f>O$8*Tabela131234[[#This Row],[Distribuição Base]]</f>
        <v>0</v>
      </c>
      <c r="P29" s="31">
        <f>P$8*Tabela131234[[#This Row],[Distribuição Base]]</f>
        <v>0</v>
      </c>
      <c r="Q29" s="31">
        <f>Q$8*Tabela131234[[#This Row],[Distribuição Base]]</f>
        <v>0</v>
      </c>
      <c r="R29" s="31">
        <f>R$8*Tabela131234[[#This Row],[Distribuição Base]]</f>
        <v>0</v>
      </c>
      <c r="S29" s="31">
        <f>SUM(Tabela131234[[#This Row],[JANEIRO]:[DEZEMBRO]])</f>
        <v>0</v>
      </c>
    </row>
    <row r="30" spans="1:19" x14ac:dyDescent="0.25">
      <c r="A30" t="s">
        <v>41</v>
      </c>
      <c r="B30">
        <v>73</v>
      </c>
      <c r="C30" s="29">
        <v>20702</v>
      </c>
      <c r="D30" t="s">
        <v>44</v>
      </c>
      <c r="E30" s="30">
        <v>-164.67</v>
      </c>
      <c r="F30" s="8">
        <f>Tabela131234[[#This Row],[BASE]]/Tabela131234[[#Totals],[BASE]]</f>
        <v>1.8018639065880134E-2</v>
      </c>
      <c r="G30" s="31">
        <f>G$8*Tabela131234[[#This Row],[Distribuição Base]]</f>
        <v>0</v>
      </c>
      <c r="H30" s="31">
        <f>H$8*Tabela131234[[#This Row],[Distribuição Base]]</f>
        <v>0</v>
      </c>
      <c r="I30" s="31">
        <f>I$8*Tabela131234[[#This Row],[Distribuição Base]]</f>
        <v>0</v>
      </c>
      <c r="J30" s="31">
        <f>J$8*Tabela131234[[#This Row],[Distribuição Base]]</f>
        <v>0</v>
      </c>
      <c r="K30" s="31">
        <f>K$8*Tabela131234[[#This Row],[Distribuição Base]]</f>
        <v>0</v>
      </c>
      <c r="L30" s="31">
        <f>L$8*Tabela131234[[#This Row],[Distribuição Base]]</f>
        <v>0</v>
      </c>
      <c r="M30" s="31">
        <f>M$8*Tabela131234[[#This Row],[Distribuição Base]]</f>
        <v>0</v>
      </c>
      <c r="N30" s="31">
        <f>N$8*Tabela131234[[#This Row],[Distribuição Base]]</f>
        <v>0</v>
      </c>
      <c r="O30" s="31">
        <f>O$8*Tabela131234[[#This Row],[Distribuição Base]]</f>
        <v>0</v>
      </c>
      <c r="P30" s="31">
        <f>P$8*Tabela131234[[#This Row],[Distribuição Base]]</f>
        <v>0</v>
      </c>
      <c r="Q30" s="31">
        <f>Q$8*Tabela131234[[#This Row],[Distribuição Base]]</f>
        <v>0</v>
      </c>
      <c r="R30" s="31">
        <f>R$8*Tabela131234[[#This Row],[Distribuição Base]]</f>
        <v>0</v>
      </c>
      <c r="S30" s="31">
        <f>SUM(Tabela131234[[#This Row],[JANEIRO]:[DEZEMBRO]])</f>
        <v>0</v>
      </c>
    </row>
    <row r="31" spans="1:19" x14ac:dyDescent="0.25">
      <c r="A31" t="s">
        <v>41</v>
      </c>
      <c r="B31">
        <v>74</v>
      </c>
      <c r="C31" s="29">
        <v>20705</v>
      </c>
      <c r="D31" t="s">
        <v>45</v>
      </c>
      <c r="E31" s="30">
        <v>-72.819999999999993</v>
      </c>
      <c r="F31" s="8">
        <f>Tabela131234[[#This Row],[BASE]]/Tabela131234[[#Totals],[BASE]]</f>
        <v>7.9681623658067122E-3</v>
      </c>
      <c r="G31" s="31">
        <f>G$8*Tabela131234[[#This Row],[Distribuição Base]]</f>
        <v>0</v>
      </c>
      <c r="H31" s="31">
        <f>H$8*Tabela131234[[#This Row],[Distribuição Base]]</f>
        <v>0</v>
      </c>
      <c r="I31" s="31">
        <f>I$8*Tabela131234[[#This Row],[Distribuição Base]]</f>
        <v>0</v>
      </c>
      <c r="J31" s="31">
        <f>J$8*Tabela131234[[#This Row],[Distribuição Base]]</f>
        <v>0</v>
      </c>
      <c r="K31" s="31">
        <f>K$8*Tabela131234[[#This Row],[Distribuição Base]]</f>
        <v>0</v>
      </c>
      <c r="L31" s="31">
        <f>L$8*Tabela131234[[#This Row],[Distribuição Base]]</f>
        <v>0</v>
      </c>
      <c r="M31" s="31">
        <f>M$8*Tabela131234[[#This Row],[Distribuição Base]]</f>
        <v>0</v>
      </c>
      <c r="N31" s="31">
        <f>N$8*Tabela131234[[#This Row],[Distribuição Base]]</f>
        <v>0</v>
      </c>
      <c r="O31" s="31">
        <f>O$8*Tabela131234[[#This Row],[Distribuição Base]]</f>
        <v>0</v>
      </c>
      <c r="P31" s="31">
        <f>P$8*Tabela131234[[#This Row],[Distribuição Base]]</f>
        <v>0</v>
      </c>
      <c r="Q31" s="31">
        <f>Q$8*Tabela131234[[#This Row],[Distribuição Base]]</f>
        <v>0</v>
      </c>
      <c r="R31" s="31">
        <f>R$8*Tabela131234[[#This Row],[Distribuição Base]]</f>
        <v>0</v>
      </c>
      <c r="S31" s="31">
        <f>SUM(Tabela131234[[#This Row],[JANEIRO]:[DEZEMBRO]])</f>
        <v>0</v>
      </c>
    </row>
    <row r="32" spans="1:19" x14ac:dyDescent="0.25">
      <c r="A32" t="s">
        <v>41</v>
      </c>
      <c r="B32">
        <v>75</v>
      </c>
      <c r="C32" s="29">
        <v>20706</v>
      </c>
      <c r="D32" t="s">
        <v>46</v>
      </c>
      <c r="E32" s="30">
        <v>-99.07</v>
      </c>
      <c r="F32" s="8">
        <f>Tabela131234[[#This Row],[BASE]]/Tabela131234[[#Totals],[BASE]]</f>
        <v>1.0840508728103144E-2</v>
      </c>
      <c r="G32" s="31">
        <f>G$8*Tabela131234[[#This Row],[Distribuição Base]]</f>
        <v>0</v>
      </c>
      <c r="H32" s="31">
        <f>H$8*Tabela131234[[#This Row],[Distribuição Base]]</f>
        <v>0</v>
      </c>
      <c r="I32" s="31">
        <f>I$8*Tabela131234[[#This Row],[Distribuição Base]]</f>
        <v>0</v>
      </c>
      <c r="J32" s="31">
        <f>J$8*Tabela131234[[#This Row],[Distribuição Base]]</f>
        <v>0</v>
      </c>
      <c r="K32" s="31">
        <f>K$8*Tabela131234[[#This Row],[Distribuição Base]]</f>
        <v>0</v>
      </c>
      <c r="L32" s="31">
        <f>L$8*Tabela131234[[#This Row],[Distribuição Base]]</f>
        <v>0</v>
      </c>
      <c r="M32" s="31">
        <f>M$8*Tabela131234[[#This Row],[Distribuição Base]]</f>
        <v>0</v>
      </c>
      <c r="N32" s="31">
        <f>N$8*Tabela131234[[#This Row],[Distribuição Base]]</f>
        <v>0</v>
      </c>
      <c r="O32" s="31">
        <f>O$8*Tabela131234[[#This Row],[Distribuição Base]]</f>
        <v>0</v>
      </c>
      <c r="P32" s="31">
        <f>P$8*Tabela131234[[#This Row],[Distribuição Base]]</f>
        <v>0</v>
      </c>
      <c r="Q32" s="31">
        <f>Q$8*Tabela131234[[#This Row],[Distribuição Base]]</f>
        <v>0</v>
      </c>
      <c r="R32" s="31">
        <f>R$8*Tabela131234[[#This Row],[Distribuição Base]]</f>
        <v>0</v>
      </c>
      <c r="S32" s="31">
        <f>SUM(Tabela131234[[#This Row],[JANEIRO]:[DEZEMBRO]])</f>
        <v>0</v>
      </c>
    </row>
    <row r="33" spans="1:19" x14ac:dyDescent="0.25">
      <c r="A33" t="s">
        <v>41</v>
      </c>
      <c r="B33">
        <v>100</v>
      </c>
      <c r="C33" s="29">
        <v>20780</v>
      </c>
      <c r="D33" t="s">
        <v>47</v>
      </c>
      <c r="E33" s="30">
        <v>-67.39</v>
      </c>
      <c r="F33" s="8">
        <f>Tabela131234[[#This Row],[BASE]]/Tabela131234[[#Totals],[BASE]]</f>
        <v>7.373997004005965E-3</v>
      </c>
      <c r="G33" s="31">
        <f>G$8*Tabela131234[[#This Row],[Distribuição Base]]</f>
        <v>0</v>
      </c>
      <c r="H33" s="31">
        <f>H$8*Tabela131234[[#This Row],[Distribuição Base]]</f>
        <v>0</v>
      </c>
      <c r="I33" s="31">
        <f>I$8*Tabela131234[[#This Row],[Distribuição Base]]</f>
        <v>0</v>
      </c>
      <c r="J33" s="31">
        <f>J$8*Tabela131234[[#This Row],[Distribuição Base]]</f>
        <v>0</v>
      </c>
      <c r="K33" s="31">
        <f>K$8*Tabela131234[[#This Row],[Distribuição Base]]</f>
        <v>0</v>
      </c>
      <c r="L33" s="31">
        <f>L$8*Tabela131234[[#This Row],[Distribuição Base]]</f>
        <v>0</v>
      </c>
      <c r="M33" s="31">
        <f>M$8*Tabela131234[[#This Row],[Distribuição Base]]</f>
        <v>0</v>
      </c>
      <c r="N33" s="31">
        <f>N$8*Tabela131234[[#This Row],[Distribuição Base]]</f>
        <v>0</v>
      </c>
      <c r="O33" s="31">
        <f>O$8*Tabela131234[[#This Row],[Distribuição Base]]</f>
        <v>0</v>
      </c>
      <c r="P33" s="31">
        <f>P$8*Tabela131234[[#This Row],[Distribuição Base]]</f>
        <v>0</v>
      </c>
      <c r="Q33" s="31">
        <f>Q$8*Tabela131234[[#This Row],[Distribuição Base]]</f>
        <v>0</v>
      </c>
      <c r="R33" s="31">
        <f>R$8*Tabela131234[[#This Row],[Distribuição Base]]</f>
        <v>0</v>
      </c>
      <c r="S33" s="31">
        <f>SUM(Tabela131234[[#This Row],[JANEIRO]:[DEZEMBRO]])</f>
        <v>0</v>
      </c>
    </row>
    <row r="34" spans="1:19" x14ac:dyDescent="0.25">
      <c r="A34" t="s">
        <v>41</v>
      </c>
      <c r="B34">
        <v>103</v>
      </c>
      <c r="C34" s="29">
        <v>20783</v>
      </c>
      <c r="D34" t="s">
        <v>48</v>
      </c>
      <c r="E34" s="30">
        <v>-107.69</v>
      </c>
      <c r="F34" s="8">
        <f>Tabela131234[[#This Row],[BASE]]/Tabela131234[[#Totals],[BASE]]</f>
        <v>1.1783732562122012E-2</v>
      </c>
      <c r="G34" s="31">
        <f>G$8*Tabela131234[[#This Row],[Distribuição Base]]</f>
        <v>0</v>
      </c>
      <c r="H34" s="31">
        <f>H$8*Tabela131234[[#This Row],[Distribuição Base]]</f>
        <v>0</v>
      </c>
      <c r="I34" s="31">
        <f>I$8*Tabela131234[[#This Row],[Distribuição Base]]</f>
        <v>0</v>
      </c>
      <c r="J34" s="31">
        <f>J$8*Tabela131234[[#This Row],[Distribuição Base]]</f>
        <v>0</v>
      </c>
      <c r="K34" s="31">
        <f>K$8*Tabela131234[[#This Row],[Distribuição Base]]</f>
        <v>0</v>
      </c>
      <c r="L34" s="31">
        <f>L$8*Tabela131234[[#This Row],[Distribuição Base]]</f>
        <v>0</v>
      </c>
      <c r="M34" s="31">
        <f>M$8*Tabela131234[[#This Row],[Distribuição Base]]</f>
        <v>0</v>
      </c>
      <c r="N34" s="31">
        <f>N$8*Tabela131234[[#This Row],[Distribuição Base]]</f>
        <v>0</v>
      </c>
      <c r="O34" s="31">
        <f>O$8*Tabela131234[[#This Row],[Distribuição Base]]</f>
        <v>0</v>
      </c>
      <c r="P34" s="31">
        <f>P$8*Tabela131234[[#This Row],[Distribuição Base]]</f>
        <v>0</v>
      </c>
      <c r="Q34" s="31">
        <f>Q$8*Tabela131234[[#This Row],[Distribuição Base]]</f>
        <v>0</v>
      </c>
      <c r="R34" s="31">
        <f>R$8*Tabela131234[[#This Row],[Distribuição Base]]</f>
        <v>0</v>
      </c>
      <c r="S34" s="31">
        <f>SUM(Tabela131234[[#This Row],[JANEIRO]:[DEZEMBRO]])</f>
        <v>0</v>
      </c>
    </row>
    <row r="35" spans="1:19" x14ac:dyDescent="0.25">
      <c r="A35" t="s">
        <v>41</v>
      </c>
      <c r="B35">
        <v>121</v>
      </c>
      <c r="C35" s="29">
        <v>20831</v>
      </c>
      <c r="D35" t="s">
        <v>49</v>
      </c>
      <c r="E35" s="30">
        <v>-28.49</v>
      </c>
      <c r="F35" s="8">
        <f>Tabela131234[[#This Row],[BASE]]/Tabela131234[[#Totals],[BASE]]</f>
        <v>3.1174532518790611E-3</v>
      </c>
      <c r="G35" s="31">
        <f>G$8*Tabela131234[[#This Row],[Distribuição Base]]</f>
        <v>0</v>
      </c>
      <c r="H35" s="31">
        <f>H$8*Tabela131234[[#This Row],[Distribuição Base]]</f>
        <v>0</v>
      </c>
      <c r="I35" s="31">
        <f>I$8*Tabela131234[[#This Row],[Distribuição Base]]</f>
        <v>0</v>
      </c>
      <c r="J35" s="31">
        <f>J$8*Tabela131234[[#This Row],[Distribuição Base]]</f>
        <v>0</v>
      </c>
      <c r="K35" s="31">
        <f>K$8*Tabela131234[[#This Row],[Distribuição Base]]</f>
        <v>0</v>
      </c>
      <c r="L35" s="31">
        <f>L$8*Tabela131234[[#This Row],[Distribuição Base]]</f>
        <v>0</v>
      </c>
      <c r="M35" s="31">
        <f>M$8*Tabela131234[[#This Row],[Distribuição Base]]</f>
        <v>0</v>
      </c>
      <c r="N35" s="31">
        <f>N$8*Tabela131234[[#This Row],[Distribuição Base]]</f>
        <v>0</v>
      </c>
      <c r="O35" s="31">
        <f>O$8*Tabela131234[[#This Row],[Distribuição Base]]</f>
        <v>0</v>
      </c>
      <c r="P35" s="31">
        <f>P$8*Tabela131234[[#This Row],[Distribuição Base]]</f>
        <v>0</v>
      </c>
      <c r="Q35" s="31">
        <f>Q$8*Tabela131234[[#This Row],[Distribuição Base]]</f>
        <v>0</v>
      </c>
      <c r="R35" s="31">
        <f>R$8*Tabela131234[[#This Row],[Distribuição Base]]</f>
        <v>0</v>
      </c>
      <c r="S35" s="31">
        <f>SUM(Tabela131234[[#This Row],[JANEIRO]:[DEZEMBRO]])</f>
        <v>0</v>
      </c>
    </row>
    <row r="36" spans="1:19" x14ac:dyDescent="0.25">
      <c r="A36" t="s">
        <v>41</v>
      </c>
      <c r="B36">
        <v>134</v>
      </c>
      <c r="C36" s="29">
        <v>20920</v>
      </c>
      <c r="D36" t="s">
        <v>50</v>
      </c>
      <c r="E36" s="30">
        <v>-286.88</v>
      </c>
      <c r="F36" s="8">
        <f>Tabela131234[[#This Row],[BASE]]/Tabela131234[[#Totals],[BASE]]</f>
        <v>3.1391189501546686E-2</v>
      </c>
      <c r="G36" s="31">
        <f>G$8*Tabela131234[[#This Row],[Distribuição Base]]</f>
        <v>0</v>
      </c>
      <c r="H36" s="31">
        <f>H$8*Tabela131234[[#This Row],[Distribuição Base]]</f>
        <v>0</v>
      </c>
      <c r="I36" s="31">
        <f>I$8*Tabela131234[[#This Row],[Distribuição Base]]</f>
        <v>0</v>
      </c>
      <c r="J36" s="31">
        <f>J$8*Tabela131234[[#This Row],[Distribuição Base]]</f>
        <v>0</v>
      </c>
      <c r="K36" s="31">
        <f>K$8*Tabela131234[[#This Row],[Distribuição Base]]</f>
        <v>0</v>
      </c>
      <c r="L36" s="31">
        <f>L$8*Tabela131234[[#This Row],[Distribuição Base]]</f>
        <v>0</v>
      </c>
      <c r="M36" s="31">
        <f>M$8*Tabela131234[[#This Row],[Distribuição Base]]</f>
        <v>0</v>
      </c>
      <c r="N36" s="31">
        <f>N$8*Tabela131234[[#This Row],[Distribuição Base]]</f>
        <v>0</v>
      </c>
      <c r="O36" s="31">
        <f>O$8*Tabela131234[[#This Row],[Distribuição Base]]</f>
        <v>0</v>
      </c>
      <c r="P36" s="31">
        <f>P$8*Tabela131234[[#This Row],[Distribuição Base]]</f>
        <v>0</v>
      </c>
      <c r="Q36" s="31">
        <f>Q$8*Tabela131234[[#This Row],[Distribuição Base]]</f>
        <v>0</v>
      </c>
      <c r="R36" s="31">
        <f>R$8*Tabela131234[[#This Row],[Distribuição Base]]</f>
        <v>0</v>
      </c>
      <c r="S36" s="31">
        <f>SUM(Tabela131234[[#This Row],[JANEIRO]:[DEZEMBRO]])</f>
        <v>0</v>
      </c>
    </row>
    <row r="37" spans="1:19" x14ac:dyDescent="0.25">
      <c r="A37" t="s">
        <v>41</v>
      </c>
      <c r="B37">
        <v>145</v>
      </c>
      <c r="C37" s="29">
        <v>21110</v>
      </c>
      <c r="D37" t="s">
        <v>101</v>
      </c>
      <c r="E37" s="30">
        <v>-85.47</v>
      </c>
      <c r="F37" s="8">
        <f>Tabela131234[[#This Row],[BASE]]/Tabela131234[[#Totals],[BASE]]</f>
        <v>9.3523597556371841E-3</v>
      </c>
      <c r="G37" s="31">
        <f>G$8*Tabela131234[[#This Row],[Distribuição Base]]</f>
        <v>0</v>
      </c>
      <c r="H37" s="31">
        <f>H$8*Tabela131234[[#This Row],[Distribuição Base]]</f>
        <v>0</v>
      </c>
      <c r="I37" s="31">
        <f>I$8*Tabela131234[[#This Row],[Distribuição Base]]</f>
        <v>0</v>
      </c>
      <c r="J37" s="31">
        <f>J$8*Tabela131234[[#This Row],[Distribuição Base]]</f>
        <v>0</v>
      </c>
      <c r="K37" s="31">
        <f>K$8*Tabela131234[[#This Row],[Distribuição Base]]</f>
        <v>0</v>
      </c>
      <c r="L37" s="31">
        <f>L$8*Tabela131234[[#This Row],[Distribuição Base]]</f>
        <v>0</v>
      </c>
      <c r="M37" s="31">
        <f>M$8*Tabela131234[[#This Row],[Distribuição Base]]</f>
        <v>0</v>
      </c>
      <c r="N37" s="31">
        <f>N$8*Tabela131234[[#This Row],[Distribuição Base]]</f>
        <v>0</v>
      </c>
      <c r="O37" s="31">
        <f>O$8*Tabela131234[[#This Row],[Distribuição Base]]</f>
        <v>0</v>
      </c>
      <c r="P37" s="31">
        <f>P$8*Tabela131234[[#This Row],[Distribuição Base]]</f>
        <v>0</v>
      </c>
      <c r="Q37" s="31">
        <f>Q$8*Tabela131234[[#This Row],[Distribuição Base]]</f>
        <v>0</v>
      </c>
      <c r="R37" s="31">
        <f>R$8*Tabela131234[[#This Row],[Distribuição Base]]</f>
        <v>0</v>
      </c>
      <c r="S37" s="31">
        <f>SUM(Tabela131234[[#This Row],[JANEIRO]:[DEZEMBRO]])</f>
        <v>0</v>
      </c>
    </row>
    <row r="38" spans="1:19" x14ac:dyDescent="0.25">
      <c r="A38" t="s">
        <v>41</v>
      </c>
      <c r="B38">
        <v>150</v>
      </c>
      <c r="C38" s="29">
        <v>21115</v>
      </c>
      <c r="D38" t="s">
        <v>102</v>
      </c>
      <c r="E38" s="30">
        <v>-56.98</v>
      </c>
      <c r="F38" s="8">
        <f>Tabela131234[[#This Row],[BASE]]/Tabela131234[[#Totals],[BASE]]</f>
        <v>6.2349065037581222E-3</v>
      </c>
      <c r="G38" s="31">
        <f>G$8*Tabela131234[[#This Row],[Distribuição Base]]</f>
        <v>0</v>
      </c>
      <c r="H38" s="31">
        <f>H$8*Tabela131234[[#This Row],[Distribuição Base]]</f>
        <v>0</v>
      </c>
      <c r="I38" s="31">
        <f>I$8*Tabela131234[[#This Row],[Distribuição Base]]</f>
        <v>0</v>
      </c>
      <c r="J38" s="31">
        <f>J$8*Tabela131234[[#This Row],[Distribuição Base]]</f>
        <v>0</v>
      </c>
      <c r="K38" s="31">
        <f>K$8*Tabela131234[[#This Row],[Distribuição Base]]</f>
        <v>0</v>
      </c>
      <c r="L38" s="31">
        <f>L$8*Tabela131234[[#This Row],[Distribuição Base]]</f>
        <v>0</v>
      </c>
      <c r="M38" s="31">
        <f>M$8*Tabela131234[[#This Row],[Distribuição Base]]</f>
        <v>0</v>
      </c>
      <c r="N38" s="31">
        <f>N$8*Tabela131234[[#This Row],[Distribuição Base]]</f>
        <v>0</v>
      </c>
      <c r="O38" s="31">
        <f>O$8*Tabela131234[[#This Row],[Distribuição Base]]</f>
        <v>0</v>
      </c>
      <c r="P38" s="31">
        <f>P$8*Tabela131234[[#This Row],[Distribuição Base]]</f>
        <v>0</v>
      </c>
      <c r="Q38" s="31">
        <f>Q$8*Tabela131234[[#This Row],[Distribuição Base]]</f>
        <v>0</v>
      </c>
      <c r="R38" s="31">
        <f>R$8*Tabela131234[[#This Row],[Distribuição Base]]</f>
        <v>0</v>
      </c>
      <c r="S38" s="31">
        <f>SUM(Tabela131234[[#This Row],[JANEIRO]:[DEZEMBRO]])</f>
        <v>0</v>
      </c>
    </row>
    <row r="39" spans="1:19" x14ac:dyDescent="0.25">
      <c r="A39" t="s">
        <v>41</v>
      </c>
      <c r="B39">
        <v>155</v>
      </c>
      <c r="C39" s="29">
        <v>21130</v>
      </c>
      <c r="D39" t="s">
        <v>51</v>
      </c>
      <c r="E39" s="30">
        <v>-28.49</v>
      </c>
      <c r="F39" s="8">
        <f>Tabela131234[[#This Row],[BASE]]/Tabela131234[[#Totals],[BASE]]</f>
        <v>3.1174532518790611E-3</v>
      </c>
      <c r="G39" s="31">
        <f>G$8*Tabela131234[[#This Row],[Distribuição Base]]</f>
        <v>0</v>
      </c>
      <c r="H39" s="31">
        <f>H$8*Tabela131234[[#This Row],[Distribuição Base]]</f>
        <v>0</v>
      </c>
      <c r="I39" s="31">
        <f>I$8*Tabela131234[[#This Row],[Distribuição Base]]</f>
        <v>0</v>
      </c>
      <c r="J39" s="31">
        <f>J$8*Tabela131234[[#This Row],[Distribuição Base]]</f>
        <v>0</v>
      </c>
      <c r="K39" s="31">
        <f>K$8*Tabela131234[[#This Row],[Distribuição Base]]</f>
        <v>0</v>
      </c>
      <c r="L39" s="31">
        <f>L$8*Tabela131234[[#This Row],[Distribuição Base]]</f>
        <v>0</v>
      </c>
      <c r="M39" s="31">
        <f>M$8*Tabela131234[[#This Row],[Distribuição Base]]</f>
        <v>0</v>
      </c>
      <c r="N39" s="31">
        <f>N$8*Tabela131234[[#This Row],[Distribuição Base]]</f>
        <v>0</v>
      </c>
      <c r="O39" s="31">
        <f>O$8*Tabela131234[[#This Row],[Distribuição Base]]</f>
        <v>0</v>
      </c>
      <c r="P39" s="31">
        <f>P$8*Tabela131234[[#This Row],[Distribuição Base]]</f>
        <v>0</v>
      </c>
      <c r="Q39" s="31">
        <f>Q$8*Tabela131234[[#This Row],[Distribuição Base]]</f>
        <v>0</v>
      </c>
      <c r="R39" s="31">
        <f>R$8*Tabela131234[[#This Row],[Distribuição Base]]</f>
        <v>0</v>
      </c>
      <c r="S39" s="31">
        <f>SUM(Tabela131234[[#This Row],[JANEIRO]:[DEZEMBRO]])</f>
        <v>0</v>
      </c>
    </row>
    <row r="40" spans="1:19" x14ac:dyDescent="0.25">
      <c r="A40" t="s">
        <v>41</v>
      </c>
      <c r="B40">
        <v>156</v>
      </c>
      <c r="C40" s="29">
        <v>21210</v>
      </c>
      <c r="D40" t="s">
        <v>52</v>
      </c>
      <c r="E40" s="30">
        <v>-272.75</v>
      </c>
      <c r="F40" s="8">
        <f>Tabela131234[[#This Row],[BASE]]/Tabela131234[[#Totals],[BASE]]</f>
        <v>2.9845046488241978E-2</v>
      </c>
      <c r="G40" s="31">
        <f>G$8*Tabela131234[[#This Row],[Distribuição Base]]</f>
        <v>0</v>
      </c>
      <c r="H40" s="31">
        <f>H$8*Tabela131234[[#This Row],[Distribuição Base]]</f>
        <v>0</v>
      </c>
      <c r="I40" s="31">
        <f>I$8*Tabela131234[[#This Row],[Distribuição Base]]</f>
        <v>0</v>
      </c>
      <c r="J40" s="31">
        <f>J$8*Tabela131234[[#This Row],[Distribuição Base]]</f>
        <v>0</v>
      </c>
      <c r="K40" s="31">
        <f>K$8*Tabela131234[[#This Row],[Distribuição Base]]</f>
        <v>0</v>
      </c>
      <c r="L40" s="31">
        <f>L$8*Tabela131234[[#This Row],[Distribuição Base]]</f>
        <v>0</v>
      </c>
      <c r="M40" s="31">
        <f>M$8*Tabela131234[[#This Row],[Distribuição Base]]</f>
        <v>0</v>
      </c>
      <c r="N40" s="31">
        <f>N$8*Tabela131234[[#This Row],[Distribuição Base]]</f>
        <v>0</v>
      </c>
      <c r="O40" s="31">
        <f>O$8*Tabela131234[[#This Row],[Distribuição Base]]</f>
        <v>0</v>
      </c>
      <c r="P40" s="31">
        <f>P$8*Tabela131234[[#This Row],[Distribuição Base]]</f>
        <v>0</v>
      </c>
      <c r="Q40" s="31">
        <f>Q$8*Tabela131234[[#This Row],[Distribuição Base]]</f>
        <v>0</v>
      </c>
      <c r="R40" s="31">
        <f>R$8*Tabela131234[[#This Row],[Distribuição Base]]</f>
        <v>0</v>
      </c>
      <c r="S40" s="31">
        <f>SUM(Tabela131234[[#This Row],[JANEIRO]:[DEZEMBRO]])</f>
        <v>0</v>
      </c>
    </row>
    <row r="41" spans="1:19" x14ac:dyDescent="0.25">
      <c r="A41" t="s">
        <v>41</v>
      </c>
      <c r="B41">
        <v>158</v>
      </c>
      <c r="C41" s="29">
        <v>21220</v>
      </c>
      <c r="D41" t="s">
        <v>53</v>
      </c>
      <c r="E41" s="30">
        <v>-15.84</v>
      </c>
      <c r="F41" s="8">
        <f>Tabela131234[[#This Row],[BASE]]/Tabela131234[[#Totals],[BASE]]</f>
        <v>1.73325586204859E-3</v>
      </c>
      <c r="G41" s="31">
        <f>G$8*Tabela131234[[#This Row],[Distribuição Base]]</f>
        <v>0</v>
      </c>
      <c r="H41" s="31">
        <f>H$8*Tabela131234[[#This Row],[Distribuição Base]]</f>
        <v>0</v>
      </c>
      <c r="I41" s="31">
        <f>I$8*Tabela131234[[#This Row],[Distribuição Base]]</f>
        <v>0</v>
      </c>
      <c r="J41" s="31">
        <f>J$8*Tabela131234[[#This Row],[Distribuição Base]]</f>
        <v>0</v>
      </c>
      <c r="K41" s="31">
        <f>K$8*Tabela131234[[#This Row],[Distribuição Base]]</f>
        <v>0</v>
      </c>
      <c r="L41" s="31">
        <f>L$8*Tabela131234[[#This Row],[Distribuição Base]]</f>
        <v>0</v>
      </c>
      <c r="M41" s="31">
        <f>M$8*Tabela131234[[#This Row],[Distribuição Base]]</f>
        <v>0</v>
      </c>
      <c r="N41" s="31">
        <f>N$8*Tabela131234[[#This Row],[Distribuição Base]]</f>
        <v>0</v>
      </c>
      <c r="O41" s="31">
        <f>O$8*Tabela131234[[#This Row],[Distribuição Base]]</f>
        <v>0</v>
      </c>
      <c r="P41" s="31">
        <f>P$8*Tabela131234[[#This Row],[Distribuição Base]]</f>
        <v>0</v>
      </c>
      <c r="Q41" s="31">
        <f>Q$8*Tabela131234[[#This Row],[Distribuição Base]]</f>
        <v>0</v>
      </c>
      <c r="R41" s="31">
        <f>R$8*Tabela131234[[#This Row],[Distribuição Base]]</f>
        <v>0</v>
      </c>
      <c r="S41" s="31">
        <f>SUM(Tabela131234[[#This Row],[JANEIRO]:[DEZEMBRO]])</f>
        <v>0</v>
      </c>
    </row>
    <row r="42" spans="1:19" x14ac:dyDescent="0.25">
      <c r="A42" t="s">
        <v>41</v>
      </c>
      <c r="B42">
        <v>160</v>
      </c>
      <c r="C42" s="29">
        <v>21240</v>
      </c>
      <c r="D42" t="s">
        <v>54</v>
      </c>
      <c r="E42" s="30">
        <v>-153.81</v>
      </c>
      <c r="F42" s="8">
        <f>Tabela131234[[#This Row],[BASE]]/Tabela131234[[#Totals],[BASE]]</f>
        <v>1.6830308342278638E-2</v>
      </c>
      <c r="G42" s="31">
        <f>G$8*Tabela131234[[#This Row],[Distribuição Base]]</f>
        <v>0</v>
      </c>
      <c r="H42" s="31">
        <f>H$8*Tabela131234[[#This Row],[Distribuição Base]]</f>
        <v>0</v>
      </c>
      <c r="I42" s="31">
        <f>I$8*Tabela131234[[#This Row],[Distribuição Base]]</f>
        <v>0</v>
      </c>
      <c r="J42" s="31">
        <f>J$8*Tabela131234[[#This Row],[Distribuição Base]]</f>
        <v>0</v>
      </c>
      <c r="K42" s="31">
        <f>K$8*Tabela131234[[#This Row],[Distribuição Base]]</f>
        <v>0</v>
      </c>
      <c r="L42" s="31">
        <f>L$8*Tabela131234[[#This Row],[Distribuição Base]]</f>
        <v>0</v>
      </c>
      <c r="M42" s="31">
        <f>M$8*Tabela131234[[#This Row],[Distribuição Base]]</f>
        <v>0</v>
      </c>
      <c r="N42" s="31">
        <f>N$8*Tabela131234[[#This Row],[Distribuição Base]]</f>
        <v>0</v>
      </c>
      <c r="O42" s="31">
        <f>O$8*Tabela131234[[#This Row],[Distribuição Base]]</f>
        <v>0</v>
      </c>
      <c r="P42" s="31">
        <f>P$8*Tabela131234[[#This Row],[Distribuição Base]]</f>
        <v>0</v>
      </c>
      <c r="Q42" s="31">
        <f>Q$8*Tabela131234[[#This Row],[Distribuição Base]]</f>
        <v>0</v>
      </c>
      <c r="R42" s="31">
        <f>R$8*Tabela131234[[#This Row],[Distribuição Base]]</f>
        <v>0</v>
      </c>
      <c r="S42" s="31">
        <f>SUM(Tabela131234[[#This Row],[JANEIRO]:[DEZEMBRO]])</f>
        <v>0</v>
      </c>
    </row>
    <row r="43" spans="1:19" x14ac:dyDescent="0.25">
      <c r="A43" t="s">
        <v>41</v>
      </c>
      <c r="B43">
        <v>161</v>
      </c>
      <c r="C43" s="29">
        <v>21241</v>
      </c>
      <c r="D43" t="s">
        <v>55</v>
      </c>
      <c r="E43" s="30">
        <v>-47.52</v>
      </c>
      <c r="F43" s="8">
        <f>Tabela131234[[#This Row],[BASE]]/Tabela131234[[#Totals],[BASE]]</f>
        <v>5.1997675861457709E-3</v>
      </c>
      <c r="G43" s="31">
        <f>G$8*Tabela131234[[#This Row],[Distribuição Base]]</f>
        <v>0</v>
      </c>
      <c r="H43" s="31">
        <f>H$8*Tabela131234[[#This Row],[Distribuição Base]]</f>
        <v>0</v>
      </c>
      <c r="I43" s="31">
        <f>I$8*Tabela131234[[#This Row],[Distribuição Base]]</f>
        <v>0</v>
      </c>
      <c r="J43" s="31">
        <f>J$8*Tabela131234[[#This Row],[Distribuição Base]]</f>
        <v>0</v>
      </c>
      <c r="K43" s="31">
        <f>K$8*Tabela131234[[#This Row],[Distribuição Base]]</f>
        <v>0</v>
      </c>
      <c r="L43" s="31">
        <f>L$8*Tabela131234[[#This Row],[Distribuição Base]]</f>
        <v>0</v>
      </c>
      <c r="M43" s="31">
        <f>M$8*Tabela131234[[#This Row],[Distribuição Base]]</f>
        <v>0</v>
      </c>
      <c r="N43" s="31">
        <f>N$8*Tabela131234[[#This Row],[Distribuição Base]]</f>
        <v>0</v>
      </c>
      <c r="O43" s="31">
        <f>O$8*Tabela131234[[#This Row],[Distribuição Base]]</f>
        <v>0</v>
      </c>
      <c r="P43" s="31">
        <f>P$8*Tabela131234[[#This Row],[Distribuição Base]]</f>
        <v>0</v>
      </c>
      <c r="Q43" s="31">
        <f>Q$8*Tabela131234[[#This Row],[Distribuição Base]]</f>
        <v>0</v>
      </c>
      <c r="R43" s="31">
        <f>R$8*Tabela131234[[#This Row],[Distribuição Base]]</f>
        <v>0</v>
      </c>
      <c r="S43" s="31">
        <f>SUM(Tabela131234[[#This Row],[JANEIRO]:[DEZEMBRO]])</f>
        <v>0</v>
      </c>
    </row>
    <row r="44" spans="1:19" x14ac:dyDescent="0.25">
      <c r="A44" t="s">
        <v>41</v>
      </c>
      <c r="B44">
        <v>167</v>
      </c>
      <c r="C44" s="29">
        <v>21250</v>
      </c>
      <c r="D44" t="s">
        <v>56</v>
      </c>
      <c r="E44" s="30">
        <v>-357.88</v>
      </c>
      <c r="F44" s="8">
        <f>Tabela131234[[#This Row],[BASE]]/Tabela131234[[#Totals],[BASE]]</f>
        <v>3.9160202519567512E-2</v>
      </c>
      <c r="G44" s="31">
        <f>G$8*Tabela131234[[#This Row],[Distribuição Base]]</f>
        <v>0</v>
      </c>
      <c r="H44" s="31">
        <f>H$8*Tabela131234[[#This Row],[Distribuição Base]]</f>
        <v>0</v>
      </c>
      <c r="I44" s="31">
        <f>I$8*Tabela131234[[#This Row],[Distribuição Base]]</f>
        <v>0</v>
      </c>
      <c r="J44" s="31">
        <f>J$8*Tabela131234[[#This Row],[Distribuição Base]]</f>
        <v>0</v>
      </c>
      <c r="K44" s="31">
        <f>K$8*Tabela131234[[#This Row],[Distribuição Base]]</f>
        <v>0</v>
      </c>
      <c r="L44" s="31">
        <f>L$8*Tabela131234[[#This Row],[Distribuição Base]]</f>
        <v>0</v>
      </c>
      <c r="M44" s="31">
        <f>M$8*Tabela131234[[#This Row],[Distribuição Base]]</f>
        <v>0</v>
      </c>
      <c r="N44" s="31">
        <f>N$8*Tabela131234[[#This Row],[Distribuição Base]]</f>
        <v>0</v>
      </c>
      <c r="O44" s="31">
        <f>O$8*Tabela131234[[#This Row],[Distribuição Base]]</f>
        <v>0</v>
      </c>
      <c r="P44" s="31">
        <f>P$8*Tabela131234[[#This Row],[Distribuição Base]]</f>
        <v>0</v>
      </c>
      <c r="Q44" s="31">
        <f>Q$8*Tabela131234[[#This Row],[Distribuição Base]]</f>
        <v>0</v>
      </c>
      <c r="R44" s="31">
        <f>R$8*Tabela131234[[#This Row],[Distribuição Base]]</f>
        <v>0</v>
      </c>
      <c r="S44" s="31">
        <f>SUM(Tabela131234[[#This Row],[JANEIRO]:[DEZEMBRO]])</f>
        <v>0</v>
      </c>
    </row>
    <row r="45" spans="1:19" x14ac:dyDescent="0.25">
      <c r="A45" t="s">
        <v>41</v>
      </c>
      <c r="B45">
        <v>169</v>
      </c>
      <c r="C45" s="29">
        <v>21280</v>
      </c>
      <c r="D45" t="s">
        <v>57</v>
      </c>
      <c r="E45" s="30">
        <v>-350.55</v>
      </c>
      <c r="F45" s="8">
        <f>Tabela131234[[#This Row],[BASE]]/Tabela131234[[#Totals],[BASE]]</f>
        <v>3.835813399249579E-2</v>
      </c>
      <c r="G45" s="31">
        <f>G$8*Tabela131234[[#This Row],[Distribuição Base]]</f>
        <v>0</v>
      </c>
      <c r="H45" s="31">
        <f>H$8*Tabela131234[[#This Row],[Distribuição Base]]</f>
        <v>0</v>
      </c>
      <c r="I45" s="31">
        <f>I$8*Tabela131234[[#This Row],[Distribuição Base]]</f>
        <v>0</v>
      </c>
      <c r="J45" s="31">
        <f>J$8*Tabela131234[[#This Row],[Distribuição Base]]</f>
        <v>0</v>
      </c>
      <c r="K45" s="31">
        <f>K$8*Tabela131234[[#This Row],[Distribuição Base]]</f>
        <v>0</v>
      </c>
      <c r="L45" s="31">
        <f>L$8*Tabela131234[[#This Row],[Distribuição Base]]</f>
        <v>0</v>
      </c>
      <c r="M45" s="31">
        <f>M$8*Tabela131234[[#This Row],[Distribuição Base]]</f>
        <v>0</v>
      </c>
      <c r="N45" s="31">
        <f>N$8*Tabela131234[[#This Row],[Distribuição Base]]</f>
        <v>0</v>
      </c>
      <c r="O45" s="31">
        <f>O$8*Tabela131234[[#This Row],[Distribuição Base]]</f>
        <v>0</v>
      </c>
      <c r="P45" s="31">
        <f>P$8*Tabela131234[[#This Row],[Distribuição Base]]</f>
        <v>0</v>
      </c>
      <c r="Q45" s="31">
        <f>Q$8*Tabela131234[[#This Row],[Distribuição Base]]</f>
        <v>0</v>
      </c>
      <c r="R45" s="31">
        <f>R$8*Tabela131234[[#This Row],[Distribuição Base]]</f>
        <v>0</v>
      </c>
      <c r="S45" s="31">
        <f>SUM(Tabela131234[[#This Row],[JANEIRO]:[DEZEMBRO]])</f>
        <v>0</v>
      </c>
    </row>
    <row r="46" spans="1:19" x14ac:dyDescent="0.25">
      <c r="A46" t="s">
        <v>41</v>
      </c>
      <c r="B46">
        <v>172</v>
      </c>
      <c r="C46" s="29">
        <v>21402</v>
      </c>
      <c r="D46" t="s">
        <v>103</v>
      </c>
      <c r="E46" s="30">
        <v>-54.74</v>
      </c>
      <c r="F46" s="8">
        <f>Tabela131234[[#This Row],[BASE]]/Tabela131234[[#Totals],[BASE]]</f>
        <v>5.989799614175494E-3</v>
      </c>
      <c r="G46" s="31">
        <f>G$8*Tabela131234[[#This Row],[Distribuição Base]]</f>
        <v>0</v>
      </c>
      <c r="H46" s="31">
        <f>H$8*Tabela131234[[#This Row],[Distribuição Base]]</f>
        <v>0</v>
      </c>
      <c r="I46" s="31">
        <f>I$8*Tabela131234[[#This Row],[Distribuição Base]]</f>
        <v>0</v>
      </c>
      <c r="J46" s="31">
        <f>J$8*Tabela131234[[#This Row],[Distribuição Base]]</f>
        <v>0</v>
      </c>
      <c r="K46" s="31">
        <f>K$8*Tabela131234[[#This Row],[Distribuição Base]]</f>
        <v>0</v>
      </c>
      <c r="L46" s="31">
        <f>L$8*Tabela131234[[#This Row],[Distribuição Base]]</f>
        <v>0</v>
      </c>
      <c r="M46" s="31">
        <f>M$8*Tabela131234[[#This Row],[Distribuição Base]]</f>
        <v>0</v>
      </c>
      <c r="N46" s="31">
        <f>N$8*Tabela131234[[#This Row],[Distribuição Base]]</f>
        <v>0</v>
      </c>
      <c r="O46" s="31">
        <f>O$8*Tabela131234[[#This Row],[Distribuição Base]]</f>
        <v>0</v>
      </c>
      <c r="P46" s="31">
        <f>P$8*Tabela131234[[#This Row],[Distribuição Base]]</f>
        <v>0</v>
      </c>
      <c r="Q46" s="31">
        <f>Q$8*Tabela131234[[#This Row],[Distribuição Base]]</f>
        <v>0</v>
      </c>
      <c r="R46" s="31">
        <f>R$8*Tabela131234[[#This Row],[Distribuição Base]]</f>
        <v>0</v>
      </c>
      <c r="S46" s="31">
        <f>SUM(Tabela131234[[#This Row],[JANEIRO]:[DEZEMBRO]])</f>
        <v>0</v>
      </c>
    </row>
    <row r="47" spans="1:19" x14ac:dyDescent="0.25">
      <c r="A47" t="s">
        <v>41</v>
      </c>
      <c r="B47">
        <v>185</v>
      </c>
      <c r="C47" s="29">
        <v>21451</v>
      </c>
      <c r="D47" t="s">
        <v>58</v>
      </c>
      <c r="E47" s="30">
        <v>-158.29</v>
      </c>
      <c r="F47" s="8">
        <f>Tabela131234[[#This Row],[BASE]]/Tabela131234[[#Totals],[BASE]]</f>
        <v>1.7320522121443895E-2</v>
      </c>
      <c r="G47" s="31">
        <f>G$8*Tabela131234[[#This Row],[Distribuição Base]]</f>
        <v>0</v>
      </c>
      <c r="H47" s="31">
        <f>H$8*Tabela131234[[#This Row],[Distribuição Base]]</f>
        <v>0</v>
      </c>
      <c r="I47" s="31">
        <f>I$8*Tabela131234[[#This Row],[Distribuição Base]]</f>
        <v>0</v>
      </c>
      <c r="J47" s="31">
        <f>J$8*Tabela131234[[#This Row],[Distribuição Base]]</f>
        <v>0</v>
      </c>
      <c r="K47" s="31">
        <f>K$8*Tabela131234[[#This Row],[Distribuição Base]]</f>
        <v>0</v>
      </c>
      <c r="L47" s="31">
        <f>L$8*Tabela131234[[#This Row],[Distribuição Base]]</f>
        <v>0</v>
      </c>
      <c r="M47" s="31">
        <f>M$8*Tabela131234[[#This Row],[Distribuição Base]]</f>
        <v>0</v>
      </c>
      <c r="N47" s="31">
        <f>N$8*Tabela131234[[#This Row],[Distribuição Base]]</f>
        <v>0</v>
      </c>
      <c r="O47" s="31">
        <f>O$8*Tabela131234[[#This Row],[Distribuição Base]]</f>
        <v>0</v>
      </c>
      <c r="P47" s="31">
        <f>P$8*Tabela131234[[#This Row],[Distribuição Base]]</f>
        <v>0</v>
      </c>
      <c r="Q47" s="31">
        <f>Q$8*Tabela131234[[#This Row],[Distribuição Base]]</f>
        <v>0</v>
      </c>
      <c r="R47" s="31">
        <f>R$8*Tabela131234[[#This Row],[Distribuição Base]]</f>
        <v>0</v>
      </c>
      <c r="S47" s="31">
        <f>SUM(Tabela131234[[#This Row],[JANEIRO]:[DEZEMBRO]])</f>
        <v>0</v>
      </c>
    </row>
    <row r="48" spans="1:19" x14ac:dyDescent="0.25">
      <c r="A48" t="s">
        <v>41</v>
      </c>
      <c r="B48">
        <v>188</v>
      </c>
      <c r="C48" s="29">
        <v>21454</v>
      </c>
      <c r="D48" t="s">
        <v>104</v>
      </c>
      <c r="E48" s="30">
        <v>-15.84</v>
      </c>
      <c r="F48" s="8">
        <f>Tabela131234[[#This Row],[BASE]]/Tabela131234[[#Totals],[BASE]]</f>
        <v>1.73325586204859E-3</v>
      </c>
      <c r="G48" s="31">
        <f>G$8*Tabela131234[[#This Row],[Distribuição Base]]</f>
        <v>0</v>
      </c>
      <c r="H48" s="31">
        <f>H$8*Tabela131234[[#This Row],[Distribuição Base]]</f>
        <v>0</v>
      </c>
      <c r="I48" s="31">
        <f>I$8*Tabela131234[[#This Row],[Distribuição Base]]</f>
        <v>0</v>
      </c>
      <c r="J48" s="31">
        <f>J$8*Tabela131234[[#This Row],[Distribuição Base]]</f>
        <v>0</v>
      </c>
      <c r="K48" s="31">
        <f>K$8*Tabela131234[[#This Row],[Distribuição Base]]</f>
        <v>0</v>
      </c>
      <c r="L48" s="31">
        <f>L$8*Tabela131234[[#This Row],[Distribuição Base]]</f>
        <v>0</v>
      </c>
      <c r="M48" s="31">
        <f>M$8*Tabela131234[[#This Row],[Distribuição Base]]</f>
        <v>0</v>
      </c>
      <c r="N48" s="31">
        <f>N$8*Tabela131234[[#This Row],[Distribuição Base]]</f>
        <v>0</v>
      </c>
      <c r="O48" s="31">
        <f>O$8*Tabela131234[[#This Row],[Distribuição Base]]</f>
        <v>0</v>
      </c>
      <c r="P48" s="31">
        <f>P$8*Tabela131234[[#This Row],[Distribuição Base]]</f>
        <v>0</v>
      </c>
      <c r="Q48" s="31">
        <f>Q$8*Tabela131234[[#This Row],[Distribuição Base]]</f>
        <v>0</v>
      </c>
      <c r="R48" s="31">
        <f>R$8*Tabela131234[[#This Row],[Distribuição Base]]</f>
        <v>0</v>
      </c>
      <c r="S48" s="31">
        <f>SUM(Tabela131234[[#This Row],[JANEIRO]:[DEZEMBRO]])</f>
        <v>0</v>
      </c>
    </row>
    <row r="49" spans="1:19" x14ac:dyDescent="0.25">
      <c r="A49" t="s">
        <v>41</v>
      </c>
      <c r="B49">
        <v>192</v>
      </c>
      <c r="C49" s="29">
        <v>21463</v>
      </c>
      <c r="D49" t="s">
        <v>59</v>
      </c>
      <c r="E49" s="30">
        <v>-117.15</v>
      </c>
      <c r="F49" s="8">
        <f>Tabela131234[[#This Row],[BASE]]/Tabela131234[[#Totals],[BASE]]</f>
        <v>1.2818871479734364E-2</v>
      </c>
      <c r="G49" s="31">
        <f>G$8*Tabela131234[[#This Row],[Distribuição Base]]</f>
        <v>0</v>
      </c>
      <c r="H49" s="31">
        <f>H$8*Tabela131234[[#This Row],[Distribuição Base]]</f>
        <v>0</v>
      </c>
      <c r="I49" s="31">
        <f>I$8*Tabela131234[[#This Row],[Distribuição Base]]</f>
        <v>0</v>
      </c>
      <c r="J49" s="31">
        <f>J$8*Tabela131234[[#This Row],[Distribuição Base]]</f>
        <v>0</v>
      </c>
      <c r="K49" s="31">
        <f>K$8*Tabela131234[[#This Row],[Distribuição Base]]</f>
        <v>0</v>
      </c>
      <c r="L49" s="31">
        <f>L$8*Tabela131234[[#This Row],[Distribuição Base]]</f>
        <v>0</v>
      </c>
      <c r="M49" s="31">
        <f>M$8*Tabela131234[[#This Row],[Distribuição Base]]</f>
        <v>0</v>
      </c>
      <c r="N49" s="31">
        <f>N$8*Tabela131234[[#This Row],[Distribuição Base]]</f>
        <v>0</v>
      </c>
      <c r="O49" s="31">
        <f>O$8*Tabela131234[[#This Row],[Distribuição Base]]</f>
        <v>0</v>
      </c>
      <c r="P49" s="31">
        <f>P$8*Tabela131234[[#This Row],[Distribuição Base]]</f>
        <v>0</v>
      </c>
      <c r="Q49" s="31">
        <f>Q$8*Tabela131234[[#This Row],[Distribuição Base]]</f>
        <v>0</v>
      </c>
      <c r="R49" s="31">
        <f>R$8*Tabela131234[[#This Row],[Distribuição Base]]</f>
        <v>0</v>
      </c>
      <c r="S49" s="31">
        <f>SUM(Tabela131234[[#This Row],[JANEIRO]:[DEZEMBRO]])</f>
        <v>0</v>
      </c>
    </row>
    <row r="50" spans="1:19" x14ac:dyDescent="0.25">
      <c r="A50" t="s">
        <v>41</v>
      </c>
      <c r="B50">
        <v>196</v>
      </c>
      <c r="C50" s="29">
        <v>21467</v>
      </c>
      <c r="D50" t="s">
        <v>136</v>
      </c>
      <c r="E50" s="30">
        <v>-15.84</v>
      </c>
      <c r="F50" s="8">
        <f>Tabela131234[[#This Row],[BASE]]/Tabela131234[[#Totals],[BASE]]</f>
        <v>1.73325586204859E-3</v>
      </c>
      <c r="G50" s="31">
        <f>G$8*Tabela131234[[#This Row],[Distribuição Base]]</f>
        <v>0</v>
      </c>
      <c r="H50" s="31">
        <f>H$8*Tabela131234[[#This Row],[Distribuição Base]]</f>
        <v>0</v>
      </c>
      <c r="I50" s="31">
        <f>I$8*Tabela131234[[#This Row],[Distribuição Base]]</f>
        <v>0</v>
      </c>
      <c r="J50" s="31">
        <f>J$8*Tabela131234[[#This Row],[Distribuição Base]]</f>
        <v>0</v>
      </c>
      <c r="K50" s="31">
        <f>K$8*Tabela131234[[#This Row],[Distribuição Base]]</f>
        <v>0</v>
      </c>
      <c r="L50" s="31">
        <f>L$8*Tabela131234[[#This Row],[Distribuição Base]]</f>
        <v>0</v>
      </c>
      <c r="M50" s="31">
        <f>M$8*Tabela131234[[#This Row],[Distribuição Base]]</f>
        <v>0</v>
      </c>
      <c r="N50" s="31">
        <f>N$8*Tabela131234[[#This Row],[Distribuição Base]]</f>
        <v>0</v>
      </c>
      <c r="O50" s="31">
        <f>O$8*Tabela131234[[#This Row],[Distribuição Base]]</f>
        <v>0</v>
      </c>
      <c r="P50" s="31">
        <f>P$8*Tabela131234[[#This Row],[Distribuição Base]]</f>
        <v>0</v>
      </c>
      <c r="Q50" s="31">
        <f>Q$8*Tabela131234[[#This Row],[Distribuição Base]]</f>
        <v>0</v>
      </c>
      <c r="R50" s="31">
        <f>R$8*Tabela131234[[#This Row],[Distribuição Base]]</f>
        <v>0</v>
      </c>
      <c r="S50" s="31">
        <f>SUM(Tabela131234[[#This Row],[JANEIRO]:[DEZEMBRO]])</f>
        <v>0</v>
      </c>
    </row>
    <row r="51" spans="1:19" x14ac:dyDescent="0.25">
      <c r="A51" t="s">
        <v>41</v>
      </c>
      <c r="B51">
        <v>197</v>
      </c>
      <c r="C51" s="29">
        <v>21468</v>
      </c>
      <c r="D51" t="s">
        <v>105</v>
      </c>
      <c r="E51" s="30">
        <v>-53.56</v>
      </c>
      <c r="F51" s="8">
        <f>Tabela131234[[#This Row],[BASE]]/Tabela131234[[#Totals],[BASE]]</f>
        <v>5.8606808062703596E-3</v>
      </c>
      <c r="G51" s="31">
        <f>G$8*Tabela131234[[#This Row],[Distribuição Base]]</f>
        <v>0</v>
      </c>
      <c r="H51" s="31">
        <f>H$8*Tabela131234[[#This Row],[Distribuição Base]]</f>
        <v>0</v>
      </c>
      <c r="I51" s="31">
        <f>I$8*Tabela131234[[#This Row],[Distribuição Base]]</f>
        <v>0</v>
      </c>
      <c r="J51" s="31">
        <f>J$8*Tabela131234[[#This Row],[Distribuição Base]]</f>
        <v>0</v>
      </c>
      <c r="K51" s="31">
        <f>K$8*Tabela131234[[#This Row],[Distribuição Base]]</f>
        <v>0</v>
      </c>
      <c r="L51" s="31">
        <f>L$8*Tabela131234[[#This Row],[Distribuição Base]]</f>
        <v>0</v>
      </c>
      <c r="M51" s="31">
        <f>M$8*Tabela131234[[#This Row],[Distribuição Base]]</f>
        <v>0</v>
      </c>
      <c r="N51" s="31">
        <f>N$8*Tabela131234[[#This Row],[Distribuição Base]]</f>
        <v>0</v>
      </c>
      <c r="O51" s="31">
        <f>O$8*Tabela131234[[#This Row],[Distribuição Base]]</f>
        <v>0</v>
      </c>
      <c r="P51" s="31">
        <f>P$8*Tabela131234[[#This Row],[Distribuição Base]]</f>
        <v>0</v>
      </c>
      <c r="Q51" s="31">
        <f>Q$8*Tabela131234[[#This Row],[Distribuição Base]]</f>
        <v>0</v>
      </c>
      <c r="R51" s="31">
        <f>R$8*Tabela131234[[#This Row],[Distribuição Base]]</f>
        <v>0</v>
      </c>
      <c r="S51" s="31">
        <f>SUM(Tabela131234[[#This Row],[JANEIRO]:[DEZEMBRO]])</f>
        <v>0</v>
      </c>
    </row>
    <row r="52" spans="1:19" x14ac:dyDescent="0.25">
      <c r="A52" t="s">
        <v>41</v>
      </c>
      <c r="B52">
        <v>201</v>
      </c>
      <c r="C52" s="29">
        <v>22000</v>
      </c>
      <c r="D52" t="s">
        <v>60</v>
      </c>
      <c r="E52" s="30">
        <v>-98.65</v>
      </c>
      <c r="F52" s="8">
        <f>Tabela131234[[#This Row],[BASE]]/Tabela131234[[#Totals],[BASE]]</f>
        <v>1.0794551186306404E-2</v>
      </c>
      <c r="G52" s="31">
        <f>G$8*Tabela131234[[#This Row],[Distribuição Base]]</f>
        <v>0</v>
      </c>
      <c r="H52" s="31">
        <f>H$8*Tabela131234[[#This Row],[Distribuição Base]]</f>
        <v>0</v>
      </c>
      <c r="I52" s="31">
        <f>I$8*Tabela131234[[#This Row],[Distribuição Base]]</f>
        <v>0</v>
      </c>
      <c r="J52" s="31">
        <f>J$8*Tabela131234[[#This Row],[Distribuição Base]]</f>
        <v>0</v>
      </c>
      <c r="K52" s="31">
        <f>K$8*Tabela131234[[#This Row],[Distribuição Base]]</f>
        <v>0</v>
      </c>
      <c r="L52" s="31">
        <f>L$8*Tabela131234[[#This Row],[Distribuição Base]]</f>
        <v>0</v>
      </c>
      <c r="M52" s="31">
        <f>M$8*Tabela131234[[#This Row],[Distribuição Base]]</f>
        <v>0</v>
      </c>
      <c r="N52" s="31">
        <f>N$8*Tabela131234[[#This Row],[Distribuição Base]]</f>
        <v>0</v>
      </c>
      <c r="O52" s="31">
        <f>O$8*Tabela131234[[#This Row],[Distribuição Base]]</f>
        <v>0</v>
      </c>
      <c r="P52" s="31">
        <f>P$8*Tabela131234[[#This Row],[Distribuição Base]]</f>
        <v>0</v>
      </c>
      <c r="Q52" s="31">
        <f>Q$8*Tabela131234[[#This Row],[Distribuição Base]]</f>
        <v>0</v>
      </c>
      <c r="R52" s="31">
        <f>R$8*Tabela131234[[#This Row],[Distribuição Base]]</f>
        <v>0</v>
      </c>
      <c r="S52" s="31">
        <f>SUM(Tabela131234[[#This Row],[JANEIRO]:[DEZEMBRO]])</f>
        <v>0</v>
      </c>
    </row>
    <row r="53" spans="1:19" x14ac:dyDescent="0.25">
      <c r="A53" t="s">
        <v>41</v>
      </c>
      <c r="B53">
        <v>202</v>
      </c>
      <c r="C53" s="29">
        <v>22001</v>
      </c>
      <c r="D53" t="s">
        <v>61</v>
      </c>
      <c r="E53" s="30">
        <v>-28.49</v>
      </c>
      <c r="F53" s="8">
        <f>Tabela131234[[#This Row],[BASE]]/Tabela131234[[#Totals],[BASE]]</f>
        <v>3.1174532518790611E-3</v>
      </c>
      <c r="G53" s="31">
        <f>G$8*Tabela131234[[#This Row],[Distribuição Base]]</f>
        <v>0</v>
      </c>
      <c r="H53" s="31">
        <f>H$8*Tabela131234[[#This Row],[Distribuição Base]]</f>
        <v>0</v>
      </c>
      <c r="I53" s="31">
        <f>I$8*Tabela131234[[#This Row],[Distribuição Base]]</f>
        <v>0</v>
      </c>
      <c r="J53" s="31">
        <f>J$8*Tabela131234[[#This Row],[Distribuição Base]]</f>
        <v>0</v>
      </c>
      <c r="K53" s="31">
        <f>K$8*Tabela131234[[#This Row],[Distribuição Base]]</f>
        <v>0</v>
      </c>
      <c r="L53" s="31">
        <f>L$8*Tabela131234[[#This Row],[Distribuição Base]]</f>
        <v>0</v>
      </c>
      <c r="M53" s="31">
        <f>M$8*Tabela131234[[#This Row],[Distribuição Base]]</f>
        <v>0</v>
      </c>
      <c r="N53" s="31">
        <f>N$8*Tabela131234[[#This Row],[Distribuição Base]]</f>
        <v>0</v>
      </c>
      <c r="O53" s="31">
        <f>O$8*Tabela131234[[#This Row],[Distribuição Base]]</f>
        <v>0</v>
      </c>
      <c r="P53" s="31">
        <f>P$8*Tabela131234[[#This Row],[Distribuição Base]]</f>
        <v>0</v>
      </c>
      <c r="Q53" s="31">
        <f>Q$8*Tabela131234[[#This Row],[Distribuição Base]]</f>
        <v>0</v>
      </c>
      <c r="R53" s="31">
        <f>R$8*Tabela131234[[#This Row],[Distribuição Base]]</f>
        <v>0</v>
      </c>
      <c r="S53" s="31">
        <f>SUM(Tabela131234[[#This Row],[JANEIRO]:[DEZEMBRO]])</f>
        <v>0</v>
      </c>
    </row>
    <row r="54" spans="1:19" x14ac:dyDescent="0.25">
      <c r="A54" t="s">
        <v>41</v>
      </c>
      <c r="B54">
        <v>863</v>
      </c>
      <c r="C54" s="29">
        <v>22006</v>
      </c>
      <c r="D54" t="s">
        <v>92</v>
      </c>
      <c r="E54" s="30">
        <v>-51.55</v>
      </c>
      <c r="F54" s="8">
        <f>Tabela131234[[#This Row],[BASE]]/Tabela131234[[#Totals],[BASE]]</f>
        <v>5.640741141957375E-3</v>
      </c>
      <c r="G54" s="31">
        <f>G$8*Tabela131234[[#This Row],[Distribuição Base]]</f>
        <v>0</v>
      </c>
      <c r="H54" s="31">
        <f>H$8*Tabela131234[[#This Row],[Distribuição Base]]</f>
        <v>0</v>
      </c>
      <c r="I54" s="31">
        <f>I$8*Tabela131234[[#This Row],[Distribuição Base]]</f>
        <v>0</v>
      </c>
      <c r="J54" s="31">
        <f>J$8*Tabela131234[[#This Row],[Distribuição Base]]</f>
        <v>0</v>
      </c>
      <c r="K54" s="31">
        <f>K$8*Tabela131234[[#This Row],[Distribuição Base]]</f>
        <v>0</v>
      </c>
      <c r="L54" s="31">
        <f>L$8*Tabela131234[[#This Row],[Distribuição Base]]</f>
        <v>0</v>
      </c>
      <c r="M54" s="31">
        <f>M$8*Tabela131234[[#This Row],[Distribuição Base]]</f>
        <v>0</v>
      </c>
      <c r="N54" s="31">
        <f>N$8*Tabela131234[[#This Row],[Distribuição Base]]</f>
        <v>0</v>
      </c>
      <c r="O54" s="31">
        <f>O$8*Tabela131234[[#This Row],[Distribuição Base]]</f>
        <v>0</v>
      </c>
      <c r="P54" s="31">
        <f>P$8*Tabela131234[[#This Row],[Distribuição Base]]</f>
        <v>0</v>
      </c>
      <c r="Q54" s="31">
        <f>Q$8*Tabela131234[[#This Row],[Distribuição Base]]</f>
        <v>0</v>
      </c>
      <c r="R54" s="31">
        <f>R$8*Tabela131234[[#This Row],[Distribuição Base]]</f>
        <v>0</v>
      </c>
      <c r="S54" s="31">
        <f>SUM(Tabela131234[[#This Row],[JANEIRO]:[DEZEMBRO]])</f>
        <v>0</v>
      </c>
    </row>
    <row r="55" spans="1:19" x14ac:dyDescent="0.25">
      <c r="A55" t="s">
        <v>41</v>
      </c>
      <c r="B55">
        <v>208</v>
      </c>
      <c r="C55" s="29">
        <v>22011</v>
      </c>
      <c r="D55" t="s">
        <v>62</v>
      </c>
      <c r="E55" s="30">
        <v>-85.47</v>
      </c>
      <c r="F55" s="8">
        <f>Tabela131234[[#This Row],[BASE]]/Tabela131234[[#Totals],[BASE]]</f>
        <v>9.3523597556371841E-3</v>
      </c>
      <c r="G55" s="31">
        <f>G$8*Tabela131234[[#This Row],[Distribuição Base]]</f>
        <v>0</v>
      </c>
      <c r="H55" s="31">
        <f>H$8*Tabela131234[[#This Row],[Distribuição Base]]</f>
        <v>0</v>
      </c>
      <c r="I55" s="31">
        <f>I$8*Tabela131234[[#This Row],[Distribuição Base]]</f>
        <v>0</v>
      </c>
      <c r="J55" s="31">
        <f>J$8*Tabela131234[[#This Row],[Distribuição Base]]</f>
        <v>0</v>
      </c>
      <c r="K55" s="31">
        <f>K$8*Tabela131234[[#This Row],[Distribuição Base]]</f>
        <v>0</v>
      </c>
      <c r="L55" s="31">
        <f>L$8*Tabela131234[[#This Row],[Distribuição Base]]</f>
        <v>0</v>
      </c>
      <c r="M55" s="31">
        <f>M$8*Tabela131234[[#This Row],[Distribuição Base]]</f>
        <v>0</v>
      </c>
      <c r="N55" s="31">
        <f>N$8*Tabela131234[[#This Row],[Distribuição Base]]</f>
        <v>0</v>
      </c>
      <c r="O55" s="31">
        <f>O$8*Tabela131234[[#This Row],[Distribuição Base]]</f>
        <v>0</v>
      </c>
      <c r="P55" s="31">
        <f>P$8*Tabela131234[[#This Row],[Distribuição Base]]</f>
        <v>0</v>
      </c>
      <c r="Q55" s="31">
        <f>Q$8*Tabela131234[[#This Row],[Distribuição Base]]</f>
        <v>0</v>
      </c>
      <c r="R55" s="31">
        <f>R$8*Tabela131234[[#This Row],[Distribuição Base]]</f>
        <v>0</v>
      </c>
      <c r="S55" s="31">
        <f>SUM(Tabela131234[[#This Row],[JANEIRO]:[DEZEMBRO]])</f>
        <v>0</v>
      </c>
    </row>
    <row r="56" spans="1:19" x14ac:dyDescent="0.25">
      <c r="A56" t="s">
        <v>41</v>
      </c>
      <c r="B56">
        <v>211</v>
      </c>
      <c r="C56" s="29">
        <v>22014</v>
      </c>
      <c r="D56" t="s">
        <v>63</v>
      </c>
      <c r="E56" s="30">
        <v>-132.99</v>
      </c>
      <c r="F56" s="8">
        <f>Tabela131234[[#This Row],[BASE]]/Tabela131234[[#Totals],[BASE]]</f>
        <v>1.4552127341782956E-2</v>
      </c>
      <c r="G56" s="31">
        <f>G$8*Tabela131234[[#This Row],[Distribuição Base]]</f>
        <v>0</v>
      </c>
      <c r="H56" s="31">
        <f>H$8*Tabela131234[[#This Row],[Distribuição Base]]</f>
        <v>0</v>
      </c>
      <c r="I56" s="31">
        <f>I$8*Tabela131234[[#This Row],[Distribuição Base]]</f>
        <v>0</v>
      </c>
      <c r="J56" s="31">
        <f>J$8*Tabela131234[[#This Row],[Distribuição Base]]</f>
        <v>0</v>
      </c>
      <c r="K56" s="31">
        <f>K$8*Tabela131234[[#This Row],[Distribuição Base]]</f>
        <v>0</v>
      </c>
      <c r="L56" s="31">
        <f>L$8*Tabela131234[[#This Row],[Distribuição Base]]</f>
        <v>0</v>
      </c>
      <c r="M56" s="31">
        <f>M$8*Tabela131234[[#This Row],[Distribuição Base]]</f>
        <v>0</v>
      </c>
      <c r="N56" s="31">
        <f>N$8*Tabela131234[[#This Row],[Distribuição Base]]</f>
        <v>0</v>
      </c>
      <c r="O56" s="31">
        <f>O$8*Tabela131234[[#This Row],[Distribuição Base]]</f>
        <v>0</v>
      </c>
      <c r="P56" s="31">
        <f>P$8*Tabela131234[[#This Row],[Distribuição Base]]</f>
        <v>0</v>
      </c>
      <c r="Q56" s="31">
        <f>Q$8*Tabela131234[[#This Row],[Distribuição Base]]</f>
        <v>0</v>
      </c>
      <c r="R56" s="31">
        <f>R$8*Tabela131234[[#This Row],[Distribuição Base]]</f>
        <v>0</v>
      </c>
      <c r="S56" s="31">
        <f>SUM(Tabela131234[[#This Row],[JANEIRO]:[DEZEMBRO]])</f>
        <v>0</v>
      </c>
    </row>
    <row r="57" spans="1:19" x14ac:dyDescent="0.25">
      <c r="A57" t="s">
        <v>41</v>
      </c>
      <c r="B57">
        <v>220</v>
      </c>
      <c r="C57" s="29">
        <v>22100</v>
      </c>
      <c r="D57" t="s">
        <v>64</v>
      </c>
      <c r="E57" s="30">
        <v>-240.68</v>
      </c>
      <c r="F57" s="8">
        <f>Tabela131234[[#This Row],[BASE]]/Tabela131234[[#Totals],[BASE]]</f>
        <v>2.6335859903904968E-2</v>
      </c>
      <c r="G57" s="31">
        <f>G$8*Tabela131234[[#This Row],[Distribuição Base]]</f>
        <v>0</v>
      </c>
      <c r="H57" s="31">
        <f>H$8*Tabela131234[[#This Row],[Distribuição Base]]</f>
        <v>0</v>
      </c>
      <c r="I57" s="31">
        <f>I$8*Tabela131234[[#This Row],[Distribuição Base]]</f>
        <v>0</v>
      </c>
      <c r="J57" s="31">
        <f>J$8*Tabela131234[[#This Row],[Distribuição Base]]</f>
        <v>0</v>
      </c>
      <c r="K57" s="31">
        <f>K$8*Tabela131234[[#This Row],[Distribuição Base]]</f>
        <v>0</v>
      </c>
      <c r="L57" s="31">
        <f>L$8*Tabela131234[[#This Row],[Distribuição Base]]</f>
        <v>0</v>
      </c>
      <c r="M57" s="31">
        <f>M$8*Tabela131234[[#This Row],[Distribuição Base]]</f>
        <v>0</v>
      </c>
      <c r="N57" s="31">
        <f>N$8*Tabela131234[[#This Row],[Distribuição Base]]</f>
        <v>0</v>
      </c>
      <c r="O57" s="31">
        <f>O$8*Tabela131234[[#This Row],[Distribuição Base]]</f>
        <v>0</v>
      </c>
      <c r="P57" s="31">
        <f>P$8*Tabela131234[[#This Row],[Distribuição Base]]</f>
        <v>0</v>
      </c>
      <c r="Q57" s="31">
        <f>Q$8*Tabela131234[[#This Row],[Distribuição Base]]</f>
        <v>0</v>
      </c>
      <c r="R57" s="31">
        <f>R$8*Tabela131234[[#This Row],[Distribuição Base]]</f>
        <v>0</v>
      </c>
      <c r="S57" s="31">
        <f>SUM(Tabela131234[[#This Row],[JANEIRO]:[DEZEMBRO]])</f>
        <v>0</v>
      </c>
    </row>
    <row r="58" spans="1:19" x14ac:dyDescent="0.25">
      <c r="A58" t="s">
        <v>41</v>
      </c>
      <c r="B58">
        <v>221</v>
      </c>
      <c r="C58" s="29">
        <v>22102</v>
      </c>
      <c r="D58" t="s">
        <v>65</v>
      </c>
      <c r="E58" s="30">
        <v>-736.13</v>
      </c>
      <c r="F58" s="8">
        <f>Tabela131234[[#This Row],[BASE]]/Tabela131234[[#Totals],[BASE]]</f>
        <v>8.0549345816277054E-2</v>
      </c>
      <c r="G58" s="31">
        <f>G$8*Tabela131234[[#This Row],[Distribuição Base]]</f>
        <v>0</v>
      </c>
      <c r="H58" s="31">
        <f>H$8*Tabela131234[[#This Row],[Distribuição Base]]</f>
        <v>0</v>
      </c>
      <c r="I58" s="31">
        <f>I$8*Tabela131234[[#This Row],[Distribuição Base]]</f>
        <v>0</v>
      </c>
      <c r="J58" s="31">
        <f>J$8*Tabela131234[[#This Row],[Distribuição Base]]</f>
        <v>0</v>
      </c>
      <c r="K58" s="31">
        <f>K$8*Tabela131234[[#This Row],[Distribuição Base]]</f>
        <v>0</v>
      </c>
      <c r="L58" s="31">
        <f>L$8*Tabela131234[[#This Row],[Distribuição Base]]</f>
        <v>0</v>
      </c>
      <c r="M58" s="31">
        <f>M$8*Tabela131234[[#This Row],[Distribuição Base]]</f>
        <v>0</v>
      </c>
      <c r="N58" s="31">
        <f>N$8*Tabela131234[[#This Row],[Distribuição Base]]</f>
        <v>0</v>
      </c>
      <c r="O58" s="31">
        <f>O$8*Tabela131234[[#This Row],[Distribuição Base]]</f>
        <v>0</v>
      </c>
      <c r="P58" s="31">
        <f>P$8*Tabela131234[[#This Row],[Distribuição Base]]</f>
        <v>0</v>
      </c>
      <c r="Q58" s="31">
        <f>Q$8*Tabela131234[[#This Row],[Distribuição Base]]</f>
        <v>0</v>
      </c>
      <c r="R58" s="31">
        <f>R$8*Tabela131234[[#This Row],[Distribuição Base]]</f>
        <v>0</v>
      </c>
      <c r="S58" s="31">
        <f>SUM(Tabela131234[[#This Row],[JANEIRO]:[DEZEMBRO]])</f>
        <v>0</v>
      </c>
    </row>
    <row r="59" spans="1:19" x14ac:dyDescent="0.25">
      <c r="A59" t="s">
        <v>41</v>
      </c>
      <c r="B59">
        <v>223</v>
      </c>
      <c r="C59" s="29">
        <v>22104</v>
      </c>
      <c r="D59" t="s">
        <v>66</v>
      </c>
      <c r="E59" s="30">
        <v>-28.49</v>
      </c>
      <c r="F59" s="8">
        <f>Tabela131234[[#This Row],[BASE]]/Tabela131234[[#Totals],[BASE]]</f>
        <v>3.1174532518790611E-3</v>
      </c>
      <c r="G59" s="31">
        <f>G$8*Tabela131234[[#This Row],[Distribuição Base]]</f>
        <v>0</v>
      </c>
      <c r="H59" s="31">
        <f>H$8*Tabela131234[[#This Row],[Distribuição Base]]</f>
        <v>0</v>
      </c>
      <c r="I59" s="31">
        <f>I$8*Tabela131234[[#This Row],[Distribuição Base]]</f>
        <v>0</v>
      </c>
      <c r="J59" s="31">
        <f>J$8*Tabela131234[[#This Row],[Distribuição Base]]</f>
        <v>0</v>
      </c>
      <c r="K59" s="31">
        <f>K$8*Tabela131234[[#This Row],[Distribuição Base]]</f>
        <v>0</v>
      </c>
      <c r="L59" s="31">
        <f>L$8*Tabela131234[[#This Row],[Distribuição Base]]</f>
        <v>0</v>
      </c>
      <c r="M59" s="31">
        <f>M$8*Tabela131234[[#This Row],[Distribuição Base]]</f>
        <v>0</v>
      </c>
      <c r="N59" s="31">
        <f>N$8*Tabela131234[[#This Row],[Distribuição Base]]</f>
        <v>0</v>
      </c>
      <c r="O59" s="31">
        <f>O$8*Tabela131234[[#This Row],[Distribuição Base]]</f>
        <v>0</v>
      </c>
      <c r="P59" s="31">
        <f>P$8*Tabela131234[[#This Row],[Distribuição Base]]</f>
        <v>0</v>
      </c>
      <c r="Q59" s="31">
        <f>Q$8*Tabela131234[[#This Row],[Distribuição Base]]</f>
        <v>0</v>
      </c>
      <c r="R59" s="31">
        <f>R$8*Tabela131234[[#This Row],[Distribuição Base]]</f>
        <v>0</v>
      </c>
      <c r="S59" s="31">
        <f>SUM(Tabela131234[[#This Row],[JANEIRO]:[DEZEMBRO]])</f>
        <v>0</v>
      </c>
    </row>
    <row r="60" spans="1:19" x14ac:dyDescent="0.25">
      <c r="A60" t="s">
        <v>41</v>
      </c>
      <c r="B60">
        <v>224</v>
      </c>
      <c r="C60" s="29">
        <v>22105</v>
      </c>
      <c r="D60" t="s">
        <v>106</v>
      </c>
      <c r="E60" s="30">
        <v>-51.55</v>
      </c>
      <c r="F60" s="8">
        <f>Tabela131234[[#This Row],[BASE]]/Tabela131234[[#Totals],[BASE]]</f>
        <v>5.640741141957375E-3</v>
      </c>
      <c r="G60" s="31">
        <f>G$8*Tabela131234[[#This Row],[Distribuição Base]]</f>
        <v>0</v>
      </c>
      <c r="H60" s="31">
        <f>H$8*Tabela131234[[#This Row],[Distribuição Base]]</f>
        <v>0</v>
      </c>
      <c r="I60" s="31">
        <f>I$8*Tabela131234[[#This Row],[Distribuição Base]]</f>
        <v>0</v>
      </c>
      <c r="J60" s="31">
        <f>J$8*Tabela131234[[#This Row],[Distribuição Base]]</f>
        <v>0</v>
      </c>
      <c r="K60" s="31">
        <f>K$8*Tabela131234[[#This Row],[Distribuição Base]]</f>
        <v>0</v>
      </c>
      <c r="L60" s="31">
        <f>L$8*Tabela131234[[#This Row],[Distribuição Base]]</f>
        <v>0</v>
      </c>
      <c r="M60" s="31">
        <f>M$8*Tabela131234[[#This Row],[Distribuição Base]]</f>
        <v>0</v>
      </c>
      <c r="N60" s="31">
        <f>N$8*Tabela131234[[#This Row],[Distribuição Base]]</f>
        <v>0</v>
      </c>
      <c r="O60" s="31">
        <f>O$8*Tabela131234[[#This Row],[Distribuição Base]]</f>
        <v>0</v>
      </c>
      <c r="P60" s="31">
        <f>P$8*Tabela131234[[#This Row],[Distribuição Base]]</f>
        <v>0</v>
      </c>
      <c r="Q60" s="31">
        <f>Q$8*Tabela131234[[#This Row],[Distribuição Base]]</f>
        <v>0</v>
      </c>
      <c r="R60" s="31">
        <f>R$8*Tabela131234[[#This Row],[Distribuição Base]]</f>
        <v>0</v>
      </c>
      <c r="S60" s="31">
        <f>SUM(Tabela131234[[#This Row],[JANEIRO]:[DEZEMBRO]])</f>
        <v>0</v>
      </c>
    </row>
    <row r="61" spans="1:19" x14ac:dyDescent="0.25">
      <c r="A61" t="s">
        <v>41</v>
      </c>
      <c r="B61">
        <v>225</v>
      </c>
      <c r="C61" s="29">
        <v>22107</v>
      </c>
      <c r="D61" t="s">
        <v>67</v>
      </c>
      <c r="E61" s="30">
        <v>-28.49</v>
      </c>
      <c r="F61" s="8">
        <f>Tabela131234[[#This Row],[BASE]]/Tabela131234[[#Totals],[BASE]]</f>
        <v>3.1174532518790611E-3</v>
      </c>
      <c r="G61" s="31">
        <f>G$8*Tabela131234[[#This Row],[Distribuição Base]]</f>
        <v>0</v>
      </c>
      <c r="H61" s="31">
        <f>H$8*Tabela131234[[#This Row],[Distribuição Base]]</f>
        <v>0</v>
      </c>
      <c r="I61" s="31">
        <f>I$8*Tabela131234[[#This Row],[Distribuição Base]]</f>
        <v>0</v>
      </c>
      <c r="J61" s="31">
        <f>J$8*Tabela131234[[#This Row],[Distribuição Base]]</f>
        <v>0</v>
      </c>
      <c r="K61" s="31">
        <f>K$8*Tabela131234[[#This Row],[Distribuição Base]]</f>
        <v>0</v>
      </c>
      <c r="L61" s="31">
        <f>L$8*Tabela131234[[#This Row],[Distribuição Base]]</f>
        <v>0</v>
      </c>
      <c r="M61" s="31">
        <f>M$8*Tabela131234[[#This Row],[Distribuição Base]]</f>
        <v>0</v>
      </c>
      <c r="N61" s="31">
        <f>N$8*Tabela131234[[#This Row],[Distribuição Base]]</f>
        <v>0</v>
      </c>
      <c r="O61" s="31">
        <f>O$8*Tabela131234[[#This Row],[Distribuição Base]]</f>
        <v>0</v>
      </c>
      <c r="P61" s="31">
        <f>P$8*Tabela131234[[#This Row],[Distribuição Base]]</f>
        <v>0</v>
      </c>
      <c r="Q61" s="31">
        <f>Q$8*Tabela131234[[#This Row],[Distribuição Base]]</f>
        <v>0</v>
      </c>
      <c r="R61" s="31">
        <f>R$8*Tabela131234[[#This Row],[Distribuição Base]]</f>
        <v>0</v>
      </c>
      <c r="S61" s="31">
        <f>SUM(Tabela131234[[#This Row],[JANEIRO]:[DEZEMBRO]])</f>
        <v>0</v>
      </c>
    </row>
    <row r="62" spans="1:19" x14ac:dyDescent="0.25">
      <c r="A62" t="s">
        <v>41</v>
      </c>
      <c r="B62">
        <v>1119</v>
      </c>
      <c r="C62" s="29">
        <v>22109</v>
      </c>
      <c r="D62" t="s">
        <v>137</v>
      </c>
      <c r="E62" s="30">
        <v>-15.84</v>
      </c>
      <c r="F62" s="8">
        <f>Tabela131234[[#This Row],[BASE]]/Tabela131234[[#Totals],[BASE]]</f>
        <v>1.73325586204859E-3</v>
      </c>
      <c r="G62" s="31">
        <f>G$8*Tabela131234[[#This Row],[Distribuição Base]]</f>
        <v>0</v>
      </c>
      <c r="H62" s="31">
        <f>H$8*Tabela131234[[#This Row],[Distribuição Base]]</f>
        <v>0</v>
      </c>
      <c r="I62" s="31">
        <f>I$8*Tabela131234[[#This Row],[Distribuição Base]]</f>
        <v>0</v>
      </c>
      <c r="J62" s="31">
        <f>J$8*Tabela131234[[#This Row],[Distribuição Base]]</f>
        <v>0</v>
      </c>
      <c r="K62" s="31">
        <f>K$8*Tabela131234[[#This Row],[Distribuição Base]]</f>
        <v>0</v>
      </c>
      <c r="L62" s="31">
        <f>L$8*Tabela131234[[#This Row],[Distribuição Base]]</f>
        <v>0</v>
      </c>
      <c r="M62" s="31">
        <f>M$8*Tabela131234[[#This Row],[Distribuição Base]]</f>
        <v>0</v>
      </c>
      <c r="N62" s="31">
        <f>N$8*Tabela131234[[#This Row],[Distribuição Base]]</f>
        <v>0</v>
      </c>
      <c r="O62" s="31">
        <f>O$8*Tabela131234[[#This Row],[Distribuição Base]]</f>
        <v>0</v>
      </c>
      <c r="P62" s="31">
        <f>P$8*Tabela131234[[#This Row],[Distribuição Base]]</f>
        <v>0</v>
      </c>
      <c r="Q62" s="31">
        <f>Q$8*Tabela131234[[#This Row],[Distribuição Base]]</f>
        <v>0</v>
      </c>
      <c r="R62" s="31">
        <f>R$8*Tabela131234[[#This Row],[Distribuição Base]]</f>
        <v>0</v>
      </c>
      <c r="S62" s="31">
        <f>SUM(Tabela131234[[#This Row],[JANEIRO]:[DEZEMBRO]])</f>
        <v>0</v>
      </c>
    </row>
    <row r="63" spans="1:19" x14ac:dyDescent="0.25">
      <c r="A63" t="s">
        <v>41</v>
      </c>
      <c r="B63">
        <v>229</v>
      </c>
      <c r="C63" s="29">
        <v>22119</v>
      </c>
      <c r="D63" t="s">
        <v>68</v>
      </c>
      <c r="E63" s="30">
        <v>-28.49</v>
      </c>
      <c r="F63" s="8">
        <f>Tabela131234[[#This Row],[BASE]]/Tabela131234[[#Totals],[BASE]]</f>
        <v>3.1174532518790611E-3</v>
      </c>
      <c r="G63" s="31">
        <f>G$8*Tabela131234[[#This Row],[Distribuição Base]]</f>
        <v>0</v>
      </c>
      <c r="H63" s="31">
        <f>H$8*Tabela131234[[#This Row],[Distribuição Base]]</f>
        <v>0</v>
      </c>
      <c r="I63" s="31">
        <f>I$8*Tabela131234[[#This Row],[Distribuição Base]]</f>
        <v>0</v>
      </c>
      <c r="J63" s="31">
        <f>J$8*Tabela131234[[#This Row],[Distribuição Base]]</f>
        <v>0</v>
      </c>
      <c r="K63" s="31">
        <f>K$8*Tabela131234[[#This Row],[Distribuição Base]]</f>
        <v>0</v>
      </c>
      <c r="L63" s="31">
        <f>L$8*Tabela131234[[#This Row],[Distribuição Base]]</f>
        <v>0</v>
      </c>
      <c r="M63" s="31">
        <f>M$8*Tabela131234[[#This Row],[Distribuição Base]]</f>
        <v>0</v>
      </c>
      <c r="N63" s="31">
        <f>N$8*Tabela131234[[#This Row],[Distribuição Base]]</f>
        <v>0</v>
      </c>
      <c r="O63" s="31">
        <f>O$8*Tabela131234[[#This Row],[Distribuição Base]]</f>
        <v>0</v>
      </c>
      <c r="P63" s="31">
        <f>P$8*Tabela131234[[#This Row],[Distribuição Base]]</f>
        <v>0</v>
      </c>
      <c r="Q63" s="31">
        <f>Q$8*Tabela131234[[#This Row],[Distribuição Base]]</f>
        <v>0</v>
      </c>
      <c r="R63" s="31">
        <f>R$8*Tabela131234[[#This Row],[Distribuição Base]]</f>
        <v>0</v>
      </c>
      <c r="S63" s="31">
        <f>SUM(Tabela131234[[#This Row],[JANEIRO]:[DEZEMBRO]])</f>
        <v>0</v>
      </c>
    </row>
    <row r="64" spans="1:19" x14ac:dyDescent="0.25">
      <c r="A64" t="s">
        <v>41</v>
      </c>
      <c r="B64">
        <v>230</v>
      </c>
      <c r="C64" s="29">
        <v>22120</v>
      </c>
      <c r="D64" t="s">
        <v>69</v>
      </c>
      <c r="E64" s="30">
        <v>-28.49</v>
      </c>
      <c r="F64" s="8">
        <f>Tabela131234[[#This Row],[BASE]]/Tabela131234[[#Totals],[BASE]]</f>
        <v>3.1174532518790611E-3</v>
      </c>
      <c r="G64" s="31">
        <f>G$8*Tabela131234[[#This Row],[Distribuição Base]]</f>
        <v>0</v>
      </c>
      <c r="H64" s="31">
        <f>H$8*Tabela131234[[#This Row],[Distribuição Base]]</f>
        <v>0</v>
      </c>
      <c r="I64" s="31">
        <f>I$8*Tabela131234[[#This Row],[Distribuição Base]]</f>
        <v>0</v>
      </c>
      <c r="J64" s="31">
        <f>J$8*Tabela131234[[#This Row],[Distribuição Base]]</f>
        <v>0</v>
      </c>
      <c r="K64" s="31">
        <f>K$8*Tabela131234[[#This Row],[Distribuição Base]]</f>
        <v>0</v>
      </c>
      <c r="L64" s="31">
        <f>L$8*Tabela131234[[#This Row],[Distribuição Base]]</f>
        <v>0</v>
      </c>
      <c r="M64" s="31">
        <f>M$8*Tabela131234[[#This Row],[Distribuição Base]]</f>
        <v>0</v>
      </c>
      <c r="N64" s="31">
        <f>N$8*Tabela131234[[#This Row],[Distribuição Base]]</f>
        <v>0</v>
      </c>
      <c r="O64" s="31">
        <f>O$8*Tabela131234[[#This Row],[Distribuição Base]]</f>
        <v>0</v>
      </c>
      <c r="P64" s="31">
        <f>P$8*Tabela131234[[#This Row],[Distribuição Base]]</f>
        <v>0</v>
      </c>
      <c r="Q64" s="31">
        <f>Q$8*Tabela131234[[#This Row],[Distribuição Base]]</f>
        <v>0</v>
      </c>
      <c r="R64" s="31">
        <f>R$8*Tabela131234[[#This Row],[Distribuição Base]]</f>
        <v>0</v>
      </c>
      <c r="S64" s="31">
        <f>SUM(Tabela131234[[#This Row],[JANEIRO]:[DEZEMBRO]])</f>
        <v>0</v>
      </c>
    </row>
    <row r="65" spans="1:19" x14ac:dyDescent="0.25">
      <c r="A65" t="s">
        <v>41</v>
      </c>
      <c r="B65">
        <v>234</v>
      </c>
      <c r="C65" s="29">
        <v>22150</v>
      </c>
      <c r="D65" t="s">
        <v>70</v>
      </c>
      <c r="E65" s="30">
        <v>-15.84</v>
      </c>
      <c r="F65" s="8">
        <f>Tabela131234[[#This Row],[BASE]]/Tabela131234[[#Totals],[BASE]]</f>
        <v>1.73325586204859E-3</v>
      </c>
      <c r="G65" s="31">
        <f>G$8*Tabela131234[[#This Row],[Distribuição Base]]</f>
        <v>0</v>
      </c>
      <c r="H65" s="31">
        <f>H$8*Tabela131234[[#This Row],[Distribuição Base]]</f>
        <v>0</v>
      </c>
      <c r="I65" s="31">
        <f>I$8*Tabela131234[[#This Row],[Distribuição Base]]</f>
        <v>0</v>
      </c>
      <c r="J65" s="31">
        <f>J$8*Tabela131234[[#This Row],[Distribuição Base]]</f>
        <v>0</v>
      </c>
      <c r="K65" s="31">
        <f>K$8*Tabela131234[[#This Row],[Distribuição Base]]</f>
        <v>0</v>
      </c>
      <c r="L65" s="31">
        <f>L$8*Tabela131234[[#This Row],[Distribuição Base]]</f>
        <v>0</v>
      </c>
      <c r="M65" s="31">
        <f>M$8*Tabela131234[[#This Row],[Distribuição Base]]</f>
        <v>0</v>
      </c>
      <c r="N65" s="31">
        <f>N$8*Tabela131234[[#This Row],[Distribuição Base]]</f>
        <v>0</v>
      </c>
      <c r="O65" s="31">
        <f>O$8*Tabela131234[[#This Row],[Distribuição Base]]</f>
        <v>0</v>
      </c>
      <c r="P65" s="31">
        <f>P$8*Tabela131234[[#This Row],[Distribuição Base]]</f>
        <v>0</v>
      </c>
      <c r="Q65" s="31">
        <f>Q$8*Tabela131234[[#This Row],[Distribuição Base]]</f>
        <v>0</v>
      </c>
      <c r="R65" s="31">
        <f>R$8*Tabela131234[[#This Row],[Distribuição Base]]</f>
        <v>0</v>
      </c>
      <c r="S65" s="31">
        <f>SUM(Tabela131234[[#This Row],[JANEIRO]:[DEZEMBRO]])</f>
        <v>0</v>
      </c>
    </row>
    <row r="66" spans="1:19" x14ac:dyDescent="0.25">
      <c r="A66" t="s">
        <v>41</v>
      </c>
      <c r="B66">
        <v>235</v>
      </c>
      <c r="C66" s="29">
        <v>22160</v>
      </c>
      <c r="D66" t="s">
        <v>71</v>
      </c>
      <c r="E66" s="30">
        <v>-38.9</v>
      </c>
      <c r="F66" s="8">
        <f>Tabela131234[[#This Row],[BASE]]/Tabela131234[[#Totals],[BASE]]</f>
        <v>4.2565437521269039E-3</v>
      </c>
      <c r="G66" s="31">
        <f>G$8*Tabela131234[[#This Row],[Distribuição Base]]</f>
        <v>0</v>
      </c>
      <c r="H66" s="31">
        <f>H$8*Tabela131234[[#This Row],[Distribuição Base]]</f>
        <v>0</v>
      </c>
      <c r="I66" s="31">
        <f>I$8*Tabela131234[[#This Row],[Distribuição Base]]</f>
        <v>0</v>
      </c>
      <c r="J66" s="31">
        <f>J$8*Tabela131234[[#This Row],[Distribuição Base]]</f>
        <v>0</v>
      </c>
      <c r="K66" s="31">
        <f>K$8*Tabela131234[[#This Row],[Distribuição Base]]</f>
        <v>0</v>
      </c>
      <c r="L66" s="31">
        <f>L$8*Tabela131234[[#This Row],[Distribuição Base]]</f>
        <v>0</v>
      </c>
      <c r="M66" s="31">
        <f>M$8*Tabela131234[[#This Row],[Distribuição Base]]</f>
        <v>0</v>
      </c>
      <c r="N66" s="31">
        <f>N$8*Tabela131234[[#This Row],[Distribuição Base]]</f>
        <v>0</v>
      </c>
      <c r="O66" s="31">
        <f>O$8*Tabela131234[[#This Row],[Distribuição Base]]</f>
        <v>0</v>
      </c>
      <c r="P66" s="31">
        <f>P$8*Tabela131234[[#This Row],[Distribuição Base]]</f>
        <v>0</v>
      </c>
      <c r="Q66" s="31">
        <f>Q$8*Tabela131234[[#This Row],[Distribuição Base]]</f>
        <v>0</v>
      </c>
      <c r="R66" s="31">
        <f>R$8*Tabela131234[[#This Row],[Distribuição Base]]</f>
        <v>0</v>
      </c>
      <c r="S66" s="31">
        <f>SUM(Tabela131234[[#This Row],[JANEIRO]:[DEZEMBRO]])</f>
        <v>0</v>
      </c>
    </row>
    <row r="67" spans="1:19" x14ac:dyDescent="0.25">
      <c r="A67" t="s">
        <v>41</v>
      </c>
      <c r="B67">
        <v>236</v>
      </c>
      <c r="C67" s="29">
        <v>22170</v>
      </c>
      <c r="D67" t="s">
        <v>72</v>
      </c>
      <c r="E67" s="30">
        <v>-45.39</v>
      </c>
      <c r="F67" s="8">
        <f>Tabela131234[[#This Row],[BASE]]/Tabela131234[[#Totals],[BASE]]</f>
        <v>4.9666971956051457E-3</v>
      </c>
      <c r="G67" s="31">
        <f>G$8*Tabela131234[[#This Row],[Distribuição Base]]</f>
        <v>0</v>
      </c>
      <c r="H67" s="31">
        <f>H$8*Tabela131234[[#This Row],[Distribuição Base]]</f>
        <v>0</v>
      </c>
      <c r="I67" s="31">
        <f>I$8*Tabela131234[[#This Row],[Distribuição Base]]</f>
        <v>0</v>
      </c>
      <c r="J67" s="31">
        <f>J$8*Tabela131234[[#This Row],[Distribuição Base]]</f>
        <v>0</v>
      </c>
      <c r="K67" s="31">
        <f>K$8*Tabela131234[[#This Row],[Distribuição Base]]</f>
        <v>0</v>
      </c>
      <c r="L67" s="31">
        <f>L$8*Tabela131234[[#This Row],[Distribuição Base]]</f>
        <v>0</v>
      </c>
      <c r="M67" s="31">
        <f>M$8*Tabela131234[[#This Row],[Distribuição Base]]</f>
        <v>0</v>
      </c>
      <c r="N67" s="31">
        <f>N$8*Tabela131234[[#This Row],[Distribuição Base]]</f>
        <v>0</v>
      </c>
      <c r="O67" s="31">
        <f>O$8*Tabela131234[[#This Row],[Distribuição Base]]</f>
        <v>0</v>
      </c>
      <c r="P67" s="31">
        <f>P$8*Tabela131234[[#This Row],[Distribuição Base]]</f>
        <v>0</v>
      </c>
      <c r="Q67" s="31">
        <f>Q$8*Tabela131234[[#This Row],[Distribuição Base]]</f>
        <v>0</v>
      </c>
      <c r="R67" s="31">
        <f>R$8*Tabela131234[[#This Row],[Distribuição Base]]</f>
        <v>0</v>
      </c>
      <c r="S67" s="31">
        <f>SUM(Tabela131234[[#This Row],[JANEIRO]:[DEZEMBRO]])</f>
        <v>0</v>
      </c>
    </row>
    <row r="68" spans="1:19" x14ac:dyDescent="0.25">
      <c r="A68" t="s">
        <v>41</v>
      </c>
      <c r="B68">
        <v>238</v>
      </c>
      <c r="C68" s="29">
        <v>22184</v>
      </c>
      <c r="D68" t="s">
        <v>73</v>
      </c>
      <c r="E68" s="30">
        <v>-28.49</v>
      </c>
      <c r="F68" s="8">
        <f>Tabela131234[[#This Row],[BASE]]/Tabela131234[[#Totals],[BASE]]</f>
        <v>3.1174532518790611E-3</v>
      </c>
      <c r="G68" s="31">
        <f>G$8*Tabela131234[[#This Row],[Distribuição Base]]</f>
        <v>0</v>
      </c>
      <c r="H68" s="31">
        <f>H$8*Tabela131234[[#This Row],[Distribuição Base]]</f>
        <v>0</v>
      </c>
      <c r="I68" s="31">
        <f>I$8*Tabela131234[[#This Row],[Distribuição Base]]</f>
        <v>0</v>
      </c>
      <c r="J68" s="31">
        <f>J$8*Tabela131234[[#This Row],[Distribuição Base]]</f>
        <v>0</v>
      </c>
      <c r="K68" s="31">
        <f>K$8*Tabela131234[[#This Row],[Distribuição Base]]</f>
        <v>0</v>
      </c>
      <c r="L68" s="31">
        <f>L$8*Tabela131234[[#This Row],[Distribuição Base]]</f>
        <v>0</v>
      </c>
      <c r="M68" s="31">
        <f>M$8*Tabela131234[[#This Row],[Distribuição Base]]</f>
        <v>0</v>
      </c>
      <c r="N68" s="31">
        <f>N$8*Tabela131234[[#This Row],[Distribuição Base]]</f>
        <v>0</v>
      </c>
      <c r="O68" s="31">
        <f>O$8*Tabela131234[[#This Row],[Distribuição Base]]</f>
        <v>0</v>
      </c>
      <c r="P68" s="31">
        <f>P$8*Tabela131234[[#This Row],[Distribuição Base]]</f>
        <v>0</v>
      </c>
      <c r="Q68" s="31">
        <f>Q$8*Tabela131234[[#This Row],[Distribuição Base]]</f>
        <v>0</v>
      </c>
      <c r="R68" s="31">
        <f>R$8*Tabela131234[[#This Row],[Distribuição Base]]</f>
        <v>0</v>
      </c>
      <c r="S68" s="31">
        <f>SUM(Tabela131234[[#This Row],[JANEIRO]:[DEZEMBRO]])</f>
        <v>0</v>
      </c>
    </row>
    <row r="69" spans="1:19" x14ac:dyDescent="0.25">
      <c r="A69" t="s">
        <v>41</v>
      </c>
      <c r="B69">
        <v>239</v>
      </c>
      <c r="C69" s="29">
        <v>22185</v>
      </c>
      <c r="D69" t="s">
        <v>74</v>
      </c>
      <c r="E69" s="30">
        <v>-15.84</v>
      </c>
      <c r="F69" s="8">
        <f>Tabela131234[[#This Row],[BASE]]/Tabela131234[[#Totals],[BASE]]</f>
        <v>1.73325586204859E-3</v>
      </c>
      <c r="G69" s="31">
        <f>G$8*Tabela131234[[#This Row],[Distribuição Base]]</f>
        <v>0</v>
      </c>
      <c r="H69" s="31">
        <f>H$8*Tabela131234[[#This Row],[Distribuição Base]]</f>
        <v>0</v>
      </c>
      <c r="I69" s="31">
        <f>I$8*Tabela131234[[#This Row],[Distribuição Base]]</f>
        <v>0</v>
      </c>
      <c r="J69" s="31">
        <f>J$8*Tabela131234[[#This Row],[Distribuição Base]]</f>
        <v>0</v>
      </c>
      <c r="K69" s="31">
        <f>K$8*Tabela131234[[#This Row],[Distribuição Base]]</f>
        <v>0</v>
      </c>
      <c r="L69" s="31">
        <f>L$8*Tabela131234[[#This Row],[Distribuição Base]]</f>
        <v>0</v>
      </c>
      <c r="M69" s="31">
        <f>M$8*Tabela131234[[#This Row],[Distribuição Base]]</f>
        <v>0</v>
      </c>
      <c r="N69" s="31">
        <f>N$8*Tabela131234[[#This Row],[Distribuição Base]]</f>
        <v>0</v>
      </c>
      <c r="O69" s="31">
        <f>O$8*Tabela131234[[#This Row],[Distribuição Base]]</f>
        <v>0</v>
      </c>
      <c r="P69" s="31">
        <f>P$8*Tabela131234[[#This Row],[Distribuição Base]]</f>
        <v>0</v>
      </c>
      <c r="Q69" s="31">
        <f>Q$8*Tabela131234[[#This Row],[Distribuição Base]]</f>
        <v>0</v>
      </c>
      <c r="R69" s="31">
        <f>R$8*Tabela131234[[#This Row],[Distribuição Base]]</f>
        <v>0</v>
      </c>
      <c r="S69" s="31">
        <f>SUM(Tabela131234[[#This Row],[JANEIRO]:[DEZEMBRO]])</f>
        <v>0</v>
      </c>
    </row>
    <row r="70" spans="1:19" x14ac:dyDescent="0.25">
      <c r="A70" t="s">
        <v>41</v>
      </c>
      <c r="B70">
        <v>241</v>
      </c>
      <c r="C70" s="29">
        <v>22192</v>
      </c>
      <c r="D70" t="s">
        <v>75</v>
      </c>
      <c r="E70" s="30">
        <v>-28.49</v>
      </c>
      <c r="F70" s="8">
        <f>Tabela131234[[#This Row],[BASE]]/Tabela131234[[#Totals],[BASE]]</f>
        <v>3.1174532518790611E-3</v>
      </c>
      <c r="G70" s="31">
        <f>G$8*Tabela131234[[#This Row],[Distribuição Base]]</f>
        <v>0</v>
      </c>
      <c r="H70" s="31">
        <f>H$8*Tabela131234[[#This Row],[Distribuição Base]]</f>
        <v>0</v>
      </c>
      <c r="I70" s="31">
        <f>I$8*Tabela131234[[#This Row],[Distribuição Base]]</f>
        <v>0</v>
      </c>
      <c r="J70" s="31">
        <f>J$8*Tabela131234[[#This Row],[Distribuição Base]]</f>
        <v>0</v>
      </c>
      <c r="K70" s="31">
        <f>K$8*Tabela131234[[#This Row],[Distribuição Base]]</f>
        <v>0</v>
      </c>
      <c r="L70" s="31">
        <f>L$8*Tabela131234[[#This Row],[Distribuição Base]]</f>
        <v>0</v>
      </c>
      <c r="M70" s="31">
        <f>M$8*Tabela131234[[#This Row],[Distribuição Base]]</f>
        <v>0</v>
      </c>
      <c r="N70" s="31">
        <f>N$8*Tabela131234[[#This Row],[Distribuição Base]]</f>
        <v>0</v>
      </c>
      <c r="O70" s="31">
        <f>O$8*Tabela131234[[#This Row],[Distribuição Base]]</f>
        <v>0</v>
      </c>
      <c r="P70" s="31">
        <f>P$8*Tabela131234[[#This Row],[Distribuição Base]]</f>
        <v>0</v>
      </c>
      <c r="Q70" s="31">
        <f>Q$8*Tabela131234[[#This Row],[Distribuição Base]]</f>
        <v>0</v>
      </c>
      <c r="R70" s="31">
        <f>R$8*Tabela131234[[#This Row],[Distribuição Base]]</f>
        <v>0</v>
      </c>
      <c r="S70" s="31">
        <f>SUM(Tabela131234[[#This Row],[JANEIRO]:[DEZEMBRO]])</f>
        <v>0</v>
      </c>
    </row>
    <row r="71" spans="1:19" x14ac:dyDescent="0.25">
      <c r="A71" t="s">
        <v>41</v>
      </c>
      <c r="B71">
        <v>249</v>
      </c>
      <c r="C71" s="29">
        <v>22204</v>
      </c>
      <c r="D71" t="s">
        <v>76</v>
      </c>
      <c r="E71" s="30">
        <v>-28.49</v>
      </c>
      <c r="F71" s="8">
        <f>Tabela131234[[#This Row],[BASE]]/Tabela131234[[#Totals],[BASE]]</f>
        <v>3.1174532518790611E-3</v>
      </c>
      <c r="G71" s="31">
        <f>G$8*Tabela131234[[#This Row],[Distribuição Base]]</f>
        <v>0</v>
      </c>
      <c r="H71" s="31">
        <f>H$8*Tabela131234[[#This Row],[Distribuição Base]]</f>
        <v>0</v>
      </c>
      <c r="I71" s="31">
        <f>I$8*Tabela131234[[#This Row],[Distribuição Base]]</f>
        <v>0</v>
      </c>
      <c r="J71" s="31">
        <f>J$8*Tabela131234[[#This Row],[Distribuição Base]]</f>
        <v>0</v>
      </c>
      <c r="K71" s="31">
        <f>K$8*Tabela131234[[#This Row],[Distribuição Base]]</f>
        <v>0</v>
      </c>
      <c r="L71" s="31">
        <f>L$8*Tabela131234[[#This Row],[Distribuição Base]]</f>
        <v>0</v>
      </c>
      <c r="M71" s="31">
        <f>M$8*Tabela131234[[#This Row],[Distribuição Base]]</f>
        <v>0</v>
      </c>
      <c r="N71" s="31">
        <f>N$8*Tabela131234[[#This Row],[Distribuição Base]]</f>
        <v>0</v>
      </c>
      <c r="O71" s="31">
        <f>O$8*Tabela131234[[#This Row],[Distribuição Base]]</f>
        <v>0</v>
      </c>
      <c r="P71" s="31">
        <f>P$8*Tabela131234[[#This Row],[Distribuição Base]]</f>
        <v>0</v>
      </c>
      <c r="Q71" s="31">
        <f>Q$8*Tabela131234[[#This Row],[Distribuição Base]]</f>
        <v>0</v>
      </c>
      <c r="R71" s="31">
        <f>R$8*Tabela131234[[#This Row],[Distribuição Base]]</f>
        <v>0</v>
      </c>
      <c r="S71" s="31">
        <f>SUM(Tabela131234[[#This Row],[JANEIRO]:[DEZEMBRO]])</f>
        <v>0</v>
      </c>
    </row>
    <row r="72" spans="1:19" x14ac:dyDescent="0.25">
      <c r="A72" t="s">
        <v>41</v>
      </c>
      <c r="B72">
        <v>257</v>
      </c>
      <c r="C72" s="29">
        <v>22220</v>
      </c>
      <c r="D72" t="s">
        <v>77</v>
      </c>
      <c r="E72" s="30">
        <v>-1391.88</v>
      </c>
      <c r="F72" s="8">
        <f>Tabela131234[[#This Row],[BASE]]/Tabela131234[[#Totals],[BASE]]</f>
        <v>0.15230329351440605</v>
      </c>
      <c r="G72" s="31">
        <f>G$8*Tabela131234[[#This Row],[Distribuição Base]]</f>
        <v>0</v>
      </c>
      <c r="H72" s="31">
        <f>H$8*Tabela131234[[#This Row],[Distribuição Base]]</f>
        <v>0</v>
      </c>
      <c r="I72" s="31">
        <f>I$8*Tabela131234[[#This Row],[Distribuição Base]]</f>
        <v>0</v>
      </c>
      <c r="J72" s="31">
        <f>J$8*Tabela131234[[#This Row],[Distribuição Base]]</f>
        <v>0</v>
      </c>
      <c r="K72" s="31">
        <f>K$8*Tabela131234[[#This Row],[Distribuição Base]]</f>
        <v>0</v>
      </c>
      <c r="L72" s="31">
        <f>L$8*Tabela131234[[#This Row],[Distribuição Base]]</f>
        <v>0</v>
      </c>
      <c r="M72" s="31">
        <f>M$8*Tabela131234[[#This Row],[Distribuição Base]]</f>
        <v>0</v>
      </c>
      <c r="N72" s="31">
        <f>N$8*Tabela131234[[#This Row],[Distribuição Base]]</f>
        <v>0</v>
      </c>
      <c r="O72" s="31">
        <f>O$8*Tabela131234[[#This Row],[Distribuição Base]]</f>
        <v>0</v>
      </c>
      <c r="P72" s="31">
        <f>P$8*Tabela131234[[#This Row],[Distribuição Base]]</f>
        <v>0</v>
      </c>
      <c r="Q72" s="31">
        <f>Q$8*Tabela131234[[#This Row],[Distribuição Base]]</f>
        <v>0</v>
      </c>
      <c r="R72" s="31">
        <f>R$8*Tabela131234[[#This Row],[Distribuição Base]]</f>
        <v>0</v>
      </c>
      <c r="S72" s="31">
        <f>SUM(Tabela131234[[#This Row],[JANEIRO]:[DEZEMBRO]])</f>
        <v>0</v>
      </c>
    </row>
    <row r="73" spans="1:19" x14ac:dyDescent="0.25">
      <c r="A73" t="s">
        <v>41</v>
      </c>
      <c r="B73">
        <v>265</v>
      </c>
      <c r="C73" s="29">
        <v>22233</v>
      </c>
      <c r="D73" t="s">
        <v>78</v>
      </c>
      <c r="E73" s="30">
        <v>-230.6</v>
      </c>
      <c r="F73" s="8">
        <f>Tabela131234[[#This Row],[BASE]]/Tabela131234[[#Totals],[BASE]]</f>
        <v>2.5232878900783136E-2</v>
      </c>
      <c r="G73" s="31">
        <f>G$8*Tabela131234[[#This Row],[Distribuição Base]]</f>
        <v>0</v>
      </c>
      <c r="H73" s="31">
        <f>H$8*Tabela131234[[#This Row],[Distribuição Base]]</f>
        <v>0</v>
      </c>
      <c r="I73" s="31">
        <f>I$8*Tabela131234[[#This Row],[Distribuição Base]]</f>
        <v>0</v>
      </c>
      <c r="J73" s="31">
        <f>J$8*Tabela131234[[#This Row],[Distribuição Base]]</f>
        <v>0</v>
      </c>
      <c r="K73" s="31">
        <f>K$8*Tabela131234[[#This Row],[Distribuição Base]]</f>
        <v>0</v>
      </c>
      <c r="L73" s="31">
        <f>L$8*Tabela131234[[#This Row],[Distribuição Base]]</f>
        <v>0</v>
      </c>
      <c r="M73" s="31">
        <f>M$8*Tabela131234[[#This Row],[Distribuição Base]]</f>
        <v>0</v>
      </c>
      <c r="N73" s="31">
        <f>N$8*Tabela131234[[#This Row],[Distribuição Base]]</f>
        <v>0</v>
      </c>
      <c r="O73" s="31">
        <f>O$8*Tabela131234[[#This Row],[Distribuição Base]]</f>
        <v>0</v>
      </c>
      <c r="P73" s="31">
        <f>P$8*Tabela131234[[#This Row],[Distribuição Base]]</f>
        <v>0</v>
      </c>
      <c r="Q73" s="31">
        <f>Q$8*Tabela131234[[#This Row],[Distribuição Base]]</f>
        <v>0</v>
      </c>
      <c r="R73" s="31">
        <f>R$8*Tabela131234[[#This Row],[Distribuição Base]]</f>
        <v>0</v>
      </c>
      <c r="S73" s="31">
        <f>SUM(Tabela131234[[#This Row],[JANEIRO]:[DEZEMBRO]])</f>
        <v>0</v>
      </c>
    </row>
    <row r="74" spans="1:19" x14ac:dyDescent="0.25">
      <c r="A74" t="s">
        <v>41</v>
      </c>
      <c r="B74">
        <v>270</v>
      </c>
      <c r="C74" s="29">
        <v>22240</v>
      </c>
      <c r="D74" t="s">
        <v>79</v>
      </c>
      <c r="E74" s="30">
        <v>-44.33</v>
      </c>
      <c r="F74" s="8">
        <f>Tabela131234[[#This Row],[BASE]]/Tabela131234[[#Totals],[BASE]]</f>
        <v>4.8507091139276511E-3</v>
      </c>
      <c r="G74" s="31">
        <f>G$8*Tabela131234[[#This Row],[Distribuição Base]]</f>
        <v>0</v>
      </c>
      <c r="H74" s="31">
        <f>H$8*Tabela131234[[#This Row],[Distribuição Base]]</f>
        <v>0</v>
      </c>
      <c r="I74" s="31">
        <f>I$8*Tabela131234[[#This Row],[Distribuição Base]]</f>
        <v>0</v>
      </c>
      <c r="J74" s="31">
        <f>J$8*Tabela131234[[#This Row],[Distribuição Base]]</f>
        <v>0</v>
      </c>
      <c r="K74" s="31">
        <f>K$8*Tabela131234[[#This Row],[Distribuição Base]]</f>
        <v>0</v>
      </c>
      <c r="L74" s="31">
        <f>L$8*Tabela131234[[#This Row],[Distribuição Base]]</f>
        <v>0</v>
      </c>
      <c r="M74" s="31">
        <f>M$8*Tabela131234[[#This Row],[Distribuição Base]]</f>
        <v>0</v>
      </c>
      <c r="N74" s="31">
        <f>N$8*Tabela131234[[#This Row],[Distribuição Base]]</f>
        <v>0</v>
      </c>
      <c r="O74" s="31">
        <f>O$8*Tabela131234[[#This Row],[Distribuição Base]]</f>
        <v>0</v>
      </c>
      <c r="P74" s="31">
        <f>P$8*Tabela131234[[#This Row],[Distribuição Base]]</f>
        <v>0</v>
      </c>
      <c r="Q74" s="31">
        <f>Q$8*Tabela131234[[#This Row],[Distribuição Base]]</f>
        <v>0</v>
      </c>
      <c r="R74" s="31">
        <f>R$8*Tabela131234[[#This Row],[Distribuição Base]]</f>
        <v>0</v>
      </c>
      <c r="S74" s="31">
        <f>SUM(Tabela131234[[#This Row],[JANEIRO]:[DEZEMBRO]])</f>
        <v>0</v>
      </c>
    </row>
    <row r="75" spans="1:19" x14ac:dyDescent="0.25">
      <c r="A75" t="s">
        <v>41</v>
      </c>
      <c r="B75">
        <v>271</v>
      </c>
      <c r="C75" s="29">
        <v>22310</v>
      </c>
      <c r="D75" t="s">
        <v>80</v>
      </c>
      <c r="E75" s="30">
        <v>-101.31</v>
      </c>
      <c r="F75" s="8">
        <f>Tabela131234[[#This Row],[BASE]]/Tabela131234[[#Totals],[BASE]]</f>
        <v>1.1085615617685774E-2</v>
      </c>
      <c r="G75" s="31">
        <f>G$8*Tabela131234[[#This Row],[Distribuição Base]]</f>
        <v>0</v>
      </c>
      <c r="H75" s="31">
        <f>H$8*Tabela131234[[#This Row],[Distribuição Base]]</f>
        <v>0</v>
      </c>
      <c r="I75" s="31">
        <f>I$8*Tabela131234[[#This Row],[Distribuição Base]]</f>
        <v>0</v>
      </c>
      <c r="J75" s="31">
        <f>J$8*Tabela131234[[#This Row],[Distribuição Base]]</f>
        <v>0</v>
      </c>
      <c r="K75" s="31">
        <f>K$8*Tabela131234[[#This Row],[Distribuição Base]]</f>
        <v>0</v>
      </c>
      <c r="L75" s="31">
        <f>L$8*Tabela131234[[#This Row],[Distribuição Base]]</f>
        <v>0</v>
      </c>
      <c r="M75" s="31">
        <f>M$8*Tabela131234[[#This Row],[Distribuição Base]]</f>
        <v>0</v>
      </c>
      <c r="N75" s="31">
        <f>N$8*Tabela131234[[#This Row],[Distribuição Base]]</f>
        <v>0</v>
      </c>
      <c r="O75" s="31">
        <f>O$8*Tabela131234[[#This Row],[Distribuição Base]]</f>
        <v>0</v>
      </c>
      <c r="P75" s="31">
        <f>P$8*Tabela131234[[#This Row],[Distribuição Base]]</f>
        <v>0</v>
      </c>
      <c r="Q75" s="31">
        <f>Q$8*Tabela131234[[#This Row],[Distribuição Base]]</f>
        <v>0</v>
      </c>
      <c r="R75" s="31">
        <f>R$8*Tabela131234[[#This Row],[Distribuição Base]]</f>
        <v>0</v>
      </c>
      <c r="S75" s="31">
        <f>SUM(Tabela131234[[#This Row],[JANEIRO]:[DEZEMBRO]])</f>
        <v>0</v>
      </c>
    </row>
    <row r="76" spans="1:19" x14ac:dyDescent="0.25">
      <c r="A76" t="s">
        <v>41</v>
      </c>
      <c r="B76">
        <v>272</v>
      </c>
      <c r="C76" s="29">
        <v>22320</v>
      </c>
      <c r="D76" t="s">
        <v>81</v>
      </c>
      <c r="E76" s="30">
        <v>-165.51</v>
      </c>
      <c r="F76" s="8">
        <f>Tabela131234[[#This Row],[BASE]]/Tabela131234[[#Totals],[BASE]]</f>
        <v>1.8110554149473618E-2</v>
      </c>
      <c r="G76" s="31">
        <f>G$8*Tabela131234[[#This Row],[Distribuição Base]]</f>
        <v>0</v>
      </c>
      <c r="H76" s="31">
        <f>H$8*Tabela131234[[#This Row],[Distribuição Base]]</f>
        <v>0</v>
      </c>
      <c r="I76" s="31">
        <f>I$8*Tabela131234[[#This Row],[Distribuição Base]]</f>
        <v>0</v>
      </c>
      <c r="J76" s="31">
        <f>J$8*Tabela131234[[#This Row],[Distribuição Base]]</f>
        <v>0</v>
      </c>
      <c r="K76" s="31">
        <f>K$8*Tabela131234[[#This Row],[Distribuição Base]]</f>
        <v>0</v>
      </c>
      <c r="L76" s="31">
        <f>L$8*Tabela131234[[#This Row],[Distribuição Base]]</f>
        <v>0</v>
      </c>
      <c r="M76" s="31">
        <f>M$8*Tabela131234[[#This Row],[Distribuição Base]]</f>
        <v>0</v>
      </c>
      <c r="N76" s="31">
        <f>N$8*Tabela131234[[#This Row],[Distribuição Base]]</f>
        <v>0</v>
      </c>
      <c r="O76" s="31">
        <f>O$8*Tabela131234[[#This Row],[Distribuição Base]]</f>
        <v>0</v>
      </c>
      <c r="P76" s="31">
        <f>P$8*Tabela131234[[#This Row],[Distribuição Base]]</f>
        <v>0</v>
      </c>
      <c r="Q76" s="31">
        <f>Q$8*Tabela131234[[#This Row],[Distribuição Base]]</f>
        <v>0</v>
      </c>
      <c r="R76" s="31">
        <f>R$8*Tabela131234[[#This Row],[Distribuição Base]]</f>
        <v>0</v>
      </c>
      <c r="S76" s="31">
        <f>SUM(Tabela131234[[#This Row],[JANEIRO]:[DEZEMBRO]])</f>
        <v>0</v>
      </c>
    </row>
    <row r="77" spans="1:19" x14ac:dyDescent="0.25">
      <c r="A77" t="s">
        <v>41</v>
      </c>
      <c r="B77">
        <v>274</v>
      </c>
      <c r="C77" s="29">
        <v>22330</v>
      </c>
      <c r="D77" t="s">
        <v>82</v>
      </c>
      <c r="E77" s="30">
        <v>-85.47</v>
      </c>
      <c r="F77" s="8">
        <f>Tabela131234[[#This Row],[BASE]]/Tabela131234[[#Totals],[BASE]]</f>
        <v>9.3523597556371841E-3</v>
      </c>
      <c r="G77" s="31">
        <f>G$8*Tabela131234[[#This Row],[Distribuição Base]]</f>
        <v>0</v>
      </c>
      <c r="H77" s="31">
        <f>H$8*Tabela131234[[#This Row],[Distribuição Base]]</f>
        <v>0</v>
      </c>
      <c r="I77" s="31">
        <f>I$8*Tabela131234[[#This Row],[Distribuição Base]]</f>
        <v>0</v>
      </c>
      <c r="J77" s="31">
        <f>J$8*Tabela131234[[#This Row],[Distribuição Base]]</f>
        <v>0</v>
      </c>
      <c r="K77" s="31">
        <f>K$8*Tabela131234[[#This Row],[Distribuição Base]]</f>
        <v>0</v>
      </c>
      <c r="L77" s="31">
        <f>L$8*Tabela131234[[#This Row],[Distribuição Base]]</f>
        <v>0</v>
      </c>
      <c r="M77" s="31">
        <f>M$8*Tabela131234[[#This Row],[Distribuição Base]]</f>
        <v>0</v>
      </c>
      <c r="N77" s="31">
        <f>N$8*Tabela131234[[#This Row],[Distribuição Base]]</f>
        <v>0</v>
      </c>
      <c r="O77" s="31">
        <f>O$8*Tabela131234[[#This Row],[Distribuição Base]]</f>
        <v>0</v>
      </c>
      <c r="P77" s="31">
        <f>P$8*Tabela131234[[#This Row],[Distribuição Base]]</f>
        <v>0</v>
      </c>
      <c r="Q77" s="31">
        <f>Q$8*Tabela131234[[#This Row],[Distribuição Base]]</f>
        <v>0</v>
      </c>
      <c r="R77" s="31">
        <f>R$8*Tabela131234[[#This Row],[Distribuição Base]]</f>
        <v>0</v>
      </c>
      <c r="S77" s="31">
        <f>SUM(Tabela131234[[#This Row],[JANEIRO]:[DEZEMBRO]])</f>
        <v>0</v>
      </c>
    </row>
    <row r="78" spans="1:19" x14ac:dyDescent="0.25">
      <c r="A78" t="s">
        <v>41</v>
      </c>
      <c r="B78">
        <v>275</v>
      </c>
      <c r="C78" s="29">
        <v>22331</v>
      </c>
      <c r="D78" t="s">
        <v>83</v>
      </c>
      <c r="E78" s="30">
        <v>-962.81</v>
      </c>
      <c r="F78" s="8">
        <f>Tabela131234[[#This Row],[BASE]]/Tabela131234[[#Totals],[BASE]]</f>
        <v>0.10535328766029059</v>
      </c>
      <c r="G78" s="31">
        <f>G$8*Tabela131234[[#This Row],[Distribuição Base]]</f>
        <v>0</v>
      </c>
      <c r="H78" s="31">
        <f>H$8*Tabela131234[[#This Row],[Distribuição Base]]</f>
        <v>0</v>
      </c>
      <c r="I78" s="31">
        <f>I$8*Tabela131234[[#This Row],[Distribuição Base]]</f>
        <v>0</v>
      </c>
      <c r="J78" s="31">
        <f>J$8*Tabela131234[[#This Row],[Distribuição Base]]</f>
        <v>0</v>
      </c>
      <c r="K78" s="31">
        <f>K$8*Tabela131234[[#This Row],[Distribuição Base]]</f>
        <v>0</v>
      </c>
      <c r="L78" s="31">
        <f>L$8*Tabela131234[[#This Row],[Distribuição Base]]</f>
        <v>0</v>
      </c>
      <c r="M78" s="31">
        <f>M$8*Tabela131234[[#This Row],[Distribuição Base]]</f>
        <v>0</v>
      </c>
      <c r="N78" s="31">
        <f>N$8*Tabela131234[[#This Row],[Distribuição Base]]</f>
        <v>0</v>
      </c>
      <c r="O78" s="31">
        <f>O$8*Tabela131234[[#This Row],[Distribuição Base]]</f>
        <v>0</v>
      </c>
      <c r="P78" s="31">
        <f>P$8*Tabela131234[[#This Row],[Distribuição Base]]</f>
        <v>0</v>
      </c>
      <c r="Q78" s="31">
        <f>Q$8*Tabela131234[[#This Row],[Distribuição Base]]</f>
        <v>0</v>
      </c>
      <c r="R78" s="31">
        <f>R$8*Tabela131234[[#This Row],[Distribuição Base]]</f>
        <v>0</v>
      </c>
      <c r="S78" s="31">
        <f>SUM(Tabela131234[[#This Row],[JANEIRO]:[DEZEMBRO]])</f>
        <v>0</v>
      </c>
    </row>
    <row r="79" spans="1:19" x14ac:dyDescent="0.25">
      <c r="A79" t="s">
        <v>41</v>
      </c>
      <c r="B79">
        <v>276</v>
      </c>
      <c r="C79" s="29">
        <v>22332</v>
      </c>
      <c r="D79" t="s">
        <v>84</v>
      </c>
      <c r="E79" s="30">
        <v>-60.17</v>
      </c>
      <c r="F79" s="8">
        <f>Tabela131234[[#This Row],[BASE]]/Tabela131234[[#Totals],[BASE]]</f>
        <v>6.583964975976242E-3</v>
      </c>
      <c r="G79" s="31">
        <f>G$8*Tabela131234[[#This Row],[Distribuição Base]]</f>
        <v>0</v>
      </c>
      <c r="H79" s="31">
        <f>H$8*Tabela131234[[#This Row],[Distribuição Base]]</f>
        <v>0</v>
      </c>
      <c r="I79" s="31">
        <f>I$8*Tabela131234[[#This Row],[Distribuição Base]]</f>
        <v>0</v>
      </c>
      <c r="J79" s="31">
        <f>J$8*Tabela131234[[#This Row],[Distribuição Base]]</f>
        <v>0</v>
      </c>
      <c r="K79" s="31">
        <f>K$8*Tabela131234[[#This Row],[Distribuição Base]]</f>
        <v>0</v>
      </c>
      <c r="L79" s="31">
        <f>L$8*Tabela131234[[#This Row],[Distribuição Base]]</f>
        <v>0</v>
      </c>
      <c r="M79" s="31">
        <f>M$8*Tabela131234[[#This Row],[Distribuição Base]]</f>
        <v>0</v>
      </c>
      <c r="N79" s="31">
        <f>N$8*Tabela131234[[#This Row],[Distribuição Base]]</f>
        <v>0</v>
      </c>
      <c r="O79" s="31">
        <f>O$8*Tabela131234[[#This Row],[Distribuição Base]]</f>
        <v>0</v>
      </c>
      <c r="P79" s="31">
        <f>P$8*Tabela131234[[#This Row],[Distribuição Base]]</f>
        <v>0</v>
      </c>
      <c r="Q79" s="31">
        <f>Q$8*Tabela131234[[#This Row],[Distribuição Base]]</f>
        <v>0</v>
      </c>
      <c r="R79" s="31">
        <f>R$8*Tabela131234[[#This Row],[Distribuição Base]]</f>
        <v>0</v>
      </c>
      <c r="S79" s="31">
        <f>SUM(Tabela131234[[#This Row],[JANEIRO]:[DEZEMBRO]])</f>
        <v>0</v>
      </c>
    </row>
    <row r="80" spans="1:19" x14ac:dyDescent="0.25">
      <c r="A80" t="s">
        <v>41</v>
      </c>
      <c r="B80">
        <v>277</v>
      </c>
      <c r="C80" s="29">
        <v>22333</v>
      </c>
      <c r="D80" t="s">
        <v>85</v>
      </c>
      <c r="E80" s="30">
        <v>-88.66</v>
      </c>
      <c r="F80" s="8">
        <f>Tabela131234[[#This Row],[BASE]]/Tabela131234[[#Totals],[BASE]]</f>
        <v>9.7014182278553022E-3</v>
      </c>
      <c r="G80" s="31">
        <f>G$8*Tabela131234[[#This Row],[Distribuição Base]]</f>
        <v>0</v>
      </c>
      <c r="H80" s="31">
        <f>H$8*Tabela131234[[#This Row],[Distribuição Base]]</f>
        <v>0</v>
      </c>
      <c r="I80" s="31">
        <f>I$8*Tabela131234[[#This Row],[Distribuição Base]]</f>
        <v>0</v>
      </c>
      <c r="J80" s="31">
        <f>J$8*Tabela131234[[#This Row],[Distribuição Base]]</f>
        <v>0</v>
      </c>
      <c r="K80" s="31">
        <f>K$8*Tabela131234[[#This Row],[Distribuição Base]]</f>
        <v>0</v>
      </c>
      <c r="L80" s="31">
        <f>L$8*Tabela131234[[#This Row],[Distribuição Base]]</f>
        <v>0</v>
      </c>
      <c r="M80" s="31">
        <f>M$8*Tabela131234[[#This Row],[Distribuição Base]]</f>
        <v>0</v>
      </c>
      <c r="N80" s="31">
        <f>N$8*Tabela131234[[#This Row],[Distribuição Base]]</f>
        <v>0</v>
      </c>
      <c r="O80" s="31">
        <f>O$8*Tabela131234[[#This Row],[Distribuição Base]]</f>
        <v>0</v>
      </c>
      <c r="P80" s="31">
        <f>P$8*Tabela131234[[#This Row],[Distribuição Base]]</f>
        <v>0</v>
      </c>
      <c r="Q80" s="31">
        <f>Q$8*Tabela131234[[#This Row],[Distribuição Base]]</f>
        <v>0</v>
      </c>
      <c r="R80" s="31">
        <f>R$8*Tabela131234[[#This Row],[Distribuição Base]]</f>
        <v>0</v>
      </c>
      <c r="S80" s="31">
        <f>SUM(Tabela131234[[#This Row],[JANEIRO]:[DEZEMBRO]])</f>
        <v>0</v>
      </c>
    </row>
    <row r="81" spans="1:19" x14ac:dyDescent="0.25">
      <c r="A81" t="s">
        <v>41</v>
      </c>
      <c r="B81">
        <v>279</v>
      </c>
      <c r="C81" s="29">
        <v>22340</v>
      </c>
      <c r="D81" t="s">
        <v>86</v>
      </c>
      <c r="E81" s="30">
        <v>-31.68</v>
      </c>
      <c r="F81" s="8">
        <f>Tabela131234[[#This Row],[BASE]]/Tabela131234[[#Totals],[BASE]]</f>
        <v>3.46651172409718E-3</v>
      </c>
      <c r="G81" s="31">
        <f>G$8*Tabela131234[[#This Row],[Distribuição Base]]</f>
        <v>0</v>
      </c>
      <c r="H81" s="31">
        <f>H$8*Tabela131234[[#This Row],[Distribuição Base]]</f>
        <v>0</v>
      </c>
      <c r="I81" s="31">
        <f>I$8*Tabela131234[[#This Row],[Distribuição Base]]</f>
        <v>0</v>
      </c>
      <c r="J81" s="31">
        <f>J$8*Tabela131234[[#This Row],[Distribuição Base]]</f>
        <v>0</v>
      </c>
      <c r="K81" s="31">
        <f>K$8*Tabela131234[[#This Row],[Distribuição Base]]</f>
        <v>0</v>
      </c>
      <c r="L81" s="31">
        <f>L$8*Tabela131234[[#This Row],[Distribuição Base]]</f>
        <v>0</v>
      </c>
      <c r="M81" s="31">
        <f>M$8*Tabela131234[[#This Row],[Distribuição Base]]</f>
        <v>0</v>
      </c>
      <c r="N81" s="31">
        <f>N$8*Tabela131234[[#This Row],[Distribuição Base]]</f>
        <v>0</v>
      </c>
      <c r="O81" s="31">
        <f>O$8*Tabela131234[[#This Row],[Distribuição Base]]</f>
        <v>0</v>
      </c>
      <c r="P81" s="31">
        <f>P$8*Tabela131234[[#This Row],[Distribuição Base]]</f>
        <v>0</v>
      </c>
      <c r="Q81" s="31">
        <f>Q$8*Tabela131234[[#This Row],[Distribuição Base]]</f>
        <v>0</v>
      </c>
      <c r="R81" s="31">
        <f>R$8*Tabela131234[[#This Row],[Distribuição Base]]</f>
        <v>0</v>
      </c>
      <c r="S81" s="31">
        <f>SUM(Tabela131234[[#This Row],[JANEIRO]:[DEZEMBRO]])</f>
        <v>0</v>
      </c>
    </row>
    <row r="82" spans="1:19" x14ac:dyDescent="0.25">
      <c r="A82" t="s">
        <v>41</v>
      </c>
      <c r="B82">
        <v>280</v>
      </c>
      <c r="C82" s="29">
        <v>22360</v>
      </c>
      <c r="D82" t="s">
        <v>87</v>
      </c>
      <c r="E82" s="30">
        <v>-108.53</v>
      </c>
      <c r="F82" s="8">
        <f>Tabela131234[[#This Row],[BASE]]/Tabela131234[[#Totals],[BASE]]</f>
        <v>1.1875647645715498E-2</v>
      </c>
      <c r="G82" s="31">
        <f>G$8*Tabela131234[[#This Row],[Distribuição Base]]</f>
        <v>0</v>
      </c>
      <c r="H82" s="31">
        <f>H$8*Tabela131234[[#This Row],[Distribuição Base]]</f>
        <v>0</v>
      </c>
      <c r="I82" s="31">
        <f>I$8*Tabela131234[[#This Row],[Distribuição Base]]</f>
        <v>0</v>
      </c>
      <c r="J82" s="31">
        <f>J$8*Tabela131234[[#This Row],[Distribuição Base]]</f>
        <v>0</v>
      </c>
      <c r="K82" s="31">
        <f>K$8*Tabela131234[[#This Row],[Distribuição Base]]</f>
        <v>0</v>
      </c>
      <c r="L82" s="31">
        <f>L$8*Tabela131234[[#This Row],[Distribuição Base]]</f>
        <v>0</v>
      </c>
      <c r="M82" s="31">
        <f>M$8*Tabela131234[[#This Row],[Distribuição Base]]</f>
        <v>0</v>
      </c>
      <c r="N82" s="31">
        <f>N$8*Tabela131234[[#This Row],[Distribuição Base]]</f>
        <v>0</v>
      </c>
      <c r="O82" s="31">
        <f>O$8*Tabela131234[[#This Row],[Distribuição Base]]</f>
        <v>0</v>
      </c>
      <c r="P82" s="31">
        <f>P$8*Tabela131234[[#This Row],[Distribuição Base]]</f>
        <v>0</v>
      </c>
      <c r="Q82" s="31">
        <f>Q$8*Tabela131234[[#This Row],[Distribuição Base]]</f>
        <v>0</v>
      </c>
      <c r="R82" s="31">
        <f>R$8*Tabela131234[[#This Row],[Distribuição Base]]</f>
        <v>0</v>
      </c>
      <c r="S82" s="31">
        <f>SUM(Tabela131234[[#This Row],[JANEIRO]:[DEZEMBRO]])</f>
        <v>0</v>
      </c>
    </row>
    <row r="83" spans="1:19" x14ac:dyDescent="0.25">
      <c r="A83" t="s">
        <v>41</v>
      </c>
      <c r="B83">
        <v>281</v>
      </c>
      <c r="C83" s="29">
        <v>22370</v>
      </c>
      <c r="D83" t="s">
        <v>88</v>
      </c>
      <c r="E83" s="30">
        <v>-44.33</v>
      </c>
      <c r="F83" s="8">
        <f>Tabela131234[[#This Row],[BASE]]/Tabela131234[[#Totals],[BASE]]</f>
        <v>4.8507091139276511E-3</v>
      </c>
      <c r="G83" s="31">
        <f>G$8*Tabela131234[[#This Row],[Distribuição Base]]</f>
        <v>0</v>
      </c>
      <c r="H83" s="31">
        <f>H$8*Tabela131234[[#This Row],[Distribuição Base]]</f>
        <v>0</v>
      </c>
      <c r="I83" s="31">
        <f>I$8*Tabela131234[[#This Row],[Distribuição Base]]</f>
        <v>0</v>
      </c>
      <c r="J83" s="31">
        <f>J$8*Tabela131234[[#This Row],[Distribuição Base]]</f>
        <v>0</v>
      </c>
      <c r="K83" s="31">
        <f>K$8*Tabela131234[[#This Row],[Distribuição Base]]</f>
        <v>0</v>
      </c>
      <c r="L83" s="31">
        <f>L$8*Tabela131234[[#This Row],[Distribuição Base]]</f>
        <v>0</v>
      </c>
      <c r="M83" s="31">
        <f>M$8*Tabela131234[[#This Row],[Distribuição Base]]</f>
        <v>0</v>
      </c>
      <c r="N83" s="31">
        <f>N$8*Tabela131234[[#This Row],[Distribuição Base]]</f>
        <v>0</v>
      </c>
      <c r="O83" s="31">
        <f>O$8*Tabela131234[[#This Row],[Distribuição Base]]</f>
        <v>0</v>
      </c>
      <c r="P83" s="31">
        <f>P$8*Tabela131234[[#This Row],[Distribuição Base]]</f>
        <v>0</v>
      </c>
      <c r="Q83" s="31">
        <f>Q$8*Tabela131234[[#This Row],[Distribuição Base]]</f>
        <v>0</v>
      </c>
      <c r="R83" s="31">
        <f>R$8*Tabela131234[[#This Row],[Distribuição Base]]</f>
        <v>0</v>
      </c>
      <c r="S83" s="31">
        <f>SUM(Tabela131234[[#This Row],[JANEIRO]:[DEZEMBRO]])</f>
        <v>0</v>
      </c>
    </row>
    <row r="84" spans="1:19" x14ac:dyDescent="0.25">
      <c r="A84" t="s">
        <v>41</v>
      </c>
      <c r="B84">
        <v>283</v>
      </c>
      <c r="C84" s="29">
        <v>22390</v>
      </c>
      <c r="D84" t="s">
        <v>89</v>
      </c>
      <c r="E84" s="30">
        <v>-15.84</v>
      </c>
      <c r="F84" s="8">
        <f>Tabela131234[[#This Row],[BASE]]/Tabela131234[[#Totals],[BASE]]</f>
        <v>1.73325586204859E-3</v>
      </c>
      <c r="G84" s="31">
        <f>G$8*Tabela131234[[#This Row],[Distribuição Base]]</f>
        <v>0</v>
      </c>
      <c r="H84" s="31">
        <f>H$8*Tabela131234[[#This Row],[Distribuição Base]]</f>
        <v>0</v>
      </c>
      <c r="I84" s="31">
        <f>I$8*Tabela131234[[#This Row],[Distribuição Base]]</f>
        <v>0</v>
      </c>
      <c r="J84" s="31">
        <f>J$8*Tabela131234[[#This Row],[Distribuição Base]]</f>
        <v>0</v>
      </c>
      <c r="K84" s="31">
        <f>K$8*Tabela131234[[#This Row],[Distribuição Base]]</f>
        <v>0</v>
      </c>
      <c r="L84" s="31">
        <f>L$8*Tabela131234[[#This Row],[Distribuição Base]]</f>
        <v>0</v>
      </c>
      <c r="M84" s="31">
        <f>M$8*Tabela131234[[#This Row],[Distribuição Base]]</f>
        <v>0</v>
      </c>
      <c r="N84" s="31">
        <f>N$8*Tabela131234[[#This Row],[Distribuição Base]]</f>
        <v>0</v>
      </c>
      <c r="O84" s="31">
        <f>O$8*Tabela131234[[#This Row],[Distribuição Base]]</f>
        <v>0</v>
      </c>
      <c r="P84" s="31">
        <f>P$8*Tabela131234[[#This Row],[Distribuição Base]]</f>
        <v>0</v>
      </c>
      <c r="Q84" s="31">
        <f>Q$8*Tabela131234[[#This Row],[Distribuição Base]]</f>
        <v>0</v>
      </c>
      <c r="R84" s="31">
        <f>R$8*Tabela131234[[#This Row],[Distribuição Base]]</f>
        <v>0</v>
      </c>
      <c r="S84" s="31">
        <f>SUM(Tabela131234[[#This Row],[JANEIRO]:[DEZEMBRO]])</f>
        <v>0</v>
      </c>
    </row>
    <row r="85" spans="1:19" x14ac:dyDescent="0.25">
      <c r="A85" t="s">
        <v>41</v>
      </c>
      <c r="B85">
        <v>284</v>
      </c>
      <c r="C85" s="29">
        <v>22391</v>
      </c>
      <c r="D85" t="s">
        <v>90</v>
      </c>
      <c r="E85" s="30">
        <v>-44.33</v>
      </c>
      <c r="F85" s="8">
        <f>Tabela131234[[#This Row],[BASE]]/Tabela131234[[#Totals],[BASE]]</f>
        <v>4.8507091139276511E-3</v>
      </c>
      <c r="G85" s="31">
        <f>G$8*Tabela131234[[#This Row],[Distribuição Base]]</f>
        <v>0</v>
      </c>
      <c r="H85" s="31">
        <f>H$8*Tabela131234[[#This Row],[Distribuição Base]]</f>
        <v>0</v>
      </c>
      <c r="I85" s="31">
        <f>I$8*Tabela131234[[#This Row],[Distribuição Base]]</f>
        <v>0</v>
      </c>
      <c r="J85" s="31">
        <f>J$8*Tabela131234[[#This Row],[Distribuição Base]]</f>
        <v>0</v>
      </c>
      <c r="K85" s="31">
        <f>K$8*Tabela131234[[#This Row],[Distribuição Base]]</f>
        <v>0</v>
      </c>
      <c r="L85" s="31">
        <f>L$8*Tabela131234[[#This Row],[Distribuição Base]]</f>
        <v>0</v>
      </c>
      <c r="M85" s="31">
        <f>M$8*Tabela131234[[#This Row],[Distribuição Base]]</f>
        <v>0</v>
      </c>
      <c r="N85" s="31">
        <f>N$8*Tabela131234[[#This Row],[Distribuição Base]]</f>
        <v>0</v>
      </c>
      <c r="O85" s="31">
        <f>O$8*Tabela131234[[#This Row],[Distribuição Base]]</f>
        <v>0</v>
      </c>
      <c r="P85" s="31">
        <f>P$8*Tabela131234[[#This Row],[Distribuição Base]]</f>
        <v>0</v>
      </c>
      <c r="Q85" s="31">
        <f>Q$8*Tabela131234[[#This Row],[Distribuição Base]]</f>
        <v>0</v>
      </c>
      <c r="R85" s="31">
        <f>R$8*Tabela131234[[#This Row],[Distribuição Base]]</f>
        <v>0</v>
      </c>
      <c r="S85" s="31">
        <f>SUM(Tabela131234[[#This Row],[JANEIRO]:[DEZEMBRO]])</f>
        <v>0</v>
      </c>
    </row>
    <row r="86" spans="1:19" x14ac:dyDescent="0.25">
      <c r="A86" t="s">
        <v>41</v>
      </c>
      <c r="B86">
        <v>296</v>
      </c>
      <c r="C86" s="29">
        <v>22407</v>
      </c>
      <c r="D86" t="s">
        <v>91</v>
      </c>
      <c r="E86" s="30">
        <v>-309.13</v>
      </c>
      <c r="F86" s="8">
        <f>Tabela131234[[#This Row],[BASE]]/Tabela131234[[#Totals],[BASE]]</f>
        <v>3.3825844989588426E-2</v>
      </c>
      <c r="G86" s="31">
        <f>G$8*Tabela131234[[#This Row],[Distribuição Base]]</f>
        <v>0</v>
      </c>
      <c r="H86" s="31">
        <f>H$8*Tabela131234[[#This Row],[Distribuição Base]]</f>
        <v>0</v>
      </c>
      <c r="I86" s="31">
        <f>I$8*Tabela131234[[#This Row],[Distribuição Base]]</f>
        <v>0</v>
      </c>
      <c r="J86" s="31">
        <f>J$8*Tabela131234[[#This Row],[Distribuição Base]]</f>
        <v>0</v>
      </c>
      <c r="K86" s="31">
        <f>K$8*Tabela131234[[#This Row],[Distribuição Base]]</f>
        <v>0</v>
      </c>
      <c r="L86" s="31">
        <f>L$8*Tabela131234[[#This Row],[Distribuição Base]]</f>
        <v>0</v>
      </c>
      <c r="M86" s="31">
        <f>M$8*Tabela131234[[#This Row],[Distribuição Base]]</f>
        <v>0</v>
      </c>
      <c r="N86" s="31">
        <f>N$8*Tabela131234[[#This Row],[Distribuição Base]]</f>
        <v>0</v>
      </c>
      <c r="O86" s="31">
        <f>O$8*Tabela131234[[#This Row],[Distribuição Base]]</f>
        <v>0</v>
      </c>
      <c r="P86" s="31">
        <f>P$8*Tabela131234[[#This Row],[Distribuição Base]]</f>
        <v>0</v>
      </c>
      <c r="Q86" s="31">
        <f>Q$8*Tabela131234[[#This Row],[Distribuição Base]]</f>
        <v>0</v>
      </c>
      <c r="R86" s="31">
        <f>R$8*Tabela131234[[#This Row],[Distribuição Base]]</f>
        <v>0</v>
      </c>
      <c r="S86" s="31">
        <f>SUM(Tabela131234[[#This Row],[JANEIRO]:[DEZEMBRO]])</f>
        <v>0</v>
      </c>
    </row>
    <row r="87" spans="1:19" x14ac:dyDescent="0.25">
      <c r="A87" t="s">
        <v>41</v>
      </c>
      <c r="B87">
        <v>1003</v>
      </c>
      <c r="C87" s="29">
        <v>22434</v>
      </c>
      <c r="D87" t="s">
        <v>139</v>
      </c>
      <c r="E87" s="30">
        <v>-44.33</v>
      </c>
      <c r="F87" s="8">
        <f>Tabela131234[[#This Row],[BASE]]/Tabela131234[[#Totals],[BASE]]</f>
        <v>4.8507091139276511E-3</v>
      </c>
      <c r="G87" s="31">
        <f>G$8*Tabela131234[[#This Row],[Distribuição Base]]</f>
        <v>0</v>
      </c>
      <c r="H87" s="31">
        <f>H$8*Tabela131234[[#This Row],[Distribuição Base]]</f>
        <v>0</v>
      </c>
      <c r="I87" s="31">
        <f>I$8*Tabela131234[[#This Row],[Distribuição Base]]</f>
        <v>0</v>
      </c>
      <c r="J87" s="31">
        <f>J$8*Tabela131234[[#This Row],[Distribuição Base]]</f>
        <v>0</v>
      </c>
      <c r="K87" s="31">
        <f>K$8*Tabela131234[[#This Row],[Distribuição Base]]</f>
        <v>0</v>
      </c>
      <c r="L87" s="31">
        <f>L$8*Tabela131234[[#This Row],[Distribuição Base]]</f>
        <v>0</v>
      </c>
      <c r="M87" s="31">
        <f>M$8*Tabela131234[[#This Row],[Distribuição Base]]</f>
        <v>0</v>
      </c>
      <c r="N87" s="31">
        <f>N$8*Tabela131234[[#This Row],[Distribuição Base]]</f>
        <v>0</v>
      </c>
      <c r="O87" s="31">
        <f>O$8*Tabela131234[[#This Row],[Distribuição Base]]</f>
        <v>0</v>
      </c>
      <c r="P87" s="31">
        <f>P$8*Tabela131234[[#This Row],[Distribuição Base]]</f>
        <v>0</v>
      </c>
      <c r="Q87" s="31">
        <f>Q$8*Tabela131234[[#This Row],[Distribuição Base]]</f>
        <v>0</v>
      </c>
      <c r="R87" s="31">
        <f>R$8*Tabela131234[[#This Row],[Distribuição Base]]</f>
        <v>0</v>
      </c>
      <c r="S87" s="31">
        <f>SUM(Tabela131234[[#This Row],[JANEIRO]:[DEZEMBRO]])</f>
        <v>0</v>
      </c>
    </row>
    <row r="88" spans="1:19" x14ac:dyDescent="0.25">
      <c r="A88" t="s">
        <v>141</v>
      </c>
      <c r="B88">
        <v>549</v>
      </c>
      <c r="C88" s="29">
        <v>35100</v>
      </c>
      <c r="D88" t="s">
        <v>140</v>
      </c>
      <c r="E88" s="30">
        <v>-44.33</v>
      </c>
      <c r="F88" s="8">
        <f>Tabela131234[[#This Row],[BASE]]/Tabela131234[[#Totals],[BASE]]</f>
        <v>4.8507091139276511E-3</v>
      </c>
      <c r="G88" s="31">
        <f>G$8*Tabela131234[[#This Row],[Distribuição Base]]</f>
        <v>0</v>
      </c>
      <c r="H88" s="31">
        <f>H$8*Tabela131234[[#This Row],[Distribuição Base]]</f>
        <v>0</v>
      </c>
      <c r="I88" s="31">
        <f>I$8*Tabela131234[[#This Row],[Distribuição Base]]</f>
        <v>0</v>
      </c>
      <c r="J88" s="31">
        <f>J$8*Tabela131234[[#This Row],[Distribuição Base]]</f>
        <v>0</v>
      </c>
      <c r="K88" s="31">
        <f>K$8*Tabela131234[[#This Row],[Distribuição Base]]</f>
        <v>0</v>
      </c>
      <c r="L88" s="31">
        <f>L$8*Tabela131234[[#This Row],[Distribuição Base]]</f>
        <v>0</v>
      </c>
      <c r="M88" s="31">
        <f>M$8*Tabela131234[[#This Row],[Distribuição Base]]</f>
        <v>0</v>
      </c>
      <c r="N88" s="31">
        <f>N$8*Tabela131234[[#This Row],[Distribuição Base]]</f>
        <v>0</v>
      </c>
      <c r="O88" s="31">
        <f>O$8*Tabela131234[[#This Row],[Distribuição Base]]</f>
        <v>0</v>
      </c>
      <c r="P88" s="31">
        <f>P$8*Tabela131234[[#This Row],[Distribuição Base]]</f>
        <v>0</v>
      </c>
      <c r="Q88" s="31">
        <f>Q$8*Tabela131234[[#This Row],[Distribuição Base]]</f>
        <v>0</v>
      </c>
      <c r="R88" s="31">
        <f>R$8*Tabela131234[[#This Row],[Distribuição Base]]</f>
        <v>0</v>
      </c>
      <c r="S88" s="31">
        <f>SUM(Tabela131234[[#This Row],[JANEIRO]:[DEZEMBRO]])</f>
        <v>0</v>
      </c>
    </row>
    <row r="89" spans="1:19" x14ac:dyDescent="0.25">
      <c r="A89" t="s">
        <v>93</v>
      </c>
      <c r="B89">
        <v>528</v>
      </c>
      <c r="C89" s="29">
        <v>40010</v>
      </c>
      <c r="D89" t="s">
        <v>94</v>
      </c>
      <c r="E89" s="30">
        <v>-15.84</v>
      </c>
      <c r="F89" s="8">
        <f>Tabela131234[[#This Row],[BASE]]/Tabela131234[[#Totals],[BASE]]</f>
        <v>1.73325586204859E-3</v>
      </c>
      <c r="G89" s="31">
        <f>G$8*Tabela131234[[#This Row],[Distribuição Base]]</f>
        <v>0</v>
      </c>
      <c r="H89" s="31">
        <f>H$8*Tabela131234[[#This Row],[Distribuição Base]]</f>
        <v>0</v>
      </c>
      <c r="I89" s="31">
        <f>I$8*Tabela131234[[#This Row],[Distribuição Base]]</f>
        <v>0</v>
      </c>
      <c r="J89" s="31">
        <f>J$8*Tabela131234[[#This Row],[Distribuição Base]]</f>
        <v>0</v>
      </c>
      <c r="K89" s="31">
        <f>K$8*Tabela131234[[#This Row],[Distribuição Base]]</f>
        <v>0</v>
      </c>
      <c r="L89" s="31">
        <f>L$8*Tabela131234[[#This Row],[Distribuição Base]]</f>
        <v>0</v>
      </c>
      <c r="M89" s="31">
        <f>M$8*Tabela131234[[#This Row],[Distribuição Base]]</f>
        <v>0</v>
      </c>
      <c r="N89" s="31">
        <f>N$8*Tabela131234[[#This Row],[Distribuição Base]]</f>
        <v>0</v>
      </c>
      <c r="O89" s="31">
        <f>O$8*Tabela131234[[#This Row],[Distribuição Base]]</f>
        <v>0</v>
      </c>
      <c r="P89" s="31">
        <f>P$8*Tabela131234[[#This Row],[Distribuição Base]]</f>
        <v>0</v>
      </c>
      <c r="Q89" s="31">
        <f>Q$8*Tabela131234[[#This Row],[Distribuição Base]]</f>
        <v>0</v>
      </c>
      <c r="R89" s="31">
        <f>R$8*Tabela131234[[#This Row],[Distribuição Base]]</f>
        <v>0</v>
      </c>
      <c r="S89" s="31">
        <f>SUM(Tabela131234[[#This Row],[JANEIRO]:[DEZEMBRO]])</f>
        <v>0</v>
      </c>
    </row>
    <row r="90" spans="1:19" x14ac:dyDescent="0.25">
      <c r="A90" t="s">
        <v>93</v>
      </c>
      <c r="B90">
        <v>780</v>
      </c>
      <c r="C90" s="29">
        <v>40014</v>
      </c>
      <c r="D90" t="s">
        <v>142</v>
      </c>
      <c r="E90" s="30">
        <v>-15.84</v>
      </c>
      <c r="F90" s="8">
        <f>Tabela131234[[#This Row],[BASE]]/Tabela131234[[#Totals],[BASE]]</f>
        <v>1.73325586204859E-3</v>
      </c>
      <c r="G90" s="31">
        <f>G$8*Tabela131234[[#This Row],[Distribuição Base]]</f>
        <v>0</v>
      </c>
      <c r="H90" s="31">
        <f>H$8*Tabela131234[[#This Row],[Distribuição Base]]</f>
        <v>0</v>
      </c>
      <c r="I90" s="31">
        <f>I$8*Tabela131234[[#This Row],[Distribuição Base]]</f>
        <v>0</v>
      </c>
      <c r="J90" s="31">
        <f>J$8*Tabela131234[[#This Row],[Distribuição Base]]</f>
        <v>0</v>
      </c>
      <c r="K90" s="31">
        <f>K$8*Tabela131234[[#This Row],[Distribuição Base]]</f>
        <v>0</v>
      </c>
      <c r="L90" s="31">
        <f>L$8*Tabela131234[[#This Row],[Distribuição Base]]</f>
        <v>0</v>
      </c>
      <c r="M90" s="31">
        <f>M$8*Tabela131234[[#This Row],[Distribuição Base]]</f>
        <v>0</v>
      </c>
      <c r="N90" s="31">
        <f>N$8*Tabela131234[[#This Row],[Distribuição Base]]</f>
        <v>0</v>
      </c>
      <c r="O90" s="31">
        <f>O$8*Tabela131234[[#This Row],[Distribuição Base]]</f>
        <v>0</v>
      </c>
      <c r="P90" s="31">
        <f>P$8*Tabela131234[[#This Row],[Distribuição Base]]</f>
        <v>0</v>
      </c>
      <c r="Q90" s="31">
        <f>Q$8*Tabela131234[[#This Row],[Distribuição Base]]</f>
        <v>0</v>
      </c>
      <c r="R90" s="31">
        <f>R$8*Tabela131234[[#This Row],[Distribuição Base]]</f>
        <v>0</v>
      </c>
      <c r="S90" s="31">
        <f>SUM(Tabela131234[[#This Row],[JANEIRO]:[DEZEMBRO]])</f>
        <v>0</v>
      </c>
    </row>
    <row r="91" spans="1:19" x14ac:dyDescent="0.25">
      <c r="A91" t="s">
        <v>144</v>
      </c>
      <c r="B91">
        <v>518</v>
      </c>
      <c r="C91" s="29">
        <v>42001</v>
      </c>
      <c r="D91" t="s">
        <v>143</v>
      </c>
      <c r="E91" s="30">
        <v>-33.799999999999997</v>
      </c>
      <c r="F91" s="8">
        <f>Tabela131234[[#This Row],[BASE]]/Tabela131234[[#Totals],[BASE]]</f>
        <v>3.698487887452168E-3</v>
      </c>
      <c r="G91" s="31">
        <f>G$8*Tabela131234[[#This Row],[Distribuição Base]]</f>
        <v>0</v>
      </c>
      <c r="H91" s="31">
        <f>H$8*Tabela131234[[#This Row],[Distribuição Base]]</f>
        <v>0</v>
      </c>
      <c r="I91" s="31">
        <f>I$8*Tabela131234[[#This Row],[Distribuição Base]]</f>
        <v>0</v>
      </c>
      <c r="J91" s="31">
        <f>J$8*Tabela131234[[#This Row],[Distribuição Base]]</f>
        <v>0</v>
      </c>
      <c r="K91" s="31">
        <f>K$8*Tabela131234[[#This Row],[Distribuição Base]]</f>
        <v>0</v>
      </c>
      <c r="L91" s="31">
        <f>L$8*Tabela131234[[#This Row],[Distribuição Base]]</f>
        <v>0</v>
      </c>
      <c r="M91" s="31">
        <f>M$8*Tabela131234[[#This Row],[Distribuição Base]]</f>
        <v>0</v>
      </c>
      <c r="N91" s="31">
        <f>N$8*Tabela131234[[#This Row],[Distribuição Base]]</f>
        <v>0</v>
      </c>
      <c r="O91" s="31">
        <f>O$8*Tabela131234[[#This Row],[Distribuição Base]]</f>
        <v>0</v>
      </c>
      <c r="P91" s="31">
        <f>P$8*Tabela131234[[#This Row],[Distribuição Base]]</f>
        <v>0</v>
      </c>
      <c r="Q91" s="31">
        <f>Q$8*Tabela131234[[#This Row],[Distribuição Base]]</f>
        <v>0</v>
      </c>
      <c r="R91" s="31">
        <f>R$8*Tabela131234[[#This Row],[Distribuição Base]]</f>
        <v>0</v>
      </c>
      <c r="S91" s="31">
        <f>SUM(Tabela131234[[#This Row],[JANEIRO]:[DEZEMBRO]])</f>
        <v>0</v>
      </c>
    </row>
    <row r="92" spans="1:19" x14ac:dyDescent="0.25">
      <c r="A92" t="s">
        <v>95</v>
      </c>
      <c r="B92">
        <f>SUBTOTAL(103,Tabela131234[COD_SETOR])</f>
        <v>82</v>
      </c>
      <c r="E92" s="33">
        <f>SUBTOTAL(109,Tabela131234[BASE])</f>
        <v>-9138.8700000000008</v>
      </c>
      <c r="F92" s="33">
        <f>SUBTOTAL(109,Tabela131234[Distribuição Base])</f>
        <v>1</v>
      </c>
      <c r="G92" s="33">
        <f>SUBTOTAL(109,Tabela131234[JANEIRO])</f>
        <v>0</v>
      </c>
      <c r="H92" s="33">
        <f>SUBTOTAL(109,Tabela131234[FEVEREIRO])</f>
        <v>0</v>
      </c>
      <c r="I92" s="33">
        <f>SUBTOTAL(109,Tabela131234[MARÇO])</f>
        <v>0</v>
      </c>
      <c r="J92" s="33">
        <f>SUBTOTAL(109,Tabela131234[ABRIL])</f>
        <v>0</v>
      </c>
      <c r="K92" s="33">
        <f>SUBTOTAL(109,Tabela131234[MAIO])</f>
        <v>0</v>
      </c>
      <c r="L92" s="33">
        <f>SUBTOTAL(109,Tabela131234[JUNHO])</f>
        <v>0</v>
      </c>
      <c r="M92" s="33">
        <f>SUBTOTAL(109,Tabela131234[JULHO])</f>
        <v>0</v>
      </c>
      <c r="N92" s="33">
        <f>SUBTOTAL(109,Tabela131234[AGOSTO])</f>
        <v>0</v>
      </c>
      <c r="O92" s="33">
        <f>SUBTOTAL(109,Tabela131234[SETEMBRO])</f>
        <v>0</v>
      </c>
      <c r="P92" s="33">
        <f>SUBTOTAL(109,Tabela131234[OUTUBRO])</f>
        <v>0</v>
      </c>
      <c r="Q92" s="33">
        <f>SUBTOTAL(109,Tabela131234[NOVEMBRO])</f>
        <v>0</v>
      </c>
      <c r="R92" s="33">
        <f>SUBTOTAL(109,Tabela131234[DEZEMBRO])</f>
        <v>0</v>
      </c>
      <c r="S92" s="33">
        <f>SUBTOTAL(109,Tabela131234[TOTAL])</f>
        <v>0</v>
      </c>
    </row>
  </sheetData>
  <mergeCells count="1">
    <mergeCell ref="A6:C8"/>
  </mergeCells>
  <conditionalFormatting sqref="C10:C91">
    <cfRule type="duplicateValues" dxfId="2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B3B7-AD46-44FD-8C14-6E0413410049}">
  <dimension ref="A1:J83"/>
  <sheetViews>
    <sheetView topLeftCell="A65" workbookViewId="0">
      <selection activeCell="F1" sqref="F1:J82"/>
    </sheetView>
  </sheetViews>
  <sheetFormatPr defaultRowHeight="15" x14ac:dyDescent="0.25"/>
  <cols>
    <col min="5" max="5" width="9.140625" style="40"/>
  </cols>
  <sheetData>
    <row r="1" spans="1:10" x14ac:dyDescent="0.25">
      <c r="A1" s="29">
        <v>11001</v>
      </c>
      <c r="B1" s="38" t="s">
        <v>96</v>
      </c>
      <c r="C1" t="s">
        <v>97</v>
      </c>
      <c r="D1" t="str">
        <f>CONCATENATE(B1,TEXT(A1,"##.###"),B1,C1)</f>
        <v>'11.001',</v>
      </c>
      <c r="F1" t="s">
        <v>31</v>
      </c>
      <c r="G1">
        <v>3</v>
      </c>
      <c r="H1" s="29">
        <v>11001</v>
      </c>
      <c r="I1" t="s">
        <v>32</v>
      </c>
      <c r="J1">
        <v>-44.33</v>
      </c>
    </row>
    <row r="2" spans="1:10" x14ac:dyDescent="0.25">
      <c r="A2" s="29">
        <v>12001</v>
      </c>
      <c r="B2" s="38" t="s">
        <v>96</v>
      </c>
      <c r="C2" t="s">
        <v>97</v>
      </c>
      <c r="D2" t="str">
        <f t="shared" ref="D2:D65" si="0">CONCATENATE(B2,TEXT(A2,"##.###"),B2,C2)</f>
        <v>'12.001',</v>
      </c>
      <c r="F2" t="s">
        <v>31</v>
      </c>
      <c r="G2">
        <v>13</v>
      </c>
      <c r="H2" s="29">
        <v>12001</v>
      </c>
      <c r="I2" t="s">
        <v>128</v>
      </c>
      <c r="J2">
        <v>-28.45</v>
      </c>
    </row>
    <row r="3" spans="1:10" x14ac:dyDescent="0.25">
      <c r="A3" s="29">
        <v>12120</v>
      </c>
      <c r="B3" s="38" t="s">
        <v>96</v>
      </c>
      <c r="C3" t="s">
        <v>97</v>
      </c>
      <c r="D3" t="str">
        <f t="shared" si="0"/>
        <v>'12.120',</v>
      </c>
      <c r="F3" t="s">
        <v>31</v>
      </c>
      <c r="G3">
        <v>21</v>
      </c>
      <c r="H3" s="29">
        <v>12120</v>
      </c>
      <c r="I3" t="s">
        <v>33</v>
      </c>
      <c r="J3">
        <v>-28.49</v>
      </c>
    </row>
    <row r="4" spans="1:10" x14ac:dyDescent="0.25">
      <c r="A4" s="29">
        <v>12124</v>
      </c>
      <c r="B4" s="38" t="s">
        <v>96</v>
      </c>
      <c r="C4" t="s">
        <v>97</v>
      </c>
      <c r="D4" t="str">
        <f t="shared" si="0"/>
        <v>'12.124',</v>
      </c>
      <c r="F4" t="s">
        <v>31</v>
      </c>
      <c r="G4">
        <v>25</v>
      </c>
      <c r="H4" s="29">
        <v>12124</v>
      </c>
      <c r="I4" t="s">
        <v>129</v>
      </c>
      <c r="J4">
        <v>-15.84</v>
      </c>
    </row>
    <row r="5" spans="1:10" x14ac:dyDescent="0.25">
      <c r="A5" s="29">
        <v>12131</v>
      </c>
      <c r="B5" s="38" t="s">
        <v>96</v>
      </c>
      <c r="C5" t="s">
        <v>97</v>
      </c>
      <c r="D5" t="str">
        <f t="shared" si="0"/>
        <v>'12.131',</v>
      </c>
      <c r="F5" t="s">
        <v>31</v>
      </c>
      <c r="G5">
        <v>28</v>
      </c>
      <c r="H5" s="29">
        <v>12131</v>
      </c>
      <c r="I5" t="s">
        <v>130</v>
      </c>
      <c r="J5">
        <v>-15.84</v>
      </c>
    </row>
    <row r="6" spans="1:10" x14ac:dyDescent="0.25">
      <c r="A6" s="29">
        <v>12132</v>
      </c>
      <c r="B6" s="38" t="s">
        <v>96</v>
      </c>
      <c r="C6" t="s">
        <v>97</v>
      </c>
      <c r="D6" t="str">
        <f t="shared" si="0"/>
        <v>'12.132',</v>
      </c>
      <c r="F6" t="s">
        <v>31</v>
      </c>
      <c r="G6">
        <v>29</v>
      </c>
      <c r="H6" s="29">
        <v>12132</v>
      </c>
      <c r="I6" t="s">
        <v>34</v>
      </c>
      <c r="J6">
        <v>-32.74</v>
      </c>
    </row>
    <row r="7" spans="1:10" x14ac:dyDescent="0.25">
      <c r="A7" s="29">
        <v>12133</v>
      </c>
      <c r="B7" s="38" t="s">
        <v>96</v>
      </c>
      <c r="C7" t="s">
        <v>97</v>
      </c>
      <c r="D7" t="str">
        <f t="shared" si="0"/>
        <v>'12.133',</v>
      </c>
      <c r="F7" t="s">
        <v>31</v>
      </c>
      <c r="G7">
        <v>30</v>
      </c>
      <c r="H7" s="29">
        <v>12133</v>
      </c>
      <c r="I7" t="s">
        <v>131</v>
      </c>
      <c r="J7">
        <v>-16.899999999999999</v>
      </c>
    </row>
    <row r="8" spans="1:10" x14ac:dyDescent="0.25">
      <c r="A8" s="29">
        <v>12136</v>
      </c>
      <c r="B8" s="38" t="s">
        <v>96</v>
      </c>
      <c r="C8" t="s">
        <v>97</v>
      </c>
      <c r="D8" t="str">
        <f t="shared" si="0"/>
        <v>'12.136',</v>
      </c>
      <c r="F8" t="s">
        <v>31</v>
      </c>
      <c r="G8">
        <v>1030</v>
      </c>
      <c r="H8" s="29">
        <v>12136</v>
      </c>
      <c r="I8" t="s">
        <v>36</v>
      </c>
      <c r="J8">
        <v>-65.48</v>
      </c>
    </row>
    <row r="9" spans="1:10" x14ac:dyDescent="0.25">
      <c r="A9" s="29">
        <v>12178</v>
      </c>
      <c r="B9" s="38" t="s">
        <v>96</v>
      </c>
      <c r="C9" t="s">
        <v>97</v>
      </c>
      <c r="D9" t="str">
        <f t="shared" si="0"/>
        <v>'12.178',</v>
      </c>
      <c r="F9" t="s">
        <v>31</v>
      </c>
      <c r="G9">
        <v>849</v>
      </c>
      <c r="H9" s="29">
        <v>12178</v>
      </c>
      <c r="I9" t="s">
        <v>35</v>
      </c>
      <c r="J9">
        <v>-23.06</v>
      </c>
    </row>
    <row r="10" spans="1:10" x14ac:dyDescent="0.25">
      <c r="A10" s="29">
        <v>12180</v>
      </c>
      <c r="B10" s="38" t="s">
        <v>96</v>
      </c>
      <c r="C10" t="s">
        <v>97</v>
      </c>
      <c r="D10" t="str">
        <f t="shared" si="0"/>
        <v>'12.180',</v>
      </c>
      <c r="F10" t="s">
        <v>31</v>
      </c>
      <c r="G10">
        <v>1112</v>
      </c>
      <c r="H10" s="29">
        <v>12180</v>
      </c>
      <c r="I10" t="s">
        <v>37</v>
      </c>
      <c r="J10">
        <v>-41.67</v>
      </c>
    </row>
    <row r="11" spans="1:10" x14ac:dyDescent="0.25">
      <c r="A11" s="29">
        <v>12182</v>
      </c>
      <c r="B11" s="38" t="s">
        <v>96</v>
      </c>
      <c r="C11" t="s">
        <v>97</v>
      </c>
      <c r="D11" t="str">
        <f t="shared" si="0"/>
        <v>'12.182',</v>
      </c>
      <c r="F11" t="s">
        <v>31</v>
      </c>
      <c r="G11">
        <v>1114</v>
      </c>
      <c r="H11" s="29">
        <v>12182</v>
      </c>
      <c r="I11" t="s">
        <v>38</v>
      </c>
      <c r="J11">
        <v>-38.9</v>
      </c>
    </row>
    <row r="12" spans="1:10" x14ac:dyDescent="0.25">
      <c r="A12" s="29">
        <v>12183</v>
      </c>
      <c r="B12" s="38" t="s">
        <v>96</v>
      </c>
      <c r="C12" t="s">
        <v>97</v>
      </c>
      <c r="D12" t="str">
        <f t="shared" si="0"/>
        <v>'12.183',</v>
      </c>
      <c r="F12" t="s">
        <v>31</v>
      </c>
      <c r="G12">
        <v>1115</v>
      </c>
      <c r="H12" s="29">
        <v>12183</v>
      </c>
      <c r="I12" t="s">
        <v>39</v>
      </c>
      <c r="J12">
        <v>-111.72</v>
      </c>
    </row>
    <row r="13" spans="1:10" x14ac:dyDescent="0.25">
      <c r="A13" s="29">
        <v>12184</v>
      </c>
      <c r="B13" s="38" t="s">
        <v>96</v>
      </c>
      <c r="C13" t="s">
        <v>97</v>
      </c>
      <c r="D13" t="str">
        <f t="shared" si="0"/>
        <v>'12.184',</v>
      </c>
      <c r="F13" t="s">
        <v>31</v>
      </c>
      <c r="G13">
        <v>1116</v>
      </c>
      <c r="H13" s="29">
        <v>12184</v>
      </c>
      <c r="I13" t="s">
        <v>40</v>
      </c>
      <c r="J13">
        <v>-28.49</v>
      </c>
    </row>
    <row r="14" spans="1:10" x14ac:dyDescent="0.25">
      <c r="A14" s="29">
        <v>14007</v>
      </c>
      <c r="B14" s="38" t="s">
        <v>96</v>
      </c>
      <c r="C14" t="s">
        <v>97</v>
      </c>
      <c r="D14" t="str">
        <f t="shared" si="0"/>
        <v>'14.007',</v>
      </c>
      <c r="F14" t="s">
        <v>134</v>
      </c>
      <c r="G14">
        <v>547</v>
      </c>
      <c r="H14" s="29">
        <v>14007</v>
      </c>
      <c r="I14" t="s">
        <v>133</v>
      </c>
      <c r="J14">
        <v>-16.899999999999999</v>
      </c>
    </row>
    <row r="15" spans="1:10" x14ac:dyDescent="0.25">
      <c r="A15" s="29">
        <v>16110</v>
      </c>
      <c r="B15" s="38" t="s">
        <v>96</v>
      </c>
      <c r="C15" t="s">
        <v>97</v>
      </c>
      <c r="D15" t="str">
        <f t="shared" si="0"/>
        <v>'16.110',</v>
      </c>
      <c r="F15" t="s">
        <v>31</v>
      </c>
      <c r="G15">
        <v>51</v>
      </c>
      <c r="H15" s="29">
        <v>16110</v>
      </c>
      <c r="I15" t="s">
        <v>135</v>
      </c>
      <c r="J15">
        <v>-15.84</v>
      </c>
    </row>
    <row r="16" spans="1:10" x14ac:dyDescent="0.25">
      <c r="A16" s="29">
        <v>20001</v>
      </c>
      <c r="B16" s="38" t="s">
        <v>96</v>
      </c>
      <c r="C16" t="s">
        <v>97</v>
      </c>
      <c r="D16" t="str">
        <f t="shared" si="0"/>
        <v>'20.001',</v>
      </c>
      <c r="F16" t="s">
        <v>41</v>
      </c>
      <c r="G16">
        <v>54</v>
      </c>
      <c r="H16" s="29">
        <v>20001</v>
      </c>
      <c r="I16" t="s">
        <v>98</v>
      </c>
      <c r="J16">
        <v>-218.46</v>
      </c>
    </row>
    <row r="17" spans="1:10" x14ac:dyDescent="0.25">
      <c r="A17" s="29">
        <v>20018</v>
      </c>
      <c r="B17" s="38" t="s">
        <v>96</v>
      </c>
      <c r="C17" t="s">
        <v>97</v>
      </c>
      <c r="D17" t="str">
        <f t="shared" si="0"/>
        <v>'20.018',</v>
      </c>
      <c r="F17" t="s">
        <v>41</v>
      </c>
      <c r="G17">
        <v>56</v>
      </c>
      <c r="H17" s="29">
        <v>20018</v>
      </c>
      <c r="I17" t="s">
        <v>99</v>
      </c>
      <c r="J17">
        <v>-28.49</v>
      </c>
    </row>
    <row r="18" spans="1:10" x14ac:dyDescent="0.25">
      <c r="A18" s="29">
        <v>20020</v>
      </c>
      <c r="B18" s="38" t="s">
        <v>96</v>
      </c>
      <c r="C18" t="s">
        <v>97</v>
      </c>
      <c r="D18" t="str">
        <f t="shared" si="0"/>
        <v>'20.020',</v>
      </c>
      <c r="F18" t="s">
        <v>41</v>
      </c>
      <c r="G18">
        <v>58</v>
      </c>
      <c r="H18" s="29">
        <v>20020</v>
      </c>
      <c r="I18" t="s">
        <v>42</v>
      </c>
      <c r="J18">
        <v>-28.49</v>
      </c>
    </row>
    <row r="19" spans="1:10" x14ac:dyDescent="0.25">
      <c r="A19" s="29">
        <v>20040</v>
      </c>
      <c r="B19" s="38" t="s">
        <v>96</v>
      </c>
      <c r="C19" t="s">
        <v>97</v>
      </c>
      <c r="D19" t="str">
        <f t="shared" si="0"/>
        <v>'20.040',</v>
      </c>
      <c r="F19" t="s">
        <v>41</v>
      </c>
      <c r="G19">
        <v>65</v>
      </c>
      <c r="H19" s="29">
        <v>20040</v>
      </c>
      <c r="I19" t="s">
        <v>100</v>
      </c>
      <c r="J19">
        <v>-28.49</v>
      </c>
    </row>
    <row r="20" spans="1:10" x14ac:dyDescent="0.25">
      <c r="A20" s="29">
        <v>20300</v>
      </c>
      <c r="B20" s="38" t="s">
        <v>96</v>
      </c>
      <c r="C20" t="s">
        <v>97</v>
      </c>
      <c r="D20" t="str">
        <f t="shared" si="0"/>
        <v>'20.300',</v>
      </c>
      <c r="F20" t="s">
        <v>41</v>
      </c>
      <c r="G20">
        <v>68</v>
      </c>
      <c r="H20" s="29">
        <v>20300</v>
      </c>
      <c r="I20" t="s">
        <v>43</v>
      </c>
      <c r="J20">
        <v>-103.1</v>
      </c>
    </row>
    <row r="21" spans="1:10" x14ac:dyDescent="0.25">
      <c r="A21" s="29">
        <v>20702</v>
      </c>
      <c r="B21" s="38" t="s">
        <v>96</v>
      </c>
      <c r="C21" t="s">
        <v>97</v>
      </c>
      <c r="D21" t="str">
        <f t="shared" si="0"/>
        <v>'20.702',</v>
      </c>
      <c r="F21" t="s">
        <v>41</v>
      </c>
      <c r="G21">
        <v>73</v>
      </c>
      <c r="H21" s="29">
        <v>20702</v>
      </c>
      <c r="I21" t="s">
        <v>44</v>
      </c>
      <c r="J21">
        <v>-164.67</v>
      </c>
    </row>
    <row r="22" spans="1:10" x14ac:dyDescent="0.25">
      <c r="A22" s="29">
        <v>20705</v>
      </c>
      <c r="B22" s="38" t="s">
        <v>96</v>
      </c>
      <c r="C22" t="s">
        <v>97</v>
      </c>
      <c r="D22" t="str">
        <f t="shared" si="0"/>
        <v>'20.705',</v>
      </c>
      <c r="F22" t="s">
        <v>41</v>
      </c>
      <c r="G22">
        <v>74</v>
      </c>
      <c r="H22" s="29">
        <v>20705</v>
      </c>
      <c r="I22" t="s">
        <v>45</v>
      </c>
      <c r="J22">
        <v>-72.819999999999993</v>
      </c>
    </row>
    <row r="23" spans="1:10" x14ac:dyDescent="0.25">
      <c r="A23" s="29">
        <v>20706</v>
      </c>
      <c r="B23" s="38" t="s">
        <v>96</v>
      </c>
      <c r="C23" t="s">
        <v>97</v>
      </c>
      <c r="D23" t="str">
        <f t="shared" si="0"/>
        <v>'20.706',</v>
      </c>
      <c r="F23" t="s">
        <v>41</v>
      </c>
      <c r="G23">
        <v>75</v>
      </c>
      <c r="H23" s="29">
        <v>20706</v>
      </c>
      <c r="I23" t="s">
        <v>46</v>
      </c>
      <c r="J23">
        <v>-99.07</v>
      </c>
    </row>
    <row r="24" spans="1:10" x14ac:dyDescent="0.25">
      <c r="A24" s="29">
        <v>20780</v>
      </c>
      <c r="B24" s="38" t="s">
        <v>96</v>
      </c>
      <c r="C24" t="s">
        <v>97</v>
      </c>
      <c r="D24" t="str">
        <f t="shared" si="0"/>
        <v>'20.780',</v>
      </c>
      <c r="F24" t="s">
        <v>41</v>
      </c>
      <c r="G24">
        <v>100</v>
      </c>
      <c r="H24" s="29">
        <v>20780</v>
      </c>
      <c r="I24" t="s">
        <v>47</v>
      </c>
      <c r="J24">
        <v>-67.39</v>
      </c>
    </row>
    <row r="25" spans="1:10" x14ac:dyDescent="0.25">
      <c r="A25" s="29">
        <v>20783</v>
      </c>
      <c r="B25" s="38" t="s">
        <v>96</v>
      </c>
      <c r="C25" t="s">
        <v>97</v>
      </c>
      <c r="D25" t="str">
        <f t="shared" si="0"/>
        <v>'20.783',</v>
      </c>
      <c r="F25" t="s">
        <v>41</v>
      </c>
      <c r="G25">
        <v>103</v>
      </c>
      <c r="H25" s="29">
        <v>20783</v>
      </c>
      <c r="I25" t="s">
        <v>48</v>
      </c>
      <c r="J25">
        <v>-107.69</v>
      </c>
    </row>
    <row r="26" spans="1:10" x14ac:dyDescent="0.25">
      <c r="A26" s="29">
        <v>20831</v>
      </c>
      <c r="B26" s="38" t="s">
        <v>96</v>
      </c>
      <c r="C26" t="s">
        <v>97</v>
      </c>
      <c r="D26" t="str">
        <f t="shared" si="0"/>
        <v>'20.831',</v>
      </c>
      <c r="F26" t="s">
        <v>41</v>
      </c>
      <c r="G26">
        <v>121</v>
      </c>
      <c r="H26" s="29">
        <v>20831</v>
      </c>
      <c r="I26" t="s">
        <v>49</v>
      </c>
      <c r="J26">
        <v>-28.49</v>
      </c>
    </row>
    <row r="27" spans="1:10" x14ac:dyDescent="0.25">
      <c r="A27" s="29">
        <v>20920</v>
      </c>
      <c r="B27" s="38" t="s">
        <v>96</v>
      </c>
      <c r="C27" t="s">
        <v>97</v>
      </c>
      <c r="D27" t="str">
        <f t="shared" si="0"/>
        <v>'20.920',</v>
      </c>
      <c r="F27" t="s">
        <v>41</v>
      </c>
      <c r="G27">
        <v>134</v>
      </c>
      <c r="H27" s="29">
        <v>20920</v>
      </c>
      <c r="I27" t="s">
        <v>50</v>
      </c>
      <c r="J27">
        <v>-286.88</v>
      </c>
    </row>
    <row r="28" spans="1:10" x14ac:dyDescent="0.25">
      <c r="A28" s="29">
        <v>21110</v>
      </c>
      <c r="B28" s="38" t="s">
        <v>96</v>
      </c>
      <c r="C28" t="s">
        <v>97</v>
      </c>
      <c r="D28" t="str">
        <f t="shared" si="0"/>
        <v>'21.110',</v>
      </c>
      <c r="F28" t="s">
        <v>41</v>
      </c>
      <c r="G28">
        <v>145</v>
      </c>
      <c r="H28" s="29">
        <v>21110</v>
      </c>
      <c r="I28" t="s">
        <v>101</v>
      </c>
      <c r="J28">
        <v>-85.47</v>
      </c>
    </row>
    <row r="29" spans="1:10" x14ac:dyDescent="0.25">
      <c r="A29" s="29">
        <v>21115</v>
      </c>
      <c r="B29" s="38" t="s">
        <v>96</v>
      </c>
      <c r="C29" t="s">
        <v>97</v>
      </c>
      <c r="D29" t="str">
        <f t="shared" si="0"/>
        <v>'21.115',</v>
      </c>
      <c r="F29" t="s">
        <v>41</v>
      </c>
      <c r="G29">
        <v>150</v>
      </c>
      <c r="H29" s="29">
        <v>21115</v>
      </c>
      <c r="I29" t="s">
        <v>102</v>
      </c>
      <c r="J29">
        <v>-56.98</v>
      </c>
    </row>
    <row r="30" spans="1:10" x14ac:dyDescent="0.25">
      <c r="A30" s="29">
        <v>21130</v>
      </c>
      <c r="B30" s="38" t="s">
        <v>96</v>
      </c>
      <c r="C30" t="s">
        <v>97</v>
      </c>
      <c r="D30" t="str">
        <f t="shared" si="0"/>
        <v>'21.130',</v>
      </c>
      <c r="F30" t="s">
        <v>41</v>
      </c>
      <c r="G30">
        <v>155</v>
      </c>
      <c r="H30" s="29">
        <v>21130</v>
      </c>
      <c r="I30" t="s">
        <v>51</v>
      </c>
      <c r="J30">
        <v>-28.49</v>
      </c>
    </row>
    <row r="31" spans="1:10" x14ac:dyDescent="0.25">
      <c r="A31" s="29">
        <v>21210</v>
      </c>
      <c r="B31" s="38" t="s">
        <v>96</v>
      </c>
      <c r="C31" t="s">
        <v>97</v>
      </c>
      <c r="D31" t="str">
        <f t="shared" si="0"/>
        <v>'21.210',</v>
      </c>
      <c r="F31" t="s">
        <v>41</v>
      </c>
      <c r="G31">
        <v>156</v>
      </c>
      <c r="H31" s="29">
        <v>21210</v>
      </c>
      <c r="I31" t="s">
        <v>52</v>
      </c>
      <c r="J31">
        <v>-272.75</v>
      </c>
    </row>
    <row r="32" spans="1:10" x14ac:dyDescent="0.25">
      <c r="A32" s="29">
        <v>21220</v>
      </c>
      <c r="B32" s="38" t="s">
        <v>96</v>
      </c>
      <c r="C32" t="s">
        <v>97</v>
      </c>
      <c r="D32" t="str">
        <f t="shared" si="0"/>
        <v>'21.220',</v>
      </c>
      <c r="F32" t="s">
        <v>41</v>
      </c>
      <c r="G32">
        <v>158</v>
      </c>
      <c r="H32" s="29">
        <v>21220</v>
      </c>
      <c r="I32" t="s">
        <v>53</v>
      </c>
      <c r="J32">
        <v>-15.84</v>
      </c>
    </row>
    <row r="33" spans="1:10" x14ac:dyDescent="0.25">
      <c r="A33" s="29">
        <v>21240</v>
      </c>
      <c r="B33" s="38" t="s">
        <v>96</v>
      </c>
      <c r="C33" t="s">
        <v>97</v>
      </c>
      <c r="D33" t="str">
        <f t="shared" si="0"/>
        <v>'21.240',</v>
      </c>
      <c r="F33" t="s">
        <v>41</v>
      </c>
      <c r="G33">
        <v>160</v>
      </c>
      <c r="H33" s="29">
        <v>21240</v>
      </c>
      <c r="I33" t="s">
        <v>54</v>
      </c>
      <c r="J33">
        <v>-153.81</v>
      </c>
    </row>
    <row r="34" spans="1:10" x14ac:dyDescent="0.25">
      <c r="A34" s="29">
        <v>21241</v>
      </c>
      <c r="B34" s="38" t="s">
        <v>96</v>
      </c>
      <c r="C34" t="s">
        <v>97</v>
      </c>
      <c r="D34" t="str">
        <f t="shared" si="0"/>
        <v>'21.241',</v>
      </c>
      <c r="F34" t="s">
        <v>41</v>
      </c>
      <c r="G34">
        <v>161</v>
      </c>
      <c r="H34" s="29">
        <v>21241</v>
      </c>
      <c r="I34" t="s">
        <v>55</v>
      </c>
      <c r="J34">
        <v>-47.52</v>
      </c>
    </row>
    <row r="35" spans="1:10" x14ac:dyDescent="0.25">
      <c r="A35" s="29">
        <v>21250</v>
      </c>
      <c r="B35" s="38" t="s">
        <v>96</v>
      </c>
      <c r="C35" t="s">
        <v>97</v>
      </c>
      <c r="D35" t="str">
        <f t="shared" si="0"/>
        <v>'21.250',</v>
      </c>
      <c r="F35" t="s">
        <v>41</v>
      </c>
      <c r="G35">
        <v>167</v>
      </c>
      <c r="H35" s="29">
        <v>21250</v>
      </c>
      <c r="I35" t="s">
        <v>56</v>
      </c>
      <c r="J35">
        <v>-357.88</v>
      </c>
    </row>
    <row r="36" spans="1:10" x14ac:dyDescent="0.25">
      <c r="A36" s="29">
        <v>21280</v>
      </c>
      <c r="B36" s="38" t="s">
        <v>96</v>
      </c>
      <c r="C36" t="s">
        <v>97</v>
      </c>
      <c r="D36" t="str">
        <f t="shared" si="0"/>
        <v>'21.280',</v>
      </c>
      <c r="F36" t="s">
        <v>41</v>
      </c>
      <c r="G36">
        <v>169</v>
      </c>
      <c r="H36" s="29">
        <v>21280</v>
      </c>
      <c r="I36" t="s">
        <v>57</v>
      </c>
      <c r="J36">
        <v>-350.55</v>
      </c>
    </row>
    <row r="37" spans="1:10" x14ac:dyDescent="0.25">
      <c r="A37" s="29">
        <v>21402</v>
      </c>
      <c r="B37" s="38" t="s">
        <v>96</v>
      </c>
      <c r="C37" t="s">
        <v>97</v>
      </c>
      <c r="D37" t="str">
        <f t="shared" si="0"/>
        <v>'21.402',</v>
      </c>
      <c r="F37" t="s">
        <v>41</v>
      </c>
      <c r="G37">
        <v>172</v>
      </c>
      <c r="H37" s="29">
        <v>21402</v>
      </c>
      <c r="I37" t="s">
        <v>103</v>
      </c>
      <c r="J37">
        <v>-54.74</v>
      </c>
    </row>
    <row r="38" spans="1:10" x14ac:dyDescent="0.25">
      <c r="A38" s="29">
        <v>21451</v>
      </c>
      <c r="B38" s="38" t="s">
        <v>96</v>
      </c>
      <c r="C38" t="s">
        <v>97</v>
      </c>
      <c r="D38" t="str">
        <f t="shared" si="0"/>
        <v>'21.451',</v>
      </c>
      <c r="F38" t="s">
        <v>41</v>
      </c>
      <c r="G38">
        <v>185</v>
      </c>
      <c r="H38" s="29">
        <v>21451</v>
      </c>
      <c r="I38" t="s">
        <v>58</v>
      </c>
      <c r="J38">
        <v>-158.29</v>
      </c>
    </row>
    <row r="39" spans="1:10" x14ac:dyDescent="0.25">
      <c r="A39" s="29">
        <v>21454</v>
      </c>
      <c r="B39" s="38" t="s">
        <v>96</v>
      </c>
      <c r="C39" t="s">
        <v>97</v>
      </c>
      <c r="D39" t="str">
        <f t="shared" si="0"/>
        <v>'21.454',</v>
      </c>
      <c r="F39" t="s">
        <v>41</v>
      </c>
      <c r="G39">
        <v>188</v>
      </c>
      <c r="H39" s="29">
        <v>21454</v>
      </c>
      <c r="I39" t="s">
        <v>104</v>
      </c>
      <c r="J39">
        <v>-15.84</v>
      </c>
    </row>
    <row r="40" spans="1:10" x14ac:dyDescent="0.25">
      <c r="A40" s="29">
        <v>21463</v>
      </c>
      <c r="B40" s="38" t="s">
        <v>96</v>
      </c>
      <c r="C40" t="s">
        <v>97</v>
      </c>
      <c r="D40" t="str">
        <f t="shared" si="0"/>
        <v>'21.463',</v>
      </c>
      <c r="F40" t="s">
        <v>41</v>
      </c>
      <c r="G40">
        <v>192</v>
      </c>
      <c r="H40" s="29">
        <v>21463</v>
      </c>
      <c r="I40" t="s">
        <v>59</v>
      </c>
      <c r="J40">
        <v>-117.15</v>
      </c>
    </row>
    <row r="41" spans="1:10" x14ac:dyDescent="0.25">
      <c r="A41" s="29">
        <v>21467</v>
      </c>
      <c r="B41" s="38" t="s">
        <v>96</v>
      </c>
      <c r="C41" t="s">
        <v>97</v>
      </c>
      <c r="D41" t="str">
        <f t="shared" si="0"/>
        <v>'21.467',</v>
      </c>
      <c r="F41" t="s">
        <v>41</v>
      </c>
      <c r="G41">
        <v>196</v>
      </c>
      <c r="H41" s="29">
        <v>21467</v>
      </c>
      <c r="I41" t="s">
        <v>136</v>
      </c>
      <c r="J41">
        <v>-15.84</v>
      </c>
    </row>
    <row r="42" spans="1:10" x14ac:dyDescent="0.25">
      <c r="A42" s="29">
        <v>21468</v>
      </c>
      <c r="B42" s="38" t="s">
        <v>96</v>
      </c>
      <c r="C42" t="s">
        <v>97</v>
      </c>
      <c r="D42" t="str">
        <f t="shared" si="0"/>
        <v>'21.468',</v>
      </c>
      <c r="F42" t="s">
        <v>41</v>
      </c>
      <c r="G42">
        <v>197</v>
      </c>
      <c r="H42" s="29">
        <v>21468</v>
      </c>
      <c r="I42" t="s">
        <v>105</v>
      </c>
      <c r="J42">
        <v>-53.56</v>
      </c>
    </row>
    <row r="43" spans="1:10" x14ac:dyDescent="0.25">
      <c r="A43" s="29">
        <v>22000</v>
      </c>
      <c r="B43" s="38" t="s">
        <v>96</v>
      </c>
      <c r="C43" t="s">
        <v>97</v>
      </c>
      <c r="D43" t="str">
        <f t="shared" si="0"/>
        <v>'22.000',</v>
      </c>
      <c r="F43" t="s">
        <v>41</v>
      </c>
      <c r="G43">
        <v>201</v>
      </c>
      <c r="H43" s="29">
        <v>22000</v>
      </c>
      <c r="I43" t="s">
        <v>60</v>
      </c>
      <c r="J43">
        <v>-98.65</v>
      </c>
    </row>
    <row r="44" spans="1:10" x14ac:dyDescent="0.25">
      <c r="A44" s="29">
        <v>22001</v>
      </c>
      <c r="B44" s="38" t="s">
        <v>96</v>
      </c>
      <c r="C44" t="s">
        <v>97</v>
      </c>
      <c r="D44" t="str">
        <f t="shared" si="0"/>
        <v>'22.001',</v>
      </c>
      <c r="F44" t="s">
        <v>41</v>
      </c>
      <c r="G44">
        <v>202</v>
      </c>
      <c r="H44" s="29">
        <v>22001</v>
      </c>
      <c r="I44" t="s">
        <v>61</v>
      </c>
      <c r="J44">
        <v>-28.49</v>
      </c>
    </row>
    <row r="45" spans="1:10" x14ac:dyDescent="0.25">
      <c r="A45" s="29">
        <v>22006</v>
      </c>
      <c r="B45" s="38" t="s">
        <v>96</v>
      </c>
      <c r="C45" t="s">
        <v>97</v>
      </c>
      <c r="D45" t="str">
        <f t="shared" si="0"/>
        <v>'22.006',</v>
      </c>
      <c r="F45" t="s">
        <v>41</v>
      </c>
      <c r="G45">
        <v>863</v>
      </c>
      <c r="H45" s="29">
        <v>22006</v>
      </c>
      <c r="I45" t="s">
        <v>92</v>
      </c>
      <c r="J45">
        <v>-51.55</v>
      </c>
    </row>
    <row r="46" spans="1:10" x14ac:dyDescent="0.25">
      <c r="A46" s="29">
        <v>22011</v>
      </c>
      <c r="B46" s="38" t="s">
        <v>96</v>
      </c>
      <c r="C46" t="s">
        <v>97</v>
      </c>
      <c r="D46" t="str">
        <f t="shared" si="0"/>
        <v>'22.011',</v>
      </c>
      <c r="F46" t="s">
        <v>41</v>
      </c>
      <c r="G46">
        <v>208</v>
      </c>
      <c r="H46" s="29">
        <v>22011</v>
      </c>
      <c r="I46" t="s">
        <v>62</v>
      </c>
      <c r="J46">
        <v>-85.47</v>
      </c>
    </row>
    <row r="47" spans="1:10" x14ac:dyDescent="0.25">
      <c r="A47" s="29">
        <v>22014</v>
      </c>
      <c r="B47" s="38" t="s">
        <v>96</v>
      </c>
      <c r="C47" t="s">
        <v>97</v>
      </c>
      <c r="D47" t="str">
        <f t="shared" si="0"/>
        <v>'22.014',</v>
      </c>
      <c r="F47" t="s">
        <v>41</v>
      </c>
      <c r="G47">
        <v>211</v>
      </c>
      <c r="H47" s="29">
        <v>22014</v>
      </c>
      <c r="I47" t="s">
        <v>63</v>
      </c>
      <c r="J47">
        <v>-132.99</v>
      </c>
    </row>
    <row r="48" spans="1:10" x14ac:dyDescent="0.25">
      <c r="A48" s="29">
        <v>22100</v>
      </c>
      <c r="B48" s="38" t="s">
        <v>96</v>
      </c>
      <c r="C48" t="s">
        <v>97</v>
      </c>
      <c r="D48" t="str">
        <f t="shared" si="0"/>
        <v>'22.100',</v>
      </c>
      <c r="F48" t="s">
        <v>41</v>
      </c>
      <c r="G48">
        <v>220</v>
      </c>
      <c r="H48" s="29">
        <v>22100</v>
      </c>
      <c r="I48" t="s">
        <v>64</v>
      </c>
      <c r="J48">
        <v>-240.68</v>
      </c>
    </row>
    <row r="49" spans="1:10" x14ac:dyDescent="0.25">
      <c r="A49" s="29">
        <v>22102</v>
      </c>
      <c r="B49" s="38" t="s">
        <v>96</v>
      </c>
      <c r="C49" t="s">
        <v>97</v>
      </c>
      <c r="D49" t="str">
        <f t="shared" si="0"/>
        <v>'22.102',</v>
      </c>
      <c r="F49" t="s">
        <v>41</v>
      </c>
      <c r="G49">
        <v>221</v>
      </c>
      <c r="H49" s="29">
        <v>22102</v>
      </c>
      <c r="I49" t="s">
        <v>65</v>
      </c>
      <c r="J49">
        <v>-736.13</v>
      </c>
    </row>
    <row r="50" spans="1:10" x14ac:dyDescent="0.25">
      <c r="A50" s="29">
        <v>22104</v>
      </c>
      <c r="B50" s="38" t="s">
        <v>96</v>
      </c>
      <c r="C50" t="s">
        <v>97</v>
      </c>
      <c r="D50" t="str">
        <f t="shared" si="0"/>
        <v>'22.104',</v>
      </c>
      <c r="F50" t="s">
        <v>41</v>
      </c>
      <c r="G50">
        <v>223</v>
      </c>
      <c r="H50" s="29">
        <v>22104</v>
      </c>
      <c r="I50" t="s">
        <v>66</v>
      </c>
      <c r="J50">
        <v>-28.49</v>
      </c>
    </row>
    <row r="51" spans="1:10" x14ac:dyDescent="0.25">
      <c r="A51" s="29">
        <v>22105</v>
      </c>
      <c r="B51" s="38" t="s">
        <v>96</v>
      </c>
      <c r="C51" t="s">
        <v>97</v>
      </c>
      <c r="D51" t="str">
        <f t="shared" si="0"/>
        <v>'22.105',</v>
      </c>
      <c r="F51" t="s">
        <v>41</v>
      </c>
      <c r="G51">
        <v>224</v>
      </c>
      <c r="H51" s="29">
        <v>22105</v>
      </c>
      <c r="I51" t="s">
        <v>106</v>
      </c>
      <c r="J51">
        <v>-51.55</v>
      </c>
    </row>
    <row r="52" spans="1:10" x14ac:dyDescent="0.25">
      <c r="A52" s="29">
        <v>22107</v>
      </c>
      <c r="B52" s="38" t="s">
        <v>96</v>
      </c>
      <c r="C52" t="s">
        <v>97</v>
      </c>
      <c r="D52" t="str">
        <f t="shared" si="0"/>
        <v>'22.107',</v>
      </c>
      <c r="F52" t="s">
        <v>41</v>
      </c>
      <c r="G52">
        <v>225</v>
      </c>
      <c r="H52" s="29">
        <v>22107</v>
      </c>
      <c r="I52" t="s">
        <v>67</v>
      </c>
      <c r="J52">
        <v>-28.49</v>
      </c>
    </row>
    <row r="53" spans="1:10" x14ac:dyDescent="0.25">
      <c r="A53" s="29">
        <v>22109</v>
      </c>
      <c r="B53" s="38" t="s">
        <v>96</v>
      </c>
      <c r="C53" t="s">
        <v>97</v>
      </c>
      <c r="D53" t="str">
        <f t="shared" si="0"/>
        <v>'22.109',</v>
      </c>
      <c r="F53" t="s">
        <v>41</v>
      </c>
      <c r="G53">
        <v>1119</v>
      </c>
      <c r="H53" s="29">
        <v>22109</v>
      </c>
      <c r="I53" t="s">
        <v>137</v>
      </c>
      <c r="J53">
        <v>-15.84</v>
      </c>
    </row>
    <row r="54" spans="1:10" x14ac:dyDescent="0.25">
      <c r="A54" s="29">
        <v>22119</v>
      </c>
      <c r="B54" s="38" t="s">
        <v>96</v>
      </c>
      <c r="C54" t="s">
        <v>97</v>
      </c>
      <c r="D54" t="str">
        <f t="shared" si="0"/>
        <v>'22.119',</v>
      </c>
      <c r="F54" t="s">
        <v>41</v>
      </c>
      <c r="G54">
        <v>229</v>
      </c>
      <c r="H54" s="29">
        <v>22119</v>
      </c>
      <c r="I54" t="s">
        <v>68</v>
      </c>
      <c r="J54">
        <v>-28.49</v>
      </c>
    </row>
    <row r="55" spans="1:10" x14ac:dyDescent="0.25">
      <c r="A55" s="29">
        <v>22120</v>
      </c>
      <c r="B55" s="38" t="s">
        <v>96</v>
      </c>
      <c r="C55" t="s">
        <v>97</v>
      </c>
      <c r="D55" t="str">
        <f t="shared" si="0"/>
        <v>'22.120',</v>
      </c>
      <c r="F55" t="s">
        <v>41</v>
      </c>
      <c r="G55">
        <v>230</v>
      </c>
      <c r="H55" s="29">
        <v>22120</v>
      </c>
      <c r="I55" t="s">
        <v>69</v>
      </c>
      <c r="J55">
        <v>-28.49</v>
      </c>
    </row>
    <row r="56" spans="1:10" x14ac:dyDescent="0.25">
      <c r="A56" s="29">
        <v>22150</v>
      </c>
      <c r="B56" s="38" t="s">
        <v>96</v>
      </c>
      <c r="C56" t="s">
        <v>97</v>
      </c>
      <c r="D56" t="str">
        <f t="shared" si="0"/>
        <v>'22.150',</v>
      </c>
      <c r="F56" t="s">
        <v>41</v>
      </c>
      <c r="G56">
        <v>234</v>
      </c>
      <c r="H56" s="29">
        <v>22150</v>
      </c>
      <c r="I56" t="s">
        <v>70</v>
      </c>
      <c r="J56">
        <v>-15.84</v>
      </c>
    </row>
    <row r="57" spans="1:10" x14ac:dyDescent="0.25">
      <c r="A57" s="29">
        <v>22160</v>
      </c>
      <c r="B57" s="38" t="s">
        <v>96</v>
      </c>
      <c r="C57" t="s">
        <v>97</v>
      </c>
      <c r="D57" t="str">
        <f t="shared" si="0"/>
        <v>'22.160',</v>
      </c>
      <c r="F57" t="s">
        <v>41</v>
      </c>
      <c r="G57">
        <v>235</v>
      </c>
      <c r="H57" s="29">
        <v>22160</v>
      </c>
      <c r="I57" t="s">
        <v>71</v>
      </c>
      <c r="J57">
        <v>-38.9</v>
      </c>
    </row>
    <row r="58" spans="1:10" x14ac:dyDescent="0.25">
      <c r="A58" s="29">
        <v>22170</v>
      </c>
      <c r="B58" s="38" t="s">
        <v>96</v>
      </c>
      <c r="C58" t="s">
        <v>97</v>
      </c>
      <c r="D58" t="str">
        <f t="shared" si="0"/>
        <v>'22.170',</v>
      </c>
      <c r="F58" t="s">
        <v>41</v>
      </c>
      <c r="G58">
        <v>236</v>
      </c>
      <c r="H58" s="29">
        <v>22170</v>
      </c>
      <c r="I58" t="s">
        <v>72</v>
      </c>
      <c r="J58">
        <v>-45.39</v>
      </c>
    </row>
    <row r="59" spans="1:10" x14ac:dyDescent="0.25">
      <c r="A59" s="29">
        <v>22172</v>
      </c>
      <c r="B59" s="38" t="s">
        <v>96</v>
      </c>
      <c r="C59" t="s">
        <v>97</v>
      </c>
      <c r="D59" t="str">
        <f t="shared" si="0"/>
        <v>'22.172',</v>
      </c>
      <c r="F59" t="s">
        <v>41</v>
      </c>
      <c r="G59">
        <v>238</v>
      </c>
      <c r="H59" s="29">
        <v>22184</v>
      </c>
      <c r="I59" t="s">
        <v>73</v>
      </c>
      <c r="J59">
        <v>-28.49</v>
      </c>
    </row>
    <row r="60" spans="1:10" x14ac:dyDescent="0.25">
      <c r="A60" s="29">
        <v>22184</v>
      </c>
      <c r="B60" s="38" t="s">
        <v>96</v>
      </c>
      <c r="C60" t="s">
        <v>97</v>
      </c>
      <c r="D60" t="str">
        <f t="shared" si="0"/>
        <v>'22.184',</v>
      </c>
      <c r="F60" t="s">
        <v>41</v>
      </c>
      <c r="G60">
        <v>239</v>
      </c>
      <c r="H60" s="29">
        <v>22185</v>
      </c>
      <c r="I60" t="s">
        <v>74</v>
      </c>
      <c r="J60">
        <v>-15.84</v>
      </c>
    </row>
    <row r="61" spans="1:10" x14ac:dyDescent="0.25">
      <c r="A61" s="29">
        <v>22185</v>
      </c>
      <c r="B61" s="38" t="s">
        <v>96</v>
      </c>
      <c r="C61" t="s">
        <v>97</v>
      </c>
      <c r="D61" t="str">
        <f t="shared" si="0"/>
        <v>'22.185',</v>
      </c>
      <c r="F61" t="s">
        <v>41</v>
      </c>
      <c r="G61">
        <v>241</v>
      </c>
      <c r="H61" s="29">
        <v>22192</v>
      </c>
      <c r="I61" t="s">
        <v>75</v>
      </c>
      <c r="J61">
        <v>-28.49</v>
      </c>
    </row>
    <row r="62" spans="1:10" x14ac:dyDescent="0.25">
      <c r="A62" s="29">
        <v>22192</v>
      </c>
      <c r="B62" s="38" t="s">
        <v>96</v>
      </c>
      <c r="C62" t="s">
        <v>97</v>
      </c>
      <c r="D62" t="str">
        <f t="shared" si="0"/>
        <v>'22.192',</v>
      </c>
      <c r="F62" t="s">
        <v>41</v>
      </c>
      <c r="G62">
        <v>249</v>
      </c>
      <c r="H62" s="29">
        <v>22204</v>
      </c>
      <c r="I62" t="s">
        <v>76</v>
      </c>
      <c r="J62">
        <v>-28.49</v>
      </c>
    </row>
    <row r="63" spans="1:10" x14ac:dyDescent="0.25">
      <c r="A63" s="29">
        <v>22204</v>
      </c>
      <c r="B63" s="38" t="s">
        <v>96</v>
      </c>
      <c r="C63" t="s">
        <v>97</v>
      </c>
      <c r="D63" t="str">
        <f t="shared" si="0"/>
        <v>'22.204',</v>
      </c>
      <c r="F63" t="s">
        <v>41</v>
      </c>
      <c r="G63">
        <v>257</v>
      </c>
      <c r="H63" s="29">
        <v>22220</v>
      </c>
      <c r="I63" t="s">
        <v>77</v>
      </c>
      <c r="J63">
        <v>-1391.88</v>
      </c>
    </row>
    <row r="64" spans="1:10" x14ac:dyDescent="0.25">
      <c r="A64" s="29">
        <v>22220</v>
      </c>
      <c r="B64" s="38" t="s">
        <v>96</v>
      </c>
      <c r="C64" t="s">
        <v>97</v>
      </c>
      <c r="D64" t="str">
        <f t="shared" si="0"/>
        <v>'22.220',</v>
      </c>
      <c r="F64" t="s">
        <v>41</v>
      </c>
      <c r="G64">
        <v>265</v>
      </c>
      <c r="H64" s="29">
        <v>22233</v>
      </c>
      <c r="I64" t="s">
        <v>78</v>
      </c>
      <c r="J64">
        <v>-230.6</v>
      </c>
    </row>
    <row r="65" spans="1:10" x14ac:dyDescent="0.25">
      <c r="A65" s="29">
        <v>22233</v>
      </c>
      <c r="B65" s="38" t="s">
        <v>96</v>
      </c>
      <c r="C65" t="s">
        <v>97</v>
      </c>
      <c r="D65" t="str">
        <f t="shared" si="0"/>
        <v>'22.233',</v>
      </c>
      <c r="F65" t="s">
        <v>41</v>
      </c>
      <c r="G65">
        <v>270</v>
      </c>
      <c r="H65" s="29">
        <v>22240</v>
      </c>
      <c r="I65" t="s">
        <v>79</v>
      </c>
      <c r="J65">
        <v>-44.33</v>
      </c>
    </row>
    <row r="66" spans="1:10" x14ac:dyDescent="0.25">
      <c r="A66" s="29">
        <v>22240</v>
      </c>
      <c r="B66" s="38" t="s">
        <v>96</v>
      </c>
      <c r="C66" t="s">
        <v>97</v>
      </c>
      <c r="D66" t="str">
        <f t="shared" ref="D66:D83" si="1">CONCATENATE(B66,TEXT(A66,"##.###"),B66,C66)</f>
        <v>'22.240',</v>
      </c>
      <c r="F66" t="s">
        <v>41</v>
      </c>
      <c r="G66">
        <v>271</v>
      </c>
      <c r="H66" s="29">
        <v>22310</v>
      </c>
      <c r="I66" t="s">
        <v>80</v>
      </c>
      <c r="J66">
        <v>-101.31</v>
      </c>
    </row>
    <row r="67" spans="1:10" x14ac:dyDescent="0.25">
      <c r="A67" s="29">
        <v>22310</v>
      </c>
      <c r="B67" s="38" t="s">
        <v>96</v>
      </c>
      <c r="C67" t="s">
        <v>97</v>
      </c>
      <c r="D67" t="str">
        <f t="shared" si="1"/>
        <v>'22.310',</v>
      </c>
      <c r="F67" t="s">
        <v>41</v>
      </c>
      <c r="G67">
        <v>272</v>
      </c>
      <c r="H67" s="29">
        <v>22320</v>
      </c>
      <c r="I67" t="s">
        <v>81</v>
      </c>
      <c r="J67">
        <v>-165.51</v>
      </c>
    </row>
    <row r="68" spans="1:10" x14ac:dyDescent="0.25">
      <c r="A68" s="29">
        <v>22320</v>
      </c>
      <c r="B68" s="38" t="s">
        <v>96</v>
      </c>
      <c r="C68" t="s">
        <v>97</v>
      </c>
      <c r="D68" t="str">
        <f t="shared" si="1"/>
        <v>'22.320',</v>
      </c>
      <c r="F68" t="s">
        <v>41</v>
      </c>
      <c r="G68">
        <v>274</v>
      </c>
      <c r="H68" s="29">
        <v>22330</v>
      </c>
      <c r="I68" t="s">
        <v>82</v>
      </c>
      <c r="J68">
        <v>-85.47</v>
      </c>
    </row>
    <row r="69" spans="1:10" x14ac:dyDescent="0.25">
      <c r="A69" s="29">
        <v>22330</v>
      </c>
      <c r="B69" s="38" t="s">
        <v>96</v>
      </c>
      <c r="C69" t="s">
        <v>97</v>
      </c>
      <c r="D69" t="str">
        <f t="shared" si="1"/>
        <v>'22.330',</v>
      </c>
      <c r="F69" t="s">
        <v>41</v>
      </c>
      <c r="G69">
        <v>275</v>
      </c>
      <c r="H69" s="29">
        <v>22331</v>
      </c>
      <c r="I69" t="s">
        <v>83</v>
      </c>
      <c r="J69">
        <v>-962.81</v>
      </c>
    </row>
    <row r="70" spans="1:10" x14ac:dyDescent="0.25">
      <c r="A70" s="29">
        <v>22331</v>
      </c>
      <c r="B70" s="38" t="s">
        <v>96</v>
      </c>
      <c r="C70" t="s">
        <v>97</v>
      </c>
      <c r="D70" t="str">
        <f t="shared" si="1"/>
        <v>'22.331',</v>
      </c>
      <c r="F70" t="s">
        <v>41</v>
      </c>
      <c r="G70">
        <v>276</v>
      </c>
      <c r="H70" s="29">
        <v>22332</v>
      </c>
      <c r="I70" t="s">
        <v>84</v>
      </c>
      <c r="J70">
        <v>-60.17</v>
      </c>
    </row>
    <row r="71" spans="1:10" x14ac:dyDescent="0.25">
      <c r="A71" s="29">
        <v>22332</v>
      </c>
      <c r="B71" s="38" t="s">
        <v>96</v>
      </c>
      <c r="C71" t="s">
        <v>97</v>
      </c>
      <c r="D71" t="str">
        <f t="shared" si="1"/>
        <v>'22.332',</v>
      </c>
      <c r="F71" t="s">
        <v>41</v>
      </c>
      <c r="G71">
        <v>277</v>
      </c>
      <c r="H71" s="29">
        <v>22333</v>
      </c>
      <c r="I71" t="s">
        <v>85</v>
      </c>
      <c r="J71">
        <v>-88.66</v>
      </c>
    </row>
    <row r="72" spans="1:10" x14ac:dyDescent="0.25">
      <c r="A72" s="29">
        <v>22333</v>
      </c>
      <c r="B72" s="38" t="s">
        <v>96</v>
      </c>
      <c r="C72" t="s">
        <v>97</v>
      </c>
      <c r="D72" t="str">
        <f t="shared" si="1"/>
        <v>'22.333',</v>
      </c>
      <c r="F72" t="s">
        <v>41</v>
      </c>
      <c r="G72">
        <v>279</v>
      </c>
      <c r="H72" s="29">
        <v>22340</v>
      </c>
      <c r="I72" t="s">
        <v>86</v>
      </c>
      <c r="J72">
        <v>-31.68</v>
      </c>
    </row>
    <row r="73" spans="1:10" x14ac:dyDescent="0.25">
      <c r="A73" s="29">
        <v>22340</v>
      </c>
      <c r="B73" s="38" t="s">
        <v>96</v>
      </c>
      <c r="C73" t="s">
        <v>97</v>
      </c>
      <c r="D73" t="str">
        <f t="shared" si="1"/>
        <v>'22.340',</v>
      </c>
      <c r="F73" t="s">
        <v>41</v>
      </c>
      <c r="G73">
        <v>280</v>
      </c>
      <c r="H73" s="29">
        <v>22360</v>
      </c>
      <c r="I73" t="s">
        <v>87</v>
      </c>
      <c r="J73">
        <v>-108.53</v>
      </c>
    </row>
    <row r="74" spans="1:10" x14ac:dyDescent="0.25">
      <c r="A74" s="29">
        <v>22360</v>
      </c>
      <c r="B74" s="38" t="s">
        <v>96</v>
      </c>
      <c r="C74" t="s">
        <v>97</v>
      </c>
      <c r="D74" t="str">
        <f t="shared" si="1"/>
        <v>'22.360',</v>
      </c>
      <c r="F74" t="s">
        <v>41</v>
      </c>
      <c r="G74">
        <v>281</v>
      </c>
      <c r="H74" s="29">
        <v>22370</v>
      </c>
      <c r="I74" t="s">
        <v>88</v>
      </c>
      <c r="J74">
        <v>-44.33</v>
      </c>
    </row>
    <row r="75" spans="1:10" x14ac:dyDescent="0.25">
      <c r="A75" s="29">
        <v>22370</v>
      </c>
      <c r="B75" s="38" t="s">
        <v>96</v>
      </c>
      <c r="C75" t="s">
        <v>97</v>
      </c>
      <c r="D75" t="str">
        <f t="shared" si="1"/>
        <v>'22.370',</v>
      </c>
      <c r="F75" t="s">
        <v>41</v>
      </c>
      <c r="G75">
        <v>283</v>
      </c>
      <c r="H75" s="29">
        <v>22390</v>
      </c>
      <c r="I75" t="s">
        <v>89</v>
      </c>
      <c r="J75">
        <v>-15.84</v>
      </c>
    </row>
    <row r="76" spans="1:10" x14ac:dyDescent="0.25">
      <c r="A76" s="29">
        <v>22390</v>
      </c>
      <c r="B76" s="38" t="s">
        <v>96</v>
      </c>
      <c r="C76" t="s">
        <v>97</v>
      </c>
      <c r="D76" t="str">
        <f t="shared" si="1"/>
        <v>'22.390',</v>
      </c>
      <c r="F76" t="s">
        <v>41</v>
      </c>
      <c r="G76">
        <v>284</v>
      </c>
      <c r="H76" s="29">
        <v>22391</v>
      </c>
      <c r="I76" t="s">
        <v>90</v>
      </c>
      <c r="J76">
        <v>-44.33</v>
      </c>
    </row>
    <row r="77" spans="1:10" x14ac:dyDescent="0.25">
      <c r="A77" s="29">
        <v>22391</v>
      </c>
      <c r="B77" s="38" t="s">
        <v>96</v>
      </c>
      <c r="C77" t="s">
        <v>97</v>
      </c>
      <c r="D77" t="str">
        <f t="shared" si="1"/>
        <v>'22.391',</v>
      </c>
      <c r="F77" t="s">
        <v>41</v>
      </c>
      <c r="G77">
        <v>296</v>
      </c>
      <c r="H77" s="29">
        <v>22407</v>
      </c>
      <c r="I77" t="s">
        <v>91</v>
      </c>
      <c r="J77">
        <v>-309.13</v>
      </c>
    </row>
    <row r="78" spans="1:10" x14ac:dyDescent="0.25">
      <c r="A78" s="29">
        <v>22407</v>
      </c>
      <c r="B78" s="38" t="s">
        <v>96</v>
      </c>
      <c r="C78" t="s">
        <v>97</v>
      </c>
      <c r="D78" t="str">
        <f t="shared" si="1"/>
        <v>'22.407',</v>
      </c>
      <c r="F78" t="s">
        <v>41</v>
      </c>
      <c r="G78">
        <v>1003</v>
      </c>
      <c r="H78" s="29">
        <v>22434</v>
      </c>
      <c r="I78" t="s">
        <v>139</v>
      </c>
      <c r="J78">
        <v>-44.33</v>
      </c>
    </row>
    <row r="79" spans="1:10" x14ac:dyDescent="0.25">
      <c r="A79" s="29">
        <v>22434</v>
      </c>
      <c r="B79" s="38" t="s">
        <v>96</v>
      </c>
      <c r="C79" t="s">
        <v>97</v>
      </c>
      <c r="D79" t="str">
        <f t="shared" si="1"/>
        <v>'22.434',</v>
      </c>
      <c r="F79" t="s">
        <v>141</v>
      </c>
      <c r="G79">
        <v>549</v>
      </c>
      <c r="H79" s="29">
        <v>35100</v>
      </c>
      <c r="I79" t="s">
        <v>140</v>
      </c>
      <c r="J79">
        <v>-44.33</v>
      </c>
    </row>
    <row r="80" spans="1:10" x14ac:dyDescent="0.25">
      <c r="A80" s="29">
        <v>35100</v>
      </c>
      <c r="B80" s="38" t="s">
        <v>96</v>
      </c>
      <c r="C80" t="s">
        <v>97</v>
      </c>
      <c r="D80" t="str">
        <f t="shared" si="1"/>
        <v>'35.100',</v>
      </c>
      <c r="F80" t="s">
        <v>93</v>
      </c>
      <c r="G80">
        <v>528</v>
      </c>
      <c r="H80" s="29">
        <v>40010</v>
      </c>
      <c r="I80" t="s">
        <v>94</v>
      </c>
      <c r="J80">
        <v>-15.84</v>
      </c>
    </row>
    <row r="81" spans="1:10" x14ac:dyDescent="0.25">
      <c r="A81" s="29">
        <v>40010</v>
      </c>
      <c r="B81" s="38" t="s">
        <v>96</v>
      </c>
      <c r="C81" t="s">
        <v>97</v>
      </c>
      <c r="D81" t="str">
        <f t="shared" si="1"/>
        <v>'40.010',</v>
      </c>
      <c r="F81" t="s">
        <v>93</v>
      </c>
      <c r="G81">
        <v>780</v>
      </c>
      <c r="H81" s="29">
        <v>40014</v>
      </c>
      <c r="I81" t="s">
        <v>142</v>
      </c>
      <c r="J81">
        <v>-15.84</v>
      </c>
    </row>
    <row r="82" spans="1:10" x14ac:dyDescent="0.25">
      <c r="A82" s="29">
        <v>40014</v>
      </c>
      <c r="B82" s="38" t="s">
        <v>96</v>
      </c>
      <c r="C82" t="s">
        <v>97</v>
      </c>
      <c r="D82" t="str">
        <f t="shared" si="1"/>
        <v>'40.014',</v>
      </c>
      <c r="F82" t="s">
        <v>144</v>
      </c>
      <c r="G82">
        <v>518</v>
      </c>
      <c r="H82" s="29">
        <v>42001</v>
      </c>
      <c r="I82" t="s">
        <v>143</v>
      </c>
      <c r="J82">
        <v>-33.799999999999997</v>
      </c>
    </row>
    <row r="83" spans="1:10" x14ac:dyDescent="0.25">
      <c r="A83" s="29">
        <v>42001</v>
      </c>
      <c r="B83" s="38" t="s">
        <v>96</v>
      </c>
      <c r="D83" t="str">
        <f t="shared" si="1"/>
        <v>'42.001'</v>
      </c>
    </row>
  </sheetData>
  <conditionalFormatting sqref="H1:H1048576">
    <cfRule type="duplicateValues" dxfId="19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4386-1DBE-490A-A3BA-7AAC8B2EDD36}">
  <dimension ref="A1:Q84"/>
  <sheetViews>
    <sheetView topLeftCell="A65" workbookViewId="0">
      <selection activeCell="J2" sqref="J2:J84"/>
    </sheetView>
  </sheetViews>
  <sheetFormatPr defaultRowHeight="15" x14ac:dyDescent="0.25"/>
  <cols>
    <col min="15" max="15" width="18.7109375" bestFit="1" customWidth="1"/>
    <col min="16" max="16" width="9.140625" customWidth="1"/>
  </cols>
  <sheetData>
    <row r="1" spans="1:17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15</v>
      </c>
      <c r="O1" t="s">
        <v>120</v>
      </c>
      <c r="P1" t="s">
        <v>121</v>
      </c>
      <c r="Q1" t="s">
        <v>5</v>
      </c>
    </row>
    <row r="2" spans="1:17" x14ac:dyDescent="0.25">
      <c r="A2" s="39">
        <v>45505</v>
      </c>
      <c r="B2" s="39">
        <v>45535</v>
      </c>
      <c r="C2" t="s">
        <v>32</v>
      </c>
      <c r="D2" t="s">
        <v>122</v>
      </c>
      <c r="E2" t="s">
        <v>123</v>
      </c>
      <c r="F2" t="s">
        <v>2</v>
      </c>
      <c r="G2" t="s">
        <v>3</v>
      </c>
      <c r="H2" s="39">
        <v>45519</v>
      </c>
      <c r="I2" t="s">
        <v>124</v>
      </c>
      <c r="J2">
        <v>-44.33</v>
      </c>
      <c r="K2" t="s">
        <v>125</v>
      </c>
      <c r="L2">
        <v>1</v>
      </c>
      <c r="M2" t="s">
        <v>31</v>
      </c>
      <c r="N2" s="29">
        <v>11001</v>
      </c>
      <c r="O2">
        <v>30125538082024</v>
      </c>
      <c r="P2" t="s">
        <v>126</v>
      </c>
      <c r="Q2" t="s">
        <v>127</v>
      </c>
    </row>
    <row r="3" spans="1:17" x14ac:dyDescent="0.25">
      <c r="A3" s="39">
        <v>45505</v>
      </c>
      <c r="B3" s="39">
        <v>45535</v>
      </c>
      <c r="C3" t="s">
        <v>128</v>
      </c>
      <c r="D3" t="s">
        <v>122</v>
      </c>
      <c r="E3" t="s">
        <v>123</v>
      </c>
      <c r="F3" t="s">
        <v>2</v>
      </c>
      <c r="G3" t="s">
        <v>3</v>
      </c>
      <c r="H3" s="39">
        <v>45519</v>
      </c>
      <c r="I3" t="s">
        <v>124</v>
      </c>
      <c r="J3">
        <v>-28.45</v>
      </c>
      <c r="K3" t="s">
        <v>125</v>
      </c>
      <c r="L3">
        <v>1</v>
      </c>
      <c r="M3" t="s">
        <v>31</v>
      </c>
      <c r="N3" s="29">
        <v>12001</v>
      </c>
      <c r="O3">
        <v>30125538082024</v>
      </c>
      <c r="P3" t="s">
        <v>126</v>
      </c>
      <c r="Q3" t="s">
        <v>127</v>
      </c>
    </row>
    <row r="4" spans="1:17" x14ac:dyDescent="0.25">
      <c r="A4" s="39">
        <v>45505</v>
      </c>
      <c r="B4" s="39">
        <v>45535</v>
      </c>
      <c r="C4" t="s">
        <v>33</v>
      </c>
      <c r="D4" t="s">
        <v>122</v>
      </c>
      <c r="E4" t="s">
        <v>123</v>
      </c>
      <c r="F4" t="s">
        <v>2</v>
      </c>
      <c r="G4" t="s">
        <v>3</v>
      </c>
      <c r="H4" s="39">
        <v>45519</v>
      </c>
      <c r="I4" t="s">
        <v>124</v>
      </c>
      <c r="J4">
        <v>-28.49</v>
      </c>
      <c r="K4" t="s">
        <v>125</v>
      </c>
      <c r="L4">
        <v>1</v>
      </c>
      <c r="M4" t="s">
        <v>31</v>
      </c>
      <c r="N4" s="29">
        <v>12120</v>
      </c>
      <c r="O4">
        <v>30125538082024</v>
      </c>
      <c r="P4" t="s">
        <v>126</v>
      </c>
      <c r="Q4" t="s">
        <v>127</v>
      </c>
    </row>
    <row r="5" spans="1:17" x14ac:dyDescent="0.25">
      <c r="A5" s="39">
        <v>45505</v>
      </c>
      <c r="B5" s="39">
        <v>45535</v>
      </c>
      <c r="C5" t="s">
        <v>129</v>
      </c>
      <c r="D5" t="s">
        <v>122</v>
      </c>
      <c r="E5" t="s">
        <v>123</v>
      </c>
      <c r="F5" t="s">
        <v>2</v>
      </c>
      <c r="G5" t="s">
        <v>3</v>
      </c>
      <c r="H5" s="39">
        <v>45519</v>
      </c>
      <c r="I5" t="s">
        <v>124</v>
      </c>
      <c r="J5">
        <v>-15.84</v>
      </c>
      <c r="K5" t="s">
        <v>125</v>
      </c>
      <c r="L5">
        <v>1</v>
      </c>
      <c r="M5" t="s">
        <v>31</v>
      </c>
      <c r="N5" s="29">
        <v>12124</v>
      </c>
      <c r="O5">
        <v>30125538082024</v>
      </c>
      <c r="P5" t="s">
        <v>126</v>
      </c>
      <c r="Q5" t="s">
        <v>127</v>
      </c>
    </row>
    <row r="6" spans="1:17" x14ac:dyDescent="0.25">
      <c r="A6" s="39">
        <v>45505</v>
      </c>
      <c r="B6" s="39">
        <v>45535</v>
      </c>
      <c r="C6" t="s">
        <v>130</v>
      </c>
      <c r="D6" t="s">
        <v>122</v>
      </c>
      <c r="E6" t="s">
        <v>123</v>
      </c>
      <c r="F6" t="s">
        <v>2</v>
      </c>
      <c r="G6" t="s">
        <v>3</v>
      </c>
      <c r="H6" s="39">
        <v>45519</v>
      </c>
      <c r="I6" t="s">
        <v>124</v>
      </c>
      <c r="J6">
        <v>-15.84</v>
      </c>
      <c r="K6" t="s">
        <v>125</v>
      </c>
      <c r="L6">
        <v>1</v>
      </c>
      <c r="M6" t="s">
        <v>31</v>
      </c>
      <c r="N6" s="29">
        <v>12131</v>
      </c>
      <c r="O6">
        <v>30125538082024</v>
      </c>
      <c r="P6" t="s">
        <v>126</v>
      </c>
      <c r="Q6" t="s">
        <v>127</v>
      </c>
    </row>
    <row r="7" spans="1:17" x14ac:dyDescent="0.25">
      <c r="A7" s="39">
        <v>45505</v>
      </c>
      <c r="B7" s="39">
        <v>45535</v>
      </c>
      <c r="C7" t="s">
        <v>34</v>
      </c>
      <c r="D7" t="s">
        <v>122</v>
      </c>
      <c r="E7" t="s">
        <v>123</v>
      </c>
      <c r="F7" t="s">
        <v>2</v>
      </c>
      <c r="G7" t="s">
        <v>3</v>
      </c>
      <c r="H7" s="39">
        <v>45519</v>
      </c>
      <c r="I7" t="s">
        <v>124</v>
      </c>
      <c r="J7">
        <v>-32.74</v>
      </c>
      <c r="K7" t="s">
        <v>125</v>
      </c>
      <c r="L7">
        <v>1</v>
      </c>
      <c r="M7" t="s">
        <v>31</v>
      </c>
      <c r="N7" s="29">
        <v>12132</v>
      </c>
      <c r="O7">
        <v>30125538082024</v>
      </c>
      <c r="P7" t="s">
        <v>126</v>
      </c>
      <c r="Q7" t="s">
        <v>127</v>
      </c>
    </row>
    <row r="8" spans="1:17" x14ac:dyDescent="0.25">
      <c r="A8" s="39">
        <v>45505</v>
      </c>
      <c r="B8" s="39">
        <v>45535</v>
      </c>
      <c r="C8" t="s">
        <v>131</v>
      </c>
      <c r="D8" t="s">
        <v>122</v>
      </c>
      <c r="E8" t="s">
        <v>123</v>
      </c>
      <c r="F8" t="s">
        <v>2</v>
      </c>
      <c r="G8" t="s">
        <v>3</v>
      </c>
      <c r="H8" s="39">
        <v>45519</v>
      </c>
      <c r="I8" t="s">
        <v>124</v>
      </c>
      <c r="J8">
        <v>-16.899999999999999</v>
      </c>
      <c r="K8" t="s">
        <v>125</v>
      </c>
      <c r="L8">
        <v>1</v>
      </c>
      <c r="M8" t="s">
        <v>31</v>
      </c>
      <c r="N8" s="29">
        <v>12133</v>
      </c>
      <c r="O8">
        <v>30125538082024</v>
      </c>
      <c r="P8" t="s">
        <v>126</v>
      </c>
      <c r="Q8" t="s">
        <v>127</v>
      </c>
    </row>
    <row r="9" spans="1:17" x14ac:dyDescent="0.25">
      <c r="A9" s="39">
        <v>45505</v>
      </c>
      <c r="B9" s="39">
        <v>45535</v>
      </c>
      <c r="C9" t="s">
        <v>36</v>
      </c>
      <c r="D9" t="s">
        <v>122</v>
      </c>
      <c r="E9" t="s">
        <v>123</v>
      </c>
      <c r="F9" t="s">
        <v>2</v>
      </c>
      <c r="G9" t="s">
        <v>3</v>
      </c>
      <c r="H9" s="39">
        <v>45519</v>
      </c>
      <c r="I9" t="s">
        <v>124</v>
      </c>
      <c r="J9">
        <v>-65.48</v>
      </c>
      <c r="K9" t="s">
        <v>125</v>
      </c>
      <c r="L9">
        <v>1</v>
      </c>
      <c r="M9" t="s">
        <v>31</v>
      </c>
      <c r="N9" s="29">
        <v>12136</v>
      </c>
      <c r="O9">
        <v>30125538082024</v>
      </c>
      <c r="P9" t="s">
        <v>126</v>
      </c>
      <c r="Q9" t="s">
        <v>127</v>
      </c>
    </row>
    <row r="10" spans="1:17" x14ac:dyDescent="0.25">
      <c r="A10" s="39">
        <v>45505</v>
      </c>
      <c r="B10" s="39">
        <v>45535</v>
      </c>
      <c r="C10" t="s">
        <v>35</v>
      </c>
      <c r="D10" t="s">
        <v>122</v>
      </c>
      <c r="E10" t="s">
        <v>123</v>
      </c>
      <c r="F10" t="s">
        <v>2</v>
      </c>
      <c r="G10" t="s">
        <v>3</v>
      </c>
      <c r="H10" s="39">
        <v>45519</v>
      </c>
      <c r="I10" t="s">
        <v>124</v>
      </c>
      <c r="J10">
        <v>-23.06</v>
      </c>
      <c r="K10" t="s">
        <v>125</v>
      </c>
      <c r="L10">
        <v>1</v>
      </c>
      <c r="M10" t="s">
        <v>31</v>
      </c>
      <c r="N10" s="29">
        <v>12178</v>
      </c>
      <c r="O10">
        <v>30125538082024</v>
      </c>
      <c r="P10" t="s">
        <v>126</v>
      </c>
      <c r="Q10" t="s">
        <v>127</v>
      </c>
    </row>
    <row r="11" spans="1:17" x14ac:dyDescent="0.25">
      <c r="A11" s="39">
        <v>45505</v>
      </c>
      <c r="B11" s="39">
        <v>45535</v>
      </c>
      <c r="C11" t="s">
        <v>37</v>
      </c>
      <c r="D11" t="s">
        <v>122</v>
      </c>
      <c r="E11" t="s">
        <v>123</v>
      </c>
      <c r="F11" t="s">
        <v>2</v>
      </c>
      <c r="G11" t="s">
        <v>3</v>
      </c>
      <c r="H11" s="39">
        <v>45519</v>
      </c>
      <c r="I11" t="s">
        <v>124</v>
      </c>
      <c r="J11">
        <v>-41.67</v>
      </c>
      <c r="K11" t="s">
        <v>125</v>
      </c>
      <c r="L11">
        <v>1</v>
      </c>
      <c r="M11" t="s">
        <v>31</v>
      </c>
      <c r="N11" s="29">
        <v>12180</v>
      </c>
      <c r="O11">
        <v>30125538082024</v>
      </c>
      <c r="P11" t="s">
        <v>126</v>
      </c>
      <c r="Q11" t="s">
        <v>127</v>
      </c>
    </row>
    <row r="12" spans="1:17" x14ac:dyDescent="0.25">
      <c r="A12" s="39">
        <v>45505</v>
      </c>
      <c r="B12" s="39">
        <v>45535</v>
      </c>
      <c r="C12" t="s">
        <v>38</v>
      </c>
      <c r="D12" t="s">
        <v>122</v>
      </c>
      <c r="E12" t="s">
        <v>123</v>
      </c>
      <c r="F12" t="s">
        <v>2</v>
      </c>
      <c r="G12" t="s">
        <v>3</v>
      </c>
      <c r="H12" s="39">
        <v>45519</v>
      </c>
      <c r="I12" t="s">
        <v>124</v>
      </c>
      <c r="J12">
        <v>-38.9</v>
      </c>
      <c r="K12" t="s">
        <v>125</v>
      </c>
      <c r="L12">
        <v>1</v>
      </c>
      <c r="M12" t="s">
        <v>31</v>
      </c>
      <c r="N12" s="29">
        <v>12182</v>
      </c>
      <c r="O12">
        <v>30125538082024</v>
      </c>
      <c r="P12" t="s">
        <v>126</v>
      </c>
      <c r="Q12" t="s">
        <v>127</v>
      </c>
    </row>
    <row r="13" spans="1:17" x14ac:dyDescent="0.25">
      <c r="A13" s="39">
        <v>45505</v>
      </c>
      <c r="B13" s="39">
        <v>45535</v>
      </c>
      <c r="C13" t="s">
        <v>39</v>
      </c>
      <c r="D13" t="s">
        <v>122</v>
      </c>
      <c r="E13" t="s">
        <v>123</v>
      </c>
      <c r="F13" t="s">
        <v>2</v>
      </c>
      <c r="G13" t="s">
        <v>3</v>
      </c>
      <c r="H13" s="39">
        <v>45519</v>
      </c>
      <c r="I13" t="s">
        <v>124</v>
      </c>
      <c r="J13">
        <v>-111.72</v>
      </c>
      <c r="K13" t="s">
        <v>125</v>
      </c>
      <c r="L13">
        <v>1</v>
      </c>
      <c r="M13" t="s">
        <v>31</v>
      </c>
      <c r="N13" s="29">
        <v>12183</v>
      </c>
      <c r="O13">
        <v>30125538082024</v>
      </c>
      <c r="P13" t="s">
        <v>126</v>
      </c>
      <c r="Q13" t="s">
        <v>127</v>
      </c>
    </row>
    <row r="14" spans="1:17" x14ac:dyDescent="0.25">
      <c r="A14" s="39">
        <v>45505</v>
      </c>
      <c r="B14" s="39">
        <v>45535</v>
      </c>
      <c r="C14" t="s">
        <v>40</v>
      </c>
      <c r="D14" t="s">
        <v>122</v>
      </c>
      <c r="E14" t="s">
        <v>123</v>
      </c>
      <c r="F14" t="s">
        <v>2</v>
      </c>
      <c r="G14" t="s">
        <v>3</v>
      </c>
      <c r="H14" s="39">
        <v>45519</v>
      </c>
      <c r="I14" t="s">
        <v>124</v>
      </c>
      <c r="J14">
        <v>-28.49</v>
      </c>
      <c r="K14" t="s">
        <v>125</v>
      </c>
      <c r="L14">
        <v>1</v>
      </c>
      <c r="M14" t="s">
        <v>31</v>
      </c>
      <c r="N14" s="29">
        <v>12184</v>
      </c>
      <c r="O14">
        <v>30125538082024</v>
      </c>
      <c r="P14" t="s">
        <v>126</v>
      </c>
      <c r="Q14" t="s">
        <v>127</v>
      </c>
    </row>
    <row r="15" spans="1:17" x14ac:dyDescent="0.25">
      <c r="A15" s="39">
        <v>45505</v>
      </c>
      <c r="B15" s="39">
        <v>45535</v>
      </c>
      <c r="C15" t="s">
        <v>133</v>
      </c>
      <c r="D15" t="s">
        <v>122</v>
      </c>
      <c r="E15" t="s">
        <v>123</v>
      </c>
      <c r="F15" t="s">
        <v>2</v>
      </c>
      <c r="G15" t="s">
        <v>3</v>
      </c>
      <c r="H15" s="39">
        <v>45519</v>
      </c>
      <c r="I15" t="s">
        <v>124</v>
      </c>
      <c r="J15">
        <v>-16.899999999999999</v>
      </c>
      <c r="K15" t="s">
        <v>125</v>
      </c>
      <c r="L15">
        <v>7</v>
      </c>
      <c r="M15" t="s">
        <v>134</v>
      </c>
      <c r="N15" s="29">
        <v>14007</v>
      </c>
      <c r="O15">
        <v>30125538082024</v>
      </c>
      <c r="P15" t="s">
        <v>126</v>
      </c>
      <c r="Q15" t="s">
        <v>132</v>
      </c>
    </row>
    <row r="16" spans="1:17" x14ac:dyDescent="0.25">
      <c r="A16" s="39">
        <v>45505</v>
      </c>
      <c r="B16" s="39">
        <v>45535</v>
      </c>
      <c r="C16" t="s">
        <v>135</v>
      </c>
      <c r="D16" t="s">
        <v>122</v>
      </c>
      <c r="E16" t="s">
        <v>123</v>
      </c>
      <c r="F16" t="s">
        <v>2</v>
      </c>
      <c r="G16" t="s">
        <v>3</v>
      </c>
      <c r="H16" s="39">
        <v>45519</v>
      </c>
      <c r="I16" t="s">
        <v>124</v>
      </c>
      <c r="J16">
        <v>-15.84</v>
      </c>
      <c r="K16" t="s">
        <v>125</v>
      </c>
      <c r="L16">
        <v>1</v>
      </c>
      <c r="M16" t="s">
        <v>31</v>
      </c>
      <c r="N16" s="29">
        <v>16110</v>
      </c>
      <c r="O16">
        <v>30125538082024</v>
      </c>
      <c r="P16" t="s">
        <v>126</v>
      </c>
      <c r="Q16" t="s">
        <v>127</v>
      </c>
    </row>
    <row r="17" spans="1:17" x14ac:dyDescent="0.25">
      <c r="A17" s="39">
        <v>45505</v>
      </c>
      <c r="B17" s="39">
        <v>45535</v>
      </c>
      <c r="C17" t="s">
        <v>98</v>
      </c>
      <c r="D17" t="s">
        <v>122</v>
      </c>
      <c r="E17" t="s">
        <v>123</v>
      </c>
      <c r="F17" t="s">
        <v>2</v>
      </c>
      <c r="G17" t="s">
        <v>3</v>
      </c>
      <c r="H17" s="39">
        <v>45519</v>
      </c>
      <c r="I17" t="s">
        <v>124</v>
      </c>
      <c r="J17">
        <v>-218.46</v>
      </c>
      <c r="K17" t="s">
        <v>125</v>
      </c>
      <c r="L17">
        <v>2</v>
      </c>
      <c r="M17" t="s">
        <v>41</v>
      </c>
      <c r="N17" s="29">
        <v>20001</v>
      </c>
      <c r="O17">
        <v>30125538082024</v>
      </c>
      <c r="P17" t="s">
        <v>126</v>
      </c>
      <c r="Q17" t="s">
        <v>132</v>
      </c>
    </row>
    <row r="18" spans="1:17" x14ac:dyDescent="0.25">
      <c r="A18" s="39">
        <v>45505</v>
      </c>
      <c r="B18" s="39">
        <v>45535</v>
      </c>
      <c r="C18" t="s">
        <v>99</v>
      </c>
      <c r="D18" t="s">
        <v>122</v>
      </c>
      <c r="E18" t="s">
        <v>123</v>
      </c>
      <c r="F18" t="s">
        <v>2</v>
      </c>
      <c r="G18" t="s">
        <v>3</v>
      </c>
      <c r="H18" s="39">
        <v>45519</v>
      </c>
      <c r="I18" t="s">
        <v>124</v>
      </c>
      <c r="J18">
        <v>-28.49</v>
      </c>
      <c r="K18" t="s">
        <v>125</v>
      </c>
      <c r="L18">
        <v>2</v>
      </c>
      <c r="M18" t="s">
        <v>41</v>
      </c>
      <c r="N18" s="29">
        <v>20018</v>
      </c>
      <c r="O18">
        <v>30125538082024</v>
      </c>
      <c r="P18" t="s">
        <v>126</v>
      </c>
      <c r="Q18" t="s">
        <v>132</v>
      </c>
    </row>
    <row r="19" spans="1:17" x14ac:dyDescent="0.25">
      <c r="A19" s="39">
        <v>45505</v>
      </c>
      <c r="B19" s="39">
        <v>45535</v>
      </c>
      <c r="C19" t="s">
        <v>42</v>
      </c>
      <c r="D19" t="s">
        <v>122</v>
      </c>
      <c r="E19" t="s">
        <v>123</v>
      </c>
      <c r="F19" t="s">
        <v>2</v>
      </c>
      <c r="G19" t="s">
        <v>3</v>
      </c>
      <c r="H19" s="39">
        <v>45519</v>
      </c>
      <c r="I19" t="s">
        <v>124</v>
      </c>
      <c r="J19">
        <v>-28.49</v>
      </c>
      <c r="K19" t="s">
        <v>125</v>
      </c>
      <c r="L19">
        <v>2</v>
      </c>
      <c r="M19" t="s">
        <v>41</v>
      </c>
      <c r="N19" s="29">
        <v>20020</v>
      </c>
      <c r="O19">
        <v>30125538082024</v>
      </c>
      <c r="P19" t="s">
        <v>126</v>
      </c>
      <c r="Q19" t="s">
        <v>132</v>
      </c>
    </row>
    <row r="20" spans="1:17" x14ac:dyDescent="0.25">
      <c r="A20" s="39">
        <v>45505</v>
      </c>
      <c r="B20" s="39">
        <v>45535</v>
      </c>
      <c r="C20" t="s">
        <v>100</v>
      </c>
      <c r="D20" t="s">
        <v>122</v>
      </c>
      <c r="E20" t="s">
        <v>123</v>
      </c>
      <c r="F20" t="s">
        <v>2</v>
      </c>
      <c r="G20" t="s">
        <v>3</v>
      </c>
      <c r="H20" s="39">
        <v>45519</v>
      </c>
      <c r="I20" t="s">
        <v>124</v>
      </c>
      <c r="J20">
        <v>-28.49</v>
      </c>
      <c r="K20" t="s">
        <v>125</v>
      </c>
      <c r="L20">
        <v>2</v>
      </c>
      <c r="M20" t="s">
        <v>41</v>
      </c>
      <c r="N20" s="29">
        <v>20040</v>
      </c>
      <c r="O20">
        <v>30125538082024</v>
      </c>
      <c r="P20" t="s">
        <v>126</v>
      </c>
      <c r="Q20" t="s">
        <v>132</v>
      </c>
    </row>
    <row r="21" spans="1:17" x14ac:dyDescent="0.25">
      <c r="A21" s="39">
        <v>45505</v>
      </c>
      <c r="B21" s="39">
        <v>45535</v>
      </c>
      <c r="C21" t="s">
        <v>43</v>
      </c>
      <c r="D21" t="s">
        <v>122</v>
      </c>
      <c r="E21" t="s">
        <v>123</v>
      </c>
      <c r="F21" t="s">
        <v>2</v>
      </c>
      <c r="G21" t="s">
        <v>3</v>
      </c>
      <c r="H21" s="39">
        <v>45519</v>
      </c>
      <c r="I21" t="s">
        <v>124</v>
      </c>
      <c r="J21">
        <v>-103.1</v>
      </c>
      <c r="K21" t="s">
        <v>125</v>
      </c>
      <c r="L21">
        <v>2</v>
      </c>
      <c r="M21" t="s">
        <v>41</v>
      </c>
      <c r="N21" s="29">
        <v>20300</v>
      </c>
      <c r="O21">
        <v>30125538082024</v>
      </c>
      <c r="P21" t="s">
        <v>126</v>
      </c>
      <c r="Q21" t="s">
        <v>132</v>
      </c>
    </row>
    <row r="22" spans="1:17" x14ac:dyDescent="0.25">
      <c r="A22" s="39">
        <v>45505</v>
      </c>
      <c r="B22" s="39">
        <v>45535</v>
      </c>
      <c r="C22" t="s">
        <v>44</v>
      </c>
      <c r="D22" t="s">
        <v>122</v>
      </c>
      <c r="E22" t="s">
        <v>123</v>
      </c>
      <c r="F22" t="s">
        <v>2</v>
      </c>
      <c r="G22" t="s">
        <v>3</v>
      </c>
      <c r="H22" s="39">
        <v>45519</v>
      </c>
      <c r="I22" t="s">
        <v>124</v>
      </c>
      <c r="J22">
        <v>-164.67</v>
      </c>
      <c r="K22" t="s">
        <v>125</v>
      </c>
      <c r="L22">
        <v>2</v>
      </c>
      <c r="M22" t="s">
        <v>41</v>
      </c>
      <c r="N22" s="29">
        <v>20702</v>
      </c>
      <c r="O22">
        <v>30125538082024</v>
      </c>
      <c r="P22" t="s">
        <v>126</v>
      </c>
      <c r="Q22" t="s">
        <v>132</v>
      </c>
    </row>
    <row r="23" spans="1:17" x14ac:dyDescent="0.25">
      <c r="A23" s="39">
        <v>45505</v>
      </c>
      <c r="B23" s="39">
        <v>45535</v>
      </c>
      <c r="C23" t="s">
        <v>45</v>
      </c>
      <c r="D23" t="s">
        <v>122</v>
      </c>
      <c r="E23" t="s">
        <v>123</v>
      </c>
      <c r="F23" t="s">
        <v>2</v>
      </c>
      <c r="G23" t="s">
        <v>3</v>
      </c>
      <c r="H23" s="39">
        <v>45519</v>
      </c>
      <c r="I23" t="s">
        <v>124</v>
      </c>
      <c r="J23">
        <v>-72.819999999999993</v>
      </c>
      <c r="K23" t="s">
        <v>125</v>
      </c>
      <c r="L23">
        <v>2</v>
      </c>
      <c r="M23" t="s">
        <v>41</v>
      </c>
      <c r="N23" s="29">
        <v>20705</v>
      </c>
      <c r="O23">
        <v>30125538082024</v>
      </c>
      <c r="P23" t="s">
        <v>126</v>
      </c>
      <c r="Q23" t="s">
        <v>132</v>
      </c>
    </row>
    <row r="24" spans="1:17" x14ac:dyDescent="0.25">
      <c r="A24" s="39">
        <v>45505</v>
      </c>
      <c r="B24" s="39">
        <v>45535</v>
      </c>
      <c r="C24" t="s">
        <v>46</v>
      </c>
      <c r="D24" t="s">
        <v>122</v>
      </c>
      <c r="E24" t="s">
        <v>123</v>
      </c>
      <c r="F24" t="s">
        <v>2</v>
      </c>
      <c r="G24" t="s">
        <v>3</v>
      </c>
      <c r="H24" s="39">
        <v>45519</v>
      </c>
      <c r="I24" t="s">
        <v>124</v>
      </c>
      <c r="J24">
        <v>-99.07</v>
      </c>
      <c r="K24" t="s">
        <v>125</v>
      </c>
      <c r="L24">
        <v>2</v>
      </c>
      <c r="M24" t="s">
        <v>41</v>
      </c>
      <c r="N24" s="29">
        <v>20706</v>
      </c>
      <c r="O24">
        <v>30125538082024</v>
      </c>
      <c r="P24" t="s">
        <v>126</v>
      </c>
      <c r="Q24" t="s">
        <v>132</v>
      </c>
    </row>
    <row r="25" spans="1:17" x14ac:dyDescent="0.25">
      <c r="A25" s="39">
        <v>45505</v>
      </c>
      <c r="B25" s="39">
        <v>45535</v>
      </c>
      <c r="C25" t="s">
        <v>47</v>
      </c>
      <c r="D25" t="s">
        <v>122</v>
      </c>
      <c r="E25" t="s">
        <v>123</v>
      </c>
      <c r="F25" t="s">
        <v>2</v>
      </c>
      <c r="G25" t="s">
        <v>3</v>
      </c>
      <c r="H25" s="39">
        <v>45519</v>
      </c>
      <c r="I25" t="s">
        <v>124</v>
      </c>
      <c r="J25">
        <v>-67.39</v>
      </c>
      <c r="K25" t="s">
        <v>125</v>
      </c>
      <c r="L25">
        <v>2</v>
      </c>
      <c r="M25" t="s">
        <v>41</v>
      </c>
      <c r="N25" s="29">
        <v>20780</v>
      </c>
      <c r="O25">
        <v>30125538082024</v>
      </c>
      <c r="P25" t="s">
        <v>126</v>
      </c>
      <c r="Q25" t="s">
        <v>132</v>
      </c>
    </row>
    <row r="26" spans="1:17" x14ac:dyDescent="0.25">
      <c r="A26" s="39">
        <v>45505</v>
      </c>
      <c r="B26" s="39">
        <v>45535</v>
      </c>
      <c r="C26" t="s">
        <v>48</v>
      </c>
      <c r="D26" t="s">
        <v>122</v>
      </c>
      <c r="E26" t="s">
        <v>123</v>
      </c>
      <c r="F26" t="s">
        <v>2</v>
      </c>
      <c r="G26" t="s">
        <v>3</v>
      </c>
      <c r="H26" s="39">
        <v>45519</v>
      </c>
      <c r="I26" t="s">
        <v>124</v>
      </c>
      <c r="J26">
        <v>-107.69</v>
      </c>
      <c r="K26" t="s">
        <v>125</v>
      </c>
      <c r="L26">
        <v>2</v>
      </c>
      <c r="M26" t="s">
        <v>41</v>
      </c>
      <c r="N26" s="29">
        <v>20783</v>
      </c>
      <c r="O26">
        <v>30125538082024</v>
      </c>
      <c r="P26" t="s">
        <v>126</v>
      </c>
      <c r="Q26" t="s">
        <v>132</v>
      </c>
    </row>
    <row r="27" spans="1:17" x14ac:dyDescent="0.25">
      <c r="A27" s="39">
        <v>45505</v>
      </c>
      <c r="B27" s="39">
        <v>45535</v>
      </c>
      <c r="C27" t="s">
        <v>49</v>
      </c>
      <c r="D27" t="s">
        <v>122</v>
      </c>
      <c r="E27" t="s">
        <v>123</v>
      </c>
      <c r="F27" t="s">
        <v>2</v>
      </c>
      <c r="G27" t="s">
        <v>3</v>
      </c>
      <c r="H27" s="39">
        <v>45519</v>
      </c>
      <c r="I27" t="s">
        <v>124</v>
      </c>
      <c r="J27">
        <v>-28.49</v>
      </c>
      <c r="K27" t="s">
        <v>125</v>
      </c>
      <c r="L27">
        <v>2</v>
      </c>
      <c r="M27" t="s">
        <v>41</v>
      </c>
      <c r="N27" s="29">
        <v>20831</v>
      </c>
      <c r="O27">
        <v>30125538082024</v>
      </c>
      <c r="P27" t="s">
        <v>126</v>
      </c>
      <c r="Q27" t="s">
        <v>132</v>
      </c>
    </row>
    <row r="28" spans="1:17" x14ac:dyDescent="0.25">
      <c r="A28" s="39">
        <v>45505</v>
      </c>
      <c r="B28" s="39">
        <v>45535</v>
      </c>
      <c r="C28" t="s">
        <v>50</v>
      </c>
      <c r="D28" t="s">
        <v>122</v>
      </c>
      <c r="E28" t="s">
        <v>123</v>
      </c>
      <c r="F28" t="s">
        <v>2</v>
      </c>
      <c r="G28" t="s">
        <v>3</v>
      </c>
      <c r="H28" s="39">
        <v>45519</v>
      </c>
      <c r="I28" t="s">
        <v>124</v>
      </c>
      <c r="J28">
        <v>-286.88</v>
      </c>
      <c r="K28" t="s">
        <v>125</v>
      </c>
      <c r="L28">
        <v>2</v>
      </c>
      <c r="M28" t="s">
        <v>41</v>
      </c>
      <c r="N28" s="29">
        <v>20920</v>
      </c>
      <c r="O28">
        <v>30125538082024</v>
      </c>
      <c r="P28" t="s">
        <v>126</v>
      </c>
      <c r="Q28" t="s">
        <v>132</v>
      </c>
    </row>
    <row r="29" spans="1:17" x14ac:dyDescent="0.25">
      <c r="A29" s="39">
        <v>45505</v>
      </c>
      <c r="B29" s="39">
        <v>45535</v>
      </c>
      <c r="C29" t="s">
        <v>101</v>
      </c>
      <c r="D29" t="s">
        <v>122</v>
      </c>
      <c r="E29" t="s">
        <v>123</v>
      </c>
      <c r="F29" t="s">
        <v>2</v>
      </c>
      <c r="G29" t="s">
        <v>3</v>
      </c>
      <c r="H29" s="39">
        <v>45519</v>
      </c>
      <c r="I29" t="s">
        <v>124</v>
      </c>
      <c r="J29">
        <v>-85.47</v>
      </c>
      <c r="K29" t="s">
        <v>125</v>
      </c>
      <c r="L29">
        <v>2</v>
      </c>
      <c r="M29" t="s">
        <v>41</v>
      </c>
      <c r="N29" s="29">
        <v>21110</v>
      </c>
      <c r="O29">
        <v>30125538082024</v>
      </c>
      <c r="P29" t="s">
        <v>126</v>
      </c>
      <c r="Q29" t="s">
        <v>132</v>
      </c>
    </row>
    <row r="30" spans="1:17" x14ac:dyDescent="0.25">
      <c r="A30" s="39">
        <v>45505</v>
      </c>
      <c r="B30" s="39">
        <v>45535</v>
      </c>
      <c r="C30" t="s">
        <v>102</v>
      </c>
      <c r="D30" t="s">
        <v>122</v>
      </c>
      <c r="E30" t="s">
        <v>123</v>
      </c>
      <c r="F30" t="s">
        <v>2</v>
      </c>
      <c r="G30" t="s">
        <v>3</v>
      </c>
      <c r="H30" s="39">
        <v>45519</v>
      </c>
      <c r="I30" t="s">
        <v>124</v>
      </c>
      <c r="J30">
        <v>-56.98</v>
      </c>
      <c r="K30" t="s">
        <v>125</v>
      </c>
      <c r="L30">
        <v>2</v>
      </c>
      <c r="M30" t="s">
        <v>41</v>
      </c>
      <c r="N30" s="29">
        <v>21115</v>
      </c>
      <c r="O30">
        <v>30125538082024</v>
      </c>
      <c r="P30" t="s">
        <v>126</v>
      </c>
      <c r="Q30" t="s">
        <v>132</v>
      </c>
    </row>
    <row r="31" spans="1:17" x14ac:dyDescent="0.25">
      <c r="A31" s="39">
        <v>45505</v>
      </c>
      <c r="B31" s="39">
        <v>45535</v>
      </c>
      <c r="C31" t="s">
        <v>51</v>
      </c>
      <c r="D31" t="s">
        <v>122</v>
      </c>
      <c r="E31" t="s">
        <v>123</v>
      </c>
      <c r="F31" t="s">
        <v>2</v>
      </c>
      <c r="G31" t="s">
        <v>3</v>
      </c>
      <c r="H31" s="39">
        <v>45519</v>
      </c>
      <c r="I31" t="s">
        <v>124</v>
      </c>
      <c r="J31">
        <v>-28.49</v>
      </c>
      <c r="K31" t="s">
        <v>125</v>
      </c>
      <c r="L31">
        <v>2</v>
      </c>
      <c r="M31" t="s">
        <v>41</v>
      </c>
      <c r="N31" s="29">
        <v>21130</v>
      </c>
      <c r="O31">
        <v>30125538082024</v>
      </c>
      <c r="P31" t="s">
        <v>126</v>
      </c>
      <c r="Q31" t="s">
        <v>132</v>
      </c>
    </row>
    <row r="32" spans="1:17" x14ac:dyDescent="0.25">
      <c r="A32" s="39">
        <v>45505</v>
      </c>
      <c r="B32" s="39">
        <v>45535</v>
      </c>
      <c r="C32" t="s">
        <v>52</v>
      </c>
      <c r="D32" t="s">
        <v>122</v>
      </c>
      <c r="E32" t="s">
        <v>123</v>
      </c>
      <c r="F32" t="s">
        <v>2</v>
      </c>
      <c r="G32" t="s">
        <v>3</v>
      </c>
      <c r="H32" s="39">
        <v>45519</v>
      </c>
      <c r="I32" t="s">
        <v>124</v>
      </c>
      <c r="J32">
        <v>-272.75</v>
      </c>
      <c r="K32" t="s">
        <v>125</v>
      </c>
      <c r="L32">
        <v>2</v>
      </c>
      <c r="M32" t="s">
        <v>41</v>
      </c>
      <c r="N32" s="29">
        <v>21210</v>
      </c>
      <c r="O32">
        <v>30125538082024</v>
      </c>
      <c r="P32" t="s">
        <v>126</v>
      </c>
      <c r="Q32" t="s">
        <v>132</v>
      </c>
    </row>
    <row r="33" spans="1:17" x14ac:dyDescent="0.25">
      <c r="A33" s="39">
        <v>45505</v>
      </c>
      <c r="B33" s="39">
        <v>45535</v>
      </c>
      <c r="C33" t="s">
        <v>53</v>
      </c>
      <c r="D33" t="s">
        <v>122</v>
      </c>
      <c r="E33" t="s">
        <v>123</v>
      </c>
      <c r="F33" t="s">
        <v>2</v>
      </c>
      <c r="G33" t="s">
        <v>3</v>
      </c>
      <c r="H33" s="39">
        <v>45519</v>
      </c>
      <c r="I33" t="s">
        <v>124</v>
      </c>
      <c r="J33">
        <v>-15.84</v>
      </c>
      <c r="K33" t="s">
        <v>125</v>
      </c>
      <c r="L33">
        <v>2</v>
      </c>
      <c r="M33" t="s">
        <v>41</v>
      </c>
      <c r="N33" s="29">
        <v>21220</v>
      </c>
      <c r="O33">
        <v>30125538082024</v>
      </c>
      <c r="P33" t="s">
        <v>126</v>
      </c>
      <c r="Q33" t="s">
        <v>132</v>
      </c>
    </row>
    <row r="34" spans="1:17" x14ac:dyDescent="0.25">
      <c r="A34" s="39">
        <v>45505</v>
      </c>
      <c r="B34" s="39">
        <v>45535</v>
      </c>
      <c r="C34" t="s">
        <v>54</v>
      </c>
      <c r="D34" t="s">
        <v>122</v>
      </c>
      <c r="E34" t="s">
        <v>123</v>
      </c>
      <c r="F34" t="s">
        <v>2</v>
      </c>
      <c r="G34" t="s">
        <v>3</v>
      </c>
      <c r="H34" s="39">
        <v>45519</v>
      </c>
      <c r="I34" t="s">
        <v>124</v>
      </c>
      <c r="J34">
        <v>-153.81</v>
      </c>
      <c r="K34" t="s">
        <v>125</v>
      </c>
      <c r="L34">
        <v>2</v>
      </c>
      <c r="M34" t="s">
        <v>41</v>
      </c>
      <c r="N34" s="29">
        <v>21240</v>
      </c>
      <c r="O34">
        <v>30125538082024</v>
      </c>
      <c r="P34" t="s">
        <v>126</v>
      </c>
      <c r="Q34" t="s">
        <v>132</v>
      </c>
    </row>
    <row r="35" spans="1:17" x14ac:dyDescent="0.25">
      <c r="A35" s="39">
        <v>45505</v>
      </c>
      <c r="B35" s="39">
        <v>45535</v>
      </c>
      <c r="C35" t="s">
        <v>55</v>
      </c>
      <c r="D35" t="s">
        <v>122</v>
      </c>
      <c r="E35" t="s">
        <v>123</v>
      </c>
      <c r="F35" t="s">
        <v>2</v>
      </c>
      <c r="G35" t="s">
        <v>3</v>
      </c>
      <c r="H35" s="39">
        <v>45519</v>
      </c>
      <c r="I35" t="s">
        <v>124</v>
      </c>
      <c r="J35">
        <v>-47.52</v>
      </c>
      <c r="K35" t="s">
        <v>125</v>
      </c>
      <c r="L35">
        <v>2</v>
      </c>
      <c r="M35" t="s">
        <v>41</v>
      </c>
      <c r="N35" s="29">
        <v>21241</v>
      </c>
      <c r="O35">
        <v>30125538082024</v>
      </c>
      <c r="P35" t="s">
        <v>126</v>
      </c>
      <c r="Q35" t="s">
        <v>132</v>
      </c>
    </row>
    <row r="36" spans="1:17" x14ac:dyDescent="0.25">
      <c r="A36" s="39">
        <v>45505</v>
      </c>
      <c r="B36" s="39">
        <v>45535</v>
      </c>
      <c r="C36" t="s">
        <v>56</v>
      </c>
      <c r="D36" t="s">
        <v>122</v>
      </c>
      <c r="E36" t="s">
        <v>123</v>
      </c>
      <c r="F36" t="s">
        <v>2</v>
      </c>
      <c r="G36" t="s">
        <v>3</v>
      </c>
      <c r="H36" s="39">
        <v>45519</v>
      </c>
      <c r="I36" t="s">
        <v>124</v>
      </c>
      <c r="J36">
        <v>-357.88</v>
      </c>
      <c r="K36" t="s">
        <v>125</v>
      </c>
      <c r="L36">
        <v>2</v>
      </c>
      <c r="M36" t="s">
        <v>41</v>
      </c>
      <c r="N36" s="29">
        <v>21250</v>
      </c>
      <c r="O36">
        <v>30125538082024</v>
      </c>
      <c r="P36" t="s">
        <v>126</v>
      </c>
      <c r="Q36" t="s">
        <v>132</v>
      </c>
    </row>
    <row r="37" spans="1:17" x14ac:dyDescent="0.25">
      <c r="A37" s="39">
        <v>45505</v>
      </c>
      <c r="B37" s="39">
        <v>45535</v>
      </c>
      <c r="C37" t="s">
        <v>57</v>
      </c>
      <c r="D37" t="s">
        <v>122</v>
      </c>
      <c r="E37" t="s">
        <v>123</v>
      </c>
      <c r="F37" t="s">
        <v>2</v>
      </c>
      <c r="G37" t="s">
        <v>3</v>
      </c>
      <c r="H37" s="39">
        <v>45519</v>
      </c>
      <c r="I37" t="s">
        <v>124</v>
      </c>
      <c r="J37">
        <v>-350.55</v>
      </c>
      <c r="K37" t="s">
        <v>125</v>
      </c>
      <c r="L37">
        <v>2</v>
      </c>
      <c r="M37" t="s">
        <v>41</v>
      </c>
      <c r="N37" s="29">
        <v>21280</v>
      </c>
      <c r="O37">
        <v>30125538082024</v>
      </c>
      <c r="P37" t="s">
        <v>126</v>
      </c>
      <c r="Q37" t="s">
        <v>132</v>
      </c>
    </row>
    <row r="38" spans="1:17" x14ac:dyDescent="0.25">
      <c r="A38" s="39">
        <v>45505</v>
      </c>
      <c r="B38" s="39">
        <v>45535</v>
      </c>
      <c r="C38" t="s">
        <v>103</v>
      </c>
      <c r="D38" t="s">
        <v>122</v>
      </c>
      <c r="E38" t="s">
        <v>123</v>
      </c>
      <c r="F38" t="s">
        <v>2</v>
      </c>
      <c r="G38" t="s">
        <v>3</v>
      </c>
      <c r="H38" s="39">
        <v>45519</v>
      </c>
      <c r="I38" t="s">
        <v>124</v>
      </c>
      <c r="J38">
        <v>-54.74</v>
      </c>
      <c r="K38" t="s">
        <v>125</v>
      </c>
      <c r="L38">
        <v>2</v>
      </c>
      <c r="M38" t="s">
        <v>41</v>
      </c>
      <c r="N38" s="29">
        <v>21402</v>
      </c>
      <c r="O38">
        <v>30125538082024</v>
      </c>
      <c r="P38" t="s">
        <v>126</v>
      </c>
      <c r="Q38" t="s">
        <v>132</v>
      </c>
    </row>
    <row r="39" spans="1:17" x14ac:dyDescent="0.25">
      <c r="A39" s="39">
        <v>45505</v>
      </c>
      <c r="B39" s="39">
        <v>45535</v>
      </c>
      <c r="C39" t="s">
        <v>58</v>
      </c>
      <c r="D39" t="s">
        <v>122</v>
      </c>
      <c r="E39" t="s">
        <v>123</v>
      </c>
      <c r="F39" t="s">
        <v>2</v>
      </c>
      <c r="G39" t="s">
        <v>3</v>
      </c>
      <c r="H39" s="39">
        <v>45519</v>
      </c>
      <c r="I39" t="s">
        <v>124</v>
      </c>
      <c r="J39">
        <v>-158.29</v>
      </c>
      <c r="K39" t="s">
        <v>125</v>
      </c>
      <c r="L39">
        <v>2</v>
      </c>
      <c r="M39" t="s">
        <v>41</v>
      </c>
      <c r="N39" s="29">
        <v>21451</v>
      </c>
      <c r="O39">
        <v>30125538082024</v>
      </c>
      <c r="P39" t="s">
        <v>126</v>
      </c>
      <c r="Q39" t="s">
        <v>132</v>
      </c>
    </row>
    <row r="40" spans="1:17" x14ac:dyDescent="0.25">
      <c r="A40" s="39">
        <v>45505</v>
      </c>
      <c r="B40" s="39">
        <v>45535</v>
      </c>
      <c r="C40" t="s">
        <v>104</v>
      </c>
      <c r="D40" t="s">
        <v>122</v>
      </c>
      <c r="E40" t="s">
        <v>123</v>
      </c>
      <c r="F40" t="s">
        <v>2</v>
      </c>
      <c r="G40" t="s">
        <v>3</v>
      </c>
      <c r="H40" s="39">
        <v>45519</v>
      </c>
      <c r="I40" t="s">
        <v>124</v>
      </c>
      <c r="J40">
        <v>-15.84</v>
      </c>
      <c r="K40" t="s">
        <v>125</v>
      </c>
      <c r="L40">
        <v>2</v>
      </c>
      <c r="M40" t="s">
        <v>41</v>
      </c>
      <c r="N40" s="29">
        <v>21454</v>
      </c>
      <c r="O40">
        <v>30125538082024</v>
      </c>
      <c r="P40" t="s">
        <v>126</v>
      </c>
      <c r="Q40" t="s">
        <v>132</v>
      </c>
    </row>
    <row r="41" spans="1:17" x14ac:dyDescent="0.25">
      <c r="A41" s="39">
        <v>45505</v>
      </c>
      <c r="B41" s="39">
        <v>45535</v>
      </c>
      <c r="C41" t="s">
        <v>59</v>
      </c>
      <c r="D41" t="s">
        <v>122</v>
      </c>
      <c r="E41" t="s">
        <v>123</v>
      </c>
      <c r="F41" t="s">
        <v>2</v>
      </c>
      <c r="G41" t="s">
        <v>3</v>
      </c>
      <c r="H41" s="39">
        <v>45519</v>
      </c>
      <c r="I41" t="s">
        <v>124</v>
      </c>
      <c r="J41">
        <v>-117.15</v>
      </c>
      <c r="K41" t="s">
        <v>125</v>
      </c>
      <c r="L41">
        <v>2</v>
      </c>
      <c r="M41" t="s">
        <v>41</v>
      </c>
      <c r="N41" s="29">
        <v>21463</v>
      </c>
      <c r="O41">
        <v>30125538082024</v>
      </c>
      <c r="P41" t="s">
        <v>126</v>
      </c>
      <c r="Q41" t="s">
        <v>132</v>
      </c>
    </row>
    <row r="42" spans="1:17" x14ac:dyDescent="0.25">
      <c r="A42" s="39">
        <v>45505</v>
      </c>
      <c r="B42" s="39">
        <v>45535</v>
      </c>
      <c r="C42" t="s">
        <v>136</v>
      </c>
      <c r="D42" t="s">
        <v>122</v>
      </c>
      <c r="E42" t="s">
        <v>123</v>
      </c>
      <c r="F42" t="s">
        <v>2</v>
      </c>
      <c r="G42" t="s">
        <v>3</v>
      </c>
      <c r="H42" s="39">
        <v>45519</v>
      </c>
      <c r="I42" t="s">
        <v>124</v>
      </c>
      <c r="J42">
        <v>-15.84</v>
      </c>
      <c r="K42" t="s">
        <v>125</v>
      </c>
      <c r="L42">
        <v>2</v>
      </c>
      <c r="M42" t="s">
        <v>41</v>
      </c>
      <c r="N42" s="29">
        <v>21467</v>
      </c>
      <c r="O42">
        <v>30125538082024</v>
      </c>
      <c r="P42" t="s">
        <v>126</v>
      </c>
      <c r="Q42" t="s">
        <v>132</v>
      </c>
    </row>
    <row r="43" spans="1:17" x14ac:dyDescent="0.25">
      <c r="A43" s="39">
        <v>45505</v>
      </c>
      <c r="B43" s="39">
        <v>45535</v>
      </c>
      <c r="C43" t="s">
        <v>105</v>
      </c>
      <c r="D43" t="s">
        <v>122</v>
      </c>
      <c r="E43" t="s">
        <v>123</v>
      </c>
      <c r="F43" t="s">
        <v>2</v>
      </c>
      <c r="G43" t="s">
        <v>3</v>
      </c>
      <c r="H43" s="39">
        <v>45519</v>
      </c>
      <c r="I43" t="s">
        <v>124</v>
      </c>
      <c r="J43">
        <v>-53.56</v>
      </c>
      <c r="K43" t="s">
        <v>125</v>
      </c>
      <c r="L43">
        <v>2</v>
      </c>
      <c r="M43" t="s">
        <v>41</v>
      </c>
      <c r="N43" s="29">
        <v>21468</v>
      </c>
      <c r="O43">
        <v>30125538082024</v>
      </c>
      <c r="P43" t="s">
        <v>126</v>
      </c>
      <c r="Q43" t="s">
        <v>132</v>
      </c>
    </row>
    <row r="44" spans="1:17" x14ac:dyDescent="0.25">
      <c r="A44" s="39">
        <v>45505</v>
      </c>
      <c r="B44" s="39">
        <v>45535</v>
      </c>
      <c r="C44" t="s">
        <v>60</v>
      </c>
      <c r="D44" t="s">
        <v>122</v>
      </c>
      <c r="E44" t="s">
        <v>123</v>
      </c>
      <c r="F44" t="s">
        <v>2</v>
      </c>
      <c r="G44" t="s">
        <v>3</v>
      </c>
      <c r="H44" s="39">
        <v>45519</v>
      </c>
      <c r="I44" t="s">
        <v>124</v>
      </c>
      <c r="J44">
        <v>-98.65</v>
      </c>
      <c r="K44" t="s">
        <v>125</v>
      </c>
      <c r="L44">
        <v>2</v>
      </c>
      <c r="M44" t="s">
        <v>41</v>
      </c>
      <c r="N44" s="29">
        <v>22000</v>
      </c>
      <c r="O44">
        <v>30125538082024</v>
      </c>
      <c r="P44" t="s">
        <v>126</v>
      </c>
      <c r="Q44" t="s">
        <v>132</v>
      </c>
    </row>
    <row r="45" spans="1:17" x14ac:dyDescent="0.25">
      <c r="A45" s="39">
        <v>45505</v>
      </c>
      <c r="B45" s="39">
        <v>45535</v>
      </c>
      <c r="C45" t="s">
        <v>61</v>
      </c>
      <c r="D45" t="s">
        <v>122</v>
      </c>
      <c r="E45" t="s">
        <v>123</v>
      </c>
      <c r="F45" t="s">
        <v>2</v>
      </c>
      <c r="G45" t="s">
        <v>3</v>
      </c>
      <c r="H45" s="39">
        <v>45519</v>
      </c>
      <c r="I45" t="s">
        <v>124</v>
      </c>
      <c r="J45">
        <v>-28.49</v>
      </c>
      <c r="K45" t="s">
        <v>125</v>
      </c>
      <c r="L45">
        <v>2</v>
      </c>
      <c r="M45" t="s">
        <v>41</v>
      </c>
      <c r="N45" s="29">
        <v>22001</v>
      </c>
      <c r="O45">
        <v>30125538082024</v>
      </c>
      <c r="P45" t="s">
        <v>126</v>
      </c>
      <c r="Q45" t="s">
        <v>132</v>
      </c>
    </row>
    <row r="46" spans="1:17" x14ac:dyDescent="0.25">
      <c r="A46" s="39">
        <v>45505</v>
      </c>
      <c r="B46" s="39">
        <v>45535</v>
      </c>
      <c r="C46" t="s">
        <v>92</v>
      </c>
      <c r="D46" t="s">
        <v>122</v>
      </c>
      <c r="E46" t="s">
        <v>123</v>
      </c>
      <c r="F46" t="s">
        <v>2</v>
      </c>
      <c r="G46" t="s">
        <v>3</v>
      </c>
      <c r="H46" s="39">
        <v>45519</v>
      </c>
      <c r="I46" t="s">
        <v>124</v>
      </c>
      <c r="J46">
        <v>-51.55</v>
      </c>
      <c r="K46" t="s">
        <v>125</v>
      </c>
      <c r="L46">
        <v>2</v>
      </c>
      <c r="M46" t="s">
        <v>41</v>
      </c>
      <c r="N46" s="29">
        <v>22006</v>
      </c>
      <c r="O46">
        <v>30125538082024</v>
      </c>
      <c r="P46" t="s">
        <v>126</v>
      </c>
      <c r="Q46" t="s">
        <v>132</v>
      </c>
    </row>
    <row r="47" spans="1:17" x14ac:dyDescent="0.25">
      <c r="A47" s="39">
        <v>45505</v>
      </c>
      <c r="B47" s="39">
        <v>45535</v>
      </c>
      <c r="C47" t="s">
        <v>62</v>
      </c>
      <c r="D47" t="s">
        <v>122</v>
      </c>
      <c r="E47" t="s">
        <v>123</v>
      </c>
      <c r="F47" t="s">
        <v>2</v>
      </c>
      <c r="G47" t="s">
        <v>3</v>
      </c>
      <c r="H47" s="39">
        <v>45519</v>
      </c>
      <c r="I47" t="s">
        <v>124</v>
      </c>
      <c r="J47">
        <v>-85.47</v>
      </c>
      <c r="K47" t="s">
        <v>125</v>
      </c>
      <c r="L47">
        <v>2</v>
      </c>
      <c r="M47" t="s">
        <v>41</v>
      </c>
      <c r="N47" s="29">
        <v>22011</v>
      </c>
      <c r="O47">
        <v>30125538082024</v>
      </c>
      <c r="P47" t="s">
        <v>126</v>
      </c>
      <c r="Q47" t="s">
        <v>132</v>
      </c>
    </row>
    <row r="48" spans="1:17" x14ac:dyDescent="0.25">
      <c r="A48" s="39">
        <v>45505</v>
      </c>
      <c r="B48" s="39">
        <v>45535</v>
      </c>
      <c r="C48" t="s">
        <v>63</v>
      </c>
      <c r="D48" t="s">
        <v>122</v>
      </c>
      <c r="E48" t="s">
        <v>123</v>
      </c>
      <c r="F48" t="s">
        <v>2</v>
      </c>
      <c r="G48" t="s">
        <v>3</v>
      </c>
      <c r="H48" s="39">
        <v>45519</v>
      </c>
      <c r="I48" t="s">
        <v>124</v>
      </c>
      <c r="J48">
        <v>-132.99</v>
      </c>
      <c r="K48" t="s">
        <v>125</v>
      </c>
      <c r="L48">
        <v>2</v>
      </c>
      <c r="M48" t="s">
        <v>41</v>
      </c>
      <c r="N48" s="29">
        <v>22014</v>
      </c>
      <c r="O48">
        <v>30125538082024</v>
      </c>
      <c r="P48" t="s">
        <v>126</v>
      </c>
      <c r="Q48" t="s">
        <v>132</v>
      </c>
    </row>
    <row r="49" spans="1:17" x14ac:dyDescent="0.25">
      <c r="A49" s="39">
        <v>45505</v>
      </c>
      <c r="B49" s="39">
        <v>45535</v>
      </c>
      <c r="C49" t="s">
        <v>64</v>
      </c>
      <c r="D49" t="s">
        <v>122</v>
      </c>
      <c r="E49" t="s">
        <v>123</v>
      </c>
      <c r="F49" t="s">
        <v>2</v>
      </c>
      <c r="G49" t="s">
        <v>3</v>
      </c>
      <c r="H49" s="39">
        <v>45519</v>
      </c>
      <c r="I49" t="s">
        <v>124</v>
      </c>
      <c r="J49">
        <v>-240.68</v>
      </c>
      <c r="K49" t="s">
        <v>125</v>
      </c>
      <c r="L49">
        <v>2</v>
      </c>
      <c r="M49" t="s">
        <v>41</v>
      </c>
      <c r="N49" s="29">
        <v>22100</v>
      </c>
      <c r="O49">
        <v>30125538082024</v>
      </c>
      <c r="P49" t="s">
        <v>126</v>
      </c>
      <c r="Q49" t="s">
        <v>132</v>
      </c>
    </row>
    <row r="50" spans="1:17" x14ac:dyDescent="0.25">
      <c r="A50" s="39">
        <v>45505</v>
      </c>
      <c r="B50" s="39">
        <v>45535</v>
      </c>
      <c r="C50" t="s">
        <v>65</v>
      </c>
      <c r="D50" t="s">
        <v>122</v>
      </c>
      <c r="E50" t="s">
        <v>123</v>
      </c>
      <c r="F50" t="s">
        <v>2</v>
      </c>
      <c r="G50" t="s">
        <v>3</v>
      </c>
      <c r="H50" s="39">
        <v>45519</v>
      </c>
      <c r="I50" t="s">
        <v>124</v>
      </c>
      <c r="J50">
        <v>-736.13</v>
      </c>
      <c r="K50" t="s">
        <v>125</v>
      </c>
      <c r="L50">
        <v>2</v>
      </c>
      <c r="M50" t="s">
        <v>41</v>
      </c>
      <c r="N50" s="29">
        <v>22102</v>
      </c>
      <c r="O50">
        <v>30125538082024</v>
      </c>
      <c r="P50" t="s">
        <v>126</v>
      </c>
      <c r="Q50" t="s">
        <v>132</v>
      </c>
    </row>
    <row r="51" spans="1:17" x14ac:dyDescent="0.25">
      <c r="A51" s="39">
        <v>45505</v>
      </c>
      <c r="B51" s="39">
        <v>45535</v>
      </c>
      <c r="C51" t="s">
        <v>66</v>
      </c>
      <c r="D51" t="s">
        <v>122</v>
      </c>
      <c r="E51" t="s">
        <v>123</v>
      </c>
      <c r="F51" t="s">
        <v>2</v>
      </c>
      <c r="G51" t="s">
        <v>3</v>
      </c>
      <c r="H51" s="39">
        <v>45519</v>
      </c>
      <c r="I51" t="s">
        <v>124</v>
      </c>
      <c r="J51">
        <v>-28.49</v>
      </c>
      <c r="K51" t="s">
        <v>125</v>
      </c>
      <c r="L51">
        <v>2</v>
      </c>
      <c r="M51" t="s">
        <v>41</v>
      </c>
      <c r="N51" s="29">
        <v>22104</v>
      </c>
      <c r="O51">
        <v>30125538082024</v>
      </c>
      <c r="P51" t="s">
        <v>126</v>
      </c>
      <c r="Q51" t="s">
        <v>132</v>
      </c>
    </row>
    <row r="52" spans="1:17" x14ac:dyDescent="0.25">
      <c r="A52" s="39">
        <v>45505</v>
      </c>
      <c r="B52" s="39">
        <v>45535</v>
      </c>
      <c r="C52" t="s">
        <v>106</v>
      </c>
      <c r="D52" t="s">
        <v>122</v>
      </c>
      <c r="E52" t="s">
        <v>123</v>
      </c>
      <c r="F52" t="s">
        <v>2</v>
      </c>
      <c r="G52" t="s">
        <v>3</v>
      </c>
      <c r="H52" s="39">
        <v>45519</v>
      </c>
      <c r="I52" t="s">
        <v>124</v>
      </c>
      <c r="J52">
        <v>-51.55</v>
      </c>
      <c r="K52" t="s">
        <v>125</v>
      </c>
      <c r="L52">
        <v>2</v>
      </c>
      <c r="M52" t="s">
        <v>41</v>
      </c>
      <c r="N52" s="29">
        <v>22105</v>
      </c>
      <c r="O52">
        <v>30125538082024</v>
      </c>
      <c r="P52" t="s">
        <v>126</v>
      </c>
      <c r="Q52" t="s">
        <v>132</v>
      </c>
    </row>
    <row r="53" spans="1:17" x14ac:dyDescent="0.25">
      <c r="A53" s="39">
        <v>45505</v>
      </c>
      <c r="B53" s="39">
        <v>45535</v>
      </c>
      <c r="C53" t="s">
        <v>67</v>
      </c>
      <c r="D53" t="s">
        <v>122</v>
      </c>
      <c r="E53" t="s">
        <v>123</v>
      </c>
      <c r="F53" t="s">
        <v>2</v>
      </c>
      <c r="G53" t="s">
        <v>3</v>
      </c>
      <c r="H53" s="39">
        <v>45519</v>
      </c>
      <c r="I53" t="s">
        <v>124</v>
      </c>
      <c r="J53">
        <v>-28.49</v>
      </c>
      <c r="K53" t="s">
        <v>125</v>
      </c>
      <c r="L53">
        <v>2</v>
      </c>
      <c r="M53" t="s">
        <v>41</v>
      </c>
      <c r="N53" s="29">
        <v>22107</v>
      </c>
      <c r="O53">
        <v>30125538082024</v>
      </c>
      <c r="P53" t="s">
        <v>126</v>
      </c>
      <c r="Q53" t="s">
        <v>132</v>
      </c>
    </row>
    <row r="54" spans="1:17" x14ac:dyDescent="0.25">
      <c r="A54" s="39">
        <v>45505</v>
      </c>
      <c r="B54" s="39">
        <v>45535</v>
      </c>
      <c r="C54" t="s">
        <v>137</v>
      </c>
      <c r="D54" t="s">
        <v>122</v>
      </c>
      <c r="E54" t="s">
        <v>123</v>
      </c>
      <c r="F54" t="s">
        <v>2</v>
      </c>
      <c r="G54" t="s">
        <v>3</v>
      </c>
      <c r="H54" s="39">
        <v>45519</v>
      </c>
      <c r="I54" t="s">
        <v>124</v>
      </c>
      <c r="J54">
        <v>-15.84</v>
      </c>
      <c r="K54" t="s">
        <v>125</v>
      </c>
      <c r="L54">
        <v>2</v>
      </c>
      <c r="M54" t="s">
        <v>41</v>
      </c>
      <c r="N54" s="29">
        <v>22109</v>
      </c>
      <c r="O54">
        <v>30125538082024</v>
      </c>
      <c r="P54" t="s">
        <v>126</v>
      </c>
      <c r="Q54" t="s">
        <v>132</v>
      </c>
    </row>
    <row r="55" spans="1:17" x14ac:dyDescent="0.25">
      <c r="A55" s="39">
        <v>45505</v>
      </c>
      <c r="B55" s="39">
        <v>45535</v>
      </c>
      <c r="C55" t="s">
        <v>68</v>
      </c>
      <c r="D55" t="s">
        <v>122</v>
      </c>
      <c r="E55" t="s">
        <v>123</v>
      </c>
      <c r="F55" t="s">
        <v>2</v>
      </c>
      <c r="G55" t="s">
        <v>3</v>
      </c>
      <c r="H55" s="39">
        <v>45519</v>
      </c>
      <c r="I55" t="s">
        <v>124</v>
      </c>
      <c r="J55">
        <v>-28.49</v>
      </c>
      <c r="K55" t="s">
        <v>125</v>
      </c>
      <c r="L55">
        <v>2</v>
      </c>
      <c r="M55" t="s">
        <v>41</v>
      </c>
      <c r="N55" s="29">
        <v>22119</v>
      </c>
      <c r="O55">
        <v>30125538082024</v>
      </c>
      <c r="P55" t="s">
        <v>126</v>
      </c>
      <c r="Q55" t="s">
        <v>132</v>
      </c>
    </row>
    <row r="56" spans="1:17" x14ac:dyDescent="0.25">
      <c r="A56" s="39">
        <v>45505</v>
      </c>
      <c r="B56" s="39">
        <v>45535</v>
      </c>
      <c r="C56" t="s">
        <v>69</v>
      </c>
      <c r="D56" t="s">
        <v>122</v>
      </c>
      <c r="E56" t="s">
        <v>123</v>
      </c>
      <c r="F56" t="s">
        <v>2</v>
      </c>
      <c r="G56" t="s">
        <v>3</v>
      </c>
      <c r="H56" s="39">
        <v>45519</v>
      </c>
      <c r="I56" t="s">
        <v>124</v>
      </c>
      <c r="J56">
        <v>-28.49</v>
      </c>
      <c r="K56" t="s">
        <v>125</v>
      </c>
      <c r="L56">
        <v>2</v>
      </c>
      <c r="M56" t="s">
        <v>41</v>
      </c>
      <c r="N56" s="29">
        <v>22120</v>
      </c>
      <c r="O56">
        <v>30125538082024</v>
      </c>
      <c r="P56" t="s">
        <v>126</v>
      </c>
      <c r="Q56" t="s">
        <v>132</v>
      </c>
    </row>
    <row r="57" spans="1:17" x14ac:dyDescent="0.25">
      <c r="A57" s="39">
        <v>45505</v>
      </c>
      <c r="B57" s="39">
        <v>45535</v>
      </c>
      <c r="C57" t="s">
        <v>70</v>
      </c>
      <c r="D57" t="s">
        <v>122</v>
      </c>
      <c r="E57" t="s">
        <v>123</v>
      </c>
      <c r="F57" t="s">
        <v>2</v>
      </c>
      <c r="G57" t="s">
        <v>3</v>
      </c>
      <c r="H57" s="39">
        <v>45519</v>
      </c>
      <c r="I57" t="s">
        <v>124</v>
      </c>
      <c r="J57">
        <v>-15.84</v>
      </c>
      <c r="K57" t="s">
        <v>125</v>
      </c>
      <c r="L57">
        <v>2</v>
      </c>
      <c r="M57" t="s">
        <v>41</v>
      </c>
      <c r="N57" s="29">
        <v>22150</v>
      </c>
      <c r="O57">
        <v>30125538082024</v>
      </c>
      <c r="P57" t="s">
        <v>126</v>
      </c>
      <c r="Q57" t="s">
        <v>132</v>
      </c>
    </row>
    <row r="58" spans="1:17" x14ac:dyDescent="0.25">
      <c r="A58" s="39">
        <v>45505</v>
      </c>
      <c r="B58" s="39">
        <v>45535</v>
      </c>
      <c r="C58" t="s">
        <v>71</v>
      </c>
      <c r="D58" t="s">
        <v>122</v>
      </c>
      <c r="E58" t="s">
        <v>123</v>
      </c>
      <c r="F58" t="s">
        <v>2</v>
      </c>
      <c r="G58" t="s">
        <v>3</v>
      </c>
      <c r="H58" s="39">
        <v>45519</v>
      </c>
      <c r="I58" t="s">
        <v>124</v>
      </c>
      <c r="J58">
        <v>-38.9</v>
      </c>
      <c r="K58" t="s">
        <v>125</v>
      </c>
      <c r="L58">
        <v>2</v>
      </c>
      <c r="M58" t="s">
        <v>41</v>
      </c>
      <c r="N58" s="29">
        <v>22160</v>
      </c>
      <c r="O58">
        <v>30125538082024</v>
      </c>
      <c r="P58" t="s">
        <v>126</v>
      </c>
      <c r="Q58" t="s">
        <v>132</v>
      </c>
    </row>
    <row r="59" spans="1:17" x14ac:dyDescent="0.25">
      <c r="A59" s="39">
        <v>45505</v>
      </c>
      <c r="B59" s="39">
        <v>45535</v>
      </c>
      <c r="C59" t="s">
        <v>72</v>
      </c>
      <c r="D59" t="s">
        <v>122</v>
      </c>
      <c r="E59" t="s">
        <v>123</v>
      </c>
      <c r="F59" t="s">
        <v>2</v>
      </c>
      <c r="G59" t="s">
        <v>3</v>
      </c>
      <c r="H59" s="39">
        <v>45519</v>
      </c>
      <c r="I59" t="s">
        <v>124</v>
      </c>
      <c r="J59">
        <v>-28.49</v>
      </c>
      <c r="K59" t="s">
        <v>125</v>
      </c>
      <c r="L59">
        <v>2</v>
      </c>
      <c r="M59" t="s">
        <v>41</v>
      </c>
      <c r="N59" s="29">
        <v>22170</v>
      </c>
      <c r="O59">
        <v>30125538082024</v>
      </c>
      <c r="P59" t="s">
        <v>126</v>
      </c>
      <c r="Q59" t="s">
        <v>132</v>
      </c>
    </row>
    <row r="60" spans="1:17" x14ac:dyDescent="0.25">
      <c r="A60" s="39">
        <v>45505</v>
      </c>
      <c r="B60" s="39">
        <v>45535</v>
      </c>
      <c r="C60" t="s">
        <v>138</v>
      </c>
      <c r="D60" t="s">
        <v>122</v>
      </c>
      <c r="E60" t="s">
        <v>123</v>
      </c>
      <c r="F60" t="s">
        <v>2</v>
      </c>
      <c r="G60" t="s">
        <v>3</v>
      </c>
      <c r="H60" s="39">
        <v>45519</v>
      </c>
      <c r="I60" t="s">
        <v>124</v>
      </c>
      <c r="J60">
        <v>-16.899999999999999</v>
      </c>
      <c r="K60" t="s">
        <v>125</v>
      </c>
      <c r="L60">
        <v>2</v>
      </c>
      <c r="M60" t="s">
        <v>41</v>
      </c>
      <c r="N60" s="29">
        <v>22172</v>
      </c>
      <c r="O60">
        <v>30125538082024</v>
      </c>
      <c r="P60" t="s">
        <v>126</v>
      </c>
      <c r="Q60" t="s">
        <v>132</v>
      </c>
    </row>
    <row r="61" spans="1:17" x14ac:dyDescent="0.25">
      <c r="A61" s="39">
        <v>45505</v>
      </c>
      <c r="B61" s="39">
        <v>45535</v>
      </c>
      <c r="C61" t="s">
        <v>73</v>
      </c>
      <c r="D61" t="s">
        <v>122</v>
      </c>
      <c r="E61" t="s">
        <v>123</v>
      </c>
      <c r="F61" t="s">
        <v>2</v>
      </c>
      <c r="G61" t="s">
        <v>3</v>
      </c>
      <c r="H61" s="39">
        <v>45519</v>
      </c>
      <c r="I61" t="s">
        <v>124</v>
      </c>
      <c r="J61">
        <v>-28.49</v>
      </c>
      <c r="K61" t="s">
        <v>125</v>
      </c>
      <c r="L61">
        <v>2</v>
      </c>
      <c r="M61" t="s">
        <v>41</v>
      </c>
      <c r="N61" s="29">
        <v>22184</v>
      </c>
      <c r="O61">
        <v>30125538082024</v>
      </c>
      <c r="P61" t="s">
        <v>126</v>
      </c>
      <c r="Q61" t="s">
        <v>132</v>
      </c>
    </row>
    <row r="62" spans="1:17" x14ac:dyDescent="0.25">
      <c r="A62" s="39">
        <v>45505</v>
      </c>
      <c r="B62" s="39">
        <v>45535</v>
      </c>
      <c r="C62" t="s">
        <v>74</v>
      </c>
      <c r="D62" t="s">
        <v>122</v>
      </c>
      <c r="E62" t="s">
        <v>123</v>
      </c>
      <c r="F62" t="s">
        <v>2</v>
      </c>
      <c r="G62" t="s">
        <v>3</v>
      </c>
      <c r="H62" s="39">
        <v>45519</v>
      </c>
      <c r="I62" t="s">
        <v>124</v>
      </c>
      <c r="J62">
        <v>-15.84</v>
      </c>
      <c r="K62" t="s">
        <v>125</v>
      </c>
      <c r="L62">
        <v>2</v>
      </c>
      <c r="M62" t="s">
        <v>41</v>
      </c>
      <c r="N62" s="29">
        <v>22185</v>
      </c>
      <c r="O62">
        <v>30125538082024</v>
      </c>
      <c r="P62" t="s">
        <v>126</v>
      </c>
      <c r="Q62" t="s">
        <v>132</v>
      </c>
    </row>
    <row r="63" spans="1:17" x14ac:dyDescent="0.25">
      <c r="A63" s="39">
        <v>45505</v>
      </c>
      <c r="B63" s="39">
        <v>45535</v>
      </c>
      <c r="C63" t="s">
        <v>75</v>
      </c>
      <c r="D63" t="s">
        <v>122</v>
      </c>
      <c r="E63" t="s">
        <v>123</v>
      </c>
      <c r="F63" t="s">
        <v>2</v>
      </c>
      <c r="G63" t="s">
        <v>3</v>
      </c>
      <c r="H63" s="39">
        <v>45519</v>
      </c>
      <c r="I63" t="s">
        <v>124</v>
      </c>
      <c r="J63">
        <v>-28.49</v>
      </c>
      <c r="K63" t="s">
        <v>125</v>
      </c>
      <c r="L63">
        <v>2</v>
      </c>
      <c r="M63" t="s">
        <v>41</v>
      </c>
      <c r="N63" s="29">
        <v>22192</v>
      </c>
      <c r="O63">
        <v>30125538082024</v>
      </c>
      <c r="P63" t="s">
        <v>126</v>
      </c>
      <c r="Q63" t="s">
        <v>132</v>
      </c>
    </row>
    <row r="64" spans="1:17" x14ac:dyDescent="0.25">
      <c r="A64" s="39">
        <v>45505</v>
      </c>
      <c r="B64" s="39">
        <v>45535</v>
      </c>
      <c r="C64" t="s">
        <v>76</v>
      </c>
      <c r="D64" t="s">
        <v>122</v>
      </c>
      <c r="E64" t="s">
        <v>123</v>
      </c>
      <c r="F64" t="s">
        <v>2</v>
      </c>
      <c r="G64" t="s">
        <v>3</v>
      </c>
      <c r="H64" s="39">
        <v>45519</v>
      </c>
      <c r="I64" t="s">
        <v>124</v>
      </c>
      <c r="J64">
        <v>-28.49</v>
      </c>
      <c r="K64" t="s">
        <v>125</v>
      </c>
      <c r="L64">
        <v>2</v>
      </c>
      <c r="M64" t="s">
        <v>41</v>
      </c>
      <c r="N64" s="29">
        <v>22204</v>
      </c>
      <c r="O64">
        <v>30125538082024</v>
      </c>
      <c r="P64" t="s">
        <v>126</v>
      </c>
      <c r="Q64" t="s">
        <v>132</v>
      </c>
    </row>
    <row r="65" spans="1:17" x14ac:dyDescent="0.25">
      <c r="A65" s="39">
        <v>45505</v>
      </c>
      <c r="B65" s="39">
        <v>45535</v>
      </c>
      <c r="C65" t="s">
        <v>77</v>
      </c>
      <c r="D65" t="s">
        <v>122</v>
      </c>
      <c r="E65" t="s">
        <v>123</v>
      </c>
      <c r="F65" t="s">
        <v>2</v>
      </c>
      <c r="G65" t="s">
        <v>3</v>
      </c>
      <c r="H65" s="39">
        <v>45519</v>
      </c>
      <c r="I65" t="s">
        <v>124</v>
      </c>
      <c r="J65">
        <v>-1391.88</v>
      </c>
      <c r="K65" t="s">
        <v>125</v>
      </c>
      <c r="L65">
        <v>2</v>
      </c>
      <c r="M65" t="s">
        <v>41</v>
      </c>
      <c r="N65" s="29">
        <v>22220</v>
      </c>
      <c r="O65">
        <v>30125538082024</v>
      </c>
      <c r="P65" t="s">
        <v>126</v>
      </c>
      <c r="Q65" t="s">
        <v>132</v>
      </c>
    </row>
    <row r="66" spans="1:17" x14ac:dyDescent="0.25">
      <c r="A66" s="39">
        <v>45505</v>
      </c>
      <c r="B66" s="39">
        <v>45535</v>
      </c>
      <c r="C66" t="s">
        <v>78</v>
      </c>
      <c r="D66" t="s">
        <v>122</v>
      </c>
      <c r="E66" t="s">
        <v>123</v>
      </c>
      <c r="F66" t="s">
        <v>2</v>
      </c>
      <c r="G66" t="s">
        <v>3</v>
      </c>
      <c r="H66" s="39">
        <v>45519</v>
      </c>
      <c r="I66" t="s">
        <v>124</v>
      </c>
      <c r="J66">
        <v>-230.6</v>
      </c>
      <c r="K66" t="s">
        <v>125</v>
      </c>
      <c r="L66">
        <v>2</v>
      </c>
      <c r="M66" t="s">
        <v>41</v>
      </c>
      <c r="N66" s="29">
        <v>22233</v>
      </c>
      <c r="O66">
        <v>30125538082024</v>
      </c>
      <c r="P66" t="s">
        <v>126</v>
      </c>
      <c r="Q66" t="s">
        <v>132</v>
      </c>
    </row>
    <row r="67" spans="1:17" x14ac:dyDescent="0.25">
      <c r="A67" s="39">
        <v>45505</v>
      </c>
      <c r="B67" s="39">
        <v>45535</v>
      </c>
      <c r="C67" t="s">
        <v>79</v>
      </c>
      <c r="D67" t="s">
        <v>122</v>
      </c>
      <c r="E67" t="s">
        <v>123</v>
      </c>
      <c r="F67" t="s">
        <v>2</v>
      </c>
      <c r="G67" t="s">
        <v>3</v>
      </c>
      <c r="H67" s="39">
        <v>45519</v>
      </c>
      <c r="I67" t="s">
        <v>124</v>
      </c>
      <c r="J67">
        <v>-44.33</v>
      </c>
      <c r="K67" t="s">
        <v>125</v>
      </c>
      <c r="L67">
        <v>2</v>
      </c>
      <c r="M67" t="s">
        <v>41</v>
      </c>
      <c r="N67" s="29">
        <v>22240</v>
      </c>
      <c r="O67">
        <v>30125538082024</v>
      </c>
      <c r="P67" t="s">
        <v>126</v>
      </c>
      <c r="Q67" t="s">
        <v>132</v>
      </c>
    </row>
    <row r="68" spans="1:17" x14ac:dyDescent="0.25">
      <c r="A68" s="39">
        <v>45505</v>
      </c>
      <c r="B68" s="39">
        <v>45535</v>
      </c>
      <c r="C68" t="s">
        <v>80</v>
      </c>
      <c r="D68" t="s">
        <v>122</v>
      </c>
      <c r="E68" t="s">
        <v>123</v>
      </c>
      <c r="F68" t="s">
        <v>2</v>
      </c>
      <c r="G68" t="s">
        <v>3</v>
      </c>
      <c r="H68" s="39">
        <v>45519</v>
      </c>
      <c r="I68" t="s">
        <v>124</v>
      </c>
      <c r="J68">
        <v>-101.31</v>
      </c>
      <c r="K68" t="s">
        <v>125</v>
      </c>
      <c r="L68">
        <v>2</v>
      </c>
      <c r="M68" t="s">
        <v>41</v>
      </c>
      <c r="N68" s="29">
        <v>22310</v>
      </c>
      <c r="O68">
        <v>30125538082024</v>
      </c>
      <c r="P68" t="s">
        <v>126</v>
      </c>
      <c r="Q68" t="s">
        <v>132</v>
      </c>
    </row>
    <row r="69" spans="1:17" x14ac:dyDescent="0.25">
      <c r="A69" s="39">
        <v>45505</v>
      </c>
      <c r="B69" s="39">
        <v>45535</v>
      </c>
      <c r="C69" t="s">
        <v>81</v>
      </c>
      <c r="D69" t="s">
        <v>122</v>
      </c>
      <c r="E69" t="s">
        <v>123</v>
      </c>
      <c r="F69" t="s">
        <v>2</v>
      </c>
      <c r="G69" t="s">
        <v>3</v>
      </c>
      <c r="H69" s="39">
        <v>45519</v>
      </c>
      <c r="I69" t="s">
        <v>124</v>
      </c>
      <c r="J69">
        <v>-165.51</v>
      </c>
      <c r="K69" t="s">
        <v>125</v>
      </c>
      <c r="L69">
        <v>2</v>
      </c>
      <c r="M69" t="s">
        <v>41</v>
      </c>
      <c r="N69" s="29">
        <v>22320</v>
      </c>
      <c r="O69">
        <v>30125538082024</v>
      </c>
      <c r="P69" t="s">
        <v>126</v>
      </c>
      <c r="Q69" t="s">
        <v>132</v>
      </c>
    </row>
    <row r="70" spans="1:17" x14ac:dyDescent="0.25">
      <c r="A70" s="39">
        <v>45505</v>
      </c>
      <c r="B70" s="39">
        <v>45535</v>
      </c>
      <c r="C70" t="s">
        <v>82</v>
      </c>
      <c r="D70" t="s">
        <v>122</v>
      </c>
      <c r="E70" t="s">
        <v>123</v>
      </c>
      <c r="F70" t="s">
        <v>2</v>
      </c>
      <c r="G70" t="s">
        <v>3</v>
      </c>
      <c r="H70" s="39">
        <v>45519</v>
      </c>
      <c r="I70" t="s">
        <v>124</v>
      </c>
      <c r="J70">
        <v>-85.47</v>
      </c>
      <c r="K70" t="s">
        <v>125</v>
      </c>
      <c r="L70">
        <v>2</v>
      </c>
      <c r="M70" t="s">
        <v>41</v>
      </c>
      <c r="N70" s="29">
        <v>22330</v>
      </c>
      <c r="O70">
        <v>30125538082024</v>
      </c>
      <c r="P70" t="s">
        <v>126</v>
      </c>
      <c r="Q70" t="s">
        <v>132</v>
      </c>
    </row>
    <row r="71" spans="1:17" x14ac:dyDescent="0.25">
      <c r="A71" s="39">
        <v>45505</v>
      </c>
      <c r="B71" s="39">
        <v>45535</v>
      </c>
      <c r="C71" t="s">
        <v>83</v>
      </c>
      <c r="D71" t="s">
        <v>122</v>
      </c>
      <c r="E71" t="s">
        <v>123</v>
      </c>
      <c r="F71" t="s">
        <v>2</v>
      </c>
      <c r="G71" t="s">
        <v>3</v>
      </c>
      <c r="H71" s="39">
        <v>45519</v>
      </c>
      <c r="I71" t="s">
        <v>124</v>
      </c>
      <c r="J71">
        <v>-962.81</v>
      </c>
      <c r="K71" t="s">
        <v>125</v>
      </c>
      <c r="L71">
        <v>2</v>
      </c>
      <c r="M71" t="s">
        <v>41</v>
      </c>
      <c r="N71" s="29">
        <v>22331</v>
      </c>
      <c r="O71">
        <v>30125538082024</v>
      </c>
      <c r="P71" t="s">
        <v>126</v>
      </c>
      <c r="Q71" t="s">
        <v>132</v>
      </c>
    </row>
    <row r="72" spans="1:17" x14ac:dyDescent="0.25">
      <c r="A72" s="39">
        <v>45505</v>
      </c>
      <c r="B72" s="39">
        <v>45535</v>
      </c>
      <c r="C72" t="s">
        <v>84</v>
      </c>
      <c r="D72" t="s">
        <v>122</v>
      </c>
      <c r="E72" t="s">
        <v>123</v>
      </c>
      <c r="F72" t="s">
        <v>2</v>
      </c>
      <c r="G72" t="s">
        <v>3</v>
      </c>
      <c r="H72" s="39">
        <v>45519</v>
      </c>
      <c r="I72" t="s">
        <v>124</v>
      </c>
      <c r="J72">
        <v>-60.17</v>
      </c>
      <c r="K72" t="s">
        <v>125</v>
      </c>
      <c r="L72">
        <v>2</v>
      </c>
      <c r="M72" t="s">
        <v>41</v>
      </c>
      <c r="N72" s="29">
        <v>22332</v>
      </c>
      <c r="O72">
        <v>30125538082024</v>
      </c>
      <c r="P72" t="s">
        <v>126</v>
      </c>
      <c r="Q72" t="s">
        <v>132</v>
      </c>
    </row>
    <row r="73" spans="1:17" x14ac:dyDescent="0.25">
      <c r="A73" s="39">
        <v>45505</v>
      </c>
      <c r="B73" s="39">
        <v>45535</v>
      </c>
      <c r="C73" t="s">
        <v>85</v>
      </c>
      <c r="D73" t="s">
        <v>122</v>
      </c>
      <c r="E73" t="s">
        <v>123</v>
      </c>
      <c r="F73" t="s">
        <v>2</v>
      </c>
      <c r="G73" t="s">
        <v>3</v>
      </c>
      <c r="H73" s="39">
        <v>45519</v>
      </c>
      <c r="I73" t="s">
        <v>124</v>
      </c>
      <c r="J73">
        <v>-88.66</v>
      </c>
      <c r="K73" t="s">
        <v>125</v>
      </c>
      <c r="L73">
        <v>2</v>
      </c>
      <c r="M73" t="s">
        <v>41</v>
      </c>
      <c r="N73" s="29">
        <v>22333</v>
      </c>
      <c r="O73">
        <v>30125538082024</v>
      </c>
      <c r="P73" t="s">
        <v>126</v>
      </c>
      <c r="Q73" t="s">
        <v>132</v>
      </c>
    </row>
    <row r="74" spans="1:17" x14ac:dyDescent="0.25">
      <c r="A74" s="39">
        <v>45505</v>
      </c>
      <c r="B74" s="39">
        <v>45535</v>
      </c>
      <c r="C74" t="s">
        <v>86</v>
      </c>
      <c r="D74" t="s">
        <v>122</v>
      </c>
      <c r="E74" t="s">
        <v>123</v>
      </c>
      <c r="F74" t="s">
        <v>2</v>
      </c>
      <c r="G74" t="s">
        <v>3</v>
      </c>
      <c r="H74" s="39">
        <v>45519</v>
      </c>
      <c r="I74" t="s">
        <v>124</v>
      </c>
      <c r="J74">
        <v>-31.68</v>
      </c>
      <c r="K74" t="s">
        <v>125</v>
      </c>
      <c r="L74">
        <v>2</v>
      </c>
      <c r="M74" t="s">
        <v>41</v>
      </c>
      <c r="N74" s="29">
        <v>22340</v>
      </c>
      <c r="O74">
        <v>30125538082024</v>
      </c>
      <c r="P74" t="s">
        <v>126</v>
      </c>
      <c r="Q74" t="s">
        <v>132</v>
      </c>
    </row>
    <row r="75" spans="1:17" x14ac:dyDescent="0.25">
      <c r="A75" s="39">
        <v>45505</v>
      </c>
      <c r="B75" s="39">
        <v>45535</v>
      </c>
      <c r="C75" t="s">
        <v>87</v>
      </c>
      <c r="D75" t="s">
        <v>122</v>
      </c>
      <c r="E75" t="s">
        <v>123</v>
      </c>
      <c r="F75" t="s">
        <v>2</v>
      </c>
      <c r="G75" t="s">
        <v>3</v>
      </c>
      <c r="H75" s="39">
        <v>45519</v>
      </c>
      <c r="I75" t="s">
        <v>124</v>
      </c>
      <c r="J75">
        <v>-108.53</v>
      </c>
      <c r="K75" t="s">
        <v>125</v>
      </c>
      <c r="L75">
        <v>2</v>
      </c>
      <c r="M75" t="s">
        <v>41</v>
      </c>
      <c r="N75" s="29">
        <v>22360</v>
      </c>
      <c r="O75">
        <v>30125538082024</v>
      </c>
      <c r="P75" t="s">
        <v>126</v>
      </c>
      <c r="Q75" t="s">
        <v>132</v>
      </c>
    </row>
    <row r="76" spans="1:17" x14ac:dyDescent="0.25">
      <c r="A76" s="39">
        <v>45505</v>
      </c>
      <c r="B76" s="39">
        <v>45535</v>
      </c>
      <c r="C76" t="s">
        <v>88</v>
      </c>
      <c r="D76" t="s">
        <v>122</v>
      </c>
      <c r="E76" t="s">
        <v>123</v>
      </c>
      <c r="F76" t="s">
        <v>2</v>
      </c>
      <c r="G76" t="s">
        <v>3</v>
      </c>
      <c r="H76" s="39">
        <v>45519</v>
      </c>
      <c r="I76" t="s">
        <v>124</v>
      </c>
      <c r="J76">
        <v>-44.33</v>
      </c>
      <c r="K76" t="s">
        <v>125</v>
      </c>
      <c r="L76">
        <v>2</v>
      </c>
      <c r="M76" t="s">
        <v>41</v>
      </c>
      <c r="N76" s="29">
        <v>22370</v>
      </c>
      <c r="O76">
        <v>30125538082024</v>
      </c>
      <c r="P76" t="s">
        <v>126</v>
      </c>
      <c r="Q76" t="s">
        <v>132</v>
      </c>
    </row>
    <row r="77" spans="1:17" x14ac:dyDescent="0.25">
      <c r="A77" s="39">
        <v>45505</v>
      </c>
      <c r="B77" s="39">
        <v>45535</v>
      </c>
      <c r="C77" t="s">
        <v>89</v>
      </c>
      <c r="D77" t="s">
        <v>122</v>
      </c>
      <c r="E77" t="s">
        <v>123</v>
      </c>
      <c r="F77" t="s">
        <v>2</v>
      </c>
      <c r="G77" t="s">
        <v>3</v>
      </c>
      <c r="H77" s="39">
        <v>45519</v>
      </c>
      <c r="I77" t="s">
        <v>124</v>
      </c>
      <c r="J77">
        <v>-15.84</v>
      </c>
      <c r="K77" t="s">
        <v>125</v>
      </c>
      <c r="L77">
        <v>2</v>
      </c>
      <c r="M77" t="s">
        <v>41</v>
      </c>
      <c r="N77" s="29">
        <v>22390</v>
      </c>
      <c r="O77">
        <v>30125538082024</v>
      </c>
      <c r="P77" t="s">
        <v>126</v>
      </c>
      <c r="Q77" t="s">
        <v>132</v>
      </c>
    </row>
    <row r="78" spans="1:17" x14ac:dyDescent="0.25">
      <c r="A78" s="39">
        <v>45505</v>
      </c>
      <c r="B78" s="39">
        <v>45535</v>
      </c>
      <c r="C78" t="s">
        <v>90</v>
      </c>
      <c r="D78" t="s">
        <v>122</v>
      </c>
      <c r="E78" t="s">
        <v>123</v>
      </c>
      <c r="F78" t="s">
        <v>2</v>
      </c>
      <c r="G78" t="s">
        <v>3</v>
      </c>
      <c r="H78" s="39">
        <v>45519</v>
      </c>
      <c r="I78" t="s">
        <v>124</v>
      </c>
      <c r="J78">
        <v>-44.33</v>
      </c>
      <c r="K78" t="s">
        <v>125</v>
      </c>
      <c r="L78">
        <v>2</v>
      </c>
      <c r="M78" t="s">
        <v>41</v>
      </c>
      <c r="N78" s="29">
        <v>22391</v>
      </c>
      <c r="O78">
        <v>30125538082024</v>
      </c>
      <c r="P78" t="s">
        <v>126</v>
      </c>
      <c r="Q78" t="s">
        <v>132</v>
      </c>
    </row>
    <row r="79" spans="1:17" x14ac:dyDescent="0.25">
      <c r="A79" s="39">
        <v>45505</v>
      </c>
      <c r="B79" s="39">
        <v>45535</v>
      </c>
      <c r="C79" t="s">
        <v>91</v>
      </c>
      <c r="D79" t="s">
        <v>122</v>
      </c>
      <c r="E79" t="s">
        <v>123</v>
      </c>
      <c r="F79" t="s">
        <v>2</v>
      </c>
      <c r="G79" t="s">
        <v>3</v>
      </c>
      <c r="H79" s="39">
        <v>45519</v>
      </c>
      <c r="I79" t="s">
        <v>124</v>
      </c>
      <c r="J79">
        <v>-309.13</v>
      </c>
      <c r="K79" t="s">
        <v>125</v>
      </c>
      <c r="L79">
        <v>2</v>
      </c>
      <c r="M79" t="s">
        <v>41</v>
      </c>
      <c r="N79" s="29">
        <v>22407</v>
      </c>
      <c r="O79">
        <v>30125538082024</v>
      </c>
      <c r="P79" t="s">
        <v>126</v>
      </c>
      <c r="Q79" t="s">
        <v>132</v>
      </c>
    </row>
    <row r="80" spans="1:17" x14ac:dyDescent="0.25">
      <c r="A80" s="39">
        <v>45505</v>
      </c>
      <c r="B80" s="39">
        <v>45535</v>
      </c>
      <c r="C80" t="s">
        <v>139</v>
      </c>
      <c r="D80" t="s">
        <v>122</v>
      </c>
      <c r="E80" t="s">
        <v>123</v>
      </c>
      <c r="F80" t="s">
        <v>2</v>
      </c>
      <c r="G80" t="s">
        <v>3</v>
      </c>
      <c r="H80" s="39">
        <v>45519</v>
      </c>
      <c r="I80" t="s">
        <v>124</v>
      </c>
      <c r="J80">
        <v>-44.33</v>
      </c>
      <c r="K80" t="s">
        <v>125</v>
      </c>
      <c r="L80">
        <v>2</v>
      </c>
      <c r="M80" t="s">
        <v>41</v>
      </c>
      <c r="N80" s="29">
        <v>22434</v>
      </c>
      <c r="O80">
        <v>30125538082024</v>
      </c>
      <c r="P80" t="s">
        <v>126</v>
      </c>
      <c r="Q80" t="s">
        <v>132</v>
      </c>
    </row>
    <row r="81" spans="1:17" x14ac:dyDescent="0.25">
      <c r="A81" s="39">
        <v>45505</v>
      </c>
      <c r="B81" s="39">
        <v>45535</v>
      </c>
      <c r="C81" t="s">
        <v>140</v>
      </c>
      <c r="D81" t="s">
        <v>122</v>
      </c>
      <c r="E81" t="s">
        <v>123</v>
      </c>
      <c r="F81" t="s">
        <v>2</v>
      </c>
      <c r="G81" t="s">
        <v>3</v>
      </c>
      <c r="H81" s="39">
        <v>45519</v>
      </c>
      <c r="I81" t="s">
        <v>124</v>
      </c>
      <c r="J81">
        <v>-44.33</v>
      </c>
      <c r="K81" t="s">
        <v>125</v>
      </c>
      <c r="L81">
        <v>8</v>
      </c>
      <c r="M81" t="s">
        <v>141</v>
      </c>
      <c r="N81" s="29">
        <v>35100</v>
      </c>
      <c r="O81">
        <v>30125538082024</v>
      </c>
      <c r="P81" t="s">
        <v>126</v>
      </c>
      <c r="Q81" t="s">
        <v>132</v>
      </c>
    </row>
    <row r="82" spans="1:17" x14ac:dyDescent="0.25">
      <c r="A82" s="39">
        <v>45505</v>
      </c>
      <c r="B82" s="39">
        <v>45535</v>
      </c>
      <c r="C82" t="s">
        <v>94</v>
      </c>
      <c r="D82" t="s">
        <v>122</v>
      </c>
      <c r="E82" t="s">
        <v>123</v>
      </c>
      <c r="F82" t="s">
        <v>2</v>
      </c>
      <c r="G82" t="s">
        <v>3</v>
      </c>
      <c r="H82" s="39">
        <v>45519</v>
      </c>
      <c r="I82" t="s">
        <v>124</v>
      </c>
      <c r="J82">
        <v>-15.84</v>
      </c>
      <c r="K82" t="s">
        <v>125</v>
      </c>
      <c r="L82">
        <v>6</v>
      </c>
      <c r="M82" t="s">
        <v>93</v>
      </c>
      <c r="N82" s="29">
        <v>40010</v>
      </c>
      <c r="O82">
        <v>30125538082024</v>
      </c>
      <c r="P82" t="s">
        <v>126</v>
      </c>
      <c r="Q82" t="s">
        <v>132</v>
      </c>
    </row>
    <row r="83" spans="1:17" x14ac:dyDescent="0.25">
      <c r="A83" s="39">
        <v>45505</v>
      </c>
      <c r="B83" s="39">
        <v>45535</v>
      </c>
      <c r="C83" t="s">
        <v>142</v>
      </c>
      <c r="D83" t="s">
        <v>122</v>
      </c>
      <c r="E83" t="s">
        <v>123</v>
      </c>
      <c r="F83" t="s">
        <v>2</v>
      </c>
      <c r="G83" t="s">
        <v>3</v>
      </c>
      <c r="H83" s="39">
        <v>45519</v>
      </c>
      <c r="I83" t="s">
        <v>124</v>
      </c>
      <c r="J83">
        <v>-15.84</v>
      </c>
      <c r="K83" t="s">
        <v>125</v>
      </c>
      <c r="L83">
        <v>6</v>
      </c>
      <c r="M83" t="s">
        <v>93</v>
      </c>
      <c r="N83" s="29">
        <v>40014</v>
      </c>
      <c r="O83">
        <v>30125538082024</v>
      </c>
      <c r="P83" t="s">
        <v>126</v>
      </c>
      <c r="Q83" t="s">
        <v>132</v>
      </c>
    </row>
    <row r="84" spans="1:17" x14ac:dyDescent="0.25">
      <c r="A84" s="39">
        <v>45505</v>
      </c>
      <c r="B84" s="39">
        <v>45535</v>
      </c>
      <c r="C84" t="s">
        <v>143</v>
      </c>
      <c r="D84" t="s">
        <v>122</v>
      </c>
      <c r="E84" t="s">
        <v>123</v>
      </c>
      <c r="F84" t="s">
        <v>2</v>
      </c>
      <c r="G84" t="s">
        <v>3</v>
      </c>
      <c r="H84" s="39">
        <v>45519</v>
      </c>
      <c r="I84" t="s">
        <v>124</v>
      </c>
      <c r="J84">
        <v>-33.799999999999997</v>
      </c>
      <c r="K84" t="s">
        <v>125</v>
      </c>
      <c r="L84">
        <v>5</v>
      </c>
      <c r="M84" t="s">
        <v>144</v>
      </c>
      <c r="N84" s="29">
        <v>42001</v>
      </c>
      <c r="O84">
        <v>30125538082024</v>
      </c>
      <c r="P84" t="s">
        <v>126</v>
      </c>
      <c r="Q84" t="s">
        <v>132</v>
      </c>
    </row>
  </sheetData>
  <autoFilter ref="A1:Q84" xr:uid="{C4104386-1DBE-490A-A3BA-7AAC8B2EDD3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VIVO HSI - 2012.TELH335.00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2022-12-07T21:44:05Z</dcterms:created>
  <dcterms:modified xsi:type="dcterms:W3CDTF">2024-09-22T10:17:36Z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