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b\Downloads\18년1학기\금융수학과프로그래밍\"/>
    </mc:Choice>
  </mc:AlternateContent>
  <xr:revisionPtr revIDLastSave="0" documentId="12_ncr:500000_{8D75A2C3-3FDA-4DD9-B185-D20972F62DCB}" xr6:coauthVersionLast="31" xr6:coauthVersionMax="31" xr10:uidLastSave="{00000000-0000-0000-0000-000000000000}"/>
  <bookViews>
    <workbookView xWindow="0" yWindow="0" windowWidth="23040" windowHeight="8988" activeTab="2" xr2:uid="{00000000-000D-0000-FFFF-FFFF00000000}"/>
  </bookViews>
  <sheets>
    <sheet name="채권1" sheetId="4" r:id="rId1"/>
    <sheet name="채권2" sheetId="8" r:id="rId2"/>
    <sheet name="채권3" sheetId="9" r:id="rId3"/>
    <sheet name="Sheet1" sheetId="10" r:id="rId4"/>
    <sheet name="Sheet2" sheetId="11" r:id="rId5"/>
  </sheets>
  <definedNames>
    <definedName name="_xlnm.Print_Area" localSheetId="0">채권1!$A$1:$J$21</definedName>
    <definedName name="_xlnm.Print_Area" localSheetId="1">채권2!$A$1:$I$25</definedName>
    <definedName name="_xlnm.Print_Area" localSheetId="2">채권3!$A$1:$I$25</definedName>
  </definedNames>
  <calcPr calcId="162913"/>
</workbook>
</file>

<file path=xl/calcChain.xml><?xml version="1.0" encoding="utf-8"?>
<calcChain xmlns="http://schemas.openxmlformats.org/spreadsheetml/2006/main">
  <c r="E15" i="9" l="1"/>
  <c r="E7" i="9"/>
  <c r="E8" i="9"/>
  <c r="E9" i="9"/>
  <c r="E10" i="9"/>
  <c r="E11" i="9"/>
  <c r="E12" i="9"/>
  <c r="E13" i="9"/>
  <c r="E14" i="9"/>
  <c r="E6" i="9"/>
  <c r="E10" i="4"/>
  <c r="E7" i="4"/>
  <c r="E8" i="4"/>
  <c r="E9" i="4"/>
  <c r="E6" i="4"/>
  <c r="D6" i="9"/>
  <c r="G15" i="9" l="1"/>
  <c r="G6" i="9"/>
  <c r="H6" i="9" s="1"/>
  <c r="F12" i="11"/>
  <c r="E12" i="11"/>
  <c r="D12" i="11"/>
  <c r="C12" i="11"/>
  <c r="F11" i="11"/>
  <c r="E11" i="11"/>
  <c r="D11" i="11"/>
  <c r="C11" i="11"/>
  <c r="F10" i="11"/>
  <c r="G10" i="11" s="1"/>
  <c r="E10" i="11"/>
  <c r="D10" i="11"/>
  <c r="C10" i="11"/>
  <c r="F9" i="11"/>
  <c r="G9" i="11" s="1"/>
  <c r="E9" i="11"/>
  <c r="D9" i="11"/>
  <c r="C9" i="11"/>
  <c r="F8" i="11"/>
  <c r="E8" i="11"/>
  <c r="D8" i="11"/>
  <c r="C8" i="11"/>
  <c r="F7" i="11"/>
  <c r="E7" i="11"/>
  <c r="D7" i="11"/>
  <c r="C7" i="11"/>
  <c r="F6" i="11"/>
  <c r="G6" i="11" s="1"/>
  <c r="E6" i="11"/>
  <c r="D6" i="11"/>
  <c r="C6" i="11"/>
  <c r="C22" i="10"/>
  <c r="C23" i="10"/>
  <c r="D22" i="10"/>
  <c r="D23" i="10"/>
  <c r="E23" i="10"/>
  <c r="C21" i="10"/>
  <c r="C20" i="10"/>
  <c r="G12" i="10"/>
  <c r="F12" i="10"/>
  <c r="E12" i="10"/>
  <c r="D12" i="10"/>
  <c r="C12" i="10"/>
  <c r="I12" i="10" s="1"/>
  <c r="F11" i="10"/>
  <c r="G11" i="10" s="1"/>
  <c r="E11" i="10"/>
  <c r="D11" i="10"/>
  <c r="C11" i="10"/>
  <c r="F10" i="10"/>
  <c r="E10" i="10"/>
  <c r="G10" i="10" s="1"/>
  <c r="D10" i="10"/>
  <c r="C10" i="10"/>
  <c r="F9" i="10"/>
  <c r="E9" i="10"/>
  <c r="G9" i="10" s="1"/>
  <c r="H9" i="10" s="1"/>
  <c r="D9" i="10"/>
  <c r="C9" i="10"/>
  <c r="G8" i="10"/>
  <c r="F8" i="10"/>
  <c r="E8" i="10"/>
  <c r="D8" i="10"/>
  <c r="C8" i="10"/>
  <c r="I8" i="10" s="1"/>
  <c r="F7" i="10"/>
  <c r="G7" i="10" s="1"/>
  <c r="E7" i="10"/>
  <c r="D7" i="10"/>
  <c r="C7" i="10"/>
  <c r="I7" i="10" s="1"/>
  <c r="F6" i="10"/>
  <c r="E6" i="10"/>
  <c r="G6" i="10" s="1"/>
  <c r="D6" i="10"/>
  <c r="C6" i="10"/>
  <c r="I11" i="9"/>
  <c r="I15" i="9"/>
  <c r="I6" i="9"/>
  <c r="H10" i="9"/>
  <c r="H14" i="9"/>
  <c r="H15" i="9"/>
  <c r="G7" i="9"/>
  <c r="G8" i="9"/>
  <c r="I8" i="9" s="1"/>
  <c r="G9" i="9"/>
  <c r="I9" i="9" s="1"/>
  <c r="G10" i="9"/>
  <c r="I10" i="9" s="1"/>
  <c r="G11" i="9"/>
  <c r="H11" i="9" s="1"/>
  <c r="G12" i="9"/>
  <c r="I12" i="9" s="1"/>
  <c r="G13" i="9"/>
  <c r="I13" i="9" s="1"/>
  <c r="G14" i="9"/>
  <c r="I14" i="9" s="1"/>
  <c r="F13" i="9"/>
  <c r="F14" i="9"/>
  <c r="F15" i="9"/>
  <c r="D13" i="9"/>
  <c r="D14" i="9"/>
  <c r="D15" i="9"/>
  <c r="C13" i="9"/>
  <c r="C14" i="9"/>
  <c r="C15" i="9"/>
  <c r="F12" i="9"/>
  <c r="D12" i="9"/>
  <c r="C12" i="9"/>
  <c r="F11" i="9"/>
  <c r="D11" i="9"/>
  <c r="C11" i="9"/>
  <c r="F10" i="9"/>
  <c r="D10" i="9"/>
  <c r="C10" i="9"/>
  <c r="F9" i="9"/>
  <c r="D9" i="9"/>
  <c r="C9" i="9"/>
  <c r="F8" i="9"/>
  <c r="D8" i="9"/>
  <c r="C8" i="9"/>
  <c r="F7" i="9"/>
  <c r="I7" i="9"/>
  <c r="D7" i="9"/>
  <c r="C7" i="9"/>
  <c r="H7" i="9" s="1"/>
  <c r="F6" i="9"/>
  <c r="C6" i="9"/>
  <c r="C20" i="8"/>
  <c r="F16" i="8"/>
  <c r="E16" i="8"/>
  <c r="D16" i="8"/>
  <c r="B16" i="8"/>
  <c r="I7" i="8"/>
  <c r="I8" i="8"/>
  <c r="I9" i="8"/>
  <c r="I13" i="8" s="1"/>
  <c r="I10" i="8"/>
  <c r="I11" i="8"/>
  <c r="I12" i="8"/>
  <c r="I6" i="8"/>
  <c r="H7" i="8"/>
  <c r="H8" i="8"/>
  <c r="H9" i="8"/>
  <c r="H10" i="8"/>
  <c r="H13" i="8" s="1"/>
  <c r="H11" i="8"/>
  <c r="H12" i="8"/>
  <c r="H6" i="8"/>
  <c r="G7" i="8"/>
  <c r="G8" i="8"/>
  <c r="G9" i="8"/>
  <c r="G10" i="8"/>
  <c r="G11" i="8"/>
  <c r="G12" i="8"/>
  <c r="G6" i="8"/>
  <c r="F12" i="8"/>
  <c r="F7" i="8"/>
  <c r="F8" i="8"/>
  <c r="F9" i="8"/>
  <c r="F10" i="8"/>
  <c r="F11" i="8"/>
  <c r="F6" i="8"/>
  <c r="F6" i="4"/>
  <c r="E12" i="8"/>
  <c r="E7" i="8"/>
  <c r="E8" i="8"/>
  <c r="E9" i="8"/>
  <c r="E10" i="8"/>
  <c r="E11" i="8"/>
  <c r="E6" i="8"/>
  <c r="D7" i="8"/>
  <c r="D8" i="8"/>
  <c r="D9" i="8"/>
  <c r="D10" i="8"/>
  <c r="D11" i="8"/>
  <c r="D12" i="8"/>
  <c r="D6" i="8"/>
  <c r="C7" i="8"/>
  <c r="C8" i="8"/>
  <c r="C9" i="8"/>
  <c r="C10" i="8"/>
  <c r="C11" i="8"/>
  <c r="C12" i="8"/>
  <c r="C6" i="8"/>
  <c r="D6" i="4"/>
  <c r="C6" i="4"/>
  <c r="B7" i="4"/>
  <c r="B8" i="4" s="1"/>
  <c r="D8" i="4" s="1"/>
  <c r="I16" i="9" l="1"/>
  <c r="H13" i="9"/>
  <c r="H9" i="9"/>
  <c r="G16" i="9"/>
  <c r="B19" i="9" s="1"/>
  <c r="H12" i="9"/>
  <c r="H8" i="9"/>
  <c r="H16" i="9"/>
  <c r="I10" i="11"/>
  <c r="G7" i="11"/>
  <c r="H7" i="11" s="1"/>
  <c r="G8" i="11"/>
  <c r="I8" i="11" s="1"/>
  <c r="I6" i="11"/>
  <c r="G11" i="11"/>
  <c r="H11" i="11" s="1"/>
  <c r="G12" i="11"/>
  <c r="I12" i="11" s="1"/>
  <c r="I9" i="11"/>
  <c r="H6" i="11"/>
  <c r="H10" i="11"/>
  <c r="H9" i="11"/>
  <c r="I11" i="10"/>
  <c r="G13" i="10"/>
  <c r="B16" i="10" s="1"/>
  <c r="H6" i="10"/>
  <c r="I6" i="10"/>
  <c r="I9" i="10"/>
  <c r="H10" i="10"/>
  <c r="I10" i="10"/>
  <c r="H8" i="10"/>
  <c r="H12" i="10"/>
  <c r="H7" i="10"/>
  <c r="H11" i="10"/>
  <c r="D21" i="8"/>
  <c r="D20" i="8"/>
  <c r="D22" i="8"/>
  <c r="C16" i="8"/>
  <c r="G13" i="8"/>
  <c r="F7" i="4"/>
  <c r="F8" i="4"/>
  <c r="G8" i="4" s="1"/>
  <c r="C7" i="4"/>
  <c r="C8" i="4"/>
  <c r="D7" i="4"/>
  <c r="B9" i="4"/>
  <c r="C19" i="9" l="1"/>
  <c r="D19" i="9" s="1"/>
  <c r="E19" i="9" s="1"/>
  <c r="I7" i="11"/>
  <c r="G13" i="11"/>
  <c r="I11" i="11"/>
  <c r="H8" i="11"/>
  <c r="H12" i="11"/>
  <c r="D21" i="10"/>
  <c r="D20" i="10"/>
  <c r="I13" i="10"/>
  <c r="F16" i="10" s="1"/>
  <c r="H13" i="10"/>
  <c r="C16" i="10" s="1"/>
  <c r="D16" i="10" s="1"/>
  <c r="E16" i="10" s="1"/>
  <c r="F19" i="9"/>
  <c r="D24" i="9" s="1"/>
  <c r="C21" i="8"/>
  <c r="E21" i="8" s="1"/>
  <c r="E20" i="8"/>
  <c r="C22" i="8"/>
  <c r="E22" i="8" s="1"/>
  <c r="H7" i="4"/>
  <c r="D9" i="4"/>
  <c r="C9" i="4"/>
  <c r="F9" i="4"/>
  <c r="G9" i="4" s="1"/>
  <c r="H8" i="4"/>
  <c r="I8" i="4"/>
  <c r="B10" i="4"/>
  <c r="G7" i="4"/>
  <c r="D23" i="9" l="1"/>
  <c r="I13" i="11"/>
  <c r="H13" i="11"/>
  <c r="E22" i="10"/>
  <c r="E21" i="10"/>
  <c r="E20" i="10"/>
  <c r="D25" i="9"/>
  <c r="C25" i="9"/>
  <c r="E25" i="9" s="1"/>
  <c r="C23" i="9"/>
  <c r="E23" i="9" s="1"/>
  <c r="C24" i="9"/>
  <c r="E24" i="9" s="1"/>
  <c r="D10" i="4"/>
  <c r="C10" i="4"/>
  <c r="F10" i="4"/>
  <c r="G10" i="4" s="1"/>
  <c r="I7" i="4"/>
  <c r="I9" i="4"/>
  <c r="H9" i="4"/>
  <c r="G6" i="4"/>
  <c r="H6" i="4" s="1"/>
  <c r="H10" i="4" l="1"/>
  <c r="I10" i="4"/>
  <c r="I6" i="4"/>
  <c r="G11" i="4"/>
  <c r="B14" i="4" s="1"/>
  <c r="I11" i="4" l="1"/>
  <c r="H11" i="4"/>
  <c r="C14" i="4" s="1"/>
  <c r="D14" i="4" s="1"/>
  <c r="E14" i="4" s="1"/>
  <c r="C18" i="4" l="1"/>
  <c r="F14" i="4"/>
  <c r="D20" i="4" l="1"/>
  <c r="D19" i="4"/>
  <c r="D18" i="4"/>
  <c r="C20" i="4"/>
  <c r="C19" i="4"/>
  <c r="E18" i="4" l="1"/>
  <c r="E19" i="4"/>
  <c r="E20" i="4"/>
</calcChain>
</file>

<file path=xl/sharedStrings.xml><?xml version="1.0" encoding="utf-8"?>
<sst xmlns="http://schemas.openxmlformats.org/spreadsheetml/2006/main" count="124" uniqueCount="29">
  <si>
    <t>계산:</t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</si>
  <si>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</si>
  <si>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</si>
  <si>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</si>
  <si>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</si>
  <si>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</si>
  <si>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Sum</t>
    <phoneticPr fontId="1" type="noConversion"/>
  </si>
  <si>
    <r>
      <t>CF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</si>
  <si>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DF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</si>
  <si>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</si>
  <si>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조건:</t>
    <phoneticPr fontId="1" type="noConversion"/>
  </si>
  <si>
    <r>
      <t>(t/m)×PV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</si>
  <si>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t(첨자)</t>
    <phoneticPr fontId="1" type="noConversion"/>
  </si>
  <si>
    <t>ΔP</t>
    <phoneticPr fontId="1" type="noConversion"/>
  </si>
  <si>
    <r>
      <t>(t/m)×(t+1)/m×PV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</si>
  <si>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t/m</t>
    <phoneticPr fontId="1" type="noConversion"/>
  </si>
  <si>
    <t>(t+1)/m</t>
    <phoneticPr fontId="1" type="noConversion"/>
  </si>
  <si>
    <t xml:space="preserve"> by MD</t>
    <phoneticPr fontId="1" type="noConversion"/>
  </si>
  <si>
    <t>by C</t>
    <phoneticPr fontId="1" type="noConversion"/>
  </si>
  <si>
    <t>Total</t>
    <phoneticPr fontId="1" type="noConversion"/>
  </si>
  <si>
    <t>결과:</t>
    <phoneticPr fontId="1" type="noConversion"/>
  </si>
  <si>
    <t>분석:</t>
    <phoneticPr fontId="1" type="noConversion"/>
  </si>
  <si>
    <t>P</t>
    <phoneticPr fontId="1" type="noConversion"/>
  </si>
  <si>
    <t>MD</t>
    <phoneticPr fontId="1" type="noConversion"/>
  </si>
  <si>
    <t>C</t>
    <phoneticPr fontId="1" type="noConversion"/>
  </si>
  <si>
    <t>D</t>
    <phoneticPr fontId="1" type="noConversion"/>
  </si>
  <si>
    <t>CD</t>
    <phoneticPr fontId="1" type="noConversion"/>
  </si>
  <si>
    <r>
      <t xml:space="preserve">Δy
</t>
    </r>
    <r>
      <rPr>
        <sz val="9"/>
        <color theme="1"/>
        <rFont val="하나 L"/>
        <family val="1"/>
        <charset val="129"/>
      </rPr>
      <t>(%pt)</t>
    </r>
    <phoneticPr fontId="1" type="noConversion"/>
  </si>
  <si>
    <t>c는 '연지급'이표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</si>
</sst>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#,##0_ ;[Red]\-#,##0\ "/>
    <numFmt numFmtId="178" formatCode="#,##0_ "/>
    <numFmt numFmtId="179" formatCode="#,##0.0000_ "/>
    <numFmt numFmtId="180" formatCode="#,##0.00_ ;[Red]\-#,##0.00\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하나 L"/>
      <family val="1"/>
      <charset val="129"/>
    </font>
    <font>
      <vertAlign val="subscript"/>
      <sz val="11"/>
      <color theme="1"/>
      <name val="하나 L"/>
      <family val="1"/>
      <charset val="129"/>
    </font>
    <font>
      <sz val="9"/>
      <color theme="1"/>
      <name val="하나 L"/>
      <family val="1"/>
      <charset val="129"/>
    </font>
    <font>
      <sz val="11"/>
      <color rgb="FFFF0000"/>
      <name val="하나 L"/>
      <family val="1"/>
      <charset val="129"/>
    </font>
    <font>
      <b/>
      <sz val="11"/>
      <color rgb="FFFF0000"/>
      <name val="하나 L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80" fontId="2" fillId="0" borderId="1" xfId="0" applyNumberFormat="1" applyFont="1" applyBorder="1">
      <alignment vertical="center"/>
    </xf>
    <xf numFmtId="14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7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0" fontId="6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  <color rgb="FF0000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1"/>
  <sheetViews>
    <sheetView showGridLines="0" view="pageBreakPreview" zoomScaleNormal="85" zoomScaleSheetLayoutView="100" workbookViewId="0">
      <pane ySplit="3" topLeftCell="A4" activePane="bottomLeft" state="frozen"/>
      <selection pane="bottomLeft" activeCell="E11" sqref="E11"/>
    </sheetView>
  </sheetViews>
  <sheetFormatPr defaultColWidth="9" defaultRowHeight="14.4"/>
  <cols>
    <col min="1" max="1" width="5.19921875" style="1" bestFit="1" customWidth="1"/>
    <col min="2" max="2" width="8" style="1" bestFit="1" customWidth="1"/>
    <col min="3" max="3" width="8.8984375" style="1" customWidth="1"/>
    <col min="4" max="4" width="7.69921875" style="1" customWidth="1"/>
    <col min="5" max="5" width="8.5" style="1" customWidth="1"/>
    <col min="6" max="6" width="8.09765625" style="1" customWidth="1"/>
    <col min="7" max="7" width="7.19921875" style="1" customWidth="1"/>
    <col min="8" max="8" width="8.69921875" style="1" customWidth="1"/>
    <col min="9" max="9" width="16.19921875" style="1" customWidth="1"/>
    <col min="10" max="10" width="1.19921875" style="1" customWidth="1"/>
    <col min="11" max="11" width="9" style="1"/>
    <col min="12" max="13" width="10.5" style="1" bestFit="1" customWidth="1"/>
    <col min="14" max="16384" width="9" style="1"/>
  </cols>
  <sheetData>
    <row r="2" spans="1:9">
      <c r="A2" s="2" t="s">
        <v>10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9">
      <c r="A3" s="2"/>
      <c r="B3" s="11">
        <v>10000</v>
      </c>
      <c r="C3" s="3">
        <v>5</v>
      </c>
      <c r="D3" s="4">
        <v>0.05</v>
      </c>
      <c r="E3" s="3">
        <v>1</v>
      </c>
      <c r="F3" s="4">
        <v>0.1</v>
      </c>
    </row>
    <row r="4" spans="1:9">
      <c r="A4" s="2"/>
    </row>
    <row r="5" spans="1:9" ht="16.8">
      <c r="A5" s="2" t="s">
        <v>0</v>
      </c>
      <c r="B5" s="5" t="s">
        <v>12</v>
      </c>
      <c r="C5" s="25" t="s">
        <v>15</v>
      </c>
      <c r="D5" s="25" t="s">
        <v>16</v>
      </c>
      <c r="E5" s="5" t="s">
        <v>7</v>
      </c>
      <c r="F5" s="5" t="s">
        <v>8</v>
      </c>
      <c r="G5" s="5" t="s">
        <v>9</v>
      </c>
      <c r="H5" s="25" t="s">
        <v>11</v>
      </c>
      <c r="I5" s="25" t="s">
        <v>14</v>
      </c>
    </row>
    <row r="6" spans="1:9">
      <c r="B6" s="18">
        <v>1</v>
      </c>
      <c r="C6" s="18">
        <f>B6/E3</f>
        <v>1</v>
      </c>
      <c r="D6" s="18">
        <f>(B6+1)/E3</f>
        <v>2</v>
      </c>
      <c r="E6" s="7">
        <f>$B$3*$D$3/$E$3</f>
        <v>500</v>
      </c>
      <c r="F6" s="13">
        <f>1/(1+F3/E3)^B6</f>
        <v>0.90909090909090906</v>
      </c>
      <c r="G6" s="7">
        <f>E6*F6</f>
        <v>454.5454545454545</v>
      </c>
      <c r="H6" s="21">
        <f>C6*G6</f>
        <v>454.5454545454545</v>
      </c>
      <c r="I6" s="24">
        <f>C6*D6*G6</f>
        <v>909.09090909090901</v>
      </c>
    </row>
    <row r="7" spans="1:9">
      <c r="B7" s="19">
        <f>B6+1</f>
        <v>2</v>
      </c>
      <c r="C7" s="19">
        <f>B7/E3</f>
        <v>2</v>
      </c>
      <c r="D7" s="19">
        <f>(B7+1)/E3</f>
        <v>3</v>
      </c>
      <c r="E7" s="7">
        <f t="shared" ref="E7:E9" si="0">$B$3*$D$3/$E$3</f>
        <v>500</v>
      </c>
      <c r="F7" s="14">
        <f>1/(1+F3/E3)^B7</f>
        <v>0.82644628099173545</v>
      </c>
      <c r="G7" s="8">
        <f>E7*F7</f>
        <v>413.22314049586771</v>
      </c>
      <c r="H7" s="22">
        <f>C7*G7</f>
        <v>826.44628099173542</v>
      </c>
      <c r="I7" s="16">
        <f t="shared" ref="I7:I10" si="1">C7*D7*G7</f>
        <v>2479.3388429752063</v>
      </c>
    </row>
    <row r="8" spans="1:9">
      <c r="B8" s="19">
        <f>B7+1</f>
        <v>3</v>
      </c>
      <c r="C8" s="19">
        <f>B8/E3</f>
        <v>3</v>
      </c>
      <c r="D8" s="19">
        <f>(B8+1)/E3</f>
        <v>4</v>
      </c>
      <c r="E8" s="7">
        <f t="shared" si="0"/>
        <v>500</v>
      </c>
      <c r="F8" s="14">
        <f>1/(1+F3/E3)^B8</f>
        <v>0.75131480090157754</v>
      </c>
      <c r="G8" s="8">
        <f>E8*F8</f>
        <v>375.65740045078877</v>
      </c>
      <c r="H8" s="22">
        <f t="shared" ref="H8:H9" si="2">C8*G8</f>
        <v>1126.9722013523663</v>
      </c>
      <c r="I8" s="16">
        <f t="shared" si="1"/>
        <v>4507.888805409465</v>
      </c>
    </row>
    <row r="9" spans="1:9">
      <c r="B9" s="19">
        <f>B8+1</f>
        <v>4</v>
      </c>
      <c r="C9" s="19">
        <f>B9/E3</f>
        <v>4</v>
      </c>
      <c r="D9" s="19">
        <f>(B9+1)/E3</f>
        <v>5</v>
      </c>
      <c r="E9" s="7">
        <f t="shared" si="0"/>
        <v>500</v>
      </c>
      <c r="F9" s="14">
        <f>1/(1+F3/E3)^B9</f>
        <v>0.68301345536507052</v>
      </c>
      <c r="G9" s="8">
        <f>E9*F9</f>
        <v>341.50672768253526</v>
      </c>
      <c r="H9" s="22">
        <f t="shared" si="2"/>
        <v>1366.026910730141</v>
      </c>
      <c r="I9" s="16">
        <f t="shared" si="1"/>
        <v>6830.1345536507051</v>
      </c>
    </row>
    <row r="10" spans="1:9">
      <c r="B10" s="20">
        <f>B9+1</f>
        <v>5</v>
      </c>
      <c r="C10" s="20">
        <f>B10/E3</f>
        <v>5</v>
      </c>
      <c r="D10" s="20">
        <f>(B10+1)/E3</f>
        <v>6</v>
      </c>
      <c r="E10" s="9">
        <f>B3*(1+D3/E3)</f>
        <v>10500</v>
      </c>
      <c r="F10" s="15">
        <f>1/(1+F3/E3)^B10</f>
        <v>0.62092132305915493</v>
      </c>
      <c r="G10" s="9">
        <f>E10*F10</f>
        <v>6519.6738921211263</v>
      </c>
      <c r="H10" s="23">
        <f>C10*G10</f>
        <v>32598.369460605631</v>
      </c>
      <c r="I10" s="17">
        <f t="shared" si="1"/>
        <v>195590.2167636338</v>
      </c>
    </row>
    <row r="11" spans="1:9" ht="16.5" customHeight="1">
      <c r="F11" s="33" t="s">
        <v>6</v>
      </c>
      <c r="G11" s="34">
        <f>SUM(G6:G10)</f>
        <v>8104.6066152957728</v>
      </c>
      <c r="H11" s="35">
        <f>SUM(H6:H10)</f>
        <v>36372.360308225325</v>
      </c>
      <c r="I11" s="34">
        <f>SUM(I6:I10)</f>
        <v>210316.66987476009</v>
      </c>
    </row>
    <row r="13" spans="1:9">
      <c r="A13" s="2" t="s">
        <v>20</v>
      </c>
      <c r="B13" s="32" t="s">
        <v>22</v>
      </c>
      <c r="C13" s="32" t="s">
        <v>25</v>
      </c>
      <c r="D13" s="32" t="s">
        <v>23</v>
      </c>
      <c r="E13" s="32" t="s">
        <v>26</v>
      </c>
      <c r="F13" s="32" t="s">
        <v>24</v>
      </c>
    </row>
    <row r="14" spans="1:9">
      <c r="B14" s="10">
        <f>G11</f>
        <v>8104.6066152957728</v>
      </c>
      <c r="C14" s="12">
        <f>H11/B14</f>
        <v>4.4878625249472321</v>
      </c>
      <c r="D14" s="27">
        <f>-C14/(1+F3/E3)</f>
        <v>-4.0798750226793015</v>
      </c>
      <c r="E14" s="10">
        <f>D14*B14</f>
        <v>-33065.782098386655</v>
      </c>
      <c r="F14" s="26">
        <f>I11/(1+F3/E3)^2/G11</f>
        <v>21.446498010220665</v>
      </c>
    </row>
    <row r="16" spans="1:9">
      <c r="A16" s="2" t="s">
        <v>21</v>
      </c>
      <c r="B16" s="39" t="s">
        <v>27</v>
      </c>
      <c r="C16" s="40" t="s">
        <v>13</v>
      </c>
      <c r="D16" s="40"/>
      <c r="E16" s="40"/>
    </row>
    <row r="17" spans="2:13">
      <c r="B17" s="40"/>
      <c r="C17" s="6" t="s">
        <v>17</v>
      </c>
      <c r="D17" s="6" t="s">
        <v>18</v>
      </c>
      <c r="E17" s="6" t="s">
        <v>19</v>
      </c>
      <c r="L17" s="31"/>
    </row>
    <row r="18" spans="2:13">
      <c r="B18" s="28">
        <v>1</v>
      </c>
      <c r="C18" s="27">
        <f>B14*D14*B18/100</f>
        <v>-330.65782098386654</v>
      </c>
      <c r="D18" s="29">
        <f>B14*F14/2*(B18/100)^2</f>
        <v>8.6907714824281026</v>
      </c>
      <c r="E18" s="29">
        <f>C18+D18/2</f>
        <v>-326.3124352426525</v>
      </c>
    </row>
    <row r="19" spans="2:13">
      <c r="B19" s="28">
        <v>-1</v>
      </c>
      <c r="C19" s="27">
        <f>B14*D14*B19/100</f>
        <v>330.65782098386654</v>
      </c>
      <c r="D19" s="29">
        <f>B14*F14/2*(B19/100)^2</f>
        <v>8.6907714824281026</v>
      </c>
      <c r="E19" s="29">
        <f>C19+D19/2</f>
        <v>335.00320672508059</v>
      </c>
    </row>
    <row r="20" spans="2:13">
      <c r="B20" s="28">
        <v>3</v>
      </c>
      <c r="C20" s="27">
        <f>B14*D14*B20/100</f>
        <v>-991.97346295159969</v>
      </c>
      <c r="D20" s="29">
        <f>B14*F14/2*(B20/100)^2</f>
        <v>78.216943341852911</v>
      </c>
      <c r="E20" s="29">
        <f>C20+D20/2</f>
        <v>-952.86499128067328</v>
      </c>
      <c r="L20" s="30"/>
      <c r="M20" s="30"/>
    </row>
    <row r="21" spans="2:13">
      <c r="L21" s="30"/>
    </row>
  </sheetData>
  <mergeCells count="2">
    <mergeCell ref="B16:B17"/>
    <mergeCell ref="C16:E16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2"/>
  <sheetViews>
    <sheetView showGridLines="0" view="pageBreakPreview" zoomScaleNormal="85" zoomScaleSheetLayoutView="100" workbookViewId="0">
      <pane ySplit="3" topLeftCell="A4" activePane="bottomLeft" state="frozen"/>
      <selection pane="bottomLeft" activeCell="F23" sqref="F23"/>
    </sheetView>
  </sheetViews>
  <sheetFormatPr defaultColWidth="9" defaultRowHeight="14.4"/>
  <cols>
    <col min="1" max="1" width="5.59765625" style="1" bestFit="1" customWidth="1"/>
    <col min="2" max="2" width="8" style="1" bestFit="1" customWidth="1"/>
    <col min="3" max="3" width="10.796875" style="1" bestFit="1" customWidth="1"/>
    <col min="4" max="4" width="8.19921875" style="1" bestFit="1" customWidth="1"/>
    <col min="5" max="5" width="10.796875" style="1" bestFit="1" customWidth="1"/>
    <col min="6" max="6" width="8" style="1" bestFit="1" customWidth="1"/>
    <col min="7" max="7" width="6.8984375" style="1" bestFit="1" customWidth="1"/>
    <col min="8" max="8" width="10.3984375" style="1" bestFit="1" customWidth="1"/>
    <col min="9" max="9" width="19.5" style="1" bestFit="1" customWidth="1"/>
    <col min="10" max="18" width="9" style="1" customWidth="1"/>
    <col min="19" max="16384" width="9" style="1"/>
  </cols>
  <sheetData>
    <row r="2" spans="1:12">
      <c r="A2" s="2" t="s">
        <v>10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</row>
    <row r="3" spans="1:12">
      <c r="A3" s="2"/>
      <c r="B3" s="11">
        <v>10000</v>
      </c>
      <c r="C3" s="36">
        <v>7</v>
      </c>
      <c r="D3" s="4">
        <v>0.05</v>
      </c>
      <c r="E3" s="3">
        <v>1</v>
      </c>
      <c r="F3" s="4">
        <v>0.1</v>
      </c>
    </row>
    <row r="4" spans="1:12">
      <c r="A4" s="2"/>
    </row>
    <row r="5" spans="1:12" ht="16.8">
      <c r="A5" s="2" t="s">
        <v>0</v>
      </c>
      <c r="B5" s="32" t="s">
        <v>12</v>
      </c>
      <c r="C5" s="32" t="s">
        <v>15</v>
      </c>
      <c r="D5" s="32" t="s">
        <v>16</v>
      </c>
      <c r="E5" s="32" t="s">
        <v>7</v>
      </c>
      <c r="F5" s="32" t="s">
        <v>8</v>
      </c>
      <c r="G5" s="32" t="s">
        <v>9</v>
      </c>
      <c r="H5" s="32" t="s">
        <v>11</v>
      </c>
      <c r="I5" s="32" t="s">
        <v>14</v>
      </c>
    </row>
    <row r="6" spans="1:12">
      <c r="B6" s="18">
        <v>1</v>
      </c>
      <c r="C6" s="18">
        <f>B6/$E$3</f>
        <v>1</v>
      </c>
      <c r="D6" s="18">
        <f>(B6+1)/$E$3</f>
        <v>2</v>
      </c>
      <c r="E6" s="7">
        <f>$B$3*$D$3</f>
        <v>500</v>
      </c>
      <c r="F6" s="13">
        <f>1/(1+$F$3/$E$3)^B6</f>
        <v>0.90909090909090906</v>
      </c>
      <c r="G6" s="7">
        <f>E6*F6</f>
        <v>454.5454545454545</v>
      </c>
      <c r="H6" s="21">
        <f>C6*G6</f>
        <v>454.5454545454545</v>
      </c>
      <c r="I6" s="24">
        <f>C6*D6*G6</f>
        <v>909.09090909090901</v>
      </c>
    </row>
    <row r="7" spans="1:12">
      <c r="B7" s="19">
        <v>2</v>
      </c>
      <c r="C7" s="18">
        <f t="shared" ref="C7:C12" si="0">B7/$E$3</f>
        <v>2</v>
      </c>
      <c r="D7" s="18">
        <f t="shared" ref="D7:D12" si="1">(B7+1)/$E$3</f>
        <v>3</v>
      </c>
      <c r="E7" s="7">
        <f t="shared" ref="E7:E11" si="2">$B$3*$D$3</f>
        <v>500</v>
      </c>
      <c r="F7" s="13">
        <f t="shared" ref="F7:F11" si="3">1/(1+$F$3/$E$3)^B7</f>
        <v>0.82644628099173545</v>
      </c>
      <c r="G7" s="7">
        <f t="shared" ref="G7:G12" si="4">E7*F7</f>
        <v>413.22314049586771</v>
      </c>
      <c r="H7" s="21">
        <f t="shared" ref="H7:H12" si="5">C7*G7</f>
        <v>826.44628099173542</v>
      </c>
      <c r="I7" s="24">
        <f t="shared" ref="I7:I12" si="6">C7*D7*G7</f>
        <v>2479.3388429752063</v>
      </c>
    </row>
    <row r="8" spans="1:12">
      <c r="B8" s="18">
        <v>3</v>
      </c>
      <c r="C8" s="18">
        <f t="shared" si="0"/>
        <v>3</v>
      </c>
      <c r="D8" s="18">
        <f t="shared" si="1"/>
        <v>4</v>
      </c>
      <c r="E8" s="7">
        <f t="shared" si="2"/>
        <v>500</v>
      </c>
      <c r="F8" s="13">
        <f t="shared" si="3"/>
        <v>0.75131480090157754</v>
      </c>
      <c r="G8" s="7">
        <f t="shared" si="4"/>
        <v>375.65740045078877</v>
      </c>
      <c r="H8" s="21">
        <f t="shared" si="5"/>
        <v>1126.9722013523663</v>
      </c>
      <c r="I8" s="24">
        <f t="shared" si="6"/>
        <v>4507.888805409465</v>
      </c>
    </row>
    <row r="9" spans="1:12">
      <c r="B9" s="19">
        <v>4</v>
      </c>
      <c r="C9" s="18">
        <f t="shared" si="0"/>
        <v>4</v>
      </c>
      <c r="D9" s="18">
        <f t="shared" si="1"/>
        <v>5</v>
      </c>
      <c r="E9" s="7">
        <f t="shared" si="2"/>
        <v>500</v>
      </c>
      <c r="F9" s="13">
        <f t="shared" si="3"/>
        <v>0.68301345536507052</v>
      </c>
      <c r="G9" s="7">
        <f t="shared" si="4"/>
        <v>341.50672768253526</v>
      </c>
      <c r="H9" s="21">
        <f t="shared" si="5"/>
        <v>1366.026910730141</v>
      </c>
      <c r="I9" s="24">
        <f t="shared" si="6"/>
        <v>6830.1345536507051</v>
      </c>
    </row>
    <row r="10" spans="1:12">
      <c r="B10" s="18">
        <v>5</v>
      </c>
      <c r="C10" s="18">
        <f t="shared" si="0"/>
        <v>5</v>
      </c>
      <c r="D10" s="18">
        <f t="shared" si="1"/>
        <v>6</v>
      </c>
      <c r="E10" s="7">
        <f t="shared" si="2"/>
        <v>500</v>
      </c>
      <c r="F10" s="13">
        <f t="shared" si="3"/>
        <v>0.62092132305915493</v>
      </c>
      <c r="G10" s="7">
        <f t="shared" si="4"/>
        <v>310.46066152957746</v>
      </c>
      <c r="H10" s="21">
        <f t="shared" si="5"/>
        <v>1552.3033076478873</v>
      </c>
      <c r="I10" s="24">
        <f t="shared" si="6"/>
        <v>9313.819845887323</v>
      </c>
    </row>
    <row r="11" spans="1:12">
      <c r="B11" s="19">
        <v>6</v>
      </c>
      <c r="C11" s="18">
        <f t="shared" si="0"/>
        <v>6</v>
      </c>
      <c r="D11" s="18">
        <f t="shared" si="1"/>
        <v>7</v>
      </c>
      <c r="E11" s="7">
        <f t="shared" si="2"/>
        <v>500</v>
      </c>
      <c r="F11" s="13">
        <f t="shared" si="3"/>
        <v>0.56447393005377722</v>
      </c>
      <c r="G11" s="7">
        <f t="shared" si="4"/>
        <v>282.23696502688858</v>
      </c>
      <c r="H11" s="21">
        <f t="shared" si="5"/>
        <v>1693.4217901613315</v>
      </c>
      <c r="I11" s="24">
        <f t="shared" si="6"/>
        <v>11853.95253112932</v>
      </c>
    </row>
    <row r="12" spans="1:12">
      <c r="B12" s="18">
        <v>7</v>
      </c>
      <c r="C12" s="18">
        <f t="shared" si="0"/>
        <v>7</v>
      </c>
      <c r="D12" s="18">
        <f t="shared" si="1"/>
        <v>8</v>
      </c>
      <c r="E12" s="7">
        <f>$B$3*(1+$D$3)</f>
        <v>10500</v>
      </c>
      <c r="F12" s="13">
        <f>1/(1+$F$3/$E$3)^B12</f>
        <v>0.51315811823070645</v>
      </c>
      <c r="G12" s="7">
        <f t="shared" si="4"/>
        <v>5388.160241422418</v>
      </c>
      <c r="H12" s="21">
        <f t="shared" si="5"/>
        <v>37717.121689956926</v>
      </c>
      <c r="I12" s="24">
        <f t="shared" si="6"/>
        <v>301736.97351965541</v>
      </c>
    </row>
    <row r="13" spans="1:12" ht="16.5" customHeight="1">
      <c r="F13" s="33" t="s">
        <v>6</v>
      </c>
      <c r="G13" s="34">
        <f>SUM(G6:G12)</f>
        <v>7565.7905911535308</v>
      </c>
      <c r="H13" s="34">
        <f>SUM(H6:H12)</f>
        <v>44736.83763538584</v>
      </c>
      <c r="I13" s="34">
        <f>SUM(I6:I12)</f>
        <v>337631.19900779834</v>
      </c>
    </row>
    <row r="15" spans="1:12" ht="14.25" customHeight="1">
      <c r="A15" s="2" t="s">
        <v>20</v>
      </c>
      <c r="B15" s="32" t="s">
        <v>22</v>
      </c>
      <c r="C15" s="32" t="s">
        <v>25</v>
      </c>
      <c r="D15" s="32" t="s">
        <v>23</v>
      </c>
      <c r="E15" s="32" t="s">
        <v>26</v>
      </c>
      <c r="F15" s="32" t="s">
        <v>24</v>
      </c>
    </row>
    <row r="16" spans="1:12">
      <c r="B16" s="10">
        <f>G13</f>
        <v>7565.7905911535308</v>
      </c>
      <c r="C16" s="12">
        <f>H13/B16</f>
        <v>5.9130420141016566</v>
      </c>
      <c r="D16" s="27">
        <f>-C16/(1+F3/E3)</f>
        <v>-5.3754927400924144</v>
      </c>
      <c r="E16" s="10">
        <f>D16*B16</f>
        <v>-40669.852395805305</v>
      </c>
      <c r="F16" s="26">
        <f>I13/(1+F3/E3)^2/G13</f>
        <v>36.881016650532494</v>
      </c>
      <c r="L16" s="31"/>
    </row>
    <row r="18" spans="2:13">
      <c r="B18" s="39" t="s">
        <v>27</v>
      </c>
      <c r="C18" s="40" t="s">
        <v>13</v>
      </c>
      <c r="D18" s="40"/>
      <c r="E18" s="40"/>
    </row>
    <row r="19" spans="2:13">
      <c r="B19" s="40"/>
      <c r="C19" s="37" t="s">
        <v>17</v>
      </c>
      <c r="D19" s="37" t="s">
        <v>18</v>
      </c>
      <c r="E19" s="37" t="s">
        <v>19</v>
      </c>
      <c r="L19" s="30"/>
      <c r="M19" s="30"/>
    </row>
    <row r="20" spans="2:13">
      <c r="B20" s="28">
        <v>1</v>
      </c>
      <c r="C20" s="27">
        <f>B16*D16*B20/100</f>
        <v>-406.69852395805304</v>
      </c>
      <c r="D20" s="29">
        <f>B16*F16/2*(B20/100)^2</f>
        <v>13.951702438338774</v>
      </c>
      <c r="E20" s="29">
        <f>C20+D20/2</f>
        <v>-399.72267273888366</v>
      </c>
      <c r="L20" s="30"/>
    </row>
    <row r="21" spans="2:13">
      <c r="B21" s="28">
        <v>-1</v>
      </c>
      <c r="C21" s="27">
        <f>B16*D16*B21/100</f>
        <v>406.69852395805304</v>
      </c>
      <c r="D21" s="29">
        <f>B16*F16/2*(B21/100)^2</f>
        <v>13.951702438338774</v>
      </c>
      <c r="E21" s="29">
        <f>C21+D21/2</f>
        <v>413.67437517722243</v>
      </c>
    </row>
    <row r="22" spans="2:13">
      <c r="B22" s="28">
        <v>3</v>
      </c>
      <c r="C22" s="27">
        <f>B16*D16*B22/100</f>
        <v>-1220.0955718741593</v>
      </c>
      <c r="D22" s="29">
        <f>B16*F16/2*(B22/100)^2</f>
        <v>125.56532194504895</v>
      </c>
      <c r="E22" s="29">
        <f>C22+D22/2</f>
        <v>-1157.3129109016347</v>
      </c>
    </row>
  </sheetData>
  <mergeCells count="2">
    <mergeCell ref="B18:B19"/>
    <mergeCell ref="C18:E18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5"/>
  <sheetViews>
    <sheetView showGridLines="0" tabSelected="1" view="pageBreakPreview" zoomScaleNormal="85" zoomScaleSheetLayoutView="100" workbookViewId="0">
      <pane ySplit="3" topLeftCell="A4" activePane="bottomLeft" state="frozen"/>
      <selection pane="bottomLeft" activeCell="E16" sqref="E16"/>
    </sheetView>
  </sheetViews>
  <sheetFormatPr defaultColWidth="9" defaultRowHeight="14.4"/>
  <cols>
    <col min="1" max="1" width="5.59765625" style="1" bestFit="1" customWidth="1"/>
    <col min="2" max="2" width="9" style="1" customWidth="1"/>
    <col min="3" max="3" width="10.796875" style="1" bestFit="1" customWidth="1"/>
    <col min="4" max="4" width="9" style="1" customWidth="1"/>
    <col min="5" max="5" width="10.796875" style="1" bestFit="1" customWidth="1"/>
    <col min="6" max="8" width="9" style="1" customWidth="1"/>
    <col min="9" max="9" width="19.5" style="1" bestFit="1" customWidth="1"/>
    <col min="10" max="10" width="9" style="1" customWidth="1"/>
    <col min="11" max="11" width="9" style="1"/>
    <col min="12" max="13" width="10.5" style="1" bestFit="1" customWidth="1"/>
    <col min="14" max="16384" width="9" style="1"/>
  </cols>
  <sheetData>
    <row r="2" spans="1:9">
      <c r="A2" s="2" t="s">
        <v>10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</row>
    <row r="3" spans="1:9">
      <c r="A3" s="2"/>
      <c r="B3" s="11">
        <v>10000</v>
      </c>
      <c r="C3" s="3">
        <v>5</v>
      </c>
      <c r="D3" s="4">
        <v>0.05</v>
      </c>
      <c r="E3" s="36">
        <v>2</v>
      </c>
      <c r="F3" s="4">
        <v>0.1</v>
      </c>
      <c r="G3" s="46"/>
      <c r="I3" s="47" t="s">
        <v>28</v>
      </c>
    </row>
    <row r="4" spans="1:9">
      <c r="A4" s="2"/>
    </row>
    <row r="5" spans="1:9" ht="16.8">
      <c r="A5" s="2" t="s">
        <v>0</v>
      </c>
      <c r="B5" s="32" t="s">
        <v>12</v>
      </c>
      <c r="C5" s="32" t="s">
        <v>15</v>
      </c>
      <c r="D5" s="32" t="s">
        <v>16</v>
      </c>
      <c r="E5" s="32" t="s">
        <v>7</v>
      </c>
      <c r="F5" s="32" t="s">
        <v>8</v>
      </c>
      <c r="G5" s="32" t="s">
        <v>9</v>
      </c>
      <c r="H5" s="32" t="s">
        <v>11</v>
      </c>
      <c r="I5" s="32" t="s">
        <v>14</v>
      </c>
    </row>
    <row r="6" spans="1:9">
      <c r="B6" s="18">
        <v>1</v>
      </c>
      <c r="C6" s="18">
        <f>B6/$E$3</f>
        <v>0.5</v>
      </c>
      <c r="D6" s="18">
        <f>(B6+1)/$E$3</f>
        <v>1</v>
      </c>
      <c r="E6" s="7">
        <f>$B$3*$D$3/$E$3</f>
        <v>250</v>
      </c>
      <c r="F6" s="13">
        <f>1/(1+$F$3/$E$3)^B6</f>
        <v>0.95238095238095233</v>
      </c>
      <c r="G6" s="7">
        <f>E6*F6</f>
        <v>238.09523809523807</v>
      </c>
      <c r="H6" s="21">
        <f>C6*G6</f>
        <v>119.04761904761904</v>
      </c>
      <c r="I6" s="24">
        <f>C6*D6*G6</f>
        <v>119.04761904761904</v>
      </c>
    </row>
    <row r="7" spans="1:9">
      <c r="B7" s="19">
        <v>2</v>
      </c>
      <c r="C7" s="18">
        <f t="shared" ref="C7:C15" si="0">B7/$E$3</f>
        <v>1</v>
      </c>
      <c r="D7" s="18">
        <f t="shared" ref="D7:D15" si="1">(B7+1)/$E$3</f>
        <v>1.5</v>
      </c>
      <c r="E7" s="7">
        <f t="shared" ref="E7:E14" si="2">$B$3*$D$3/$E$3</f>
        <v>250</v>
      </c>
      <c r="F7" s="13">
        <f t="shared" ref="F7:F11" si="3">1/(1+$F$3/$E$3)^B7</f>
        <v>0.90702947845804982</v>
      </c>
      <c r="G7" s="7">
        <f t="shared" ref="G7:G14" si="4">E7*F7</f>
        <v>226.75736961451244</v>
      </c>
      <c r="H7" s="21">
        <f t="shared" ref="H7:H15" si="5">C7*G7</f>
        <v>226.75736961451244</v>
      </c>
      <c r="I7" s="24">
        <f t="shared" ref="I7:I15" si="6">C7*D7*G7</f>
        <v>340.13605442176868</v>
      </c>
    </row>
    <row r="8" spans="1:9">
      <c r="B8" s="18">
        <v>3</v>
      </c>
      <c r="C8" s="18">
        <f t="shared" si="0"/>
        <v>1.5</v>
      </c>
      <c r="D8" s="18">
        <f t="shared" si="1"/>
        <v>2</v>
      </c>
      <c r="E8" s="7">
        <f t="shared" si="2"/>
        <v>250</v>
      </c>
      <c r="F8" s="13">
        <f t="shared" si="3"/>
        <v>0.86383759853147601</v>
      </c>
      <c r="G8" s="7">
        <f t="shared" si="4"/>
        <v>215.95939963286901</v>
      </c>
      <c r="H8" s="21">
        <f t="shared" si="5"/>
        <v>323.93909944930351</v>
      </c>
      <c r="I8" s="24">
        <f t="shared" si="6"/>
        <v>647.87819889860702</v>
      </c>
    </row>
    <row r="9" spans="1:9">
      <c r="B9" s="19">
        <v>4</v>
      </c>
      <c r="C9" s="18">
        <f t="shared" si="0"/>
        <v>2</v>
      </c>
      <c r="D9" s="18">
        <f t="shared" si="1"/>
        <v>2.5</v>
      </c>
      <c r="E9" s="7">
        <f t="shared" si="2"/>
        <v>250</v>
      </c>
      <c r="F9" s="13">
        <f t="shared" si="3"/>
        <v>0.82270247479188197</v>
      </c>
      <c r="G9" s="7">
        <f t="shared" si="4"/>
        <v>205.67561869797049</v>
      </c>
      <c r="H9" s="21">
        <f t="shared" si="5"/>
        <v>411.35123739594098</v>
      </c>
      <c r="I9" s="24">
        <f t="shared" si="6"/>
        <v>1028.3780934898525</v>
      </c>
    </row>
    <row r="10" spans="1:9">
      <c r="B10" s="18">
        <v>5</v>
      </c>
      <c r="C10" s="18">
        <f t="shared" si="0"/>
        <v>2.5</v>
      </c>
      <c r="D10" s="18">
        <f t="shared" si="1"/>
        <v>3</v>
      </c>
      <c r="E10" s="7">
        <f t="shared" si="2"/>
        <v>250</v>
      </c>
      <c r="F10" s="13">
        <f t="shared" si="3"/>
        <v>0.78352616646845896</v>
      </c>
      <c r="G10" s="7">
        <f t="shared" si="4"/>
        <v>195.88154161711475</v>
      </c>
      <c r="H10" s="21">
        <f t="shared" si="5"/>
        <v>489.70385404278687</v>
      </c>
      <c r="I10" s="24">
        <f t="shared" si="6"/>
        <v>1469.1115621283607</v>
      </c>
    </row>
    <row r="11" spans="1:9">
      <c r="B11" s="19">
        <v>6</v>
      </c>
      <c r="C11" s="18">
        <f t="shared" si="0"/>
        <v>3</v>
      </c>
      <c r="D11" s="18">
        <f t="shared" si="1"/>
        <v>3.5</v>
      </c>
      <c r="E11" s="7">
        <f t="shared" si="2"/>
        <v>250</v>
      </c>
      <c r="F11" s="13">
        <f t="shared" si="3"/>
        <v>0.74621539663662761</v>
      </c>
      <c r="G11" s="7">
        <f t="shared" si="4"/>
        <v>186.5538491591569</v>
      </c>
      <c r="H11" s="21">
        <f t="shared" si="5"/>
        <v>559.66154747747066</v>
      </c>
      <c r="I11" s="24">
        <f t="shared" si="6"/>
        <v>1958.8154161711475</v>
      </c>
    </row>
    <row r="12" spans="1:9">
      <c r="B12" s="18">
        <v>7</v>
      </c>
      <c r="C12" s="18">
        <f t="shared" si="0"/>
        <v>3.5</v>
      </c>
      <c r="D12" s="18">
        <f t="shared" si="1"/>
        <v>4</v>
      </c>
      <c r="E12" s="7">
        <f t="shared" si="2"/>
        <v>250</v>
      </c>
      <c r="F12" s="13">
        <f>1/(1+$F$3/$E$3)^B12</f>
        <v>0.71068133013012147</v>
      </c>
      <c r="G12" s="7">
        <f t="shared" si="4"/>
        <v>177.67033253253038</v>
      </c>
      <c r="H12" s="21">
        <f t="shared" si="5"/>
        <v>621.8461638638563</v>
      </c>
      <c r="I12" s="24">
        <f t="shared" si="6"/>
        <v>2487.3846554554252</v>
      </c>
    </row>
    <row r="13" spans="1:9">
      <c r="B13" s="18">
        <v>8</v>
      </c>
      <c r="C13" s="18">
        <f>B13/$E$3</f>
        <v>4</v>
      </c>
      <c r="D13" s="18">
        <f>(B13+1)/$E$3</f>
        <v>4.5</v>
      </c>
      <c r="E13" s="7">
        <f t="shared" si="2"/>
        <v>250</v>
      </c>
      <c r="F13" s="13">
        <f>1/(1+$F$3/$E$3)^B13</f>
        <v>0.67683936202868722</v>
      </c>
      <c r="G13" s="7">
        <f t="shared" si="4"/>
        <v>169.2098405071718</v>
      </c>
      <c r="H13" s="21">
        <f t="shared" si="5"/>
        <v>676.83936202868722</v>
      </c>
      <c r="I13" s="24">
        <f t="shared" si="6"/>
        <v>3045.7771291290924</v>
      </c>
    </row>
    <row r="14" spans="1:9">
      <c r="B14" s="19">
        <v>9</v>
      </c>
      <c r="C14" s="18">
        <f t="shared" si="0"/>
        <v>4.5</v>
      </c>
      <c r="D14" s="18">
        <f t="shared" si="1"/>
        <v>5</v>
      </c>
      <c r="E14" s="7">
        <f t="shared" si="2"/>
        <v>250</v>
      </c>
      <c r="F14" s="13">
        <f t="shared" ref="F14:F15" si="7">1/(1+$F$3/$E$3)^B14</f>
        <v>0.64460891621779726</v>
      </c>
      <c r="G14" s="7">
        <f t="shared" si="4"/>
        <v>161.15222905444932</v>
      </c>
      <c r="H14" s="21">
        <f t="shared" si="5"/>
        <v>725.185030745022</v>
      </c>
      <c r="I14" s="24">
        <f t="shared" si="6"/>
        <v>3625.9251537251098</v>
      </c>
    </row>
    <row r="15" spans="1:9">
      <c r="B15" s="18">
        <v>10</v>
      </c>
      <c r="C15" s="18">
        <f t="shared" si="0"/>
        <v>5</v>
      </c>
      <c r="D15" s="18">
        <f t="shared" si="1"/>
        <v>5.5</v>
      </c>
      <c r="E15" s="7">
        <f>$B$3*(1+$D$3/E3)</f>
        <v>10250</v>
      </c>
      <c r="F15" s="13">
        <f t="shared" si="7"/>
        <v>0.61391325354075932</v>
      </c>
      <c r="G15" s="7">
        <f>E15*F15</f>
        <v>6292.6108487927831</v>
      </c>
      <c r="H15" s="21">
        <f t="shared" si="5"/>
        <v>31463.054243963918</v>
      </c>
      <c r="I15" s="24">
        <f t="shared" si="6"/>
        <v>173046.79834180154</v>
      </c>
    </row>
    <row r="16" spans="1:9">
      <c r="F16" s="33" t="s">
        <v>6</v>
      </c>
      <c r="G16" s="34">
        <f>SUM(G6:G15)</f>
        <v>8069.5662677037963</v>
      </c>
      <c r="H16" s="34">
        <f>SUM(H6:H15)</f>
        <v>35617.385527629114</v>
      </c>
      <c r="I16" s="34">
        <f>SUM(I6:I15)</f>
        <v>187769.25222426851</v>
      </c>
    </row>
    <row r="18" spans="1:6">
      <c r="B18" s="32" t="s">
        <v>22</v>
      </c>
      <c r="C18" s="32" t="s">
        <v>25</v>
      </c>
      <c r="D18" s="32" t="s">
        <v>23</v>
      </c>
      <c r="E18" s="32" t="s">
        <v>26</v>
      </c>
      <c r="F18" s="32" t="s">
        <v>24</v>
      </c>
    </row>
    <row r="19" spans="1:6" ht="16.5" customHeight="1">
      <c r="B19" s="10">
        <f>G16</f>
        <v>8069.5662677037963</v>
      </c>
      <c r="C19" s="12">
        <f>H16/B19</f>
        <v>4.4137918130963039</v>
      </c>
      <c r="D19" s="27">
        <f>-C19/(1+F3/E3)</f>
        <v>-4.2036112505679082</v>
      </c>
      <c r="E19" s="10">
        <f>D19*B19</f>
        <v>-33921.319550122964</v>
      </c>
      <c r="F19" s="26">
        <f>I16/(1+F3/E3)^2/G16</f>
        <v>21.105501989253607</v>
      </c>
    </row>
    <row r="21" spans="1:6">
      <c r="A21" s="2" t="s">
        <v>20</v>
      </c>
      <c r="B21" s="39" t="s">
        <v>27</v>
      </c>
      <c r="C21" s="40" t="s">
        <v>13</v>
      </c>
      <c r="D21" s="40"/>
      <c r="E21" s="40"/>
    </row>
    <row r="22" spans="1:6">
      <c r="B22" s="40"/>
      <c r="C22" s="37" t="s">
        <v>17</v>
      </c>
      <c r="D22" s="37" t="s">
        <v>18</v>
      </c>
      <c r="E22" s="37" t="s">
        <v>19</v>
      </c>
    </row>
    <row r="23" spans="1:6">
      <c r="B23" s="28">
        <v>1</v>
      </c>
      <c r="C23" s="27">
        <f>B19*D19*B23/100</f>
        <v>-339.21319550122962</v>
      </c>
      <c r="D23" s="29">
        <f>B19*F19/2*(B23/100)^2</f>
        <v>8.5156123457718156</v>
      </c>
      <c r="E23" s="29">
        <f>C23+D23/2</f>
        <v>-334.9553893283437</v>
      </c>
    </row>
    <row r="24" spans="1:6">
      <c r="B24" s="28">
        <v>-1</v>
      </c>
      <c r="C24" s="27">
        <f>B19*D19*B24/100</f>
        <v>339.21319550122962</v>
      </c>
      <c r="D24" s="29">
        <f>B19*F19/2*(B24/100)^2</f>
        <v>8.5156123457718156</v>
      </c>
      <c r="E24" s="29">
        <f>C24+D24/2</f>
        <v>343.47100167411554</v>
      </c>
    </row>
    <row r="25" spans="1:6">
      <c r="B25" s="28">
        <v>3</v>
      </c>
      <c r="C25" s="27">
        <f>B19*D19*B25/100</f>
        <v>-1017.6395865036889</v>
      </c>
      <c r="D25" s="29">
        <f>B19*F19/2*(B25/100)^2</f>
        <v>76.640511111946324</v>
      </c>
      <c r="E25" s="29">
        <f>C25+D25/2</f>
        <v>-979.31933094771568</v>
      </c>
    </row>
  </sheetData>
  <mergeCells count="2">
    <mergeCell ref="B21:B22"/>
    <mergeCell ref="C21:E21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BB24-FAA3-482F-A9CF-17F2287DA4CF}">
  <dimension ref="A1:I25"/>
  <sheetViews>
    <sheetView workbookViewId="0">
      <selection activeCell="I10" sqref="I10"/>
    </sheetView>
  </sheetViews>
  <sheetFormatPr defaultRowHeight="17.399999999999999"/>
  <cols>
    <col min="3" max="3" width="10.796875" bestFit="1" customWidth="1"/>
    <col min="4" max="4" width="9.59765625" bestFit="1" customWidth="1"/>
    <col min="5" max="5" width="10.796875" bestFit="1" customWidth="1"/>
    <col min="9" max="9" width="19.5" bestFit="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2" t="s">
        <v>10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1"/>
      <c r="H2" s="1"/>
      <c r="I2" s="1"/>
    </row>
    <row r="3" spans="1:9">
      <c r="A3" s="2"/>
      <c r="B3" s="11">
        <v>10000</v>
      </c>
      <c r="C3" s="36">
        <v>7</v>
      </c>
      <c r="D3" s="4">
        <v>0.05</v>
      </c>
      <c r="E3" s="3">
        <v>1</v>
      </c>
      <c r="F3" s="4">
        <v>0.1</v>
      </c>
      <c r="G3" s="1"/>
      <c r="H3" s="1"/>
      <c r="I3" s="1"/>
    </row>
    <row r="4" spans="1:9">
      <c r="A4" s="2"/>
      <c r="B4" s="1"/>
      <c r="C4" s="1"/>
      <c r="D4" s="1"/>
      <c r="E4" s="1"/>
      <c r="F4" s="1"/>
      <c r="G4" s="1"/>
      <c r="H4" s="1"/>
      <c r="I4" s="1"/>
    </row>
    <row r="5" spans="1:9">
      <c r="A5" s="2" t="s">
        <v>0</v>
      </c>
      <c r="B5" s="32" t="s">
        <v>12</v>
      </c>
      <c r="C5" s="32" t="s">
        <v>15</v>
      </c>
      <c r="D5" s="32" t="s">
        <v>16</v>
      </c>
      <c r="E5" s="32" t="s">
        <v>7</v>
      </c>
      <c r="F5" s="32" t="s">
        <v>8</v>
      </c>
      <c r="G5" s="32" t="s">
        <v>9</v>
      </c>
      <c r="H5" s="32" t="s">
        <v>11</v>
      </c>
      <c r="I5" s="32" t="s">
        <v>14</v>
      </c>
    </row>
    <row r="6" spans="1:9">
      <c r="A6" s="1"/>
      <c r="B6" s="18">
        <v>1</v>
      </c>
      <c r="C6" s="18">
        <f>B6/$E$3</f>
        <v>1</v>
      </c>
      <c r="D6" s="18">
        <f>(B6+1)/$E$3</f>
        <v>2</v>
      </c>
      <c r="E6" s="7">
        <f>$B$3*$D$3</f>
        <v>500</v>
      </c>
      <c r="F6" s="13">
        <f>1/(1+$F$3/$E$3)^B6</f>
        <v>0.90909090909090906</v>
      </c>
      <c r="G6" s="7">
        <f>E6*F6</f>
        <v>454.5454545454545</v>
      </c>
      <c r="H6" s="21">
        <f>C6*G6</f>
        <v>454.5454545454545</v>
      </c>
      <c r="I6" s="24">
        <f>C6*D6*G6</f>
        <v>909.09090909090901</v>
      </c>
    </row>
    <row r="7" spans="1:9">
      <c r="A7" s="1"/>
      <c r="B7" s="19">
        <v>2</v>
      </c>
      <c r="C7" s="18">
        <f t="shared" ref="C7:C12" si="0">B7/$E$3</f>
        <v>2</v>
      </c>
      <c r="D7" s="18">
        <f t="shared" ref="D7:D12" si="1">(B7+1)/$E$3</f>
        <v>3</v>
      </c>
      <c r="E7" s="7">
        <f t="shared" ref="E7:E11" si="2">$B$3*$D$3</f>
        <v>500</v>
      </c>
      <c r="F7" s="13">
        <f t="shared" ref="F7:F11" si="3">1/(1+$F$3/$E$3)^B7</f>
        <v>0.82644628099173545</v>
      </c>
      <c r="G7" s="7">
        <f t="shared" ref="G7:G12" si="4">E7*F7</f>
        <v>413.22314049586771</v>
      </c>
      <c r="H7" s="21">
        <f t="shared" ref="H7:H12" si="5">C7*G7</f>
        <v>826.44628099173542</v>
      </c>
      <c r="I7" s="24">
        <f t="shared" ref="I7:I12" si="6">C7*D7*G7</f>
        <v>2479.3388429752063</v>
      </c>
    </row>
    <row r="8" spans="1:9">
      <c r="A8" s="1"/>
      <c r="B8" s="18">
        <v>3</v>
      </c>
      <c r="C8" s="18">
        <f t="shared" si="0"/>
        <v>3</v>
      </c>
      <c r="D8" s="18">
        <f t="shared" si="1"/>
        <v>4</v>
      </c>
      <c r="E8" s="7">
        <f t="shared" si="2"/>
        <v>500</v>
      </c>
      <c r="F8" s="13">
        <f t="shared" si="3"/>
        <v>0.75131480090157754</v>
      </c>
      <c r="G8" s="7">
        <f t="shared" si="4"/>
        <v>375.65740045078877</v>
      </c>
      <c r="H8" s="21">
        <f t="shared" si="5"/>
        <v>1126.9722013523663</v>
      </c>
      <c r="I8" s="24">
        <f t="shared" si="6"/>
        <v>4507.888805409465</v>
      </c>
    </row>
    <row r="9" spans="1:9">
      <c r="A9" s="1"/>
      <c r="B9" s="19">
        <v>4</v>
      </c>
      <c r="C9" s="18">
        <f t="shared" si="0"/>
        <v>4</v>
      </c>
      <c r="D9" s="18">
        <f t="shared" si="1"/>
        <v>5</v>
      </c>
      <c r="E9" s="7">
        <f t="shared" si="2"/>
        <v>500</v>
      </c>
      <c r="F9" s="13">
        <f t="shared" si="3"/>
        <v>0.68301345536507052</v>
      </c>
      <c r="G9" s="7">
        <f t="shared" si="4"/>
        <v>341.50672768253526</v>
      </c>
      <c r="H9" s="21">
        <f t="shared" si="5"/>
        <v>1366.026910730141</v>
      </c>
      <c r="I9" s="24">
        <f t="shared" si="6"/>
        <v>6830.1345536507051</v>
      </c>
    </row>
    <row r="10" spans="1:9">
      <c r="A10" s="1"/>
      <c r="B10" s="18">
        <v>5</v>
      </c>
      <c r="C10" s="18">
        <f t="shared" si="0"/>
        <v>5</v>
      </c>
      <c r="D10" s="18">
        <f t="shared" si="1"/>
        <v>6</v>
      </c>
      <c r="E10" s="7">
        <f t="shared" si="2"/>
        <v>500</v>
      </c>
      <c r="F10" s="13">
        <f t="shared" si="3"/>
        <v>0.62092132305915493</v>
      </c>
      <c r="G10" s="7">
        <f t="shared" si="4"/>
        <v>310.46066152957746</v>
      </c>
      <c r="H10" s="21">
        <f t="shared" si="5"/>
        <v>1552.3033076478873</v>
      </c>
      <c r="I10" s="24">
        <f t="shared" si="6"/>
        <v>9313.819845887323</v>
      </c>
    </row>
    <row r="11" spans="1:9">
      <c r="A11" s="1"/>
      <c r="B11" s="19">
        <v>6</v>
      </c>
      <c r="C11" s="18">
        <f t="shared" si="0"/>
        <v>6</v>
      </c>
      <c r="D11" s="18">
        <f t="shared" si="1"/>
        <v>7</v>
      </c>
      <c r="E11" s="7">
        <f t="shared" si="2"/>
        <v>500</v>
      </c>
      <c r="F11" s="13">
        <f t="shared" si="3"/>
        <v>0.56447393005377722</v>
      </c>
      <c r="G11" s="7">
        <f t="shared" si="4"/>
        <v>282.23696502688858</v>
      </c>
      <c r="H11" s="21">
        <f t="shared" si="5"/>
        <v>1693.4217901613315</v>
      </c>
      <c r="I11" s="24">
        <f t="shared" si="6"/>
        <v>11853.95253112932</v>
      </c>
    </row>
    <row r="12" spans="1:9">
      <c r="A12" s="1"/>
      <c r="B12" s="18">
        <v>7</v>
      </c>
      <c r="C12" s="18">
        <f t="shared" si="0"/>
        <v>7</v>
      </c>
      <c r="D12" s="18">
        <f t="shared" si="1"/>
        <v>8</v>
      </c>
      <c r="E12" s="7">
        <f>$B$3*(1+$D$3)</f>
        <v>10500</v>
      </c>
      <c r="F12" s="13">
        <f>1/(1+$F$3/$E$3)^B12</f>
        <v>0.51315811823070645</v>
      </c>
      <c r="G12" s="7">
        <f t="shared" si="4"/>
        <v>5388.160241422418</v>
      </c>
      <c r="H12" s="21">
        <f t="shared" si="5"/>
        <v>37717.121689956926</v>
      </c>
      <c r="I12" s="24">
        <f t="shared" si="6"/>
        <v>301736.97351965541</v>
      </c>
    </row>
    <row r="13" spans="1:9">
      <c r="A13" s="1"/>
      <c r="B13" s="1"/>
      <c r="C13" s="1"/>
      <c r="D13" s="1"/>
      <c r="E13" s="1"/>
      <c r="F13" s="33" t="s">
        <v>6</v>
      </c>
      <c r="G13" s="34">
        <f>SUM(G6:G12)</f>
        <v>7565.7905911535308</v>
      </c>
      <c r="H13" s="34">
        <f>SUM(H6:H12)</f>
        <v>44736.83763538584</v>
      </c>
      <c r="I13" s="34">
        <f>SUM(I6:I12)</f>
        <v>337631.19900779834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2" t="s">
        <v>20</v>
      </c>
      <c r="B15" s="32" t="s">
        <v>22</v>
      </c>
      <c r="C15" s="32" t="s">
        <v>25</v>
      </c>
      <c r="D15" s="32" t="s">
        <v>23</v>
      </c>
      <c r="E15" s="32" t="s">
        <v>26</v>
      </c>
      <c r="F15" s="32" t="s">
        <v>24</v>
      </c>
      <c r="G15" s="1"/>
      <c r="H15" s="1"/>
      <c r="I15" s="1"/>
    </row>
    <row r="16" spans="1:9">
      <c r="A16" s="1"/>
      <c r="B16" s="10">
        <f>G13</f>
        <v>7565.7905911535308</v>
      </c>
      <c r="C16" s="12">
        <f>H13/B16</f>
        <v>5.9130420141016566</v>
      </c>
      <c r="D16" s="27">
        <f>-C16/(1+F3/E3)</f>
        <v>-5.3754927400924144</v>
      </c>
      <c r="E16" s="10">
        <f>D16*B16</f>
        <v>-40669.852395805305</v>
      </c>
      <c r="F16" s="26">
        <f>I13/(1+F3/E3)^2/G13</f>
        <v>36.881016650532494</v>
      </c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41" t="s">
        <v>27</v>
      </c>
      <c r="C18" s="43" t="s">
        <v>13</v>
      </c>
      <c r="D18" s="44"/>
      <c r="E18" s="45"/>
      <c r="F18" s="1"/>
      <c r="G18" s="1"/>
      <c r="H18" s="1"/>
      <c r="I18" s="1"/>
    </row>
    <row r="19" spans="1:9">
      <c r="A19" s="1"/>
      <c r="B19" s="42"/>
      <c r="C19" s="37" t="s">
        <v>17</v>
      </c>
      <c r="D19" s="37" t="s">
        <v>18</v>
      </c>
      <c r="E19" s="37" t="s">
        <v>19</v>
      </c>
      <c r="F19" s="1"/>
      <c r="G19" s="1"/>
      <c r="H19" s="1"/>
      <c r="I19" s="1"/>
    </row>
    <row r="20" spans="1:9">
      <c r="A20" s="1"/>
      <c r="B20" s="28">
        <v>-9</v>
      </c>
      <c r="C20" s="27">
        <f>B16*D16*B20/100</f>
        <v>3660.2867156224775</v>
      </c>
      <c r="D20" s="27">
        <f>B16*F16/2*(B20/100)^2</f>
        <v>1130.0878975054407</v>
      </c>
      <c r="E20" s="27">
        <f>C20+D20/2</f>
        <v>4225.3306643751976</v>
      </c>
      <c r="F20" s="1"/>
      <c r="G20" s="1"/>
      <c r="H20" s="1"/>
      <c r="I20" s="1"/>
    </row>
    <row r="21" spans="1:9">
      <c r="A21" s="1"/>
      <c r="B21" s="28">
        <v>-6</v>
      </c>
      <c r="C21" s="27">
        <f>B16*D16*B21/100</f>
        <v>2440.1911437483186</v>
      </c>
      <c r="D21" s="27">
        <f>B16*F16/2*(B21/100)^2</f>
        <v>502.2612877801958</v>
      </c>
      <c r="E21" s="27">
        <f>C21+D21/2</f>
        <v>2691.3217876384165</v>
      </c>
      <c r="F21" s="1"/>
      <c r="G21" s="1"/>
      <c r="H21" s="1"/>
      <c r="I21" s="1"/>
    </row>
    <row r="22" spans="1:9">
      <c r="A22" s="1"/>
      <c r="B22" s="28">
        <v>3</v>
      </c>
      <c r="C22" s="27">
        <f>B16*D16*B22/100</f>
        <v>-1220.0955718741593</v>
      </c>
      <c r="D22" s="27">
        <f>B16*F16/2*(B22/100)^2</f>
        <v>125.56532194504895</v>
      </c>
      <c r="E22" s="27">
        <f>C22+D22/2</f>
        <v>-1157.3129109016347</v>
      </c>
      <c r="F22" s="1"/>
      <c r="G22" s="1"/>
      <c r="H22" s="1"/>
      <c r="I22" s="1"/>
    </row>
    <row r="23" spans="1:9">
      <c r="A23" s="1"/>
      <c r="B23" s="3">
        <v>6</v>
      </c>
      <c r="C23" s="27">
        <f>B16*D16*B23/100</f>
        <v>-2440.1911437483186</v>
      </c>
      <c r="D23" s="27">
        <f>B16*F16/2*(B23/100)^2</f>
        <v>502.2612877801958</v>
      </c>
      <c r="E23" s="27">
        <f>C23+D23/2</f>
        <v>-2189.0604998582207</v>
      </c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</sheetData>
  <mergeCells count="2">
    <mergeCell ref="B18:B19"/>
    <mergeCell ref="C18:E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ED39-C53B-4F0C-A3DA-B8A241D220AE}">
  <dimension ref="B2:I13"/>
  <sheetViews>
    <sheetView workbookViewId="0">
      <selection activeCell="F3" sqref="F3"/>
    </sheetView>
  </sheetViews>
  <sheetFormatPr defaultRowHeight="17.399999999999999"/>
  <sheetData>
    <row r="2" spans="2:9"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1"/>
      <c r="H2" s="1"/>
      <c r="I2" s="1"/>
    </row>
    <row r="3" spans="2:9">
      <c r="B3" s="11">
        <v>10000</v>
      </c>
      <c r="C3" s="36">
        <v>7</v>
      </c>
      <c r="D3" s="4">
        <v>0.05</v>
      </c>
      <c r="E3" s="3">
        <v>1</v>
      </c>
      <c r="F3" s="4">
        <v>0.16</v>
      </c>
      <c r="G3" s="1"/>
      <c r="H3" s="1"/>
      <c r="I3" s="1"/>
    </row>
    <row r="4" spans="2:9">
      <c r="B4" s="1"/>
      <c r="C4" s="1"/>
      <c r="D4" s="1"/>
      <c r="E4" s="1"/>
      <c r="F4" s="1"/>
      <c r="G4" s="1"/>
      <c r="H4" s="1"/>
      <c r="I4" s="1"/>
    </row>
    <row r="5" spans="2:9">
      <c r="B5" s="32" t="s">
        <v>12</v>
      </c>
      <c r="C5" s="32" t="s">
        <v>15</v>
      </c>
      <c r="D5" s="32" t="s">
        <v>16</v>
      </c>
      <c r="E5" s="32" t="s">
        <v>7</v>
      </c>
      <c r="F5" s="32" t="s">
        <v>8</v>
      </c>
      <c r="G5" s="32" t="s">
        <v>9</v>
      </c>
      <c r="H5" s="32" t="s">
        <v>11</v>
      </c>
      <c r="I5" s="32" t="s">
        <v>14</v>
      </c>
    </row>
    <row r="6" spans="2:9">
      <c r="B6" s="18">
        <v>1</v>
      </c>
      <c r="C6" s="18">
        <f>B6/$E$3</f>
        <v>1</v>
      </c>
      <c r="D6" s="18">
        <f>(B6+1)/$E$3</f>
        <v>2</v>
      </c>
      <c r="E6" s="7">
        <f>$B$3*$D$3</f>
        <v>500</v>
      </c>
      <c r="F6" s="13">
        <f>1/(1+$F$3/$E$3)^B6</f>
        <v>0.86206896551724144</v>
      </c>
      <c r="G6" s="7">
        <f>E6*F6</f>
        <v>431.0344827586207</v>
      </c>
      <c r="H6" s="21">
        <f>C6*G6</f>
        <v>431.0344827586207</v>
      </c>
      <c r="I6" s="24">
        <f>C6*D6*G6</f>
        <v>862.06896551724139</v>
      </c>
    </row>
    <row r="7" spans="2:9">
      <c r="B7" s="19">
        <v>2</v>
      </c>
      <c r="C7" s="18">
        <f t="shared" ref="C7:C12" si="0">B7/$E$3</f>
        <v>2</v>
      </c>
      <c r="D7" s="18">
        <f t="shared" ref="D7:D12" si="1">(B7+1)/$E$3</f>
        <v>3</v>
      </c>
      <c r="E7" s="7">
        <f t="shared" ref="E7:E11" si="2">$B$3*$D$3</f>
        <v>500</v>
      </c>
      <c r="F7" s="13">
        <f t="shared" ref="F7:F11" si="3">1/(1+$F$3/$E$3)^B7</f>
        <v>0.74316290130796681</v>
      </c>
      <c r="G7" s="7">
        <f t="shared" ref="G7:G12" si="4">E7*F7</f>
        <v>371.58145065398338</v>
      </c>
      <c r="H7" s="21">
        <f t="shared" ref="H7:H12" si="5">C7*G7</f>
        <v>743.16290130796676</v>
      </c>
      <c r="I7" s="24">
        <f t="shared" ref="I7:I12" si="6">C7*D7*G7</f>
        <v>2229.4887039239002</v>
      </c>
    </row>
    <row r="8" spans="2:9">
      <c r="B8" s="18">
        <v>3</v>
      </c>
      <c r="C8" s="18">
        <f t="shared" si="0"/>
        <v>3</v>
      </c>
      <c r="D8" s="18">
        <f t="shared" si="1"/>
        <v>4</v>
      </c>
      <c r="E8" s="7">
        <f t="shared" si="2"/>
        <v>500</v>
      </c>
      <c r="F8" s="13">
        <f t="shared" si="3"/>
        <v>0.64065767354135073</v>
      </c>
      <c r="G8" s="7">
        <f t="shared" si="4"/>
        <v>320.32883677067537</v>
      </c>
      <c r="H8" s="21">
        <f t="shared" si="5"/>
        <v>960.9865103120261</v>
      </c>
      <c r="I8" s="24">
        <f t="shared" si="6"/>
        <v>3843.9460412481044</v>
      </c>
    </row>
    <row r="9" spans="2:9">
      <c r="B9" s="19">
        <v>4</v>
      </c>
      <c r="C9" s="18">
        <f t="shared" si="0"/>
        <v>4</v>
      </c>
      <c r="D9" s="18">
        <f t="shared" si="1"/>
        <v>5</v>
      </c>
      <c r="E9" s="7">
        <f t="shared" si="2"/>
        <v>500</v>
      </c>
      <c r="F9" s="13">
        <f t="shared" si="3"/>
        <v>0.5522910978804747</v>
      </c>
      <c r="G9" s="7">
        <f t="shared" si="4"/>
        <v>276.14554894023735</v>
      </c>
      <c r="H9" s="21">
        <f t="shared" si="5"/>
        <v>1104.5821957609494</v>
      </c>
      <c r="I9" s="24">
        <f t="shared" si="6"/>
        <v>5522.9109788047472</v>
      </c>
    </row>
    <row r="10" spans="2:9">
      <c r="B10" s="18">
        <v>5</v>
      </c>
      <c r="C10" s="18">
        <f t="shared" si="0"/>
        <v>5</v>
      </c>
      <c r="D10" s="18">
        <f t="shared" si="1"/>
        <v>6</v>
      </c>
      <c r="E10" s="7">
        <f t="shared" si="2"/>
        <v>500</v>
      </c>
      <c r="F10" s="13">
        <f t="shared" si="3"/>
        <v>0.47611301541420237</v>
      </c>
      <c r="G10" s="7">
        <f t="shared" si="4"/>
        <v>238.05650770710119</v>
      </c>
      <c r="H10" s="21">
        <f t="shared" si="5"/>
        <v>1190.2825385355059</v>
      </c>
      <c r="I10" s="24">
        <f t="shared" si="6"/>
        <v>7141.6952312130361</v>
      </c>
    </row>
    <row r="11" spans="2:9">
      <c r="B11" s="19">
        <v>6</v>
      </c>
      <c r="C11" s="18">
        <f t="shared" si="0"/>
        <v>6</v>
      </c>
      <c r="D11" s="18">
        <f t="shared" si="1"/>
        <v>7</v>
      </c>
      <c r="E11" s="7">
        <f t="shared" si="2"/>
        <v>500</v>
      </c>
      <c r="F11" s="13">
        <f t="shared" si="3"/>
        <v>0.41044225466741585</v>
      </c>
      <c r="G11" s="7">
        <f t="shared" si="4"/>
        <v>205.22112733370793</v>
      </c>
      <c r="H11" s="21">
        <f t="shared" si="5"/>
        <v>1231.3267640022475</v>
      </c>
      <c r="I11" s="24">
        <f t="shared" si="6"/>
        <v>8619.2873480157323</v>
      </c>
    </row>
    <row r="12" spans="2:9">
      <c r="B12" s="3">
        <v>7</v>
      </c>
      <c r="C12" s="3">
        <f t="shared" si="0"/>
        <v>7</v>
      </c>
      <c r="D12" s="3">
        <f t="shared" si="1"/>
        <v>8</v>
      </c>
      <c r="E12" s="38">
        <f>$B$3*(1+$D$3)</f>
        <v>10500</v>
      </c>
      <c r="F12" s="13">
        <f>1/(1+$F$3/$E$3)^B12</f>
        <v>0.35382952988570338</v>
      </c>
      <c r="G12" s="7">
        <f t="shared" si="4"/>
        <v>3715.2100637998856</v>
      </c>
      <c r="H12" s="21">
        <f t="shared" si="5"/>
        <v>26006.4704465992</v>
      </c>
      <c r="I12" s="24">
        <f t="shared" si="6"/>
        <v>208051.7635727936</v>
      </c>
    </row>
    <row r="13" spans="2:9">
      <c r="B13" s="1"/>
      <c r="C13" s="1"/>
      <c r="D13" s="1"/>
      <c r="E13" s="1"/>
      <c r="F13" s="33" t="s">
        <v>6</v>
      </c>
      <c r="G13" s="34">
        <f>SUM(G6:G12)</f>
        <v>5557.5780179642115</v>
      </c>
      <c r="H13" s="34">
        <f>SUM(H6:H12)</f>
        <v>31667.845839276517</v>
      </c>
      <c r="I13" s="34">
        <f>SUM(I6:I12)</f>
        <v>236271.16084151636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채권1</vt:lpstr>
      <vt:lpstr>채권2</vt:lpstr>
      <vt:lpstr>채권3</vt:lpstr>
      <vt:lpstr>Sheet1</vt:lpstr>
      <vt:lpstr>Sheet2</vt:lpstr>
      <vt:lpstr>채권1!Print_Area</vt:lpstr>
      <vt:lpstr>채권2!Print_Area</vt:lpstr>
      <vt:lpstr>채권3!Print_Area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uyser</dc:creator>
  <cp:lastModifiedBy>김재욱</cp:lastModifiedBy>
  <dcterms:created xsi:type="dcterms:W3CDTF">2018-04-08T11:30:03Z</dcterms:created>
  <dcterms:modified xsi:type="dcterms:W3CDTF">2018-04-17T05:33:55Z</dcterms:modified>
</cp:coreProperties>
</file>