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reb\Downloads\18년1학기\금융수학과프로그래밍\"/>
    </mc:Choice>
  </mc:AlternateContent>
  <xr:revisionPtr revIDLastSave="0" documentId="10_ncr:8100000_{0C4EA65B-0622-4B58-808B-E7FD84F34341}" xr6:coauthVersionLast="32" xr6:coauthVersionMax="32" xr10:uidLastSave="{00000000-0000-0000-0000-000000000000}"/>
  <bookViews>
    <workbookView xWindow="0" yWindow="0" windowWidth="17256" windowHeight="5580" activeTab="5" xr2:uid="{00000000-000D-0000-FFFF-FFFF00000000}"/>
  </bookViews>
  <sheets>
    <sheet name="HW05a채권1" sheetId="4" r:id="rId1"/>
    <sheet name="HW05a채권2" sheetId="8" r:id="rId2"/>
    <sheet name="HW05a채권3" sheetId="9" r:id="rId3"/>
    <sheet name="HW05b" sheetId="11" r:id="rId4"/>
    <sheet name="HW05c" sheetId="12" r:id="rId5"/>
    <sheet name="Sheet1" sheetId="13" r:id="rId6"/>
    <sheet name="Sheet2" sheetId="14" r:id="rId7"/>
  </sheets>
  <definedNames>
    <definedName name="_xlnm.Print_Area" localSheetId="0">HW05a채권1!$A$1:$R$41</definedName>
    <definedName name="_xlnm.Print_Area" localSheetId="1">HW05a채권2!$A$1:$K$24</definedName>
    <definedName name="_xlnm.Print_Area" localSheetId="2">HW05a채권3!$A$1:$K$25</definedName>
    <definedName name="_xlnm.Print_Area" localSheetId="3">HW05b!$A$1:$H$114</definedName>
  </definedNames>
  <calcPr calcId="162913"/>
</workbook>
</file>

<file path=xl/calcChain.xml><?xml version="1.0" encoding="utf-8"?>
<calcChain xmlns="http://schemas.openxmlformats.org/spreadsheetml/2006/main">
  <c r="C8" i="14" l="1"/>
  <c r="C9" i="14"/>
  <c r="C7" i="14"/>
  <c r="B9" i="14"/>
  <c r="B8" i="14"/>
  <c r="B7" i="14"/>
  <c r="C42" i="14"/>
  <c r="B42" i="14"/>
  <c r="C41" i="14"/>
  <c r="B41" i="14"/>
  <c r="C40" i="14"/>
  <c r="B40" i="14"/>
  <c r="C39" i="14"/>
  <c r="B39" i="14"/>
  <c r="D42" i="14" l="1"/>
  <c r="D41" i="14"/>
  <c r="D40" i="14"/>
  <c r="D7" i="14"/>
  <c r="E7" i="14" s="1"/>
  <c r="E10" i="14" s="1"/>
  <c r="D39" i="14"/>
  <c r="D8" i="14"/>
  <c r="C38" i="13"/>
  <c r="C39" i="13"/>
  <c r="C40" i="13"/>
  <c r="E38" i="4"/>
  <c r="D38" i="4"/>
  <c r="C37" i="13"/>
  <c r="D37" i="13" s="1"/>
  <c r="B37" i="13"/>
  <c r="B38" i="13"/>
  <c r="B39" i="13"/>
  <c r="B40" i="13"/>
  <c r="E23" i="9"/>
  <c r="D23" i="9"/>
  <c r="D39" i="13"/>
  <c r="D40" i="13"/>
  <c r="E33" i="13"/>
  <c r="D33" i="13"/>
  <c r="B33" i="13"/>
  <c r="H26" i="13"/>
  <c r="H24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6" i="13"/>
  <c r="H7" i="13"/>
  <c r="H8" i="13"/>
  <c r="H9" i="13"/>
  <c r="H5" i="13"/>
  <c r="G26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5" i="13"/>
  <c r="F26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5" i="13"/>
  <c r="D23" i="13"/>
  <c r="D24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5" i="13"/>
  <c r="D38" i="13"/>
  <c r="A6" i="13"/>
  <c r="C6" i="13" s="1"/>
  <c r="C5" i="13"/>
  <c r="B5" i="13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C21" i="4"/>
  <c r="C22" i="4" s="1"/>
  <c r="C23" i="4" s="1"/>
  <c r="C24" i="4" s="1"/>
  <c r="C25" i="4" s="1"/>
  <c r="C16" i="4"/>
  <c r="C17" i="4" s="1"/>
  <c r="C18" i="4" s="1"/>
  <c r="C19" i="4" s="1"/>
  <c r="C20" i="4" s="1"/>
  <c r="C11" i="4"/>
  <c r="C12" i="4" s="1"/>
  <c r="C13" i="4" s="1"/>
  <c r="C14" i="4" s="1"/>
  <c r="C15" i="4" s="1"/>
  <c r="C10" i="4"/>
  <c r="C9" i="4"/>
  <c r="C7" i="4"/>
  <c r="I21" i="8"/>
  <c r="H21" i="8"/>
  <c r="G21" i="8"/>
  <c r="F21" i="8"/>
  <c r="E21" i="8"/>
  <c r="D6" i="11"/>
  <c r="F11" i="11"/>
  <c r="F15" i="9"/>
  <c r="F7" i="9"/>
  <c r="F8" i="9"/>
  <c r="F9" i="9"/>
  <c r="F10" i="9"/>
  <c r="F11" i="9"/>
  <c r="F12" i="9"/>
  <c r="F13" i="9"/>
  <c r="F14" i="9"/>
  <c r="F6" i="9"/>
  <c r="F12" i="8"/>
  <c r="F7" i="8"/>
  <c r="F8" i="8"/>
  <c r="F9" i="8"/>
  <c r="F10" i="8"/>
  <c r="F11" i="8"/>
  <c r="F6" i="8"/>
  <c r="F10" i="4"/>
  <c r="F7" i="4"/>
  <c r="F8" i="4"/>
  <c r="F9" i="4"/>
  <c r="F6" i="4"/>
  <c r="F7" i="14" l="1"/>
  <c r="F10" i="14" s="1"/>
  <c r="F8" i="14"/>
  <c r="E8" i="14"/>
  <c r="F6" i="13"/>
  <c r="A7" i="13"/>
  <c r="B6" i="13"/>
  <c r="D11" i="11"/>
  <c r="D10" i="14" l="1"/>
  <c r="A35" i="14" s="1"/>
  <c r="B35" i="14" s="1"/>
  <c r="C35" i="14" s="1"/>
  <c r="D35" i="14" s="1"/>
  <c r="C7" i="13"/>
  <c r="B7" i="13"/>
  <c r="A8" i="13"/>
  <c r="F7" i="13"/>
  <c r="E11" i="11"/>
  <c r="J11" i="11"/>
  <c r="D12" i="11"/>
  <c r="E35" i="14" l="1"/>
  <c r="C8" i="13"/>
  <c r="B8" i="13"/>
  <c r="A9" i="13"/>
  <c r="F8" i="13"/>
  <c r="K11" i="11"/>
  <c r="D13" i="11"/>
  <c r="E12" i="11"/>
  <c r="C12" i="11"/>
  <c r="C7" i="9"/>
  <c r="D7" i="9" s="1"/>
  <c r="G6" i="9"/>
  <c r="E6" i="9"/>
  <c r="D6" i="9"/>
  <c r="C7" i="8"/>
  <c r="D7" i="8" s="1"/>
  <c r="G6" i="8"/>
  <c r="E6" i="8"/>
  <c r="D6" i="8"/>
  <c r="C8" i="4"/>
  <c r="C9" i="13" l="1"/>
  <c r="B9" i="13"/>
  <c r="A10" i="13"/>
  <c r="F9" i="13"/>
  <c r="F12" i="11"/>
  <c r="G12" i="11" s="1"/>
  <c r="J12" i="11"/>
  <c r="K12" i="11" s="1"/>
  <c r="D14" i="11"/>
  <c r="E13" i="11"/>
  <c r="C13" i="11"/>
  <c r="J13" i="11" s="1"/>
  <c r="G11" i="11"/>
  <c r="H6" i="8"/>
  <c r="J6" i="8" s="1"/>
  <c r="H6" i="9"/>
  <c r="J6" i="9" s="1"/>
  <c r="G7" i="9"/>
  <c r="H7" i="9" s="1"/>
  <c r="C8" i="9"/>
  <c r="E7" i="9"/>
  <c r="G7" i="8"/>
  <c r="H7" i="8" s="1"/>
  <c r="C8" i="8"/>
  <c r="C9" i="8" s="1"/>
  <c r="E7" i="8"/>
  <c r="E8" i="4"/>
  <c r="G8" i="4"/>
  <c r="H8" i="4" s="1"/>
  <c r="D8" i="4"/>
  <c r="G7" i="4"/>
  <c r="A33" i="13" l="1"/>
  <c r="C33" i="13" s="1"/>
  <c r="C10" i="13"/>
  <c r="B10" i="13"/>
  <c r="A11" i="13"/>
  <c r="I6" i="8"/>
  <c r="K13" i="11"/>
  <c r="C14" i="11"/>
  <c r="C15" i="11" s="1"/>
  <c r="F13" i="11"/>
  <c r="G13" i="11" s="1"/>
  <c r="D15" i="11"/>
  <c r="E14" i="11"/>
  <c r="E9" i="8"/>
  <c r="D9" i="8"/>
  <c r="G9" i="8"/>
  <c r="H9" i="8" s="1"/>
  <c r="C10" i="8"/>
  <c r="I6" i="9"/>
  <c r="I7" i="9"/>
  <c r="J7" i="9"/>
  <c r="D8" i="9"/>
  <c r="E8" i="9"/>
  <c r="C9" i="9"/>
  <c r="C10" i="9" s="1"/>
  <c r="G8" i="9"/>
  <c r="H8" i="9" s="1"/>
  <c r="J7" i="8"/>
  <c r="I7" i="8"/>
  <c r="D8" i="8"/>
  <c r="E8" i="8"/>
  <c r="G8" i="8"/>
  <c r="H8" i="8" s="1"/>
  <c r="I8" i="4"/>
  <c r="J8" i="4"/>
  <c r="G9" i="4"/>
  <c r="H9" i="4" s="1"/>
  <c r="D9" i="4"/>
  <c r="E9" i="4"/>
  <c r="E7" i="4"/>
  <c r="E6" i="4"/>
  <c r="D7" i="4"/>
  <c r="D6" i="4"/>
  <c r="H7" i="4"/>
  <c r="G6" i="4"/>
  <c r="A12" i="13" l="1"/>
  <c r="C11" i="13"/>
  <c r="B11" i="13"/>
  <c r="F15" i="11"/>
  <c r="J15" i="11"/>
  <c r="F14" i="11"/>
  <c r="G14" i="11" s="1"/>
  <c r="J14" i="11"/>
  <c r="K14" i="11" s="1"/>
  <c r="D16" i="11"/>
  <c r="E15" i="11"/>
  <c r="C16" i="11"/>
  <c r="D10" i="9"/>
  <c r="G10" i="9"/>
  <c r="H10" i="9" s="1"/>
  <c r="E10" i="9"/>
  <c r="C11" i="9"/>
  <c r="J9" i="8"/>
  <c r="I9" i="8"/>
  <c r="C11" i="8"/>
  <c r="C12" i="8" s="1"/>
  <c r="E10" i="8"/>
  <c r="D10" i="8"/>
  <c r="G10" i="8"/>
  <c r="H10" i="8" s="1"/>
  <c r="D9" i="9"/>
  <c r="E9" i="9"/>
  <c r="G9" i="9"/>
  <c r="H9" i="9" s="1"/>
  <c r="I8" i="9"/>
  <c r="J8" i="9"/>
  <c r="I8" i="8"/>
  <c r="J8" i="8"/>
  <c r="J7" i="4"/>
  <c r="I7" i="4"/>
  <c r="J9" i="4"/>
  <c r="I9" i="4"/>
  <c r="H6" i="4"/>
  <c r="I6" i="4" s="1"/>
  <c r="E10" i="4"/>
  <c r="G10" i="4"/>
  <c r="H10" i="4" s="1"/>
  <c r="D10" i="4"/>
  <c r="B12" i="13" l="1"/>
  <c r="A13" i="13"/>
  <c r="C12" i="13"/>
  <c r="F16" i="11"/>
  <c r="J16" i="11"/>
  <c r="G15" i="11"/>
  <c r="K15" i="11"/>
  <c r="D17" i="11"/>
  <c r="E16" i="11"/>
  <c r="C17" i="11"/>
  <c r="J10" i="8"/>
  <c r="I10" i="8"/>
  <c r="J10" i="9"/>
  <c r="I10" i="9"/>
  <c r="G11" i="8"/>
  <c r="H11" i="8" s="1"/>
  <c r="E11" i="8"/>
  <c r="D11" i="8"/>
  <c r="E11" i="9"/>
  <c r="C12" i="9"/>
  <c r="G11" i="9"/>
  <c r="H11" i="9" s="1"/>
  <c r="D11" i="9"/>
  <c r="I9" i="9"/>
  <c r="J9" i="9"/>
  <c r="D12" i="8"/>
  <c r="E12" i="8"/>
  <c r="G12" i="8"/>
  <c r="H12" i="8" s="1"/>
  <c r="I10" i="4"/>
  <c r="J10" i="4"/>
  <c r="J6" i="4"/>
  <c r="H12" i="4"/>
  <c r="C34" i="4" s="1"/>
  <c r="C13" i="13" l="1"/>
  <c r="B13" i="13"/>
  <c r="A14" i="13"/>
  <c r="H13" i="8"/>
  <c r="C16" i="8" s="1"/>
  <c r="F17" i="11"/>
  <c r="J17" i="11"/>
  <c r="G16" i="11"/>
  <c r="K16" i="11"/>
  <c r="D18" i="11"/>
  <c r="E17" i="11"/>
  <c r="C18" i="11"/>
  <c r="D12" i="9"/>
  <c r="G12" i="9"/>
  <c r="H12" i="9" s="1"/>
  <c r="E12" i="9"/>
  <c r="C13" i="9"/>
  <c r="J11" i="9"/>
  <c r="I11" i="9"/>
  <c r="J11" i="8"/>
  <c r="I11" i="8"/>
  <c r="I12" i="8"/>
  <c r="J12" i="8"/>
  <c r="J12" i="4"/>
  <c r="I12" i="4"/>
  <c r="D34" i="4" s="1"/>
  <c r="A15" i="13" l="1"/>
  <c r="C14" i="13"/>
  <c r="B14" i="13"/>
  <c r="J13" i="8"/>
  <c r="G16" i="8" s="1"/>
  <c r="G17" i="11"/>
  <c r="K17" i="11"/>
  <c r="F18" i="11"/>
  <c r="J18" i="11"/>
  <c r="D19" i="11"/>
  <c r="E18" i="11"/>
  <c r="I13" i="8"/>
  <c r="D16" i="8" s="1"/>
  <c r="E16" i="8" s="1"/>
  <c r="C19" i="11"/>
  <c r="J12" i="9"/>
  <c r="I12" i="9"/>
  <c r="E13" i="9"/>
  <c r="C14" i="9"/>
  <c r="G13" i="9"/>
  <c r="H13" i="9" s="1"/>
  <c r="D13" i="9"/>
  <c r="E34" i="4"/>
  <c r="G34" i="4"/>
  <c r="A16" i="13" l="1"/>
  <c r="C15" i="13"/>
  <c r="B15" i="13"/>
  <c r="E39" i="4"/>
  <c r="G22" i="8"/>
  <c r="G23" i="8" s="1"/>
  <c r="I22" i="8"/>
  <c r="I23" i="8" s="1"/>
  <c r="H22" i="8"/>
  <c r="H23" i="8" s="1"/>
  <c r="E22" i="8"/>
  <c r="E23" i="8" s="1"/>
  <c r="F22" i="8"/>
  <c r="F23" i="8" s="1"/>
  <c r="G18" i="11"/>
  <c r="K18" i="11"/>
  <c r="F19" i="11"/>
  <c r="J19" i="11"/>
  <c r="D20" i="11"/>
  <c r="E19" i="11"/>
  <c r="F16" i="8"/>
  <c r="C20" i="11"/>
  <c r="J13" i="9"/>
  <c r="I13" i="9"/>
  <c r="D14" i="9"/>
  <c r="G14" i="9"/>
  <c r="H14" i="9" s="1"/>
  <c r="E14" i="9"/>
  <c r="C15" i="9"/>
  <c r="F34" i="4"/>
  <c r="D39" i="4"/>
  <c r="B16" i="13" l="1"/>
  <c r="A17" i="13"/>
  <c r="C16" i="13"/>
  <c r="G19" i="11"/>
  <c r="K19" i="11"/>
  <c r="F20" i="11"/>
  <c r="J20" i="11"/>
  <c r="D21" i="11"/>
  <c r="D22" i="11" s="1"/>
  <c r="E20" i="11"/>
  <c r="C21" i="11"/>
  <c r="J21" i="11" s="1"/>
  <c r="F38" i="4"/>
  <c r="D15" i="9"/>
  <c r="G15" i="9"/>
  <c r="H15" i="9" s="1"/>
  <c r="H16" i="9" s="1"/>
  <c r="C19" i="9" s="1"/>
  <c r="E15" i="9"/>
  <c r="J14" i="9"/>
  <c r="I14" i="9"/>
  <c r="F39" i="4"/>
  <c r="C17" i="13" l="1"/>
  <c r="B17" i="13"/>
  <c r="A18" i="13"/>
  <c r="K20" i="11"/>
  <c r="E22" i="11"/>
  <c r="D23" i="11"/>
  <c r="F21" i="11"/>
  <c r="C22" i="11"/>
  <c r="J22" i="11" s="1"/>
  <c r="E21" i="11"/>
  <c r="K21" i="11" s="1"/>
  <c r="G20" i="11"/>
  <c r="J15" i="9"/>
  <c r="J16" i="9" s="1"/>
  <c r="G19" i="9" s="1"/>
  <c r="E24" i="9" s="1"/>
  <c r="I15" i="9"/>
  <c r="I16" i="9" s="1"/>
  <c r="D19" i="9" s="1"/>
  <c r="E19" i="9" s="1"/>
  <c r="F19" i="9" s="1"/>
  <c r="A19" i="13" l="1"/>
  <c r="C18" i="13"/>
  <c r="B18" i="13"/>
  <c r="K22" i="11"/>
  <c r="D24" i="11"/>
  <c r="E23" i="11"/>
  <c r="G21" i="11"/>
  <c r="F22" i="11"/>
  <c r="G22" i="11" s="1"/>
  <c r="C23" i="11"/>
  <c r="J23" i="11" s="1"/>
  <c r="D24" i="9"/>
  <c r="F24" i="9" s="1"/>
  <c r="F23" i="9"/>
  <c r="A20" i="13" l="1"/>
  <c r="C19" i="13"/>
  <c r="B19" i="13"/>
  <c r="K23" i="11"/>
  <c r="D25" i="11"/>
  <c r="E24" i="11"/>
  <c r="C24" i="11"/>
  <c r="J24" i="11" s="1"/>
  <c r="F23" i="11"/>
  <c r="G23" i="11" s="1"/>
  <c r="B20" i="13" l="1"/>
  <c r="A21" i="13"/>
  <c r="C20" i="13"/>
  <c r="K24" i="11"/>
  <c r="D26" i="11"/>
  <c r="E25" i="11"/>
  <c r="K25" i="11" s="1"/>
  <c r="F24" i="11"/>
  <c r="G24" i="11" s="1"/>
  <c r="C25" i="11"/>
  <c r="J25" i="11" s="1"/>
  <c r="C21" i="13" l="1"/>
  <c r="B21" i="13"/>
  <c r="A22" i="13"/>
  <c r="E26" i="11"/>
  <c r="D27" i="11"/>
  <c r="F25" i="11"/>
  <c r="G25" i="11" s="1"/>
  <c r="C26" i="11"/>
  <c r="J26" i="11" s="1"/>
  <c r="A23" i="13" l="1"/>
  <c r="C22" i="13"/>
  <c r="B22" i="13"/>
  <c r="K26" i="11"/>
  <c r="D28" i="11"/>
  <c r="E27" i="11"/>
  <c r="C27" i="11"/>
  <c r="J27" i="11" s="1"/>
  <c r="F26" i="11"/>
  <c r="G26" i="11" s="1"/>
  <c r="A24" i="13" l="1"/>
  <c r="C23" i="13"/>
  <c r="B23" i="13"/>
  <c r="K27" i="11"/>
  <c r="D29" i="11"/>
  <c r="E28" i="11"/>
  <c r="F27" i="11"/>
  <c r="G27" i="11" s="1"/>
  <c r="C28" i="11"/>
  <c r="J28" i="11" s="1"/>
  <c r="B24" i="13" l="1"/>
  <c r="C24" i="13"/>
  <c r="K28" i="11"/>
  <c r="D30" i="11"/>
  <c r="E29" i="11"/>
  <c r="F28" i="11"/>
  <c r="G28" i="11" s="1"/>
  <c r="C29" i="11"/>
  <c r="C30" i="11" l="1"/>
  <c r="J30" i="11" s="1"/>
  <c r="J29" i="11"/>
  <c r="K29" i="11" s="1"/>
  <c r="D31" i="11"/>
  <c r="E30" i="11"/>
  <c r="F30" i="11"/>
  <c r="F29" i="11"/>
  <c r="G29" i="11" s="1"/>
  <c r="K30" i="11" l="1"/>
  <c r="C31" i="11"/>
  <c r="J31" i="11" s="1"/>
  <c r="E31" i="11"/>
  <c r="D32" i="11"/>
  <c r="G30" i="11"/>
  <c r="C32" i="11"/>
  <c r="J32" i="11" s="1"/>
  <c r="F31" i="11" l="1"/>
  <c r="G31" i="11" s="1"/>
  <c r="K31" i="11"/>
  <c r="E32" i="11"/>
  <c r="K32" i="11" s="1"/>
  <c r="D33" i="11"/>
  <c r="C33" i="11"/>
  <c r="J33" i="11" s="1"/>
  <c r="F32" i="11"/>
  <c r="G32" i="11" l="1"/>
  <c r="E33" i="11"/>
  <c r="K33" i="11" s="1"/>
  <c r="D34" i="11"/>
  <c r="C34" i="11"/>
  <c r="J34" i="11" s="1"/>
  <c r="F33" i="11"/>
  <c r="G33" i="11" l="1"/>
  <c r="E34" i="11"/>
  <c r="K34" i="11" s="1"/>
  <c r="D35" i="11"/>
  <c r="C35" i="11"/>
  <c r="J35" i="11" s="1"/>
  <c r="F34" i="11"/>
  <c r="G34" i="11" l="1"/>
  <c r="D36" i="11"/>
  <c r="E35" i="11"/>
  <c r="K35" i="11" s="1"/>
  <c r="F35" i="11"/>
  <c r="C36" i="11"/>
  <c r="J36" i="11" s="1"/>
  <c r="D37" i="11" l="1"/>
  <c r="E36" i="11"/>
  <c r="K36" i="11" s="1"/>
  <c r="G35" i="11"/>
  <c r="F36" i="11"/>
  <c r="C37" i="11"/>
  <c r="J37" i="11" s="1"/>
  <c r="G36" i="11" l="1"/>
  <c r="D38" i="11"/>
  <c r="E37" i="11"/>
  <c r="K37" i="11" s="1"/>
  <c r="C38" i="11"/>
  <c r="J38" i="11" s="1"/>
  <c r="F37" i="11"/>
  <c r="G37" i="11" l="1"/>
  <c r="E38" i="11"/>
  <c r="K38" i="11" s="1"/>
  <c r="D39" i="11"/>
  <c r="C39" i="11"/>
  <c r="J39" i="11" s="1"/>
  <c r="F38" i="11"/>
  <c r="G38" i="11" l="1"/>
  <c r="D40" i="11"/>
  <c r="E39" i="11"/>
  <c r="K39" i="11" s="1"/>
  <c r="F39" i="11"/>
  <c r="C40" i="11"/>
  <c r="J40" i="11" s="1"/>
  <c r="D41" i="11" l="1"/>
  <c r="E40" i="11"/>
  <c r="K40" i="11" s="1"/>
  <c r="G39" i="11"/>
  <c r="C41" i="11"/>
  <c r="J41" i="11" s="1"/>
  <c r="F40" i="11"/>
  <c r="D42" i="11" l="1"/>
  <c r="E41" i="11"/>
  <c r="K41" i="11" s="1"/>
  <c r="G40" i="11"/>
  <c r="C42" i="11"/>
  <c r="J42" i="11" s="1"/>
  <c r="F41" i="11"/>
  <c r="D43" i="11" l="1"/>
  <c r="E42" i="11"/>
  <c r="K42" i="11" s="1"/>
  <c r="G41" i="11"/>
  <c r="F42" i="11"/>
  <c r="C43" i="11"/>
  <c r="J43" i="11" s="1"/>
  <c r="G42" i="11" l="1"/>
  <c r="E43" i="11"/>
  <c r="K43" i="11" s="1"/>
  <c r="D44" i="11"/>
  <c r="F43" i="11"/>
  <c r="C44" i="11"/>
  <c r="J44" i="11" s="1"/>
  <c r="D45" i="11" l="1"/>
  <c r="E44" i="11"/>
  <c r="K44" i="11" s="1"/>
  <c r="G43" i="11"/>
  <c r="F44" i="11"/>
  <c r="C45" i="11"/>
  <c r="J45" i="11" s="1"/>
  <c r="E45" i="11" l="1"/>
  <c r="K45" i="11" s="1"/>
  <c r="D46" i="11"/>
  <c r="G44" i="11"/>
  <c r="C46" i="11"/>
  <c r="J46" i="11" s="1"/>
  <c r="F45" i="11"/>
  <c r="G45" i="11" l="1"/>
  <c r="D47" i="11"/>
  <c r="E46" i="11"/>
  <c r="K46" i="11" s="1"/>
  <c r="F46" i="11"/>
  <c r="C47" i="11"/>
  <c r="J47" i="11" s="1"/>
  <c r="D48" i="11" l="1"/>
  <c r="E47" i="11"/>
  <c r="K47" i="11" s="1"/>
  <c r="G46" i="11"/>
  <c r="F47" i="11"/>
  <c r="C48" i="11"/>
  <c r="J48" i="11" s="1"/>
  <c r="D49" i="11" l="1"/>
  <c r="E48" i="11"/>
  <c r="K48" i="11" s="1"/>
  <c r="G47" i="11"/>
  <c r="F48" i="11"/>
  <c r="C49" i="11"/>
  <c r="J49" i="11" s="1"/>
  <c r="D50" i="11" l="1"/>
  <c r="E49" i="11"/>
  <c r="K49" i="11" s="1"/>
  <c r="G48" i="11"/>
  <c r="C50" i="11"/>
  <c r="J50" i="11" s="1"/>
  <c r="F49" i="11"/>
  <c r="G49" i="11" l="1"/>
  <c r="D51" i="11"/>
  <c r="E50" i="11"/>
  <c r="K50" i="11" s="1"/>
  <c r="F50" i="11"/>
  <c r="C51" i="11"/>
  <c r="J51" i="11" s="1"/>
  <c r="D52" i="11" l="1"/>
  <c r="E51" i="11"/>
  <c r="K51" i="11" s="1"/>
  <c r="G50" i="11"/>
  <c r="F51" i="11"/>
  <c r="C52" i="11"/>
  <c r="J52" i="11" s="1"/>
  <c r="D53" i="11" l="1"/>
  <c r="E52" i="11"/>
  <c r="K52" i="11" s="1"/>
  <c r="G51" i="11"/>
  <c r="F52" i="11"/>
  <c r="C53" i="11"/>
  <c r="J53" i="11" s="1"/>
  <c r="E53" i="11" l="1"/>
  <c r="K53" i="11" s="1"/>
  <c r="D54" i="11"/>
  <c r="G52" i="11"/>
  <c r="C54" i="11"/>
  <c r="J54" i="11" s="1"/>
  <c r="F53" i="11"/>
  <c r="G53" i="11" l="1"/>
  <c r="E54" i="11"/>
  <c r="K54" i="11" s="1"/>
  <c r="D55" i="11"/>
  <c r="F54" i="11"/>
  <c r="C55" i="11"/>
  <c r="J55" i="11" s="1"/>
  <c r="E55" i="11" l="1"/>
  <c r="K55" i="11" s="1"/>
  <c r="D56" i="11"/>
  <c r="G54" i="11"/>
  <c r="F55" i="11"/>
  <c r="C56" i="11"/>
  <c r="J56" i="11" s="1"/>
  <c r="D57" i="11" l="1"/>
  <c r="E56" i="11"/>
  <c r="K56" i="11" s="1"/>
  <c r="G55" i="11"/>
  <c r="F56" i="11"/>
  <c r="C57" i="11"/>
  <c r="J57" i="11" s="1"/>
  <c r="D58" i="11" l="1"/>
  <c r="E57" i="11"/>
  <c r="K57" i="11" s="1"/>
  <c r="G56" i="11"/>
  <c r="F57" i="11"/>
  <c r="C58" i="11"/>
  <c r="J58" i="11" s="1"/>
  <c r="E58" i="11" l="1"/>
  <c r="K58" i="11" s="1"/>
  <c r="D59" i="11"/>
  <c r="G57" i="11"/>
  <c r="F58" i="11"/>
  <c r="C59" i="11"/>
  <c r="J59" i="11" s="1"/>
  <c r="E59" i="11" l="1"/>
  <c r="K59" i="11" s="1"/>
  <c r="D60" i="11"/>
  <c r="G58" i="11"/>
  <c r="F59" i="11"/>
  <c r="C60" i="11"/>
  <c r="J60" i="11" s="1"/>
  <c r="D61" i="11" l="1"/>
  <c r="E60" i="11"/>
  <c r="K60" i="11" s="1"/>
  <c r="G59" i="11"/>
  <c r="C61" i="11"/>
  <c r="J61" i="11" s="1"/>
  <c r="F60" i="11"/>
  <c r="E61" i="11" l="1"/>
  <c r="K61" i="11" s="1"/>
  <c r="D62" i="11"/>
  <c r="G60" i="11"/>
  <c r="F61" i="11"/>
  <c r="C62" i="11"/>
  <c r="J62" i="11" s="1"/>
  <c r="D63" i="11" l="1"/>
  <c r="E62" i="11"/>
  <c r="K62" i="11" s="1"/>
  <c r="G61" i="11"/>
  <c r="C63" i="11"/>
  <c r="J63" i="11" s="1"/>
  <c r="F62" i="11"/>
  <c r="E63" i="11" l="1"/>
  <c r="K63" i="11" s="1"/>
  <c r="D64" i="11"/>
  <c r="G62" i="11"/>
  <c r="C64" i="11"/>
  <c r="J64" i="11" s="1"/>
  <c r="F63" i="11"/>
  <c r="G63" i="11" l="1"/>
  <c r="E64" i="11"/>
  <c r="K64" i="11" s="1"/>
  <c r="D65" i="11"/>
  <c r="C65" i="11"/>
  <c r="J65" i="11" s="1"/>
  <c r="F64" i="11"/>
  <c r="E65" i="11" l="1"/>
  <c r="K65" i="11" s="1"/>
  <c r="D66" i="11"/>
  <c r="G64" i="11"/>
  <c r="F65" i="11"/>
  <c r="C66" i="11"/>
  <c r="J66" i="11" s="1"/>
  <c r="G65" i="11" l="1"/>
  <c r="E66" i="11"/>
  <c r="K66" i="11" s="1"/>
  <c r="D67" i="11"/>
  <c r="C67" i="11"/>
  <c r="J67" i="11" s="1"/>
  <c r="F66" i="11"/>
  <c r="E67" i="11" l="1"/>
  <c r="K67" i="11" s="1"/>
  <c r="D68" i="11"/>
  <c r="G66" i="11"/>
  <c r="F67" i="11"/>
  <c r="C68" i="11"/>
  <c r="J68" i="11" s="1"/>
  <c r="D69" i="11" l="1"/>
  <c r="E68" i="11"/>
  <c r="K68" i="11" s="1"/>
  <c r="G67" i="11"/>
  <c r="C69" i="11"/>
  <c r="J69" i="11" s="1"/>
  <c r="F68" i="11"/>
  <c r="G68" i="11" l="1"/>
  <c r="E69" i="11"/>
  <c r="K69" i="11" s="1"/>
  <c r="D70" i="11"/>
  <c r="F69" i="11"/>
  <c r="C70" i="11"/>
  <c r="J70" i="11" s="1"/>
  <c r="G69" i="11" l="1"/>
  <c r="E70" i="11"/>
  <c r="K70" i="11" s="1"/>
  <c r="D71" i="11"/>
  <c r="C71" i="11"/>
  <c r="J71" i="11" s="1"/>
  <c r="F70" i="11"/>
  <c r="E71" i="11" l="1"/>
  <c r="K71" i="11" s="1"/>
  <c r="D72" i="11"/>
  <c r="G70" i="11"/>
  <c r="C72" i="11"/>
  <c r="J72" i="11" s="1"/>
  <c r="F71" i="11"/>
  <c r="G71" i="11" l="1"/>
  <c r="D73" i="11"/>
  <c r="E72" i="11"/>
  <c r="K72" i="11" s="1"/>
  <c r="C73" i="11"/>
  <c r="J73" i="11" s="1"/>
  <c r="F72" i="11"/>
  <c r="E73" i="11" l="1"/>
  <c r="K73" i="11" s="1"/>
  <c r="D74" i="11"/>
  <c r="G72" i="11"/>
  <c r="F73" i="11"/>
  <c r="C74" i="11"/>
  <c r="J74" i="11" s="1"/>
  <c r="E74" i="11" l="1"/>
  <c r="K74" i="11" s="1"/>
  <c r="D75" i="11"/>
  <c r="G73" i="11"/>
  <c r="C75" i="11"/>
  <c r="J75" i="11" s="1"/>
  <c r="F74" i="11"/>
  <c r="G74" i="11" s="1"/>
  <c r="E75" i="11" l="1"/>
  <c r="K75" i="11" s="1"/>
  <c r="D76" i="11"/>
  <c r="C76" i="11"/>
  <c r="J76" i="11" s="1"/>
  <c r="F75" i="11"/>
  <c r="G75" i="11" l="1"/>
  <c r="D77" i="11"/>
  <c r="E76" i="11"/>
  <c r="K76" i="11" s="1"/>
  <c r="C77" i="11"/>
  <c r="J77" i="11" s="1"/>
  <c r="F76" i="11"/>
  <c r="D78" i="11" l="1"/>
  <c r="E77" i="11"/>
  <c r="K77" i="11" s="1"/>
  <c r="G76" i="11"/>
  <c r="F77" i="11"/>
  <c r="C78" i="11"/>
  <c r="J78" i="11" s="1"/>
  <c r="E78" i="11" l="1"/>
  <c r="K78" i="11" s="1"/>
  <c r="D79" i="11"/>
  <c r="G77" i="11"/>
  <c r="C79" i="11"/>
  <c r="J79" i="11" s="1"/>
  <c r="F78" i="11"/>
  <c r="G78" i="11" s="1"/>
  <c r="E79" i="11" l="1"/>
  <c r="K79" i="11" s="1"/>
  <c r="D80" i="11"/>
  <c r="C80" i="11"/>
  <c r="J80" i="11" s="1"/>
  <c r="F79" i="11"/>
  <c r="D81" i="11" l="1"/>
  <c r="E80" i="11"/>
  <c r="K80" i="11" s="1"/>
  <c r="G79" i="11"/>
  <c r="C81" i="11"/>
  <c r="J81" i="11" s="1"/>
  <c r="F80" i="11"/>
  <c r="G80" i="11" l="1"/>
  <c r="E81" i="11"/>
  <c r="K81" i="11" s="1"/>
  <c r="D82" i="11"/>
  <c r="F81" i="11"/>
  <c r="C82" i="11"/>
  <c r="J82" i="11" s="1"/>
  <c r="G81" i="11" l="1"/>
  <c r="E82" i="11"/>
  <c r="K82" i="11" s="1"/>
  <c r="D83" i="11"/>
  <c r="C83" i="11"/>
  <c r="J83" i="11" s="1"/>
  <c r="F82" i="11"/>
  <c r="G82" i="11" l="1"/>
  <c r="E83" i="11"/>
  <c r="K83" i="11" s="1"/>
  <c r="D84" i="11"/>
  <c r="C84" i="11"/>
  <c r="J84" i="11" s="1"/>
  <c r="F83" i="11"/>
  <c r="G83" i="11" l="1"/>
  <c r="E84" i="11"/>
  <c r="K84" i="11" s="1"/>
  <c r="D85" i="11"/>
  <c r="F84" i="11"/>
  <c r="C85" i="11"/>
  <c r="J85" i="11" s="1"/>
  <c r="D86" i="11" l="1"/>
  <c r="E85" i="11"/>
  <c r="K85" i="11" s="1"/>
  <c r="G84" i="11"/>
  <c r="C86" i="11"/>
  <c r="J86" i="11" s="1"/>
  <c r="F85" i="11"/>
  <c r="E86" i="11" l="1"/>
  <c r="K86" i="11" s="1"/>
  <c r="D87" i="11"/>
  <c r="G85" i="11"/>
  <c r="C87" i="11"/>
  <c r="F86" i="11"/>
  <c r="C88" i="11" l="1"/>
  <c r="J88" i="11" s="1"/>
  <c r="J87" i="11"/>
  <c r="G86" i="11"/>
  <c r="D88" i="11"/>
  <c r="E87" i="11"/>
  <c r="K87" i="11" s="1"/>
  <c r="F87" i="11"/>
  <c r="F88" i="11" l="1"/>
  <c r="C89" i="11"/>
  <c r="J89" i="11" s="1"/>
  <c r="G87" i="11"/>
  <c r="E88" i="11"/>
  <c r="K88" i="11" s="1"/>
  <c r="D89" i="11"/>
  <c r="C90" i="11" l="1"/>
  <c r="J90" i="11" s="1"/>
  <c r="F89" i="11"/>
  <c r="G88" i="11"/>
  <c r="E89" i="11"/>
  <c r="D90" i="11"/>
  <c r="F90" i="11" l="1"/>
  <c r="G89" i="11"/>
  <c r="K89" i="11"/>
  <c r="C91" i="11"/>
  <c r="J91" i="11" s="1"/>
  <c r="D91" i="11"/>
  <c r="E90" i="11"/>
  <c r="C92" i="11"/>
  <c r="J92" i="11" s="1"/>
  <c r="F91" i="11" l="1"/>
  <c r="G90" i="11"/>
  <c r="K90" i="11"/>
  <c r="F92" i="11"/>
  <c r="C93" i="11"/>
  <c r="J93" i="11" s="1"/>
  <c r="D92" i="11"/>
  <c r="E91" i="11"/>
  <c r="G91" i="11" l="1"/>
  <c r="K91" i="11"/>
  <c r="C94" i="11"/>
  <c r="J94" i="11" s="1"/>
  <c r="F93" i="11"/>
  <c r="D93" i="11"/>
  <c r="E92" i="11"/>
  <c r="G92" i="11" l="1"/>
  <c r="K92" i="11"/>
  <c r="F94" i="11"/>
  <c r="C95" i="11"/>
  <c r="J95" i="11" s="1"/>
  <c r="E93" i="11"/>
  <c r="D94" i="11"/>
  <c r="G93" i="11" l="1"/>
  <c r="K93" i="11"/>
  <c r="C96" i="11"/>
  <c r="J96" i="11" s="1"/>
  <c r="F95" i="11"/>
  <c r="D95" i="11"/>
  <c r="E94" i="11"/>
  <c r="G94" i="11" l="1"/>
  <c r="K94" i="11"/>
  <c r="C97" i="11"/>
  <c r="J97" i="11" s="1"/>
  <c r="F96" i="11"/>
  <c r="D96" i="11"/>
  <c r="E95" i="11"/>
  <c r="G95" i="11" l="1"/>
  <c r="K95" i="11"/>
  <c r="F97" i="11"/>
  <c r="C98" i="11"/>
  <c r="J98" i="11" s="1"/>
  <c r="E96" i="11"/>
  <c r="D97" i="11"/>
  <c r="G96" i="11" l="1"/>
  <c r="K96" i="11"/>
  <c r="F98" i="11"/>
  <c r="C99" i="11"/>
  <c r="J99" i="11" s="1"/>
  <c r="D98" i="11"/>
  <c r="E97" i="11"/>
  <c r="G97" i="11" l="1"/>
  <c r="K97" i="11"/>
  <c r="C100" i="11"/>
  <c r="J100" i="11" s="1"/>
  <c r="F99" i="11"/>
  <c r="E98" i="11"/>
  <c r="D99" i="11"/>
  <c r="G98" i="11" l="1"/>
  <c r="K98" i="11"/>
  <c r="C101" i="11"/>
  <c r="J101" i="11" s="1"/>
  <c r="F100" i="11"/>
  <c r="D100" i="11"/>
  <c r="E99" i="11"/>
  <c r="G99" i="11" l="1"/>
  <c r="K99" i="11"/>
  <c r="F101" i="11"/>
  <c r="C102" i="11"/>
  <c r="J102" i="11" s="1"/>
  <c r="E100" i="11"/>
  <c r="D101" i="11"/>
  <c r="G100" i="11" l="1"/>
  <c r="K100" i="11"/>
  <c r="C103" i="11"/>
  <c r="J103" i="11" s="1"/>
  <c r="F102" i="11"/>
  <c r="D102" i="11"/>
  <c r="E101" i="11"/>
  <c r="G101" i="11" l="1"/>
  <c r="K101" i="11"/>
  <c r="C104" i="11"/>
  <c r="J104" i="11" s="1"/>
  <c r="F103" i="11"/>
  <c r="D103" i="11"/>
  <c r="E102" i="11"/>
  <c r="G102" i="11" l="1"/>
  <c r="K102" i="11"/>
  <c r="C105" i="11"/>
  <c r="J105" i="11" s="1"/>
  <c r="F104" i="11"/>
  <c r="E103" i="11"/>
  <c r="D104" i="11"/>
  <c r="G103" i="11" l="1"/>
  <c r="K103" i="11"/>
  <c r="C106" i="11"/>
  <c r="J106" i="11" s="1"/>
  <c r="F105" i="11"/>
  <c r="D105" i="11"/>
  <c r="E104" i="11"/>
  <c r="G104" i="11" l="1"/>
  <c r="K104" i="11"/>
  <c r="D106" i="11"/>
  <c r="E105" i="11"/>
  <c r="C107" i="11"/>
  <c r="J107" i="11" s="1"/>
  <c r="F106" i="11"/>
  <c r="G105" i="11" l="1"/>
  <c r="K105" i="11"/>
  <c r="D107" i="11"/>
  <c r="E106" i="11"/>
  <c r="C108" i="11"/>
  <c r="J108" i="11" s="1"/>
  <c r="F107" i="11"/>
  <c r="G106" i="11" l="1"/>
  <c r="K106" i="11"/>
  <c r="D108" i="11"/>
  <c r="E107" i="11"/>
  <c r="F108" i="11"/>
  <c r="C109" i="11"/>
  <c r="J109" i="11" s="1"/>
  <c r="G107" i="11" l="1"/>
  <c r="K107" i="11"/>
  <c r="E108" i="11"/>
  <c r="D109" i="11"/>
  <c r="C110" i="11"/>
  <c r="J110" i="11" s="1"/>
  <c r="F109" i="11"/>
  <c r="G108" i="11" l="1"/>
  <c r="K108" i="11"/>
  <c r="D110" i="11"/>
  <c r="E109" i="11"/>
  <c r="F110" i="11"/>
  <c r="C111" i="11"/>
  <c r="G109" i="11" l="1"/>
  <c r="K109" i="11"/>
  <c r="F111" i="11"/>
  <c r="J111" i="11"/>
  <c r="D111" i="11"/>
  <c r="E111" i="11" s="1"/>
  <c r="E110" i="11"/>
  <c r="K111" i="11" l="1"/>
  <c r="K112" i="11"/>
  <c r="G110" i="11"/>
  <c r="K110" i="11"/>
  <c r="G111" i="11"/>
  <c r="G112" i="11" l="1"/>
  <c r="G113" i="11" s="1"/>
</calcChain>
</file>

<file path=xl/sharedStrings.xml><?xml version="1.0" encoding="utf-8"?>
<sst xmlns="http://schemas.openxmlformats.org/spreadsheetml/2006/main" count="155" uniqueCount="85">
  <si>
    <t>Sum</t>
    <phoneticPr fontId="1" type="noConversion"/>
  </si>
  <si>
    <t xml:space="preserve"> by MD</t>
    <phoneticPr fontId="1" type="noConversion"/>
  </si>
  <si>
    <t>MD</t>
    <phoneticPr fontId="1" type="noConversion"/>
  </si>
  <si>
    <t>C</t>
    <phoneticPr fontId="1" type="noConversion"/>
  </si>
  <si>
    <t>D</t>
    <phoneticPr fontId="1" type="noConversion"/>
  </si>
  <si>
    <r>
      <rPr>
        <sz val="11"/>
        <color theme="1"/>
        <rFont val="굴림"/>
        <family val="3"/>
        <charset val="129"/>
      </rPr>
      <t>조건</t>
    </r>
    <r>
      <rPr>
        <sz val="11"/>
        <color theme="1"/>
        <rFont val="Arial"/>
        <family val="2"/>
      </rPr>
      <t>:</t>
    </r>
    <phoneticPr fontId="1" type="noConversion"/>
  </si>
  <si>
    <t>F</t>
    <phoneticPr fontId="1" type="noConversion"/>
  </si>
  <si>
    <t>T</t>
    <phoneticPr fontId="1" type="noConversion"/>
  </si>
  <si>
    <t>c</t>
    <phoneticPr fontId="1" type="noConversion"/>
  </si>
  <si>
    <t>m</t>
    <phoneticPr fontId="1" type="noConversion"/>
  </si>
  <si>
    <t>y</t>
    <phoneticPr fontId="1" type="noConversion"/>
  </si>
  <si>
    <r>
      <rPr>
        <sz val="11"/>
        <color theme="1"/>
        <rFont val="굴림"/>
        <family val="3"/>
        <charset val="129"/>
      </rPr>
      <t>계산</t>
    </r>
    <r>
      <rPr>
        <sz val="11"/>
        <color theme="1"/>
        <rFont val="Arial"/>
        <family val="2"/>
      </rPr>
      <t>:</t>
    </r>
    <phoneticPr fontId="1" type="noConversion"/>
  </si>
  <si>
    <r>
      <t>t(</t>
    </r>
    <r>
      <rPr>
        <sz val="11"/>
        <color theme="1"/>
        <rFont val="굴림"/>
        <family val="3"/>
        <charset val="129"/>
      </rPr>
      <t>첨자</t>
    </r>
    <r>
      <rPr>
        <sz val="11"/>
        <color theme="1"/>
        <rFont val="Arial"/>
        <family val="2"/>
      </rPr>
      <t>)</t>
    </r>
    <phoneticPr fontId="1" type="noConversion"/>
  </si>
  <si>
    <t>t/m</t>
    <phoneticPr fontId="1" type="noConversion"/>
  </si>
  <si>
    <t>(t+1)/m</t>
    <phoneticPr fontId="1" type="noConversion"/>
  </si>
  <si>
    <r>
      <t>CF</t>
    </r>
    <r>
      <rPr>
        <vertAlign val="subscript"/>
        <sz val="11"/>
        <color theme="1"/>
        <rFont val="Arial"/>
        <family val="2"/>
      </rPr>
      <t>t</t>
    </r>
    <phoneticPr fontId="1" type="noConversion"/>
  </si>
  <si>
    <r>
      <t>DF</t>
    </r>
    <r>
      <rPr>
        <vertAlign val="subscript"/>
        <sz val="11"/>
        <color theme="1"/>
        <rFont val="Arial"/>
        <family val="2"/>
      </rPr>
      <t>t</t>
    </r>
    <phoneticPr fontId="1" type="noConversion"/>
  </si>
  <si>
    <r>
      <t>PV</t>
    </r>
    <r>
      <rPr>
        <vertAlign val="subscript"/>
        <sz val="11"/>
        <color theme="1"/>
        <rFont val="Arial"/>
        <family val="2"/>
      </rPr>
      <t>t</t>
    </r>
    <phoneticPr fontId="1" type="noConversion"/>
  </si>
  <si>
    <r>
      <t>(t/m)×PV</t>
    </r>
    <r>
      <rPr>
        <vertAlign val="subscript"/>
        <sz val="11"/>
        <color theme="1"/>
        <rFont val="Arial"/>
        <family val="2"/>
      </rPr>
      <t>t</t>
    </r>
    <phoneticPr fontId="1" type="noConversion"/>
  </si>
  <si>
    <r>
      <t>(t/m)×(t+1)/m×PV</t>
    </r>
    <r>
      <rPr>
        <vertAlign val="subscript"/>
        <sz val="11"/>
        <color theme="1"/>
        <rFont val="Arial"/>
        <family val="2"/>
      </rPr>
      <t>t</t>
    </r>
    <phoneticPr fontId="1" type="noConversion"/>
  </si>
  <si>
    <t>Sum</t>
    <phoneticPr fontId="1" type="noConversion"/>
  </si>
  <si>
    <r>
      <rPr>
        <sz val="11"/>
        <color theme="1"/>
        <rFont val="굴림"/>
        <family val="3"/>
        <charset val="129"/>
      </rPr>
      <t>결과</t>
    </r>
    <r>
      <rPr>
        <sz val="11"/>
        <color theme="1"/>
        <rFont val="Arial"/>
        <family val="2"/>
      </rPr>
      <t>:</t>
    </r>
    <phoneticPr fontId="1" type="noConversion"/>
  </si>
  <si>
    <t>P</t>
    <phoneticPr fontId="1" type="noConversion"/>
  </si>
  <si>
    <t>D</t>
    <phoneticPr fontId="1" type="noConversion"/>
  </si>
  <si>
    <t>MD</t>
    <phoneticPr fontId="1" type="noConversion"/>
  </si>
  <si>
    <t>CD</t>
    <phoneticPr fontId="1" type="noConversion"/>
  </si>
  <si>
    <t>C</t>
    <phoneticPr fontId="1" type="noConversion"/>
  </si>
  <si>
    <r>
      <rPr>
        <sz val="11"/>
        <color theme="1"/>
        <rFont val="굴림"/>
        <family val="3"/>
        <charset val="129"/>
      </rPr>
      <t>분석</t>
    </r>
    <r>
      <rPr>
        <sz val="11"/>
        <color theme="1"/>
        <rFont val="Arial"/>
        <family val="2"/>
      </rPr>
      <t>:</t>
    </r>
    <phoneticPr fontId="1" type="noConversion"/>
  </si>
  <si>
    <r>
      <t xml:space="preserve">Δy
</t>
    </r>
    <r>
      <rPr>
        <sz val="9"/>
        <color theme="1"/>
        <rFont val="Arial"/>
        <family val="2"/>
      </rPr>
      <t>(%pt)</t>
    </r>
    <phoneticPr fontId="1" type="noConversion"/>
  </si>
  <si>
    <t>ΔP</t>
    <phoneticPr fontId="1" type="noConversion"/>
  </si>
  <si>
    <t xml:space="preserve"> by MD</t>
    <phoneticPr fontId="1" type="noConversion"/>
  </si>
  <si>
    <t>by C</t>
    <phoneticPr fontId="1" type="noConversion"/>
  </si>
  <si>
    <t>Total</t>
    <phoneticPr fontId="1" type="noConversion"/>
  </si>
  <si>
    <t>F</t>
    <phoneticPr fontId="1" type="noConversion"/>
  </si>
  <si>
    <t>T</t>
    <phoneticPr fontId="1" type="noConversion"/>
  </si>
  <si>
    <t>c</t>
    <phoneticPr fontId="1" type="noConversion"/>
  </si>
  <si>
    <t>m</t>
    <phoneticPr fontId="1" type="noConversion"/>
  </si>
  <si>
    <t>y</t>
    <phoneticPr fontId="1" type="noConversion"/>
  </si>
  <si>
    <t>t/m</t>
    <phoneticPr fontId="1" type="noConversion"/>
  </si>
  <si>
    <t>(t+1)/m</t>
    <phoneticPr fontId="1" type="noConversion"/>
  </si>
  <si>
    <t>P</t>
    <phoneticPr fontId="1" type="noConversion"/>
  </si>
  <si>
    <t>CD</t>
    <phoneticPr fontId="1" type="noConversion"/>
  </si>
  <si>
    <t>ΔP</t>
    <phoneticPr fontId="1" type="noConversion"/>
  </si>
  <si>
    <t>by C</t>
    <phoneticPr fontId="1" type="noConversion"/>
  </si>
  <si>
    <t>Total</t>
    <phoneticPr fontId="1" type="noConversion"/>
  </si>
  <si>
    <r>
      <rPr>
        <sz val="11"/>
        <color theme="1"/>
        <rFont val="ㅁ갸미"/>
        <family val="3"/>
        <charset val="129"/>
      </rPr>
      <t>조건</t>
    </r>
    <r>
      <rPr>
        <sz val="11"/>
        <color theme="1"/>
        <rFont val="Arial"/>
        <family val="2"/>
      </rPr>
      <t>:</t>
    </r>
    <phoneticPr fontId="1" type="noConversion"/>
  </si>
  <si>
    <r>
      <rPr>
        <sz val="11"/>
        <color theme="1"/>
        <rFont val="ㅁ갸미"/>
        <family val="3"/>
        <charset val="129"/>
      </rPr>
      <t>계산</t>
    </r>
    <r>
      <rPr>
        <sz val="11"/>
        <color theme="1"/>
        <rFont val="Arial"/>
        <family val="2"/>
      </rPr>
      <t>:</t>
    </r>
    <phoneticPr fontId="1" type="noConversion"/>
  </si>
  <si>
    <r>
      <t>t(</t>
    </r>
    <r>
      <rPr>
        <sz val="11"/>
        <color theme="1"/>
        <rFont val="ㅁ갸미"/>
        <family val="3"/>
        <charset val="129"/>
      </rPr>
      <t>첨자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</si>
  <si>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ㅁ갸미"/>
        <family val="3"/>
        <charset val="129"/>
      </rPr>
      <t>결과</t>
    </r>
    <r>
      <rPr>
        <sz val="11"/>
        <color theme="1"/>
        <rFont val="Arial"/>
        <family val="2"/>
      </rPr>
      <t>:</t>
    </r>
    <phoneticPr fontId="1" type="noConversion"/>
  </si>
  <si>
    <r>
      <rPr>
        <sz val="11"/>
        <color theme="1"/>
        <rFont val="ㅁ갸미"/>
        <family val="3"/>
        <charset val="129"/>
      </rPr>
      <t>분석</t>
    </r>
    <r>
      <rPr>
        <sz val="11"/>
        <color theme="1"/>
        <rFont val="Arial"/>
        <family val="2"/>
      </rPr>
      <t>:</t>
    </r>
    <phoneticPr fontId="1" type="noConversion"/>
  </si>
  <si>
    <r>
      <rPr>
        <sz val="11"/>
        <color theme="1"/>
        <rFont val="ㅁ갸미"/>
        <family val="3"/>
        <charset val="129"/>
      </rPr>
      <t>계산방식</t>
    </r>
    <phoneticPr fontId="1" type="noConversion"/>
  </si>
  <si>
    <t>Δy (%pt)</t>
    <phoneticPr fontId="1" type="noConversion"/>
  </si>
  <si>
    <t>Actual ΔP</t>
    <phoneticPr fontId="1" type="noConversion"/>
  </si>
  <si>
    <t>ΔP by MD</t>
    <phoneticPr fontId="1" type="noConversion"/>
  </si>
  <si>
    <t>ΔP by MD &amp; C</t>
    <phoneticPr fontId="1" type="noConversion"/>
  </si>
  <si>
    <r>
      <rPr>
        <sz val="11"/>
        <color theme="1"/>
        <rFont val="굴림"/>
        <family val="3"/>
        <charset val="129"/>
      </rPr>
      <t>조건</t>
    </r>
    <r>
      <rPr>
        <sz val="11"/>
        <color theme="1"/>
        <rFont val="Arial"/>
        <family val="2"/>
      </rPr>
      <t>:</t>
    </r>
    <phoneticPr fontId="1" type="noConversion"/>
  </si>
  <si>
    <r>
      <rPr>
        <sz val="11"/>
        <color theme="1"/>
        <rFont val="굴림"/>
        <family val="3"/>
        <charset val="129"/>
      </rPr>
      <t>계산</t>
    </r>
    <r>
      <rPr>
        <sz val="11"/>
        <color theme="1"/>
        <rFont val="Arial"/>
        <family val="2"/>
      </rPr>
      <t>:</t>
    </r>
    <phoneticPr fontId="1" type="noConversion"/>
  </si>
  <si>
    <r>
      <t>t(</t>
    </r>
    <r>
      <rPr>
        <sz val="11"/>
        <color theme="1"/>
        <rFont val="굴림"/>
        <family val="3"/>
        <charset val="129"/>
      </rPr>
      <t>첨자</t>
    </r>
    <r>
      <rPr>
        <sz val="11"/>
        <color theme="1"/>
        <rFont val="Arial"/>
        <family val="2"/>
      </rPr>
      <t>)</t>
    </r>
    <phoneticPr fontId="1" type="noConversion"/>
  </si>
  <si>
    <r>
      <t>CF</t>
    </r>
    <r>
      <rPr>
        <vertAlign val="subscript"/>
        <sz val="11"/>
        <color theme="1"/>
        <rFont val="Arial"/>
        <family val="2"/>
      </rPr>
      <t>t</t>
    </r>
    <phoneticPr fontId="1" type="noConversion"/>
  </si>
  <si>
    <r>
      <t>DF</t>
    </r>
    <r>
      <rPr>
        <vertAlign val="subscript"/>
        <sz val="11"/>
        <color theme="1"/>
        <rFont val="Arial"/>
        <family val="2"/>
      </rPr>
      <t>t</t>
    </r>
    <phoneticPr fontId="1" type="noConversion"/>
  </si>
  <si>
    <r>
      <t>PV</t>
    </r>
    <r>
      <rPr>
        <vertAlign val="subscript"/>
        <sz val="11"/>
        <color theme="1"/>
        <rFont val="Arial"/>
        <family val="2"/>
      </rPr>
      <t>t</t>
    </r>
    <phoneticPr fontId="1" type="noConversion"/>
  </si>
  <si>
    <r>
      <t>(t/m)×PV</t>
    </r>
    <r>
      <rPr>
        <vertAlign val="subscript"/>
        <sz val="11"/>
        <color theme="1"/>
        <rFont val="Arial"/>
        <family val="2"/>
      </rPr>
      <t>t</t>
    </r>
    <phoneticPr fontId="1" type="noConversion"/>
  </si>
  <si>
    <r>
      <t>(t/m)×(t+1)/m×PV</t>
    </r>
    <r>
      <rPr>
        <vertAlign val="subscript"/>
        <sz val="11"/>
        <color theme="1"/>
        <rFont val="Arial"/>
        <family val="2"/>
      </rPr>
      <t>t</t>
    </r>
    <phoneticPr fontId="1" type="noConversion"/>
  </si>
  <si>
    <r>
      <rPr>
        <sz val="11"/>
        <color theme="1"/>
        <rFont val="굴림"/>
        <family val="3"/>
        <charset val="129"/>
      </rPr>
      <t>결과</t>
    </r>
    <r>
      <rPr>
        <sz val="11"/>
        <color theme="1"/>
        <rFont val="Arial"/>
        <family val="2"/>
      </rPr>
      <t>:</t>
    </r>
    <phoneticPr fontId="1" type="noConversion"/>
  </si>
  <si>
    <r>
      <rPr>
        <sz val="11"/>
        <color theme="1"/>
        <rFont val="굴림"/>
        <family val="3"/>
        <charset val="129"/>
      </rPr>
      <t>분석</t>
    </r>
    <r>
      <rPr>
        <sz val="11"/>
        <color theme="1"/>
        <rFont val="Arial"/>
        <family val="2"/>
      </rPr>
      <t>:</t>
    </r>
    <phoneticPr fontId="1" type="noConversion"/>
  </si>
  <si>
    <r>
      <t xml:space="preserve">Δy
</t>
    </r>
    <r>
      <rPr>
        <sz val="9"/>
        <color theme="1"/>
        <rFont val="Arial"/>
        <family val="2"/>
      </rPr>
      <t>(%pt)</t>
    </r>
    <phoneticPr fontId="1" type="noConversion"/>
  </si>
  <si>
    <t>Dirty Price</t>
    <phoneticPr fontId="1" type="noConversion"/>
  </si>
  <si>
    <r>
      <rPr>
        <sz val="11"/>
        <color theme="1"/>
        <rFont val="굴림"/>
        <family val="3"/>
        <charset val="129"/>
      </rPr>
      <t>발행일</t>
    </r>
    <phoneticPr fontId="1" type="noConversion"/>
  </si>
  <si>
    <r>
      <rPr>
        <sz val="11"/>
        <color theme="1"/>
        <rFont val="굴림"/>
        <family val="3"/>
        <charset val="129"/>
      </rPr>
      <t>발행만기</t>
    </r>
    <r>
      <rPr>
        <sz val="11"/>
        <color theme="1"/>
        <rFont val="Arial"/>
        <family val="2"/>
      </rPr>
      <t>(</t>
    </r>
    <r>
      <rPr>
        <sz val="11"/>
        <color theme="1"/>
        <rFont val="굴림"/>
        <family val="3"/>
        <charset val="129"/>
      </rPr>
      <t>년</t>
    </r>
    <r>
      <rPr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</si>
  <si>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굴림"/>
        <family val="3"/>
        <charset val="129"/>
      </rPr>
      <t>평가일</t>
    </r>
    <phoneticPr fontId="1" type="noConversion"/>
  </si>
  <si>
    <r>
      <rPr>
        <sz val="11"/>
        <color theme="1"/>
        <rFont val="굴림"/>
        <family val="3"/>
        <charset val="129"/>
      </rPr>
      <t>잔존만기</t>
    </r>
    <r>
      <rPr>
        <sz val="11"/>
        <color theme="1"/>
        <rFont val="Arial"/>
        <family val="2"/>
      </rPr>
      <t>(</t>
    </r>
    <r>
      <rPr>
        <sz val="11"/>
        <color theme="1"/>
        <rFont val="굴림"/>
        <family val="3"/>
        <charset val="129"/>
      </rPr>
      <t>년</t>
    </r>
    <r>
      <rPr>
        <sz val="11"/>
        <color theme="1"/>
        <rFont val="Arial"/>
        <family val="2"/>
      </rPr>
      <t>)</t>
    </r>
    <phoneticPr fontId="1" type="noConversion"/>
  </si>
  <si>
    <r>
      <t>(</t>
    </r>
    <r>
      <rPr>
        <sz val="11"/>
        <color rgb="FF0000CC"/>
        <rFont val="굴림"/>
        <family val="3"/>
        <charset val="129"/>
      </rPr>
      <t>다른</t>
    </r>
    <r>
      <rPr>
        <sz val="11"/>
        <color rgb="FF0000CC"/>
        <rFont val="Arial"/>
        <family val="2"/>
      </rPr>
      <t xml:space="preserve"> </t>
    </r>
    <r>
      <rPr>
        <sz val="11"/>
        <color rgb="FF0000CC"/>
        <rFont val="굴림"/>
        <family val="3"/>
        <charset val="129"/>
      </rPr>
      <t>방식</t>
    </r>
    <r>
      <rPr>
        <sz val="11"/>
        <color rgb="FF0000CC"/>
        <rFont val="Arial"/>
        <family val="2"/>
      </rPr>
      <t>)</t>
    </r>
    <phoneticPr fontId="1" type="noConversion"/>
  </si>
  <si>
    <r>
      <rPr>
        <sz val="11"/>
        <color theme="1"/>
        <rFont val="굴림"/>
        <family val="3"/>
        <charset val="129"/>
      </rPr>
      <t>평가</t>
    </r>
    <r>
      <rPr>
        <sz val="11"/>
        <color theme="1"/>
        <rFont val="Arial"/>
        <family val="2"/>
      </rPr>
      <t>:</t>
    </r>
    <phoneticPr fontId="1" type="noConversion"/>
  </si>
  <si>
    <r>
      <t>i(</t>
    </r>
    <r>
      <rPr>
        <sz val="11"/>
        <color theme="1"/>
        <rFont val="굴림"/>
        <family val="3"/>
        <charset val="129"/>
      </rPr>
      <t>첨자</t>
    </r>
    <r>
      <rPr>
        <sz val="11"/>
        <color theme="1"/>
        <rFont val="Arial"/>
        <family val="2"/>
      </rPr>
      <t>)</t>
    </r>
    <phoneticPr fontId="1" type="noConversion"/>
  </si>
  <si>
    <r>
      <t>T</t>
    </r>
    <r>
      <rPr>
        <vertAlign val="subscript"/>
        <sz val="11"/>
        <color theme="1"/>
        <rFont val="Arial"/>
        <family val="2"/>
      </rPr>
      <t>i</t>
    </r>
    <phoneticPr fontId="1" type="noConversion"/>
  </si>
  <si>
    <r>
      <t>CF</t>
    </r>
    <r>
      <rPr>
        <vertAlign val="subscript"/>
        <sz val="11"/>
        <color theme="1"/>
        <rFont val="Arial"/>
        <family val="2"/>
      </rPr>
      <t>i</t>
    </r>
    <phoneticPr fontId="1" type="noConversion"/>
  </si>
  <si>
    <r>
      <rPr>
        <sz val="11"/>
        <color rgb="FFC00000"/>
        <rFont val="Arial"/>
        <family val="2"/>
      </rPr>
      <t>T</t>
    </r>
    <r>
      <rPr>
        <vertAlign val="subscript"/>
        <sz val="11"/>
        <color rgb="FFC00000"/>
        <rFont val="Arial"/>
        <family val="2"/>
      </rPr>
      <t>0</t>
    </r>
    <r>
      <rPr>
        <sz val="11"/>
        <color rgb="FFC00000"/>
        <rFont val="굴림"/>
        <family val="3"/>
        <charset val="129"/>
      </rPr>
      <t>기준</t>
    </r>
    <r>
      <rPr>
        <sz val="11"/>
        <color theme="1"/>
        <rFont val="Arial"/>
        <family val="2"/>
      </rPr>
      <t xml:space="preserve"> DF</t>
    </r>
    <r>
      <rPr>
        <vertAlign val="subscript"/>
        <sz val="11"/>
        <color theme="1"/>
        <rFont val="Arial"/>
        <family val="2"/>
      </rPr>
      <t>i</t>
    </r>
    <phoneticPr fontId="1" type="noConversion"/>
  </si>
  <si>
    <r>
      <rPr>
        <sz val="11"/>
        <color rgb="FFC00000"/>
        <rFont val="Arial"/>
        <family val="2"/>
      </rPr>
      <t>T</t>
    </r>
    <r>
      <rPr>
        <vertAlign val="subscript"/>
        <sz val="11"/>
        <color rgb="FFC00000"/>
        <rFont val="Arial"/>
        <family val="2"/>
      </rPr>
      <t>0</t>
    </r>
    <r>
      <rPr>
        <sz val="11"/>
        <color rgb="FFC00000"/>
        <rFont val="굴림"/>
        <family val="3"/>
        <charset val="129"/>
      </rPr>
      <t>기준</t>
    </r>
    <r>
      <rPr>
        <sz val="11"/>
        <color theme="1"/>
        <rFont val="Arial"/>
        <family val="2"/>
      </rPr>
      <t xml:space="preserve"> PV</t>
    </r>
    <r>
      <rPr>
        <vertAlign val="subscript"/>
        <sz val="11"/>
        <color theme="1"/>
        <rFont val="Arial"/>
        <family val="2"/>
      </rPr>
      <t>i</t>
    </r>
    <phoneticPr fontId="1" type="noConversion"/>
  </si>
  <si>
    <r>
      <t>DF</t>
    </r>
    <r>
      <rPr>
        <vertAlign val="subscript"/>
        <sz val="11"/>
        <color theme="1"/>
        <rFont val="Arial"/>
        <family val="2"/>
      </rPr>
      <t>i</t>
    </r>
    <phoneticPr fontId="1" type="noConversion"/>
  </si>
  <si>
    <r>
      <t>PV</t>
    </r>
    <r>
      <rPr>
        <vertAlign val="subscript"/>
        <sz val="11"/>
        <color theme="1"/>
        <rFont val="Arial"/>
        <family val="2"/>
      </rPr>
      <t>i</t>
    </r>
    <phoneticPr fontId="1" type="noConversion"/>
  </si>
  <si>
    <r>
      <rPr>
        <sz val="11"/>
        <color rgb="FFC00000"/>
        <rFont val="Arial"/>
        <family val="2"/>
      </rPr>
      <t>T</t>
    </r>
    <r>
      <rPr>
        <vertAlign val="subscript"/>
        <sz val="11"/>
        <color rgb="FFC00000"/>
        <rFont val="Arial"/>
        <family val="2"/>
      </rPr>
      <t>0</t>
    </r>
    <r>
      <rPr>
        <sz val="11"/>
        <color rgb="FFC00000"/>
        <rFont val="굴림"/>
        <family val="3"/>
        <charset val="129"/>
      </rPr>
      <t>기준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굴림"/>
        <family val="3"/>
        <charset val="129"/>
      </rPr>
      <t>∑</t>
    </r>
    <r>
      <rPr>
        <sz val="11"/>
        <color theme="1"/>
        <rFont val="Arial"/>
        <family val="2"/>
      </rPr>
      <t>PV</t>
    </r>
    <r>
      <rPr>
        <vertAlign val="subscript"/>
        <sz val="11"/>
        <color theme="1"/>
        <rFont val="Arial"/>
        <family val="2"/>
      </rPr>
      <t>i</t>
    </r>
    <phoneticPr fontId="1" type="noConversion"/>
  </si>
  <si>
    <r>
      <t>Dirty Price (</t>
    </r>
    <r>
      <rPr>
        <sz val="11"/>
        <color theme="1"/>
        <rFont val="Arial"/>
        <family val="2"/>
      </rPr>
      <t xml:space="preserve">= </t>
    </r>
    <r>
      <rPr>
        <sz val="11"/>
        <color rgb="FFC00000"/>
        <rFont val="Arial"/>
        <family val="2"/>
      </rPr>
      <t>T</t>
    </r>
    <r>
      <rPr>
        <vertAlign val="subscript"/>
        <sz val="11"/>
        <color rgb="FFC00000"/>
        <rFont val="Arial"/>
        <family val="2"/>
      </rPr>
      <t>0</t>
    </r>
    <r>
      <rPr>
        <sz val="11"/>
        <color rgb="FFC00000"/>
        <rFont val="굴림"/>
        <family val="3"/>
        <charset val="129"/>
      </rPr>
      <t>기준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굴림"/>
        <family val="3"/>
        <charset val="129"/>
      </rPr>
      <t>∑</t>
    </r>
    <r>
      <rPr>
        <sz val="11"/>
        <color theme="1"/>
        <rFont val="Arial"/>
        <family val="2"/>
      </rPr>
      <t>PV</t>
    </r>
    <r>
      <rPr>
        <vertAlign val="subscript"/>
        <sz val="11"/>
        <color theme="1"/>
        <rFont val="Arial"/>
        <family val="2"/>
      </rPr>
      <t>i</t>
    </r>
    <r>
      <rPr>
        <sz val="11"/>
        <color theme="1"/>
        <rFont val="Arial"/>
        <family val="2"/>
      </rPr>
      <t xml:space="preserve"> ÷ (1+y×T</t>
    </r>
    <r>
      <rPr>
        <vertAlign val="subscript"/>
        <sz val="11"/>
        <color theme="1"/>
        <rFont val="Arial"/>
        <family val="2"/>
      </rPr>
      <t>0</t>
    </r>
    <r>
      <rPr>
        <sz val="11"/>
        <color theme="1"/>
        <rFont val="Arial"/>
        <family val="2"/>
      </rPr>
      <t>)</t>
    </r>
    <r>
      <rPr>
        <b/>
        <sz val="11"/>
        <color theme="1"/>
        <rFont val="Arial"/>
        <family val="2"/>
      </rPr>
      <t>)</t>
    </r>
    <phoneticPr fontId="1" type="noConversion"/>
  </si>
  <si>
    <r>
      <rPr>
        <sz val="11"/>
        <color theme="1"/>
        <rFont val="돋움"/>
        <family val="3"/>
        <charset val="129"/>
      </rPr>
      <t>공식</t>
    </r>
    <r>
      <rPr>
        <sz val="11"/>
        <color theme="1"/>
        <rFont val="Arial"/>
        <family val="2"/>
      </rPr>
      <t>:</t>
    </r>
    <phoneticPr fontId="1" type="noConversion"/>
  </si>
  <si>
    <r>
      <t xml:space="preserve">R </t>
    </r>
    <r>
      <rPr>
        <sz val="11"/>
        <color theme="1"/>
        <rFont val="굴림"/>
        <family val="3"/>
        <charset val="129"/>
      </rPr>
      <t>교과서</t>
    </r>
    <r>
      <rPr>
        <sz val="11"/>
        <color theme="1"/>
        <rFont val="Arial"/>
        <family val="2"/>
      </rPr>
      <t xml:space="preserve"> p287, p290 </t>
    </r>
    <r>
      <rPr>
        <sz val="11"/>
        <color theme="1"/>
        <rFont val="굴림"/>
        <family val="3"/>
        <charset val="129"/>
      </rPr>
      <t>참고</t>
    </r>
    <phoneticPr fontId="1" type="noConversion"/>
  </si>
  <si>
    <t># F=10,000, c=4%, T=3, 연1회 이자지급, YTM=5%. 발행 후 9개월 경과한 상태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</si>
</sst>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_ "/>
    <numFmt numFmtId="177" formatCode="#,##0_ ;[Red]\-#,##0\ "/>
    <numFmt numFmtId="178" formatCode="#,##0_ "/>
    <numFmt numFmtId="179" formatCode="#,##0.0000_ "/>
    <numFmt numFmtId="180" formatCode="#,##0.00_ ;[Red]\-#,##0.00\ "/>
    <numFmt numFmtId="181" formatCode="0.00_ ;[Red]\-0.00\ 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ㅁ갸미"/>
      <family val="3"/>
      <charset val="129"/>
    </font>
    <font>
      <sz val="11"/>
      <color rgb="FF0000CC"/>
      <name val="굴림"/>
      <family val="3"/>
      <charset val="129"/>
    </font>
    <font>
      <sz val="11"/>
      <color rgb="FFC00000"/>
      <name val="굴림"/>
      <family val="3"/>
      <charset val="129"/>
    </font>
    <font>
      <sz val="11"/>
      <color rgb="FF0000CC"/>
      <name val="Arial"/>
      <family val="2"/>
    </font>
    <font>
      <sz val="11"/>
      <color rgb="FFC00000"/>
      <name val="Arial"/>
      <family val="2"/>
    </font>
    <font>
      <vertAlign val="subscript"/>
      <sz val="11"/>
      <color rgb="FFC00000"/>
      <name val="Arial"/>
      <family val="2"/>
    </font>
    <font>
      <b/>
      <sz val="11"/>
      <color theme="1"/>
      <name val="Arial"/>
      <family val="2"/>
    </font>
    <font>
      <sz val="11"/>
      <color theme="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2" xfId="0" applyNumberFormat="1" applyFont="1" applyBorder="1">
      <alignment vertical="center"/>
    </xf>
    <xf numFmtId="179" fontId="3" fillId="0" borderId="2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right" vertical="center"/>
    </xf>
    <xf numFmtId="177" fontId="3" fillId="0" borderId="2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>
      <alignment vertical="center"/>
    </xf>
    <xf numFmtId="179" fontId="3" fillId="0" borderId="3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>
      <alignment vertical="center"/>
    </xf>
    <xf numFmtId="179" fontId="3" fillId="0" borderId="4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right" vertical="center"/>
    </xf>
    <xf numFmtId="177" fontId="3" fillId="0" borderId="4" xfId="0" applyNumberFormat="1" applyFont="1" applyBorder="1" applyAlignment="1">
      <alignment horizontal="right" vertical="center"/>
    </xf>
    <xf numFmtId="0" fontId="3" fillId="3" borderId="5" xfId="0" applyFont="1" applyFill="1" applyBorder="1" applyAlignment="1">
      <alignment horizontal="center" vertical="center"/>
    </xf>
    <xf numFmtId="177" fontId="3" fillId="0" borderId="4" xfId="0" applyNumberFormat="1" applyFont="1" applyFill="1" applyBorder="1">
      <alignment vertical="center"/>
    </xf>
    <xf numFmtId="178" fontId="3" fillId="0" borderId="4" xfId="0" applyNumberFormat="1" applyFont="1" applyFill="1" applyBorder="1" applyAlignment="1">
      <alignment horizontal="right" vertical="center"/>
    </xf>
    <xf numFmtId="177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9" fontId="3" fillId="0" borderId="0" xfId="0" applyNumberFormat="1" applyFont="1">
      <alignment vertical="center"/>
    </xf>
    <xf numFmtId="177" fontId="3" fillId="0" borderId="4" xfId="0" applyNumberFormat="1" applyFont="1" applyBorder="1" applyAlignment="1">
      <alignment horizontal="center" vertical="center"/>
    </xf>
    <xf numFmtId="180" fontId="3" fillId="0" borderId="1" xfId="0" applyNumberFormat="1" applyFont="1" applyBorder="1">
      <alignment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7" fontId="3" fillId="0" borderId="1" xfId="0" applyNumberFormat="1" applyFont="1" applyBorder="1">
      <alignment vertical="center"/>
    </xf>
    <xf numFmtId="177" fontId="3" fillId="0" borderId="0" xfId="0" applyNumberFormat="1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181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81" fontId="3" fillId="4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7" xfId="0" applyFont="1" applyBorder="1" applyAlignment="1">
      <alignment vertical="center"/>
    </xf>
    <xf numFmtId="180" fontId="3" fillId="4" borderId="6" xfId="0" applyNumberFormat="1" applyFont="1" applyFill="1" applyBorder="1" applyAlignment="1">
      <alignment horizontal="center" vertical="center"/>
    </xf>
    <xf numFmtId="179" fontId="3" fillId="4" borderId="3" xfId="0" applyNumberFormat="1" applyFont="1" applyFill="1" applyBorder="1" applyAlignment="1">
      <alignment horizontal="center" vertical="center"/>
    </xf>
    <xf numFmtId="180" fontId="3" fillId="0" borderId="0" xfId="0" applyNumberFormat="1" applyFont="1" applyFill="1" applyBorder="1" applyAlignment="1">
      <alignment horizontal="center" vertical="center"/>
    </xf>
    <xf numFmtId="0" fontId="3" fillId="0" borderId="3" xfId="0" applyFont="1" applyBorder="1">
      <alignment vertical="center"/>
    </xf>
    <xf numFmtId="180" fontId="3" fillId="0" borderId="7" xfId="0" applyNumberFormat="1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177" fontId="3" fillId="0" borderId="1" xfId="0" applyNumberFormat="1" applyFont="1" applyFill="1" applyBorder="1">
      <alignment vertical="center"/>
    </xf>
    <xf numFmtId="179" fontId="12" fillId="2" borderId="1" xfId="0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177" fontId="3" fillId="5" borderId="4" xfId="0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3" fillId="0" borderId="0" xfId="0" applyNumberFormat="1" applyFont="1" applyBorder="1">
      <alignment vertical="center"/>
    </xf>
    <xf numFmtId="179" fontId="3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right" vertical="center"/>
    </xf>
    <xf numFmtId="177" fontId="3" fillId="0" borderId="0" xfId="0" applyNumberFormat="1" applyFont="1" applyBorder="1" applyAlignment="1">
      <alignment horizontal="right" vertical="center"/>
    </xf>
    <xf numFmtId="179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FF"/>
      <color rgb="FF0000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53340</xdr:colOff>
          <xdr:row>3</xdr:row>
          <xdr:rowOff>30480</xdr:rowOff>
        </xdr:from>
        <xdr:to>
          <xdr:col>17</xdr:col>
          <xdr:colOff>274320</xdr:colOff>
          <xdr:row>13</xdr:row>
          <xdr:rowOff>38100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</xdr:colOff>
          <xdr:row>4</xdr:row>
          <xdr:rowOff>0</xdr:rowOff>
        </xdr:from>
        <xdr:to>
          <xdr:col>17</xdr:col>
          <xdr:colOff>236220</xdr:colOff>
          <xdr:row>13</xdr:row>
          <xdr:rowOff>7620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53340</xdr:colOff>
          <xdr:row>4</xdr:row>
          <xdr:rowOff>30480</xdr:rowOff>
        </xdr:from>
        <xdr:to>
          <xdr:col>17</xdr:col>
          <xdr:colOff>274320</xdr:colOff>
          <xdr:row>13</xdr:row>
          <xdr:rowOff>60960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6</xdr:row>
          <xdr:rowOff>144780</xdr:rowOff>
        </xdr:from>
        <xdr:to>
          <xdr:col>6</xdr:col>
          <xdr:colOff>251460</xdr:colOff>
          <xdr:row>8</xdr:row>
          <xdr:rowOff>304800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53340</xdr:colOff>
          <xdr:row>2</xdr:row>
          <xdr:rowOff>30480</xdr:rowOff>
        </xdr:from>
        <xdr:to>
          <xdr:col>15</xdr:col>
          <xdr:colOff>274320</xdr:colOff>
          <xdr:row>12</xdr:row>
          <xdr:rowOff>38100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53340</xdr:colOff>
          <xdr:row>4</xdr:row>
          <xdr:rowOff>30480</xdr:rowOff>
        </xdr:from>
        <xdr:to>
          <xdr:col>15</xdr:col>
          <xdr:colOff>274320</xdr:colOff>
          <xdr:row>14</xdr:row>
          <xdr:rowOff>38100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B086E2AE-FFDB-46C7-8178-F3ADB85F6C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1:M39"/>
  <sheetViews>
    <sheetView showGridLines="0" view="pageBreakPreview" zoomScale="85" zoomScaleNormal="85" zoomScaleSheetLayoutView="85" workbookViewId="0">
      <pane ySplit="3" topLeftCell="A11" activePane="bottomLeft" state="frozen"/>
      <selection activeCell="G33" sqref="G33"/>
      <selection pane="bottomLeft" activeCell="E38" sqref="E38"/>
    </sheetView>
  </sheetViews>
  <sheetFormatPr defaultColWidth="9" defaultRowHeight="13.8"/>
  <cols>
    <col min="1" max="1" width="0.59765625" style="1" customWidth="1"/>
    <col min="2" max="2" width="5.69921875" style="1" bestFit="1" customWidth="1"/>
    <col min="3" max="3" width="7.5" style="1" bestFit="1" customWidth="1"/>
    <col min="4" max="4" width="8.09765625" style="1" bestFit="1" customWidth="1"/>
    <col min="5" max="5" width="7.5" style="1" bestFit="1" customWidth="1"/>
    <col min="6" max="6" width="8.09765625" style="1" bestFit="1" customWidth="1"/>
    <col min="7" max="7" width="7.5" style="1" bestFit="1" customWidth="1"/>
    <col min="8" max="8" width="6.5" style="1" bestFit="1" customWidth="1"/>
    <col min="9" max="9" width="9.19921875" style="1" bestFit="1" customWidth="1"/>
    <col min="10" max="10" width="17.09765625" style="1" bestFit="1" customWidth="1"/>
    <col min="11" max="11" width="1.19921875" style="1" customWidth="1"/>
    <col min="12" max="12" width="9" style="1"/>
    <col min="13" max="14" width="10.5" style="1" bestFit="1" customWidth="1"/>
    <col min="15" max="16384" width="9" style="1"/>
  </cols>
  <sheetData>
    <row r="1" spans="2:10" ht="3.75" customHeight="1"/>
    <row r="2" spans="2:10" ht="14.4">
      <c r="B2" s="2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</row>
    <row r="3" spans="2:10">
      <c r="B3" s="2"/>
      <c r="C3" s="4">
        <v>10000</v>
      </c>
      <c r="D3" s="5">
        <v>5</v>
      </c>
      <c r="E3" s="6">
        <v>0.05</v>
      </c>
      <c r="F3" s="5">
        <v>4</v>
      </c>
      <c r="G3" s="6">
        <v>0.1</v>
      </c>
    </row>
    <row r="4" spans="2:10">
      <c r="B4" s="2"/>
    </row>
    <row r="5" spans="2:10" ht="16.2">
      <c r="B5" s="2" t="s">
        <v>11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</row>
    <row r="6" spans="2:10">
      <c r="C6" s="7">
        <v>1</v>
      </c>
      <c r="D6" s="7">
        <f>C6/$F$3</f>
        <v>0.25</v>
      </c>
      <c r="E6" s="7">
        <f>(C6+1)/$F$3</f>
        <v>0.5</v>
      </c>
      <c r="F6" s="8">
        <f>$C$3*$E$3/$F$3</f>
        <v>125</v>
      </c>
      <c r="G6" s="9">
        <f>1/(1+$G$3/$F$3)^C6</f>
        <v>0.97560975609756106</v>
      </c>
      <c r="H6" s="8">
        <f>F6*G6</f>
        <v>121.95121951219514</v>
      </c>
      <c r="I6" s="10">
        <f>D6*H6</f>
        <v>30.487804878048784</v>
      </c>
      <c r="J6" s="11">
        <f>D6*E6*H6</f>
        <v>15.243902439024392</v>
      </c>
    </row>
    <row r="7" spans="2:10">
      <c r="C7" s="12">
        <f t="shared" ref="C7:C12" si="0">C6+1</f>
        <v>2</v>
      </c>
      <c r="D7" s="12">
        <f>C7/$F$3</f>
        <v>0.5</v>
      </c>
      <c r="E7" s="12">
        <f>(C7+1)/$F$3</f>
        <v>0.75</v>
      </c>
      <c r="F7" s="13">
        <f t="shared" ref="F7:F9" si="1">$C$3*$E$3/$F$3</f>
        <v>125</v>
      </c>
      <c r="G7" s="14">
        <f t="shared" ref="G7:G10" si="2">1/(1+$G$3/$F$3)^C7</f>
        <v>0.95181439619274244</v>
      </c>
      <c r="H7" s="13">
        <f>F7*G7</f>
        <v>118.97679952409281</v>
      </c>
      <c r="I7" s="15">
        <f t="shared" ref="I7:I10" si="3">D7*H7</f>
        <v>59.488399762046406</v>
      </c>
      <c r="J7" s="16">
        <f t="shared" ref="J7:J10" si="4">D7*E7*H7</f>
        <v>44.616299821534803</v>
      </c>
    </row>
    <row r="8" spans="2:10">
      <c r="C8" s="12">
        <f t="shared" si="0"/>
        <v>3</v>
      </c>
      <c r="D8" s="12">
        <f>C8/$F$3</f>
        <v>0.75</v>
      </c>
      <c r="E8" s="12">
        <f>(C8+1)/$F$3</f>
        <v>1</v>
      </c>
      <c r="F8" s="13">
        <f t="shared" si="1"/>
        <v>125</v>
      </c>
      <c r="G8" s="14">
        <f t="shared" si="2"/>
        <v>0.92859941091974885</v>
      </c>
      <c r="H8" s="13">
        <f>F8*G8</f>
        <v>116.0749263649686</v>
      </c>
      <c r="I8" s="15">
        <f t="shared" si="3"/>
        <v>87.056194773726446</v>
      </c>
      <c r="J8" s="16">
        <f t="shared" si="4"/>
        <v>87.056194773726446</v>
      </c>
    </row>
    <row r="9" spans="2:10">
      <c r="C9" s="12">
        <f t="shared" si="0"/>
        <v>4</v>
      </c>
      <c r="D9" s="12">
        <f>C9/$F$3</f>
        <v>1</v>
      </c>
      <c r="E9" s="12">
        <f>(C9+1)/$F$3</f>
        <v>1.25</v>
      </c>
      <c r="F9" s="13">
        <f t="shared" si="1"/>
        <v>125</v>
      </c>
      <c r="G9" s="14">
        <f t="shared" si="2"/>
        <v>0.90595064479975507</v>
      </c>
      <c r="H9" s="13">
        <f>F9*G9</f>
        <v>113.24383059996939</v>
      </c>
      <c r="I9" s="15">
        <f t="shared" si="3"/>
        <v>113.24383059996939</v>
      </c>
      <c r="J9" s="16">
        <f t="shared" si="4"/>
        <v>141.55478824996175</v>
      </c>
    </row>
    <row r="10" spans="2:10">
      <c r="C10" s="17">
        <f t="shared" si="0"/>
        <v>5</v>
      </c>
      <c r="D10" s="17">
        <f>C10/$F$3</f>
        <v>1.25</v>
      </c>
      <c r="E10" s="17">
        <f>(C10+1)/$F$3</f>
        <v>1.5</v>
      </c>
      <c r="F10" s="18">
        <f>$C$3*(1+$E$3/$F$3)</f>
        <v>10125</v>
      </c>
      <c r="G10" s="19">
        <f t="shared" si="2"/>
        <v>0.88385428760951712</v>
      </c>
      <c r="H10" s="18">
        <f>F10*G10</f>
        <v>8949.0246620463604</v>
      </c>
      <c r="I10" s="20">
        <f t="shared" si="3"/>
        <v>11186.28082755795</v>
      </c>
      <c r="J10" s="21">
        <f t="shared" si="4"/>
        <v>16779.421241336924</v>
      </c>
    </row>
    <row r="11" spans="2:10">
      <c r="C11" s="7">
        <f t="shared" si="0"/>
        <v>6</v>
      </c>
      <c r="D11" s="7">
        <f t="shared" ref="D11:D25" si="5">C11/$F$3</f>
        <v>1.5</v>
      </c>
      <c r="E11" s="7">
        <f t="shared" ref="E11:E25" si="6">(C11+1)/$F$3</f>
        <v>1.75</v>
      </c>
      <c r="F11" s="60"/>
      <c r="G11" s="61"/>
      <c r="H11" s="18"/>
      <c r="I11" s="20"/>
      <c r="J11" s="21"/>
    </row>
    <row r="12" spans="2:10" ht="16.5" customHeight="1">
      <c r="C12" s="12">
        <f t="shared" si="0"/>
        <v>7</v>
      </c>
      <c r="D12" s="12">
        <f t="shared" si="5"/>
        <v>1.75</v>
      </c>
      <c r="E12" s="12">
        <f t="shared" si="6"/>
        <v>2</v>
      </c>
      <c r="G12" s="22" t="s">
        <v>20</v>
      </c>
      <c r="H12" s="23">
        <f>SUM(H6:H10)</f>
        <v>9419.2714380475863</v>
      </c>
      <c r="I12" s="24">
        <f>SUM(I6:I10)</f>
        <v>11476.557057571741</v>
      </c>
      <c r="J12" s="23">
        <f>SUM(J6:J10)</f>
        <v>17067.892426621172</v>
      </c>
    </row>
    <row r="13" spans="2:10">
      <c r="C13" s="12">
        <f t="shared" ref="C13:C15" si="7">C12+1</f>
        <v>8</v>
      </c>
      <c r="D13" s="12">
        <f t="shared" si="5"/>
        <v>2</v>
      </c>
      <c r="E13" s="12">
        <f t="shared" si="6"/>
        <v>2.25</v>
      </c>
    </row>
    <row r="14" spans="2:10">
      <c r="C14" s="12">
        <f t="shared" si="7"/>
        <v>9</v>
      </c>
      <c r="D14" s="12">
        <f t="shared" si="5"/>
        <v>2.25</v>
      </c>
      <c r="E14" s="12">
        <f t="shared" si="6"/>
        <v>2.5</v>
      </c>
    </row>
    <row r="15" spans="2:10">
      <c r="C15" s="17">
        <f t="shared" si="7"/>
        <v>10</v>
      </c>
      <c r="D15" s="17">
        <f t="shared" si="5"/>
        <v>2.5</v>
      </c>
      <c r="E15" s="17">
        <f t="shared" si="6"/>
        <v>2.75</v>
      </c>
    </row>
    <row r="16" spans="2:10">
      <c r="C16" s="7">
        <f>C15+1</f>
        <v>11</v>
      </c>
      <c r="D16" s="7">
        <f t="shared" si="5"/>
        <v>2.75</v>
      </c>
      <c r="E16" s="7">
        <f t="shared" si="6"/>
        <v>3</v>
      </c>
    </row>
    <row r="17" spans="3:13">
      <c r="C17" s="12">
        <f t="shared" ref="C17:C25" si="8">C16+1</f>
        <v>12</v>
      </c>
      <c r="D17" s="12">
        <f t="shared" si="5"/>
        <v>3</v>
      </c>
      <c r="E17" s="12">
        <f t="shared" si="6"/>
        <v>3.25</v>
      </c>
    </row>
    <row r="18" spans="3:13">
      <c r="C18" s="12">
        <f t="shared" si="8"/>
        <v>13</v>
      </c>
      <c r="D18" s="12">
        <f t="shared" si="5"/>
        <v>3.25</v>
      </c>
      <c r="E18" s="12">
        <f t="shared" si="6"/>
        <v>3.5</v>
      </c>
      <c r="M18" s="30"/>
    </row>
    <row r="19" spans="3:13">
      <c r="C19" s="12">
        <f t="shared" si="8"/>
        <v>14</v>
      </c>
      <c r="D19" s="12">
        <f t="shared" si="5"/>
        <v>3.5</v>
      </c>
      <c r="E19" s="12">
        <f t="shared" si="6"/>
        <v>3.75</v>
      </c>
    </row>
    <row r="20" spans="3:13">
      <c r="C20" s="17">
        <f t="shared" si="8"/>
        <v>15</v>
      </c>
      <c r="D20" s="17">
        <f t="shared" si="5"/>
        <v>3.75</v>
      </c>
      <c r="E20" s="17">
        <f t="shared" si="6"/>
        <v>4</v>
      </c>
    </row>
    <row r="21" spans="3:13">
      <c r="C21" s="7">
        <f t="shared" si="8"/>
        <v>16</v>
      </c>
      <c r="D21" s="7">
        <f t="shared" si="5"/>
        <v>4</v>
      </c>
      <c r="E21" s="7">
        <f t="shared" si="6"/>
        <v>4.25</v>
      </c>
      <c r="M21" s="33"/>
    </row>
    <row r="22" spans="3:13">
      <c r="C22" s="12">
        <f t="shared" si="8"/>
        <v>17</v>
      </c>
      <c r="D22" s="12">
        <f t="shared" si="5"/>
        <v>4.25</v>
      </c>
      <c r="E22" s="12">
        <f t="shared" si="6"/>
        <v>4.5</v>
      </c>
    </row>
    <row r="23" spans="3:13">
      <c r="C23" s="12">
        <f t="shared" si="8"/>
        <v>18</v>
      </c>
      <c r="D23" s="12">
        <f t="shared" si="5"/>
        <v>4.5</v>
      </c>
      <c r="E23" s="12">
        <f t="shared" si="6"/>
        <v>4.75</v>
      </c>
    </row>
    <row r="24" spans="3:13">
      <c r="C24" s="12">
        <f t="shared" si="8"/>
        <v>19</v>
      </c>
      <c r="D24" s="12">
        <f t="shared" si="5"/>
        <v>4.75</v>
      </c>
      <c r="E24" s="12">
        <f t="shared" si="6"/>
        <v>5</v>
      </c>
    </row>
    <row r="25" spans="3:13">
      <c r="C25" s="17">
        <f t="shared" si="8"/>
        <v>20</v>
      </c>
      <c r="D25" s="17">
        <f t="shared" si="5"/>
        <v>5</v>
      </c>
      <c r="E25" s="17">
        <f t="shared" si="6"/>
        <v>5.25</v>
      </c>
    </row>
    <row r="26" spans="3:13">
      <c r="C26" s="7"/>
    </row>
    <row r="33" spans="2:7" ht="14.4">
      <c r="B33" s="2" t="s">
        <v>21</v>
      </c>
      <c r="C33" s="3" t="s">
        <v>22</v>
      </c>
      <c r="D33" s="3" t="s">
        <v>23</v>
      </c>
      <c r="E33" s="3" t="s">
        <v>24</v>
      </c>
      <c r="F33" s="3" t="s">
        <v>25</v>
      </c>
      <c r="G33" s="3" t="s">
        <v>26</v>
      </c>
    </row>
    <row r="34" spans="2:7">
      <c r="C34" s="25">
        <f>H12</f>
        <v>9419.2714380475863</v>
      </c>
      <c r="D34" s="26">
        <f>I12/C34</f>
        <v>1.218412393469636</v>
      </c>
      <c r="E34" s="27">
        <f>-D34/(1+G3/F3)</f>
        <v>-1.1886950180191571</v>
      </c>
      <c r="F34" s="25">
        <f>E34*C34</f>
        <v>-11196.641031777308</v>
      </c>
      <c r="G34" s="28">
        <f>J12/(1+G3/F3)^2/H12</f>
        <v>1.724705125144419</v>
      </c>
    </row>
    <row r="36" spans="2:7" ht="14.4">
      <c r="B36" s="2" t="s">
        <v>27</v>
      </c>
      <c r="C36" s="63" t="s">
        <v>28</v>
      </c>
      <c r="D36" s="64" t="s">
        <v>29</v>
      </c>
      <c r="E36" s="64"/>
      <c r="F36" s="64"/>
    </row>
    <row r="37" spans="2:7">
      <c r="C37" s="64"/>
      <c r="D37" s="29" t="s">
        <v>30</v>
      </c>
      <c r="E37" s="29" t="s">
        <v>31</v>
      </c>
      <c r="F37" s="29" t="s">
        <v>32</v>
      </c>
    </row>
    <row r="38" spans="2:7">
      <c r="C38" s="31">
        <v>1</v>
      </c>
      <c r="D38" s="27">
        <f>$C$34*$E$34*C38/100</f>
        <v>-111.96641031777308</v>
      </c>
      <c r="E38" s="32">
        <f>$C$34*($G$34/2)*(C38/100)^2</f>
        <v>0.81227328621635575</v>
      </c>
      <c r="F38" s="32">
        <f>D38+E38</f>
        <v>-111.15413703155673</v>
      </c>
    </row>
    <row r="39" spans="2:7">
      <c r="C39" s="31">
        <v>-1</v>
      </c>
      <c r="D39" s="27">
        <f>$C$34*$E$34*C39/100</f>
        <v>111.96641031777308</v>
      </c>
      <c r="E39" s="32">
        <f>$C$34*($G$34/2)*(C39/100)^2</f>
        <v>0.81227328621635575</v>
      </c>
      <c r="F39" s="32">
        <f>D39+E39</f>
        <v>112.77868360398944</v>
      </c>
    </row>
  </sheetData>
  <mergeCells count="2">
    <mergeCell ref="C36:C37"/>
    <mergeCell ref="D36:F36"/>
  </mergeCells>
  <phoneticPr fontId="1" type="noConversion"/>
  <pageMargins left="0.7" right="0.7" top="0.75" bottom="0.75" header="0.3" footer="0.3"/>
  <pageSetup paperSize="9" scale="87" orientation="portrait" r:id="rId1"/>
  <colBreaks count="1" manualBreakCount="1">
    <brk id="11" max="1048575" man="1"/>
  </colBreaks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11</xdr:col>
                <xdr:colOff>53340</xdr:colOff>
                <xdr:row>3</xdr:row>
                <xdr:rowOff>30480</xdr:rowOff>
              </from>
              <to>
                <xdr:col>17</xdr:col>
                <xdr:colOff>274320</xdr:colOff>
                <xdr:row>13</xdr:row>
                <xdr:rowOff>38100</xdr:rowOff>
              </to>
            </anchor>
          </objectPr>
        </oleObject>
      </mc:Choice>
      <mc:Fallback>
        <oleObject progId="Equation.DSMT4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1:L23"/>
  <sheetViews>
    <sheetView showGridLines="0" view="pageBreakPreview" zoomScaleNormal="85" zoomScaleSheetLayoutView="100" workbookViewId="0">
      <pane ySplit="3" topLeftCell="A4" activePane="bottomLeft" state="frozen"/>
      <selection activeCell="G33" sqref="G33"/>
      <selection pane="bottomLeft" activeCell="F26" sqref="F26"/>
    </sheetView>
  </sheetViews>
  <sheetFormatPr defaultColWidth="9" defaultRowHeight="13.8"/>
  <cols>
    <col min="1" max="1" width="0.59765625" style="1" customWidth="1"/>
    <col min="2" max="2" width="6" style="1" bestFit="1" customWidth="1"/>
    <col min="3" max="3" width="7.5" style="1" bestFit="1" customWidth="1"/>
    <col min="4" max="4" width="5.5" style="1" bestFit="1" customWidth="1"/>
    <col min="5" max="5" width="7.5" style="1" bestFit="1" customWidth="1"/>
    <col min="6" max="6" width="8.09765625" style="1" bestFit="1" customWidth="1"/>
    <col min="7" max="7" width="7.5" style="1" bestFit="1" customWidth="1"/>
    <col min="8" max="8" width="7.09765625" style="1" bestFit="1" customWidth="1"/>
    <col min="9" max="9" width="9.19921875" style="1" bestFit="1" customWidth="1"/>
    <col min="10" max="10" width="17.09765625" style="1" bestFit="1" customWidth="1"/>
    <col min="11" max="11" width="1.19921875" style="1" customWidth="1"/>
    <col min="12" max="12" width="9" style="1"/>
    <col min="13" max="14" width="10.5" style="1" bestFit="1" customWidth="1"/>
    <col min="15" max="16384" width="9" style="1"/>
  </cols>
  <sheetData>
    <row r="1" spans="2:12" ht="3.75" customHeight="1"/>
    <row r="2" spans="2:12" ht="14.4">
      <c r="B2" s="2" t="s">
        <v>45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</row>
    <row r="3" spans="2:12">
      <c r="B3" s="2"/>
      <c r="C3" s="4">
        <v>10000</v>
      </c>
      <c r="D3" s="5">
        <v>7</v>
      </c>
      <c r="E3" s="6">
        <v>0.05</v>
      </c>
      <c r="F3" s="5">
        <v>1</v>
      </c>
      <c r="G3" s="6">
        <v>0.1</v>
      </c>
    </row>
    <row r="4" spans="2:12">
      <c r="B4" s="2"/>
    </row>
    <row r="5" spans="2:12" ht="16.2">
      <c r="B5" s="2" t="s">
        <v>46</v>
      </c>
      <c r="C5" s="3" t="s">
        <v>47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</row>
    <row r="6" spans="2:12">
      <c r="C6" s="7">
        <v>1</v>
      </c>
      <c r="D6" s="7">
        <f>C6/$F$3</f>
        <v>1</v>
      </c>
      <c r="E6" s="7">
        <f>(C6+1)/$F$3</f>
        <v>2</v>
      </c>
      <c r="F6" s="8">
        <f>$C$3*$E$3/$F$3</f>
        <v>500</v>
      </c>
      <c r="G6" s="9">
        <f>1/(1+$G$3/$F$3)^C6</f>
        <v>0.90909090909090906</v>
      </c>
      <c r="H6" s="8">
        <f>F6*G6</f>
        <v>454.5454545454545</v>
      </c>
      <c r="I6" s="10">
        <f>D6*H6</f>
        <v>454.5454545454545</v>
      </c>
      <c r="J6" s="11">
        <f>D6*E6*H6</f>
        <v>909.09090909090901</v>
      </c>
    </row>
    <row r="7" spans="2:12">
      <c r="C7" s="12">
        <f>C6+1</f>
        <v>2</v>
      </c>
      <c r="D7" s="12">
        <f>C7/$F$3</f>
        <v>2</v>
      </c>
      <c r="E7" s="12">
        <f>(C7+1)/$F$3</f>
        <v>3</v>
      </c>
      <c r="F7" s="13">
        <f t="shared" ref="F7:F11" si="0">$C$3*$E$3/$F$3</f>
        <v>500</v>
      </c>
      <c r="G7" s="14">
        <f t="shared" ref="G7:G12" si="1">1/(1+$G$3/$F$3)^C7</f>
        <v>0.82644628099173545</v>
      </c>
      <c r="H7" s="13">
        <f>F7*G7</f>
        <v>413.22314049586771</v>
      </c>
      <c r="I7" s="15">
        <f t="shared" ref="I7:I12" si="2">D7*H7</f>
        <v>826.44628099173542</v>
      </c>
      <c r="J7" s="16">
        <f t="shared" ref="J7:J12" si="3">D7*E7*H7</f>
        <v>2479.3388429752063</v>
      </c>
    </row>
    <row r="8" spans="2:12">
      <c r="C8" s="12">
        <f>C7+1</f>
        <v>3</v>
      </c>
      <c r="D8" s="12">
        <f>C8/$F$3</f>
        <v>3</v>
      </c>
      <c r="E8" s="12">
        <f>(C8+1)/$F$3</f>
        <v>4</v>
      </c>
      <c r="F8" s="13">
        <f t="shared" si="0"/>
        <v>500</v>
      </c>
      <c r="G8" s="14">
        <f t="shared" si="1"/>
        <v>0.75131480090157754</v>
      </c>
      <c r="H8" s="13">
        <f>F8*G8</f>
        <v>375.65740045078877</v>
      </c>
      <c r="I8" s="15">
        <f t="shared" si="2"/>
        <v>1126.9722013523663</v>
      </c>
      <c r="J8" s="16">
        <f t="shared" si="3"/>
        <v>4507.888805409465</v>
      </c>
    </row>
    <row r="9" spans="2:12">
      <c r="C9" s="12">
        <f t="shared" ref="C9:C11" si="4">C8+1</f>
        <v>4</v>
      </c>
      <c r="D9" s="12">
        <f t="shared" ref="D9:D11" si="5">C9/$F$3</f>
        <v>4</v>
      </c>
      <c r="E9" s="12">
        <f t="shared" ref="E9:E11" si="6">(C9+1)/$F$3</f>
        <v>5</v>
      </c>
      <c r="F9" s="13">
        <f t="shared" si="0"/>
        <v>500</v>
      </c>
      <c r="G9" s="14">
        <f t="shared" ref="G9:G11" si="7">1/(1+$G$3/$F$3)^C9</f>
        <v>0.68301345536507052</v>
      </c>
      <c r="H9" s="13">
        <f t="shared" ref="H9:H11" si="8">F9*G9</f>
        <v>341.50672768253526</v>
      </c>
      <c r="I9" s="15">
        <f t="shared" ref="I9:I11" si="9">D9*H9</f>
        <v>1366.026910730141</v>
      </c>
      <c r="J9" s="16">
        <f t="shared" ref="J9:J11" si="10">D9*E9*H9</f>
        <v>6830.1345536507051</v>
      </c>
    </row>
    <row r="10" spans="2:12">
      <c r="C10" s="12">
        <f t="shared" si="4"/>
        <v>5</v>
      </c>
      <c r="D10" s="12">
        <f t="shared" si="5"/>
        <v>5</v>
      </c>
      <c r="E10" s="12">
        <f t="shared" si="6"/>
        <v>6</v>
      </c>
      <c r="F10" s="13">
        <f t="shared" si="0"/>
        <v>500</v>
      </c>
      <c r="G10" s="14">
        <f t="shared" si="7"/>
        <v>0.62092132305915493</v>
      </c>
      <c r="H10" s="13">
        <f t="shared" si="8"/>
        <v>310.46066152957746</v>
      </c>
      <c r="I10" s="15">
        <f t="shared" si="9"/>
        <v>1552.3033076478873</v>
      </c>
      <c r="J10" s="16">
        <f t="shared" si="10"/>
        <v>9313.819845887323</v>
      </c>
    </row>
    <row r="11" spans="2:12">
      <c r="C11" s="12">
        <f t="shared" si="4"/>
        <v>6</v>
      </c>
      <c r="D11" s="12">
        <f t="shared" si="5"/>
        <v>6</v>
      </c>
      <c r="E11" s="12">
        <f t="shared" si="6"/>
        <v>7</v>
      </c>
      <c r="F11" s="13">
        <f t="shared" si="0"/>
        <v>500</v>
      </c>
      <c r="G11" s="14">
        <f t="shared" si="7"/>
        <v>0.56447393005377722</v>
      </c>
      <c r="H11" s="13">
        <f t="shared" si="8"/>
        <v>282.23696502688858</v>
      </c>
      <c r="I11" s="15">
        <f t="shared" si="9"/>
        <v>1693.4217901613315</v>
      </c>
      <c r="J11" s="16">
        <f t="shared" si="10"/>
        <v>11853.95253112932</v>
      </c>
    </row>
    <row r="12" spans="2:12">
      <c r="C12" s="17">
        <f>C11+1</f>
        <v>7</v>
      </c>
      <c r="D12" s="17">
        <f>C12/$F$3</f>
        <v>7</v>
      </c>
      <c r="E12" s="17">
        <f>(C12+1)/$F$3</f>
        <v>8</v>
      </c>
      <c r="F12" s="18">
        <f>$C$3*(1+$E$3/$F$3)</f>
        <v>10500</v>
      </c>
      <c r="G12" s="19">
        <f t="shared" si="1"/>
        <v>0.51315811823070645</v>
      </c>
      <c r="H12" s="18">
        <f>F12*G12</f>
        <v>5388.160241422418</v>
      </c>
      <c r="I12" s="20">
        <f t="shared" si="2"/>
        <v>37717.121689956926</v>
      </c>
      <c r="J12" s="21">
        <f t="shared" si="3"/>
        <v>301736.97351965541</v>
      </c>
    </row>
    <row r="13" spans="2:12" ht="16.5" customHeight="1">
      <c r="G13" s="22" t="s">
        <v>20</v>
      </c>
      <c r="H13" s="23">
        <f>SUM(H6:H12)</f>
        <v>7565.7905911535308</v>
      </c>
      <c r="I13" s="24">
        <f>SUM(I6:I12)</f>
        <v>44736.83763538584</v>
      </c>
      <c r="J13" s="23">
        <f>SUM(J6:J12)</f>
        <v>337631.19900779834</v>
      </c>
    </row>
    <row r="15" spans="2:12" ht="14.4">
      <c r="B15" s="2" t="s">
        <v>48</v>
      </c>
      <c r="C15" s="3" t="s">
        <v>22</v>
      </c>
      <c r="D15" s="3" t="s">
        <v>23</v>
      </c>
      <c r="E15" s="3" t="s">
        <v>24</v>
      </c>
      <c r="F15" s="3" t="s">
        <v>25</v>
      </c>
      <c r="G15" s="3" t="s">
        <v>26</v>
      </c>
    </row>
    <row r="16" spans="2:12">
      <c r="C16" s="25">
        <f>H13</f>
        <v>7565.7905911535308</v>
      </c>
      <c r="D16" s="26">
        <f>I13/C16</f>
        <v>5.9130420141016566</v>
      </c>
      <c r="E16" s="27">
        <f>-D16/(1+G3/F3)</f>
        <v>-5.3754927400924144</v>
      </c>
      <c r="F16" s="25">
        <f>E16*C16</f>
        <v>-40669.852395805305</v>
      </c>
      <c r="G16" s="28">
        <f>J13/(1+G3/F3)^2/H13</f>
        <v>36.881016650532494</v>
      </c>
      <c r="L16" s="34"/>
    </row>
    <row r="18" spans="2:10" ht="14.4">
      <c r="B18" s="2" t="s">
        <v>49</v>
      </c>
      <c r="C18" s="65" t="s">
        <v>50</v>
      </c>
      <c r="D18" s="66"/>
      <c r="E18" s="64" t="s">
        <v>51</v>
      </c>
      <c r="F18" s="64"/>
      <c r="G18" s="64"/>
      <c r="H18" s="64"/>
      <c r="I18" s="64"/>
    </row>
    <row r="19" spans="2:10">
      <c r="C19" s="67"/>
      <c r="D19" s="68"/>
      <c r="E19" s="29">
        <v>-9</v>
      </c>
      <c r="F19" s="29">
        <v>-6</v>
      </c>
      <c r="G19" s="29">
        <v>0</v>
      </c>
      <c r="H19" s="29">
        <v>3</v>
      </c>
      <c r="I19" s="29">
        <v>6</v>
      </c>
    </row>
    <row r="20" spans="2:10" ht="14.25" hidden="1" customHeight="1">
      <c r="C20" s="69" t="s">
        <v>22</v>
      </c>
      <c r="D20" s="70"/>
      <c r="E20" s="35">
        <v>12691.277811714586</v>
      </c>
      <c r="F20" s="35">
        <v>10600.205466994841</v>
      </c>
      <c r="G20" s="35">
        <v>7565.7905911535308</v>
      </c>
      <c r="H20" s="35">
        <v>6461.9116538224152</v>
      </c>
      <c r="I20" s="35">
        <v>5557.5780179642115</v>
      </c>
      <c r="J20" s="36"/>
    </row>
    <row r="21" spans="2:10" ht="16.5" customHeight="1">
      <c r="C21" s="69" t="s">
        <v>52</v>
      </c>
      <c r="D21" s="70"/>
      <c r="E21" s="35">
        <f>E20-$G$20</f>
        <v>5125.4872205610554</v>
      </c>
      <c r="F21" s="35">
        <f>F20-$G$20</f>
        <v>3034.4148758413103</v>
      </c>
      <c r="G21" s="35">
        <f>G20-$G$20</f>
        <v>0</v>
      </c>
      <c r="H21" s="35">
        <f>H20-$G$20</f>
        <v>-1103.8789373311156</v>
      </c>
      <c r="I21" s="35">
        <f>I20-$G$20</f>
        <v>-2008.2125731893193</v>
      </c>
      <c r="J21" s="36"/>
    </row>
    <row r="22" spans="2:10">
      <c r="C22" s="64" t="s">
        <v>53</v>
      </c>
      <c r="D22" s="64"/>
      <c r="E22" s="35">
        <f>$C$16*$E$16*E19/100</f>
        <v>3660.2867156224775</v>
      </c>
      <c r="F22" s="35">
        <f>$C$16*$E$16*F19/100</f>
        <v>2440.1911437483186</v>
      </c>
      <c r="G22" s="35">
        <f>$C$16*$E$16*G19/100</f>
        <v>0</v>
      </c>
      <c r="H22" s="35">
        <f>$C$16*$E$16*H19/100</f>
        <v>-1220.0955718741593</v>
      </c>
      <c r="I22" s="35">
        <f>$C$16*$E$16*I19/100</f>
        <v>-2440.1911437483186</v>
      </c>
    </row>
    <row r="23" spans="2:10">
      <c r="C23" s="64" t="s">
        <v>54</v>
      </c>
      <c r="D23" s="64"/>
      <c r="E23" s="35">
        <f>E22 + $C$16*($G$16/2)*(E19/100)^2</f>
        <v>4790.3746131279186</v>
      </c>
      <c r="F23" s="35">
        <f>F22 + $C$16*($G$16/2)*(F19/100)^2</f>
        <v>2942.4524315285144</v>
      </c>
      <c r="G23" s="35">
        <f>G22 + $C$16*($G$16/2)*(G19/100)^2</f>
        <v>0</v>
      </c>
      <c r="H23" s="35">
        <f>H22 + $C$16*($G$16/2)*(H19/100)^2</f>
        <v>-1094.5302499291104</v>
      </c>
      <c r="I23" s="35">
        <f>I22 + $C$16*($G$16/2)*(I19/100)^2</f>
        <v>-1937.9298559681229</v>
      </c>
    </row>
  </sheetData>
  <mergeCells count="6">
    <mergeCell ref="C22:D22"/>
    <mergeCell ref="C23:D23"/>
    <mergeCell ref="E18:I18"/>
    <mergeCell ref="C18:D19"/>
    <mergeCell ref="C20:D20"/>
    <mergeCell ref="C21:D21"/>
  </mergeCells>
  <phoneticPr fontId="1" type="noConversion"/>
  <pageMargins left="0.7" right="0.7" top="0.75" bottom="0.75" header="0.3" footer="0.3"/>
  <pageSetup paperSize="9" scale="87" orientation="portrait" r:id="rId1"/>
  <colBreaks count="1" manualBreakCount="1">
    <brk id="11" max="1048575" man="1"/>
  </colBreaks>
  <drawing r:id="rId2"/>
  <legacyDrawing r:id="rId3"/>
  <oleObjects>
    <mc:AlternateContent xmlns:mc="http://schemas.openxmlformats.org/markup-compatibility/2006">
      <mc:Choice Requires="x14">
        <oleObject progId="Equation.DSMT4" shapeId="3073" r:id="rId4">
          <objectPr defaultSize="0" autoPict="0" r:id="rId5">
            <anchor moveWithCells="1" sizeWithCells="1">
              <from>
                <xdr:col>11</xdr:col>
                <xdr:colOff>15240</xdr:colOff>
                <xdr:row>4</xdr:row>
                <xdr:rowOff>0</xdr:rowOff>
              </from>
              <to>
                <xdr:col>17</xdr:col>
                <xdr:colOff>236220</xdr:colOff>
                <xdr:row>13</xdr:row>
                <xdr:rowOff>7620</xdr:rowOff>
              </to>
            </anchor>
          </objectPr>
        </oleObject>
      </mc:Choice>
      <mc:Fallback>
        <oleObject progId="Equation.DSMT4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1:M24"/>
  <sheetViews>
    <sheetView showGridLines="0" view="pageBreakPreview" zoomScaleNormal="85" zoomScaleSheetLayoutView="100" workbookViewId="0">
      <pane ySplit="3" topLeftCell="A4" activePane="bottomLeft" state="frozen"/>
      <selection activeCell="E19" sqref="E19"/>
      <selection pane="bottomLeft" activeCell="I21" sqref="I21"/>
    </sheetView>
  </sheetViews>
  <sheetFormatPr defaultColWidth="9" defaultRowHeight="13.8"/>
  <cols>
    <col min="1" max="1" width="0.59765625" style="1" customWidth="1"/>
    <col min="2" max="2" width="5.69921875" style="1" bestFit="1" customWidth="1"/>
    <col min="3" max="3" width="7.5" style="1" bestFit="1" customWidth="1"/>
    <col min="4" max="4" width="8.09765625" style="1" bestFit="1" customWidth="1"/>
    <col min="5" max="5" width="7.5" style="1" bestFit="1" customWidth="1"/>
    <col min="6" max="6" width="8.09765625" style="1" bestFit="1" customWidth="1"/>
    <col min="7" max="7" width="7.5" style="1" bestFit="1" customWidth="1"/>
    <col min="8" max="8" width="6.5" style="1" bestFit="1" customWidth="1"/>
    <col min="9" max="9" width="9.19921875" style="1" bestFit="1" customWidth="1"/>
    <col min="10" max="10" width="17.09765625" style="1" bestFit="1" customWidth="1"/>
    <col min="11" max="11" width="1.19921875" style="1" customWidth="1"/>
    <col min="12" max="12" width="9" style="1"/>
    <col min="13" max="14" width="10.5" style="1" bestFit="1" customWidth="1"/>
    <col min="15" max="16384" width="9" style="1"/>
  </cols>
  <sheetData>
    <row r="1" spans="2:10" ht="3.75" customHeight="1"/>
    <row r="2" spans="2:10" ht="14.4">
      <c r="B2" s="2" t="s">
        <v>55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</row>
    <row r="3" spans="2:10">
      <c r="B3" s="2"/>
      <c r="C3" s="4">
        <v>10000</v>
      </c>
      <c r="D3" s="5">
        <v>5</v>
      </c>
      <c r="E3" s="6">
        <v>0.05</v>
      </c>
      <c r="F3" s="5">
        <v>2</v>
      </c>
      <c r="G3" s="6">
        <v>0.1</v>
      </c>
    </row>
    <row r="4" spans="2:10">
      <c r="B4" s="2"/>
    </row>
    <row r="5" spans="2:10" ht="16.2">
      <c r="B5" s="2" t="s">
        <v>56</v>
      </c>
      <c r="C5" s="3" t="s">
        <v>57</v>
      </c>
      <c r="D5" s="3" t="s">
        <v>38</v>
      </c>
      <c r="E5" s="3" t="s">
        <v>39</v>
      </c>
      <c r="F5" s="3" t="s">
        <v>58</v>
      </c>
      <c r="G5" s="3" t="s">
        <v>59</v>
      </c>
      <c r="H5" s="3" t="s">
        <v>60</v>
      </c>
      <c r="I5" s="3" t="s">
        <v>61</v>
      </c>
      <c r="J5" s="3" t="s">
        <v>62</v>
      </c>
    </row>
    <row r="6" spans="2:10">
      <c r="C6" s="7">
        <v>1</v>
      </c>
      <c r="D6" s="7">
        <f>C6/$F$3</f>
        <v>0.5</v>
      </c>
      <c r="E6" s="7">
        <f>(C6+1)/$F$3</f>
        <v>1</v>
      </c>
      <c r="F6" s="8">
        <f>$C$3*$E$3/$F$3</f>
        <v>250</v>
      </c>
      <c r="G6" s="9">
        <f>1/(1+$G$3/$F$3)^C6</f>
        <v>0.95238095238095233</v>
      </c>
      <c r="H6" s="8">
        <f>F6*G6</f>
        <v>238.09523809523807</v>
      </c>
      <c r="I6" s="10">
        <f>D6*H6</f>
        <v>119.04761904761904</v>
      </c>
      <c r="J6" s="11">
        <f>D6*E6*H6</f>
        <v>119.04761904761904</v>
      </c>
    </row>
    <row r="7" spans="2:10">
      <c r="C7" s="12">
        <f>C6+1</f>
        <v>2</v>
      </c>
      <c r="D7" s="12">
        <f>C7/$F$3</f>
        <v>1</v>
      </c>
      <c r="E7" s="12">
        <f>(C7+1)/$F$3</f>
        <v>1.5</v>
      </c>
      <c r="F7" s="13">
        <f t="shared" ref="F7:F14" si="0">$C$3*$E$3/$F$3</f>
        <v>250</v>
      </c>
      <c r="G7" s="14">
        <f t="shared" ref="G7:G15" si="1">1/(1+$G$3/$F$3)^C7</f>
        <v>0.90702947845804982</v>
      </c>
      <c r="H7" s="13">
        <f>F7*G7</f>
        <v>226.75736961451244</v>
      </c>
      <c r="I7" s="15">
        <f t="shared" ref="I7:I15" si="2">D7*H7</f>
        <v>226.75736961451244</v>
      </c>
      <c r="J7" s="16">
        <f t="shared" ref="J7:J15" si="3">D7*E7*H7</f>
        <v>340.13605442176868</v>
      </c>
    </row>
    <row r="8" spans="2:10">
      <c r="C8" s="12">
        <f>C7+1</f>
        <v>3</v>
      </c>
      <c r="D8" s="12">
        <f>C8/$F$3</f>
        <v>1.5</v>
      </c>
      <c r="E8" s="12">
        <f>(C8+1)/$F$3</f>
        <v>2</v>
      </c>
      <c r="F8" s="13">
        <f t="shared" si="0"/>
        <v>250</v>
      </c>
      <c r="G8" s="14">
        <f t="shared" si="1"/>
        <v>0.86383759853147601</v>
      </c>
      <c r="H8" s="13">
        <f>F8*G8</f>
        <v>215.95939963286901</v>
      </c>
      <c r="I8" s="15">
        <f t="shared" si="2"/>
        <v>323.93909944930351</v>
      </c>
      <c r="J8" s="16">
        <f t="shared" si="3"/>
        <v>647.87819889860702</v>
      </c>
    </row>
    <row r="9" spans="2:10">
      <c r="C9" s="12">
        <f t="shared" ref="C9" si="4">C8+1</f>
        <v>4</v>
      </c>
      <c r="D9" s="12">
        <f t="shared" ref="D9:D14" si="5">C9/$F$3</f>
        <v>2</v>
      </c>
      <c r="E9" s="12">
        <f t="shared" ref="E9" si="6">(C9+1)/$F$3</f>
        <v>2.5</v>
      </c>
      <c r="F9" s="13">
        <f t="shared" si="0"/>
        <v>250</v>
      </c>
      <c r="G9" s="14">
        <f t="shared" si="1"/>
        <v>0.82270247479188197</v>
      </c>
      <c r="H9" s="13">
        <f t="shared" ref="H9" si="7">F9*G9</f>
        <v>205.67561869797049</v>
      </c>
      <c r="I9" s="15">
        <f t="shared" si="2"/>
        <v>411.35123739594098</v>
      </c>
      <c r="J9" s="16">
        <f t="shared" si="3"/>
        <v>1028.3780934898525</v>
      </c>
    </row>
    <row r="10" spans="2:10">
      <c r="C10" s="12">
        <f t="shared" ref="C10:C14" si="8">C9+1</f>
        <v>5</v>
      </c>
      <c r="D10" s="12">
        <f t="shared" si="5"/>
        <v>2.5</v>
      </c>
      <c r="E10" s="12">
        <f t="shared" ref="E10:E14" si="9">(C10+1)/$F$3</f>
        <v>3</v>
      </c>
      <c r="F10" s="13">
        <f t="shared" si="0"/>
        <v>250</v>
      </c>
      <c r="G10" s="14">
        <f t="shared" ref="G10:G14" si="10">1/(1+$G$3/$F$3)^C10</f>
        <v>0.78352616646845896</v>
      </c>
      <c r="H10" s="13">
        <f t="shared" ref="H10:H14" si="11">F10*G10</f>
        <v>195.88154161711475</v>
      </c>
      <c r="I10" s="15">
        <f t="shared" ref="I10:I14" si="12">D10*H10</f>
        <v>489.70385404278687</v>
      </c>
      <c r="J10" s="16">
        <f t="shared" ref="J10:J14" si="13">D10*E10*H10</f>
        <v>1469.1115621283607</v>
      </c>
    </row>
    <row r="11" spans="2:10">
      <c r="C11" s="12">
        <f t="shared" si="8"/>
        <v>6</v>
      </c>
      <c r="D11" s="12">
        <f t="shared" si="5"/>
        <v>3</v>
      </c>
      <c r="E11" s="12">
        <f t="shared" si="9"/>
        <v>3.5</v>
      </c>
      <c r="F11" s="13">
        <f t="shared" si="0"/>
        <v>250</v>
      </c>
      <c r="G11" s="14">
        <f t="shared" si="10"/>
        <v>0.74621539663662761</v>
      </c>
      <c r="H11" s="13">
        <f t="shared" si="11"/>
        <v>186.5538491591569</v>
      </c>
      <c r="I11" s="15">
        <f t="shared" si="12"/>
        <v>559.66154747747066</v>
      </c>
      <c r="J11" s="16">
        <f t="shared" si="13"/>
        <v>1958.8154161711475</v>
      </c>
    </row>
    <row r="12" spans="2:10">
      <c r="C12" s="12">
        <f t="shared" si="8"/>
        <v>7</v>
      </c>
      <c r="D12" s="12">
        <f t="shared" si="5"/>
        <v>3.5</v>
      </c>
      <c r="E12" s="12">
        <f t="shared" si="9"/>
        <v>4</v>
      </c>
      <c r="F12" s="13">
        <f t="shared" si="0"/>
        <v>250</v>
      </c>
      <c r="G12" s="14">
        <f t="shared" si="10"/>
        <v>0.71068133013012147</v>
      </c>
      <c r="H12" s="13">
        <f t="shared" si="11"/>
        <v>177.67033253253038</v>
      </c>
      <c r="I12" s="15">
        <f t="shared" si="12"/>
        <v>621.8461638638563</v>
      </c>
      <c r="J12" s="16">
        <f t="shared" si="13"/>
        <v>2487.3846554554252</v>
      </c>
    </row>
    <row r="13" spans="2:10">
      <c r="C13" s="12">
        <f t="shared" si="8"/>
        <v>8</v>
      </c>
      <c r="D13" s="12">
        <f t="shared" si="5"/>
        <v>4</v>
      </c>
      <c r="E13" s="12">
        <f t="shared" si="9"/>
        <v>4.5</v>
      </c>
      <c r="F13" s="13">
        <f t="shared" si="0"/>
        <v>250</v>
      </c>
      <c r="G13" s="14">
        <f t="shared" si="10"/>
        <v>0.67683936202868722</v>
      </c>
      <c r="H13" s="13">
        <f t="shared" si="11"/>
        <v>169.2098405071718</v>
      </c>
      <c r="I13" s="15">
        <f t="shared" si="12"/>
        <v>676.83936202868722</v>
      </c>
      <c r="J13" s="16">
        <f t="shared" si="13"/>
        <v>3045.7771291290924</v>
      </c>
    </row>
    <row r="14" spans="2:10">
      <c r="C14" s="12">
        <f t="shared" si="8"/>
        <v>9</v>
      </c>
      <c r="D14" s="12">
        <f t="shared" si="5"/>
        <v>4.5</v>
      </c>
      <c r="E14" s="12">
        <f t="shared" si="9"/>
        <v>5</v>
      </c>
      <c r="F14" s="13">
        <f t="shared" si="0"/>
        <v>250</v>
      </c>
      <c r="G14" s="14">
        <f t="shared" si="10"/>
        <v>0.64460891621779726</v>
      </c>
      <c r="H14" s="13">
        <f t="shared" si="11"/>
        <v>161.15222905444932</v>
      </c>
      <c r="I14" s="15">
        <f t="shared" si="12"/>
        <v>725.185030745022</v>
      </c>
      <c r="J14" s="16">
        <f t="shared" si="13"/>
        <v>3625.9251537251098</v>
      </c>
    </row>
    <row r="15" spans="2:10">
      <c r="C15" s="17">
        <f>C14+1</f>
        <v>10</v>
      </c>
      <c r="D15" s="17">
        <f>C15/$F$3</f>
        <v>5</v>
      </c>
      <c r="E15" s="17">
        <f>(C15+1)/$F$3</f>
        <v>5.5</v>
      </c>
      <c r="F15" s="18">
        <f>$C$3*(1+$E$3/$F$3)</f>
        <v>10250</v>
      </c>
      <c r="G15" s="19">
        <f t="shared" si="1"/>
        <v>0.61391325354075932</v>
      </c>
      <c r="H15" s="18">
        <f>F15*G15</f>
        <v>6292.6108487927831</v>
      </c>
      <c r="I15" s="20">
        <f t="shared" si="2"/>
        <v>31463.054243963918</v>
      </c>
      <c r="J15" s="21">
        <f t="shared" si="3"/>
        <v>173046.79834180154</v>
      </c>
    </row>
    <row r="16" spans="2:10" ht="16.5" customHeight="1">
      <c r="G16" s="22" t="s">
        <v>0</v>
      </c>
      <c r="H16" s="23">
        <f>SUM(H6:H15)</f>
        <v>8069.5662677037963</v>
      </c>
      <c r="I16" s="24">
        <f>SUM(I6:I15)</f>
        <v>35617.385527629114</v>
      </c>
      <c r="J16" s="23">
        <f>SUM(J6:J15)</f>
        <v>187769.25222426851</v>
      </c>
    </row>
    <row r="18" spans="2:13" ht="14.4">
      <c r="B18" s="2" t="s">
        <v>63</v>
      </c>
      <c r="C18" s="3" t="s">
        <v>40</v>
      </c>
      <c r="D18" s="3" t="s">
        <v>4</v>
      </c>
      <c r="E18" s="3" t="s">
        <v>2</v>
      </c>
      <c r="F18" s="3" t="s">
        <v>41</v>
      </c>
      <c r="G18" s="3" t="s">
        <v>3</v>
      </c>
    </row>
    <row r="19" spans="2:13">
      <c r="C19" s="25">
        <f>H16</f>
        <v>8069.5662677037963</v>
      </c>
      <c r="D19" s="26">
        <f>I16/C19</f>
        <v>4.4137918130963039</v>
      </c>
      <c r="E19" s="27">
        <f>-D19/(1+G3/F3)</f>
        <v>-4.2036112505679082</v>
      </c>
      <c r="F19" s="25">
        <f>E19*C19</f>
        <v>-33921.319550122964</v>
      </c>
      <c r="G19" s="28">
        <f>J16/(1+G3/F3)^2/H16</f>
        <v>21.105501989253607</v>
      </c>
    </row>
    <row r="21" spans="2:13" ht="14.4">
      <c r="B21" s="2" t="s">
        <v>64</v>
      </c>
      <c r="C21" s="63" t="s">
        <v>65</v>
      </c>
      <c r="D21" s="64" t="s">
        <v>42</v>
      </c>
      <c r="E21" s="64"/>
      <c r="F21" s="64"/>
    </row>
    <row r="22" spans="2:13">
      <c r="C22" s="64"/>
      <c r="D22" s="29" t="s">
        <v>1</v>
      </c>
      <c r="E22" s="29" t="s">
        <v>43</v>
      </c>
      <c r="F22" s="29" t="s">
        <v>44</v>
      </c>
      <c r="M22" s="30"/>
    </row>
    <row r="23" spans="2:13">
      <c r="C23" s="31">
        <v>-1</v>
      </c>
      <c r="D23" s="27">
        <f>$C$19*$E$19*C23/100</f>
        <v>339.21319550122962</v>
      </c>
      <c r="E23" s="32">
        <f>$C$19*($G$19/2)*(C23/100)^2</f>
        <v>8.5156123457718156</v>
      </c>
      <c r="F23" s="32">
        <f>D23+E23</f>
        <v>347.72880784700146</v>
      </c>
    </row>
    <row r="24" spans="2:13">
      <c r="C24" s="31">
        <v>1</v>
      </c>
      <c r="D24" s="27">
        <f>$C$19*$E$19*C24/100</f>
        <v>-339.21319550122962</v>
      </c>
      <c r="E24" s="32">
        <f>$C$19*($G$19/2)*(C24/100)^2</f>
        <v>8.5156123457718156</v>
      </c>
      <c r="F24" s="32">
        <f>D24+E24</f>
        <v>-330.69758315545778</v>
      </c>
    </row>
  </sheetData>
  <mergeCells count="2">
    <mergeCell ref="C21:C22"/>
    <mergeCell ref="D21:F21"/>
  </mergeCells>
  <phoneticPr fontId="1" type="noConversion"/>
  <pageMargins left="0.7" right="0.7" top="0.75" bottom="0.75" header="0.3" footer="0.3"/>
  <pageSetup paperSize="9" scale="87" orientation="portrait" r:id="rId1"/>
  <colBreaks count="1" manualBreakCount="1">
    <brk id="11" max="1048575" man="1"/>
  </colBreaks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 sizeWithCells="1">
              <from>
                <xdr:col>11</xdr:col>
                <xdr:colOff>53340</xdr:colOff>
                <xdr:row>4</xdr:row>
                <xdr:rowOff>30480</xdr:rowOff>
              </from>
              <to>
                <xdr:col>17</xdr:col>
                <xdr:colOff>274320</xdr:colOff>
                <xdr:row>13</xdr:row>
                <xdr:rowOff>60960</xdr:rowOff>
              </to>
            </anchor>
          </objectPr>
        </oleObject>
      </mc:Choice>
      <mc:Fallback>
        <oleObject progId="Equation.DSMT4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B1:K114"/>
  <sheetViews>
    <sheetView showGridLines="0" view="pageBreakPreview" zoomScaleNormal="85" zoomScaleSheetLayoutView="100" workbookViewId="0">
      <pane ySplit="10" topLeftCell="A11" activePane="bottomLeft" state="frozen"/>
      <selection pane="bottomLeft"/>
    </sheetView>
  </sheetViews>
  <sheetFormatPr defaultColWidth="9" defaultRowHeight="13.8"/>
  <cols>
    <col min="1" max="1" width="0.59765625" style="1" customWidth="1"/>
    <col min="2" max="2" width="5.69921875" style="1" bestFit="1" customWidth="1"/>
    <col min="3" max="3" width="10.8984375" style="1" bestFit="1" customWidth="1"/>
    <col min="4" max="4" width="12.3984375" style="1" bestFit="1" customWidth="1"/>
    <col min="5" max="5" width="10.8984375" style="1" bestFit="1" customWidth="1"/>
    <col min="6" max="6" width="10.5" style="1" bestFit="1" customWidth="1"/>
    <col min="7" max="7" width="10.3984375" style="1" bestFit="1" customWidth="1"/>
    <col min="8" max="8" width="1.69921875" style="1" customWidth="1"/>
    <col min="9" max="9" width="1.5" style="1" customWidth="1"/>
    <col min="10" max="10" width="10.8984375" style="1" bestFit="1" customWidth="1"/>
    <col min="11" max="11" width="6.5" style="1" bestFit="1" customWidth="1"/>
    <col min="12" max="12" width="1.59765625" style="1" customWidth="1"/>
    <col min="13" max="14" width="10.5" style="1" bestFit="1" customWidth="1"/>
    <col min="15" max="16384" width="9" style="1"/>
  </cols>
  <sheetData>
    <row r="1" spans="2:11" ht="3.75" customHeight="1"/>
    <row r="2" spans="2:11" ht="14.4">
      <c r="C2" s="3" t="s">
        <v>67</v>
      </c>
      <c r="D2" s="3" t="s">
        <v>68</v>
      </c>
      <c r="E2" s="3" t="s">
        <v>69</v>
      </c>
    </row>
    <row r="3" spans="2:11">
      <c r="C3" s="37">
        <v>42956</v>
      </c>
      <c r="D3" s="38">
        <v>3</v>
      </c>
      <c r="E3" s="39">
        <v>42961</v>
      </c>
    </row>
    <row r="4" spans="2:11" ht="3.75" customHeight="1"/>
    <row r="5" spans="2:11" ht="14.4">
      <c r="B5" s="2" t="s">
        <v>55</v>
      </c>
      <c r="C5" s="3" t="s">
        <v>33</v>
      </c>
      <c r="D5" s="3" t="s">
        <v>70</v>
      </c>
      <c r="E5" s="3" t="s">
        <v>35</v>
      </c>
      <c r="F5" s="3" t="s">
        <v>36</v>
      </c>
      <c r="G5" s="3" t="s">
        <v>37</v>
      </c>
    </row>
    <row r="6" spans="2:11">
      <c r="B6" s="2"/>
      <c r="C6" s="4">
        <v>10000</v>
      </c>
      <c r="D6" s="40">
        <f>D3-(E3-C3)/365</f>
        <v>2.9863013698630136</v>
      </c>
      <c r="E6" s="6">
        <v>0.1</v>
      </c>
      <c r="F6" s="5">
        <v>4</v>
      </c>
      <c r="G6" s="41">
        <v>0.1236</v>
      </c>
    </row>
    <row r="7" spans="2:11" ht="23.25" customHeight="1">
      <c r="B7" s="2"/>
      <c r="C7" s="42"/>
      <c r="D7" s="33"/>
      <c r="F7" s="43"/>
      <c r="G7" s="44"/>
      <c r="H7" s="43"/>
      <c r="I7" s="45"/>
    </row>
    <row r="8" spans="2:11" ht="14.4">
      <c r="B8" s="2" t="s">
        <v>82</v>
      </c>
      <c r="C8" s="42"/>
      <c r="D8" s="33"/>
      <c r="F8" s="43"/>
      <c r="G8" s="44"/>
      <c r="H8" s="43"/>
      <c r="I8" s="45"/>
    </row>
    <row r="9" spans="2:11" ht="37.5" customHeight="1">
      <c r="B9" s="2"/>
      <c r="C9" s="46"/>
      <c r="J9" s="47" t="s">
        <v>71</v>
      </c>
      <c r="K9" s="47"/>
    </row>
    <row r="10" spans="2:11" ht="16.2">
      <c r="B10" s="2" t="s">
        <v>72</v>
      </c>
      <c r="C10" s="3" t="s">
        <v>73</v>
      </c>
      <c r="D10" s="3" t="s">
        <v>74</v>
      </c>
      <c r="E10" s="3" t="s">
        <v>75</v>
      </c>
      <c r="F10" s="3" t="s">
        <v>76</v>
      </c>
      <c r="G10" s="3" t="s">
        <v>77</v>
      </c>
      <c r="J10" s="3" t="s">
        <v>78</v>
      </c>
      <c r="K10" s="3" t="s">
        <v>79</v>
      </c>
    </row>
    <row r="11" spans="2:11">
      <c r="C11" s="7">
        <v>0</v>
      </c>
      <c r="D11" s="48">
        <f>MOD($D$6*10, 10/$F$6)/10</f>
        <v>0.23630136986301373</v>
      </c>
      <c r="E11" s="8">
        <f>IF(D11=$D$6, $C$6, 0) + IF(D11&lt;=$D$6, $C$6*$E$6/$F$6, 0)</f>
        <v>250</v>
      </c>
      <c r="F11" s="9">
        <f t="shared" ref="F11:F21" si="0">1/(1+$G$6/$F$6)^C11</f>
        <v>1</v>
      </c>
      <c r="G11" s="8">
        <f t="shared" ref="G11:G21" si="1">E11*F11</f>
        <v>250</v>
      </c>
      <c r="J11" s="49">
        <f>(1/(1+$G$6*$D$11))*(1/(1+$G$6/$F$6)^C11)</f>
        <v>0.97162198314701698</v>
      </c>
      <c r="K11" s="8">
        <f>E11*J11</f>
        <v>242.90549578675424</v>
      </c>
    </row>
    <row r="12" spans="2:11">
      <c r="C12" s="12">
        <f>C11+1</f>
        <v>1</v>
      </c>
      <c r="D12" s="50">
        <f t="shared" ref="D12:D21" si="2">D11+1/$F$6</f>
        <v>0.48630136986301375</v>
      </c>
      <c r="E12" s="13">
        <f t="shared" ref="E12:E111" si="3">IF(D12=$D$6, $C$6, 0) + IF(D12&lt;=$D$6, $C$6*$E$6/$F$6, 0)</f>
        <v>250</v>
      </c>
      <c r="F12" s="14">
        <f t="shared" si="0"/>
        <v>0.97002619070714913</v>
      </c>
      <c r="G12" s="13">
        <f t="shared" si="1"/>
        <v>242.50654767678728</v>
      </c>
      <c r="J12" s="14">
        <f t="shared" ref="J12:J75" si="4">(1/(1+$G$6*$D$11))*(1/(1+$G$6/$F$6)^C12)</f>
        <v>0.9424987711194267</v>
      </c>
      <c r="K12" s="13">
        <f t="shared" ref="K12:K75" si="5">E12*J12</f>
        <v>235.62469277985667</v>
      </c>
    </row>
    <row r="13" spans="2:11">
      <c r="C13" s="12">
        <f>C12+1</f>
        <v>2</v>
      </c>
      <c r="D13" s="50">
        <f t="shared" si="2"/>
        <v>0.73630136986301375</v>
      </c>
      <c r="E13" s="13">
        <f t="shared" si="3"/>
        <v>250</v>
      </c>
      <c r="F13" s="14">
        <f t="shared" si="0"/>
        <v>0.94095081065782249</v>
      </c>
      <c r="G13" s="13">
        <f t="shared" si="1"/>
        <v>235.23770266445561</v>
      </c>
      <c r="J13" s="14">
        <f t="shared" si="4"/>
        <v>0.91424849269514674</v>
      </c>
      <c r="K13" s="13">
        <f t="shared" si="5"/>
        <v>228.56212317378669</v>
      </c>
    </row>
    <row r="14" spans="2:11">
      <c r="C14" s="12">
        <f t="shared" ref="C14:C88" si="6">C13+1</f>
        <v>3</v>
      </c>
      <c r="D14" s="50">
        <f t="shared" si="2"/>
        <v>0.98630136986301375</v>
      </c>
      <c r="E14" s="13">
        <f t="shared" si="3"/>
        <v>250</v>
      </c>
      <c r="F14" s="14">
        <f t="shared" si="0"/>
        <v>0.91274693050521138</v>
      </c>
      <c r="G14" s="13">
        <f t="shared" si="1"/>
        <v>228.18673262630284</v>
      </c>
      <c r="J14" s="14">
        <f t="shared" si="4"/>
        <v>0.88684498272882595</v>
      </c>
      <c r="K14" s="13">
        <f t="shared" si="5"/>
        <v>221.71124568220648</v>
      </c>
    </row>
    <row r="15" spans="2:11">
      <c r="C15" s="12">
        <f t="shared" si="6"/>
        <v>4</v>
      </c>
      <c r="D15" s="50">
        <f t="shared" si="2"/>
        <v>1.2363013698630136</v>
      </c>
      <c r="E15" s="13">
        <f t="shared" si="3"/>
        <v>250</v>
      </c>
      <c r="F15" s="14">
        <f t="shared" si="0"/>
        <v>0.8853884280776132</v>
      </c>
      <c r="G15" s="13">
        <f t="shared" si="1"/>
        <v>221.3471070194033</v>
      </c>
      <c r="J15" s="14">
        <f t="shared" si="4"/>
        <v>0.86026286034419053</v>
      </c>
      <c r="K15" s="13">
        <f t="shared" si="5"/>
        <v>215.06571508604762</v>
      </c>
    </row>
    <row r="16" spans="2:11">
      <c r="C16" s="12">
        <f t="shared" si="6"/>
        <v>5</v>
      </c>
      <c r="D16" s="50">
        <f t="shared" si="2"/>
        <v>1.4863013698630136</v>
      </c>
      <c r="E16" s="13">
        <f t="shared" si="3"/>
        <v>250</v>
      </c>
      <c r="F16" s="14">
        <f t="shared" si="0"/>
        <v>0.8588499641843178</v>
      </c>
      <c r="G16" s="13">
        <f t="shared" si="1"/>
        <v>214.71249104607946</v>
      </c>
      <c r="J16" s="14">
        <f t="shared" si="4"/>
        <v>0.83447750542651133</v>
      </c>
      <c r="K16" s="13">
        <f t="shared" si="5"/>
        <v>208.61937635662784</v>
      </c>
    </row>
    <row r="17" spans="3:11">
      <c r="C17" s="12">
        <f t="shared" si="6"/>
        <v>6</v>
      </c>
      <c r="D17" s="50">
        <f t="shared" si="2"/>
        <v>1.7363013698630136</v>
      </c>
      <c r="E17" s="13">
        <f t="shared" si="3"/>
        <v>250</v>
      </c>
      <c r="F17" s="14">
        <f t="shared" si="0"/>
        <v>0.83310695914668531</v>
      </c>
      <c r="G17" s="13">
        <f t="shared" si="1"/>
        <v>208.27673978667133</v>
      </c>
      <c r="J17" s="14">
        <f t="shared" si="4"/>
        <v>0.80946503581968321</v>
      </c>
      <c r="K17" s="13">
        <f t="shared" si="5"/>
        <v>202.3662589549208</v>
      </c>
    </row>
    <row r="18" spans="3:11">
      <c r="C18" s="12">
        <f t="shared" si="6"/>
        <v>7</v>
      </c>
      <c r="D18" s="50">
        <f t="shared" si="2"/>
        <v>1.9863013698630136</v>
      </c>
      <c r="E18" s="13">
        <f t="shared" si="3"/>
        <v>250</v>
      </c>
      <c r="F18" s="14">
        <f t="shared" si="0"/>
        <v>0.80813557003267555</v>
      </c>
      <c r="G18" s="13">
        <f t="shared" si="1"/>
        <v>202.03389250816889</v>
      </c>
      <c r="J18" s="14">
        <f t="shared" si="4"/>
        <v>0.78520228520679325</v>
      </c>
      <c r="K18" s="13">
        <f t="shared" si="5"/>
        <v>196.30057130169831</v>
      </c>
    </row>
    <row r="19" spans="3:11">
      <c r="C19" s="12">
        <f t="shared" si="6"/>
        <v>8</v>
      </c>
      <c r="D19" s="50">
        <f t="shared" si="2"/>
        <v>2.2363013698630136</v>
      </c>
      <c r="E19" s="13">
        <f t="shared" si="3"/>
        <v>250</v>
      </c>
      <c r="F19" s="14">
        <f t="shared" si="0"/>
        <v>0.78391266857374686</v>
      </c>
      <c r="G19" s="13">
        <f t="shared" si="1"/>
        <v>195.97816714343671</v>
      </c>
      <c r="J19" s="14">
        <f t="shared" si="4"/>
        <v>0.76166678165369417</v>
      </c>
      <c r="K19" s="13">
        <f t="shared" si="5"/>
        <v>190.41669541342355</v>
      </c>
    </row>
    <row r="20" spans="3:11">
      <c r="C20" s="12">
        <f t="shared" si="6"/>
        <v>9</v>
      </c>
      <c r="D20" s="50">
        <f t="shared" si="2"/>
        <v>2.4863013698630136</v>
      </c>
      <c r="E20" s="13">
        <f t="shared" si="3"/>
        <v>250</v>
      </c>
      <c r="F20" s="14">
        <f t="shared" si="0"/>
        <v>0.76041581974366756</v>
      </c>
      <c r="G20" s="13">
        <f t="shared" si="1"/>
        <v>190.1039549359169</v>
      </c>
      <c r="J20" s="14">
        <f t="shared" si="4"/>
        <v>0.73883672679570689</v>
      </c>
      <c r="K20" s="13">
        <f t="shared" si="5"/>
        <v>184.70918169892673</v>
      </c>
    </row>
    <row r="21" spans="3:11">
      <c r="C21" s="12">
        <f t="shared" si="6"/>
        <v>10</v>
      </c>
      <c r="D21" s="50">
        <f t="shared" si="2"/>
        <v>2.7363013698630136</v>
      </c>
      <c r="E21" s="13">
        <f t="shared" si="3"/>
        <v>250</v>
      </c>
      <c r="F21" s="14">
        <f t="shared" si="0"/>
        <v>0.73762326097940389</v>
      </c>
      <c r="G21" s="13">
        <f t="shared" si="1"/>
        <v>184.40581524485097</v>
      </c>
      <c r="J21" s="14">
        <f t="shared" si="4"/>
        <v>0.71669097564817807</v>
      </c>
      <c r="K21" s="13">
        <f t="shared" si="5"/>
        <v>179.17274391204452</v>
      </c>
    </row>
    <row r="22" spans="3:11">
      <c r="C22" s="12">
        <f t="shared" si="6"/>
        <v>11</v>
      </c>
      <c r="D22" s="50">
        <f t="shared" ref="D22:D29" si="7">D21+1/$F$6</f>
        <v>2.9863013698630136</v>
      </c>
      <c r="E22" s="13">
        <f t="shared" si="3"/>
        <v>10250</v>
      </c>
      <c r="F22" s="14">
        <f t="shared" ref="F22:F29" si="8">1/(1+$G$6/$F$6)^C22</f>
        <v>0.71551388202483657</v>
      </c>
      <c r="G22" s="13">
        <f t="shared" ref="G22:G29" si="9">E22*F22</f>
        <v>7334.0172907545748</v>
      </c>
      <c r="J22" s="14">
        <f t="shared" si="4"/>
        <v>0.6952090170221924</v>
      </c>
      <c r="K22" s="13">
        <f t="shared" si="5"/>
        <v>7125.8924244774716</v>
      </c>
    </row>
    <row r="23" spans="3:11" hidden="1">
      <c r="C23" s="12">
        <f t="shared" si="6"/>
        <v>12</v>
      </c>
      <c r="D23" s="50">
        <f t="shared" si="7"/>
        <v>3.2363013698630136</v>
      </c>
      <c r="E23" s="13">
        <f t="shared" si="3"/>
        <v>0</v>
      </c>
      <c r="F23" s="14">
        <f t="shared" si="8"/>
        <v>0.69406720537863664</v>
      </c>
      <c r="G23" s="13">
        <f t="shared" si="9"/>
        <v>0</v>
      </c>
      <c r="J23" s="14">
        <f t="shared" si="4"/>
        <v>0.67437095452729889</v>
      </c>
      <c r="K23" s="51">
        <f t="shared" si="5"/>
        <v>0</v>
      </c>
    </row>
    <row r="24" spans="3:11" hidden="1">
      <c r="C24" s="12">
        <f t="shared" si="6"/>
        <v>13</v>
      </c>
      <c r="D24" s="50">
        <f t="shared" si="7"/>
        <v>3.4863013698630136</v>
      </c>
      <c r="E24" s="13">
        <f t="shared" si="3"/>
        <v>0</v>
      </c>
      <c r="F24" s="14">
        <f t="shared" si="8"/>
        <v>0.67326336732819536</v>
      </c>
      <c r="G24" s="13">
        <f t="shared" si="9"/>
        <v>0</v>
      </c>
      <c r="J24" s="14">
        <f t="shared" si="4"/>
        <v>0.6541574881436597</v>
      </c>
      <c r="K24" s="51">
        <f t="shared" si="5"/>
        <v>0</v>
      </c>
    </row>
    <row r="25" spans="3:11" hidden="1">
      <c r="C25" s="12">
        <f t="shared" si="6"/>
        <v>14</v>
      </c>
      <c r="D25" s="50">
        <f t="shared" si="7"/>
        <v>3.7363013698630136</v>
      </c>
      <c r="E25" s="13">
        <f t="shared" si="3"/>
        <v>0</v>
      </c>
      <c r="F25" s="14">
        <f t="shared" si="8"/>
        <v>0.65308309955203758</v>
      </c>
      <c r="G25" s="13">
        <f t="shared" si="9"/>
        <v>0</v>
      </c>
      <c r="J25" s="14">
        <f t="shared" si="4"/>
        <v>0.63454989634655146</v>
      </c>
      <c r="K25" s="51">
        <f t="shared" si="5"/>
        <v>0</v>
      </c>
    </row>
    <row r="26" spans="3:11" hidden="1">
      <c r="C26" s="12">
        <f t="shared" si="6"/>
        <v>15</v>
      </c>
      <c r="D26" s="50">
        <f t="shared" si="7"/>
        <v>3.9863013698630136</v>
      </c>
      <c r="E26" s="13">
        <f t="shared" si="3"/>
        <v>0</v>
      </c>
      <c r="F26" s="14">
        <f t="shared" si="8"/>
        <v>0.63350771127368077</v>
      </c>
      <c r="G26" s="13">
        <f t="shared" si="9"/>
        <v>0</v>
      </c>
      <c r="J26" s="14">
        <f t="shared" si="4"/>
        <v>0.61553001876666158</v>
      </c>
      <c r="K26" s="51">
        <f t="shared" si="5"/>
        <v>0</v>
      </c>
    </row>
    <row r="27" spans="3:11" hidden="1">
      <c r="C27" s="12">
        <f t="shared" si="6"/>
        <v>16</v>
      </c>
      <c r="D27" s="50">
        <f t="shared" si="7"/>
        <v>4.2363013698630141</v>
      </c>
      <c r="E27" s="13">
        <f t="shared" si="3"/>
        <v>0</v>
      </c>
      <c r="F27" s="14">
        <f t="shared" si="8"/>
        <v>0.61451907195041311</v>
      </c>
      <c r="G27" s="13">
        <f t="shared" si="9"/>
        <v>0</v>
      </c>
      <c r="J27" s="14">
        <f t="shared" si="4"/>
        <v>0.59708023937012478</v>
      </c>
      <c r="K27" s="51">
        <f t="shared" si="5"/>
        <v>0</v>
      </c>
    </row>
    <row r="28" spans="3:11" hidden="1">
      <c r="C28" s="12">
        <f t="shared" si="6"/>
        <v>17</v>
      </c>
      <c r="D28" s="50">
        <f t="shared" si="7"/>
        <v>4.4863013698630141</v>
      </c>
      <c r="E28" s="13">
        <f t="shared" si="3"/>
        <v>0</v>
      </c>
      <c r="F28" s="14">
        <f t="shared" si="8"/>
        <v>0.59609959448095173</v>
      </c>
      <c r="G28" s="13">
        <f t="shared" si="9"/>
        <v>0</v>
      </c>
      <c r="J28" s="14">
        <f t="shared" si="4"/>
        <v>0.57918347014271498</v>
      </c>
      <c r="K28" s="51">
        <f t="shared" si="5"/>
        <v>0</v>
      </c>
    </row>
    <row r="29" spans="3:11" hidden="1">
      <c r="C29" s="12">
        <f t="shared" si="6"/>
        <v>18</v>
      </c>
      <c r="D29" s="50">
        <f t="shared" si="7"/>
        <v>4.7363013698630141</v>
      </c>
      <c r="E29" s="13">
        <f t="shared" si="3"/>
        <v>0</v>
      </c>
      <c r="F29" s="14">
        <f t="shared" si="8"/>
        <v>0.57823221891643384</v>
      </c>
      <c r="G29" s="13">
        <f t="shared" si="9"/>
        <v>0</v>
      </c>
      <c r="J29" s="14">
        <f t="shared" si="4"/>
        <v>0.56182313526308547</v>
      </c>
      <c r="K29" s="51">
        <f t="shared" si="5"/>
        <v>0</v>
      </c>
    </row>
    <row r="30" spans="3:11" hidden="1">
      <c r="C30" s="12">
        <f t="shared" si="6"/>
        <v>19</v>
      </c>
      <c r="D30" s="50">
        <f t="shared" ref="D30:D87" si="10">D29+1/$F$6</f>
        <v>4.9863013698630141</v>
      </c>
      <c r="E30" s="13">
        <f t="shared" si="3"/>
        <v>0</v>
      </c>
      <c r="F30" s="14">
        <f t="shared" ref="F30:F87" si="11">1/(1+$G$6/$F$6)^C30</f>
        <v>0.56090039665965075</v>
      </c>
      <c r="G30" s="13">
        <f t="shared" ref="G30:G87" si="12">E30*F30</f>
        <v>0</v>
      </c>
      <c r="J30" s="14">
        <f t="shared" si="4"/>
        <v>0.54498315575039835</v>
      </c>
      <c r="K30" s="51">
        <f t="shared" si="5"/>
        <v>0</v>
      </c>
    </row>
    <row r="31" spans="3:11" hidden="1">
      <c r="C31" s="12">
        <f t="shared" si="6"/>
        <v>20</v>
      </c>
      <c r="D31" s="50">
        <f t="shared" si="10"/>
        <v>5.2363013698630141</v>
      </c>
      <c r="E31" s="13">
        <f t="shared" si="3"/>
        <v>0</v>
      </c>
      <c r="F31" s="14">
        <f t="shared" si="11"/>
        <v>0.54408807513788993</v>
      </c>
      <c r="G31" s="13">
        <f t="shared" si="12"/>
        <v>0</v>
      </c>
      <c r="J31" s="14">
        <f t="shared" si="4"/>
        <v>0.52864793457211978</v>
      </c>
      <c r="K31" s="51">
        <f t="shared" si="5"/>
        <v>0</v>
      </c>
    </row>
    <row r="32" spans="3:11" hidden="1">
      <c r="C32" s="12">
        <f t="shared" si="6"/>
        <v>21</v>
      </c>
      <c r="D32" s="50">
        <f t="shared" si="10"/>
        <v>5.4863013698630141</v>
      </c>
      <c r="E32" s="13">
        <f t="shared" si="3"/>
        <v>0</v>
      </c>
      <c r="F32" s="14">
        <f t="shared" si="11"/>
        <v>0.52777968293519251</v>
      </c>
      <c r="G32" s="13">
        <f t="shared" si="12"/>
        <v>0</v>
      </c>
      <c r="J32" s="14">
        <f t="shared" si="4"/>
        <v>0.51280234219819554</v>
      </c>
      <c r="K32" s="51">
        <f t="shared" si="5"/>
        <v>0</v>
      </c>
    </row>
    <row r="33" spans="3:11" hidden="1">
      <c r="C33" s="12">
        <f t="shared" si="6"/>
        <v>22</v>
      </c>
      <c r="D33" s="50">
        <f t="shared" si="10"/>
        <v>5.7363013698630141</v>
      </c>
      <c r="E33" s="13">
        <f t="shared" si="3"/>
        <v>0</v>
      </c>
      <c r="F33" s="14">
        <f t="shared" si="11"/>
        <v>0.51196011537025177</v>
      </c>
      <c r="G33" s="13">
        <f t="shared" si="12"/>
        <v>0</v>
      </c>
      <c r="J33" s="14">
        <f t="shared" si="4"/>
        <v>0.49743170258821962</v>
      </c>
      <c r="K33" s="51">
        <f t="shared" si="5"/>
        <v>0</v>
      </c>
    </row>
    <row r="34" spans="3:11" hidden="1">
      <c r="C34" s="12">
        <f t="shared" si="6"/>
        <v>23</v>
      </c>
      <c r="D34" s="50">
        <f t="shared" si="10"/>
        <v>5.9863013698630141</v>
      </c>
      <c r="E34" s="13">
        <f t="shared" si="3"/>
        <v>0</v>
      </c>
      <c r="F34" s="14">
        <f t="shared" si="11"/>
        <v>0.49661472050659783</v>
      </c>
      <c r="G34" s="13">
        <f t="shared" si="12"/>
        <v>0</v>
      </c>
      <c r="J34" s="14">
        <f t="shared" si="4"/>
        <v>0.48252177959862214</v>
      </c>
      <c r="K34" s="51">
        <f t="shared" si="5"/>
        <v>0</v>
      </c>
    </row>
    <row r="35" spans="3:11" hidden="1">
      <c r="C35" s="12">
        <f t="shared" si="6"/>
        <v>24</v>
      </c>
      <c r="D35" s="50">
        <f t="shared" si="10"/>
        <v>6.2363013698630141</v>
      </c>
      <c r="E35" s="13">
        <f t="shared" si="3"/>
        <v>0</v>
      </c>
      <c r="F35" s="14">
        <f t="shared" si="11"/>
        <v>0.48172928558211064</v>
      </c>
      <c r="G35" s="13">
        <f t="shared" si="12"/>
        <v>0</v>
      </c>
      <c r="J35" s="14">
        <f t="shared" si="4"/>
        <v>0.46805876379728606</v>
      </c>
      <c r="K35" s="51">
        <f t="shared" si="5"/>
        <v>0</v>
      </c>
    </row>
    <row r="36" spans="3:11" hidden="1">
      <c r="C36" s="12">
        <f t="shared" si="6"/>
        <v>25</v>
      </c>
      <c r="D36" s="50">
        <f t="shared" si="10"/>
        <v>6.4863013698630141</v>
      </c>
      <c r="E36" s="13">
        <f t="shared" si="3"/>
        <v>0</v>
      </c>
      <c r="F36" s="14">
        <f t="shared" si="11"/>
        <v>0.46729002384529111</v>
      </c>
      <c r="G36" s="13">
        <f t="shared" si="12"/>
        <v>0</v>
      </c>
      <c r="J36" s="14">
        <f t="shared" si="4"/>
        <v>0.45402925967337859</v>
      </c>
      <c r="K36" s="51">
        <f t="shared" si="5"/>
        <v>0</v>
      </c>
    </row>
    <row r="37" spans="3:11" hidden="1">
      <c r="C37" s="12">
        <f t="shared" si="6"/>
        <v>26</v>
      </c>
      <c r="D37" s="50">
        <f t="shared" si="10"/>
        <v>6.7363013698630141</v>
      </c>
      <c r="E37" s="13">
        <f t="shared" si="3"/>
        <v>0</v>
      </c>
      <c r="F37" s="14">
        <f t="shared" si="11"/>
        <v>0.45328356178610063</v>
      </c>
      <c r="G37" s="13">
        <f t="shared" si="12"/>
        <v>0</v>
      </c>
      <c r="J37" s="14">
        <f t="shared" si="4"/>
        <v>0.44042027323055449</v>
      </c>
      <c r="K37" s="51">
        <f t="shared" si="5"/>
        <v>0</v>
      </c>
    </row>
    <row r="38" spans="3:11" hidden="1">
      <c r="C38" s="12">
        <f t="shared" si="6"/>
        <v>27</v>
      </c>
      <c r="D38" s="50">
        <f t="shared" si="10"/>
        <v>6.9863013698630141</v>
      </c>
      <c r="E38" s="13">
        <f t="shared" si="3"/>
        <v>0</v>
      </c>
      <c r="F38" s="14">
        <f t="shared" si="11"/>
        <v>0.43969692674953997</v>
      </c>
      <c r="G38" s="13">
        <f t="shared" si="12"/>
        <v>0</v>
      </c>
      <c r="J38" s="14">
        <f t="shared" si="4"/>
        <v>0.42721919995203667</v>
      </c>
      <c r="K38" s="51">
        <f t="shared" si="5"/>
        <v>0</v>
      </c>
    </row>
    <row r="39" spans="3:11" hidden="1">
      <c r="C39" s="12">
        <f t="shared" si="6"/>
        <v>28</v>
      </c>
      <c r="D39" s="50">
        <f t="shared" si="10"/>
        <v>7.2363013698630141</v>
      </c>
      <c r="E39" s="13">
        <f t="shared" si="3"/>
        <v>0</v>
      </c>
      <c r="F39" s="14">
        <f t="shared" si="11"/>
        <v>0.4265175349204966</v>
      </c>
      <c r="G39" s="13">
        <f t="shared" si="12"/>
        <v>0</v>
      </c>
      <c r="J39" s="14">
        <f t="shared" si="4"/>
        <v>0.41441381312643</v>
      </c>
      <c r="K39" s="51">
        <f t="shared" si="5"/>
        <v>0</v>
      </c>
    </row>
    <row r="40" spans="3:11" hidden="1">
      <c r="C40" s="12">
        <f t="shared" si="6"/>
        <v>29</v>
      </c>
      <c r="D40" s="50">
        <f t="shared" si="10"/>
        <v>7.4863013698630141</v>
      </c>
      <c r="E40" s="13">
        <f t="shared" si="3"/>
        <v>0</v>
      </c>
      <c r="F40" s="14">
        <f t="shared" si="11"/>
        <v>0.41373317966873274</v>
      </c>
      <c r="G40" s="13">
        <f t="shared" si="12"/>
        <v>0</v>
      </c>
      <c r="J40" s="14">
        <f t="shared" si="4"/>
        <v>0.40199225252345522</v>
      </c>
      <c r="K40" s="51">
        <f t="shared" si="5"/>
        <v>0</v>
      </c>
    </row>
    <row r="41" spans="3:11" hidden="1">
      <c r="C41" s="12">
        <f t="shared" si="6"/>
        <v>30</v>
      </c>
      <c r="D41" s="50">
        <f t="shared" si="10"/>
        <v>7.7363013698630141</v>
      </c>
      <c r="E41" s="13">
        <f t="shared" si="3"/>
        <v>0</v>
      </c>
      <c r="F41" s="14">
        <f t="shared" si="11"/>
        <v>0.40133202024321735</v>
      </c>
      <c r="G41" s="13">
        <f t="shared" si="12"/>
        <v>0</v>
      </c>
      <c r="J41" s="14">
        <f t="shared" si="4"/>
        <v>0.38994301340911358</v>
      </c>
      <c r="K41" s="51">
        <f t="shared" si="5"/>
        <v>0</v>
      </c>
    </row>
    <row r="42" spans="3:11" hidden="1">
      <c r="C42" s="12">
        <f t="shared" si="6"/>
        <v>31</v>
      </c>
      <c r="D42" s="50">
        <f t="shared" si="10"/>
        <v>7.9863013698630141</v>
      </c>
      <c r="E42" s="13">
        <f t="shared" si="3"/>
        <v>0</v>
      </c>
      <c r="F42" s="14">
        <f t="shared" si="11"/>
        <v>0.38930257080533248</v>
      </c>
      <c r="G42" s="13">
        <f t="shared" si="12"/>
        <v>0</v>
      </c>
      <c r="J42" s="14">
        <f t="shared" si="4"/>
        <v>0.37825493589010917</v>
      </c>
      <c r="K42" s="51">
        <f t="shared" si="5"/>
        <v>0</v>
      </c>
    </row>
    <row r="43" spans="3:11" hidden="1">
      <c r="C43" s="12">
        <f t="shared" si="6"/>
        <v>32</v>
      </c>
      <c r="D43" s="50">
        <f t="shared" si="10"/>
        <v>8.2363013698630141</v>
      </c>
      <c r="E43" s="13">
        <f t="shared" si="3"/>
        <v>0</v>
      </c>
      <c r="F43" s="14">
        <f t="shared" si="11"/>
        <v>0.37763368979079692</v>
      </c>
      <c r="G43" s="13">
        <f t="shared" si="12"/>
        <v>0</v>
      </c>
      <c r="J43" s="14">
        <f t="shared" si="4"/>
        <v>0.36691719457765953</v>
      </c>
      <c r="K43" s="51">
        <f t="shared" si="5"/>
        <v>0</v>
      </c>
    </row>
    <row r="44" spans="3:11" hidden="1">
      <c r="C44" s="12">
        <f t="shared" si="6"/>
        <v>33</v>
      </c>
      <c r="D44" s="50">
        <f t="shared" si="10"/>
        <v>8.4863013698630141</v>
      </c>
      <c r="E44" s="13">
        <f t="shared" si="3"/>
        <v>0</v>
      </c>
      <c r="F44" s="14">
        <f t="shared" si="11"/>
        <v>0.366314569590452</v>
      </c>
      <c r="G44" s="13">
        <f t="shared" si="12"/>
        <v>0</v>
      </c>
      <c r="J44" s="14">
        <f t="shared" si="4"/>
        <v>0.35591928856112093</v>
      </c>
      <c r="K44" s="51">
        <f t="shared" si="5"/>
        <v>0</v>
      </c>
    </row>
    <row r="45" spans="3:11" hidden="1">
      <c r="C45" s="12">
        <f t="shared" si="6"/>
        <v>34</v>
      </c>
      <c r="D45" s="50">
        <f t="shared" si="10"/>
        <v>8.7363013698630141</v>
      </c>
      <c r="E45" s="13">
        <f t="shared" si="3"/>
        <v>0</v>
      </c>
      <c r="F45" s="14">
        <f t="shared" si="11"/>
        <v>0.35533472654035503</v>
      </c>
      <c r="G45" s="13">
        <f t="shared" si="12"/>
        <v>0</v>
      </c>
      <c r="J45" s="14">
        <f t="shared" si="4"/>
        <v>0.34525103168214272</v>
      </c>
      <c r="K45" s="51">
        <f t="shared" si="5"/>
        <v>0</v>
      </c>
    </row>
    <row r="46" spans="3:11" hidden="1">
      <c r="C46" s="12">
        <f t="shared" si="6"/>
        <v>35</v>
      </c>
      <c r="D46" s="50">
        <f t="shared" si="10"/>
        <v>8.9863013698630141</v>
      </c>
      <c r="E46" s="13">
        <f t="shared" si="3"/>
        <v>0</v>
      </c>
      <c r="F46" s="14">
        <f t="shared" si="11"/>
        <v>0.34468399121190707</v>
      </c>
      <c r="G46" s="13">
        <f t="shared" si="12"/>
        <v>0</v>
      </c>
      <c r="J46" s="14">
        <f t="shared" si="4"/>
        <v>0.33490254310034212</v>
      </c>
      <c r="K46" s="51">
        <f t="shared" si="5"/>
        <v>0</v>
      </c>
    </row>
    <row r="47" spans="3:11" hidden="1">
      <c r="C47" s="12">
        <f t="shared" si="6"/>
        <v>36</v>
      </c>
      <c r="D47" s="50">
        <f t="shared" si="10"/>
        <v>9.2363013698630141</v>
      </c>
      <c r="E47" s="13">
        <f t="shared" si="3"/>
        <v>0</v>
      </c>
      <c r="F47" s="14">
        <f t="shared" si="11"/>
        <v>0.33435249899302266</v>
      </c>
      <c r="G47" s="13">
        <f t="shared" si="12"/>
        <v>0</v>
      </c>
      <c r="J47" s="14">
        <f t="shared" si="4"/>
        <v>0.32486423814176169</v>
      </c>
      <c r="K47" s="51">
        <f t="shared" si="5"/>
        <v>0</v>
      </c>
    </row>
    <row r="48" spans="3:11" hidden="1">
      <c r="C48" s="12">
        <f t="shared" si="6"/>
        <v>37</v>
      </c>
      <c r="D48" s="50">
        <f t="shared" si="10"/>
        <v>9.4863013698630141</v>
      </c>
      <c r="E48" s="13">
        <f t="shared" si="3"/>
        <v>0</v>
      </c>
      <c r="F48" s="14">
        <f t="shared" si="11"/>
        <v>0.32433068095161771</v>
      </c>
      <c r="G48" s="13">
        <f t="shared" si="12"/>
        <v>0</v>
      </c>
      <c r="J48" s="14">
        <f t="shared" si="4"/>
        <v>0.31512681942163323</v>
      </c>
      <c r="K48" s="51">
        <f t="shared" si="5"/>
        <v>0</v>
      </c>
    </row>
    <row r="49" spans="3:11" hidden="1">
      <c r="C49" s="12">
        <f t="shared" si="6"/>
        <v>38</v>
      </c>
      <c r="D49" s="50">
        <f t="shared" si="10"/>
        <v>9.7363013698630141</v>
      </c>
      <c r="E49" s="13">
        <f t="shared" si="3"/>
        <v>0</v>
      </c>
      <c r="F49" s="14">
        <f t="shared" si="11"/>
        <v>0.3146092549729535</v>
      </c>
      <c r="G49" s="13">
        <f t="shared" si="12"/>
        <v>0</v>
      </c>
      <c r="J49" s="14">
        <f t="shared" si="4"/>
        <v>0.30568126823322661</v>
      </c>
      <c r="K49" s="51">
        <f t="shared" si="5"/>
        <v>0</v>
      </c>
    </row>
    <row r="50" spans="3:11" hidden="1">
      <c r="C50" s="12">
        <f t="shared" si="6"/>
        <v>39</v>
      </c>
      <c r="D50" s="50">
        <f t="shared" si="10"/>
        <v>9.9863013698630141</v>
      </c>
      <c r="E50" s="13">
        <f t="shared" si="3"/>
        <v>0</v>
      </c>
      <c r="F50" s="14">
        <f t="shared" si="11"/>
        <v>0.30517921716262825</v>
      </c>
      <c r="G50" s="13">
        <f t="shared" si="12"/>
        <v>0</v>
      </c>
      <c r="J50" s="14">
        <f t="shared" si="4"/>
        <v>0.29651883619480701</v>
      </c>
      <c r="K50" s="51">
        <f t="shared" si="5"/>
        <v>0</v>
      </c>
    </row>
    <row r="51" spans="3:11" hidden="1">
      <c r="C51" s="12">
        <f t="shared" si="6"/>
        <v>40</v>
      </c>
      <c r="D51" s="50">
        <f t="shared" si="10"/>
        <v>10.236301369863014</v>
      </c>
      <c r="E51" s="13">
        <f t="shared" si="3"/>
        <v>0</v>
      </c>
      <c r="F51" s="14">
        <f t="shared" si="11"/>
        <v>0.29603183350725415</v>
      </c>
      <c r="G51" s="13">
        <f t="shared" si="12"/>
        <v>0</v>
      </c>
      <c r="J51" s="14">
        <f t="shared" si="4"/>
        <v>0.28763103714696581</v>
      </c>
      <c r="K51" s="51">
        <f t="shared" si="5"/>
        <v>0</v>
      </c>
    </row>
    <row r="52" spans="3:11" hidden="1">
      <c r="C52" s="12">
        <f t="shared" si="6"/>
        <v>41</v>
      </c>
      <c r="D52" s="50">
        <f t="shared" si="10"/>
        <v>10.486301369863014</v>
      </c>
      <c r="E52" s="13">
        <f t="shared" si="3"/>
        <v>0</v>
      </c>
      <c r="F52" s="14">
        <f t="shared" si="11"/>
        <v>0.28715863178509471</v>
      </c>
      <c r="G52" s="13">
        <f t="shared" si="12"/>
        <v>0</v>
      </c>
      <c r="J52" s="14">
        <f t="shared" si="4"/>
        <v>0.27900963929281775</v>
      </c>
      <c r="K52" s="51">
        <f t="shared" si="5"/>
        <v>0</v>
      </c>
    </row>
    <row r="53" spans="3:11" hidden="1">
      <c r="C53" s="12">
        <f t="shared" si="6"/>
        <v>42</v>
      </c>
      <c r="D53" s="50">
        <f t="shared" si="10"/>
        <v>10.736301369863014</v>
      </c>
      <c r="E53" s="13">
        <f t="shared" si="3"/>
        <v>0</v>
      </c>
      <c r="F53" s="14">
        <f t="shared" si="11"/>
        <v>0.27855139371917226</v>
      </c>
      <c r="G53" s="13">
        <f t="shared" si="12"/>
        <v>0</v>
      </c>
      <c r="J53" s="14">
        <f t="shared" si="4"/>
        <v>0.2706466575737877</v>
      </c>
      <c r="K53" s="51">
        <f t="shared" si="5"/>
        <v>0</v>
      </c>
    </row>
    <row r="54" spans="3:11" hidden="1">
      <c r="C54" s="12">
        <f t="shared" si="6"/>
        <v>43</v>
      </c>
      <c r="D54" s="50">
        <f t="shared" si="10"/>
        <v>10.986301369863014</v>
      </c>
      <c r="E54" s="13">
        <f t="shared" si="3"/>
        <v>0</v>
      </c>
      <c r="F54" s="14">
        <f t="shared" si="11"/>
        <v>0.27020214736557602</v>
      </c>
      <c r="G54" s="13">
        <f t="shared" si="12"/>
        <v>0</v>
      </c>
      <c r="J54" s="14">
        <f t="shared" si="4"/>
        <v>0.26253434627392352</v>
      </c>
      <c r="K54" s="51">
        <f t="shared" si="5"/>
        <v>0</v>
      </c>
    </row>
    <row r="55" spans="3:11" hidden="1">
      <c r="C55" s="12">
        <f t="shared" si="6"/>
        <v>44</v>
      </c>
      <c r="D55" s="50">
        <f t="shared" si="10"/>
        <v>11.236301369863014</v>
      </c>
      <c r="E55" s="13">
        <f t="shared" si="3"/>
        <v>0</v>
      </c>
      <c r="F55" s="14">
        <f t="shared" si="11"/>
        <v>0.26210315972992143</v>
      </c>
      <c r="G55" s="13">
        <f t="shared" si="12"/>
        <v>0</v>
      </c>
      <c r="J55" s="14">
        <f t="shared" si="4"/>
        <v>0.2546651918458856</v>
      </c>
      <c r="K55" s="51">
        <f t="shared" si="5"/>
        <v>0</v>
      </c>
    </row>
    <row r="56" spans="3:11" hidden="1">
      <c r="C56" s="12">
        <f t="shared" si="6"/>
        <v>45</v>
      </c>
      <c r="D56" s="50">
        <f t="shared" si="10"/>
        <v>11.486301369863014</v>
      </c>
      <c r="E56" s="13">
        <f t="shared" si="3"/>
        <v>0</v>
      </c>
      <c r="F56" s="14">
        <f t="shared" si="11"/>
        <v>0.25424692960512313</v>
      </c>
      <c r="G56" s="13">
        <f t="shared" si="12"/>
        <v>0</v>
      </c>
      <c r="J56" s="14">
        <f t="shared" si="4"/>
        <v>0.24703190595196975</v>
      </c>
      <c r="K56" s="51">
        <f t="shared" si="5"/>
        <v>0</v>
      </c>
    </row>
    <row r="57" spans="3:11" hidden="1">
      <c r="C57" s="12">
        <f t="shared" si="6"/>
        <v>46</v>
      </c>
      <c r="D57" s="50">
        <f t="shared" si="10"/>
        <v>11.736301369863014</v>
      </c>
      <c r="E57" s="13">
        <f t="shared" si="3"/>
        <v>0</v>
      </c>
      <c r="F57" s="14">
        <f t="shared" si="11"/>
        <v>0.24662618062384628</v>
      </c>
      <c r="G57" s="13">
        <f t="shared" si="12"/>
        <v>0</v>
      </c>
      <c r="J57" s="14">
        <f t="shared" si="4"/>
        <v>0.23962741871371593</v>
      </c>
      <c r="K57" s="51">
        <f t="shared" si="5"/>
        <v>0</v>
      </c>
    </row>
    <row r="58" spans="3:11" hidden="1">
      <c r="C58" s="12">
        <f t="shared" si="6"/>
        <v>47</v>
      </c>
      <c r="D58" s="50">
        <f t="shared" si="10"/>
        <v>11.986301369863014</v>
      </c>
      <c r="E58" s="13">
        <f t="shared" si="3"/>
        <v>0</v>
      </c>
      <c r="F58" s="14">
        <f t="shared" si="11"/>
        <v>0.23923385451920293</v>
      </c>
      <c r="G58" s="13">
        <f t="shared" si="12"/>
        <v>0</v>
      </c>
      <c r="J58" s="14">
        <f t="shared" si="4"/>
        <v>0.2324448721638529</v>
      </c>
      <c r="K58" s="51">
        <f t="shared" si="5"/>
        <v>0</v>
      </c>
    </row>
    <row r="59" spans="3:11" hidden="1">
      <c r="C59" s="12">
        <f t="shared" si="6"/>
        <v>48</v>
      </c>
      <c r="D59" s="50">
        <f t="shared" si="10"/>
        <v>12.236301369863014</v>
      </c>
      <c r="E59" s="13">
        <f t="shared" si="3"/>
        <v>0</v>
      </c>
      <c r="F59" s="14">
        <f t="shared" si="11"/>
        <v>0.23206310458745072</v>
      </c>
      <c r="G59" s="13">
        <f t="shared" si="12"/>
        <v>0</v>
      </c>
      <c r="J59" s="14">
        <f t="shared" si="4"/>
        <v>0.22547761389451249</v>
      </c>
      <c r="K59" s="51">
        <f t="shared" si="5"/>
        <v>0</v>
      </c>
    </row>
    <row r="60" spans="3:11" hidden="1">
      <c r="C60" s="12">
        <f t="shared" si="6"/>
        <v>49</v>
      </c>
      <c r="D60" s="50">
        <f t="shared" si="10"/>
        <v>12.486301369863014</v>
      </c>
      <c r="E60" s="13">
        <f t="shared" si="3"/>
        <v>0</v>
      </c>
      <c r="F60" s="14">
        <f t="shared" si="11"/>
        <v>0.22510728934663959</v>
      </c>
      <c r="G60" s="13">
        <f t="shared" si="12"/>
        <v>0</v>
      </c>
      <c r="J60" s="14">
        <f t="shared" si="4"/>
        <v>0.21871919089583133</v>
      </c>
      <c r="K60" s="51">
        <f t="shared" si="5"/>
        <v>0</v>
      </c>
    </row>
    <row r="61" spans="3:11" hidden="1">
      <c r="C61" s="12">
        <f t="shared" si="6"/>
        <v>50</v>
      </c>
      <c r="D61" s="50">
        <f t="shared" si="10"/>
        <v>12.736301369863014</v>
      </c>
      <c r="E61" s="13">
        <f t="shared" si="3"/>
        <v>0</v>
      </c>
      <c r="F61" s="14">
        <f t="shared" si="11"/>
        <v>0.21835996638533275</v>
      </c>
      <c r="G61" s="13">
        <f t="shared" si="12"/>
        <v>0</v>
      </c>
      <c r="J61" s="14">
        <f t="shared" si="4"/>
        <v>0.21216334357923297</v>
      </c>
      <c r="K61" s="51">
        <f t="shared" si="5"/>
        <v>0</v>
      </c>
    </row>
    <row r="62" spans="3:11" hidden="1">
      <c r="C62" s="12">
        <f t="shared" si="6"/>
        <v>51</v>
      </c>
      <c r="D62" s="50">
        <f t="shared" si="10"/>
        <v>12.986301369863014</v>
      </c>
      <c r="E62" s="13">
        <f t="shared" si="3"/>
        <v>0</v>
      </c>
      <c r="F62" s="14">
        <f t="shared" si="11"/>
        <v>0.21181488639570548</v>
      </c>
      <c r="G62" s="13">
        <f t="shared" si="12"/>
        <v>0</v>
      </c>
      <c r="J62" s="14">
        <f t="shared" si="4"/>
        <v>0.20580399997985546</v>
      </c>
      <c r="K62" s="51">
        <f t="shared" si="5"/>
        <v>0</v>
      </c>
    </row>
    <row r="63" spans="3:11" hidden="1">
      <c r="C63" s="12">
        <f t="shared" si="6"/>
        <v>52</v>
      </c>
      <c r="D63" s="50">
        <f t="shared" si="10"/>
        <v>13.236301369863014</v>
      </c>
      <c r="E63" s="13">
        <f t="shared" si="3"/>
        <v>0</v>
      </c>
      <c r="F63" s="14">
        <f t="shared" si="11"/>
        <v>0.20546598738549374</v>
      </c>
      <c r="G63" s="13">
        <f t="shared" si="12"/>
        <v>0</v>
      </c>
      <c r="J63" s="14">
        <f t="shared" si="4"/>
        <v>0.1996352701327534</v>
      </c>
      <c r="K63" s="51">
        <f t="shared" si="5"/>
        <v>0</v>
      </c>
    </row>
    <row r="64" spans="3:11" hidden="1">
      <c r="C64" s="12">
        <f t="shared" si="6"/>
        <v>53</v>
      </c>
      <c r="D64" s="50">
        <f t="shared" si="10"/>
        <v>13.486301369863014</v>
      </c>
      <c r="E64" s="13">
        <f t="shared" si="3"/>
        <v>0</v>
      </c>
      <c r="F64" s="14">
        <f t="shared" si="11"/>
        <v>0.19930738906343365</v>
      </c>
      <c r="G64" s="13">
        <f t="shared" si="12"/>
        <v>0</v>
      </c>
      <c r="J64" s="14">
        <f t="shared" si="4"/>
        <v>0.19365144061766748</v>
      </c>
      <c r="K64" s="51">
        <f t="shared" si="5"/>
        <v>0</v>
      </c>
    </row>
    <row r="65" spans="3:11" hidden="1">
      <c r="C65" s="12">
        <f t="shared" si="6"/>
        <v>54</v>
      </c>
      <c r="D65" s="50">
        <f t="shared" si="10"/>
        <v>13.736301369863014</v>
      </c>
      <c r="E65" s="13">
        <f t="shared" si="3"/>
        <v>0</v>
      </c>
      <c r="F65" s="14">
        <f t="shared" si="11"/>
        <v>0.19333338739299025</v>
      </c>
      <c r="G65" s="13">
        <f t="shared" si="12"/>
        <v>0</v>
      </c>
      <c r="J65" s="14">
        <f t="shared" si="4"/>
        <v>0.18784696926730768</v>
      </c>
      <c r="K65" s="51">
        <f t="shared" si="5"/>
        <v>0</v>
      </c>
    </row>
    <row r="66" spans="3:11" hidden="1">
      <c r="C66" s="12">
        <f t="shared" si="6"/>
        <v>55</v>
      </c>
      <c r="D66" s="50">
        <f t="shared" si="10"/>
        <v>13.986301369863014</v>
      </c>
      <c r="E66" s="13">
        <f t="shared" si="3"/>
        <v>0</v>
      </c>
      <c r="F66" s="14">
        <f t="shared" si="11"/>
        <v>0.18753844930933186</v>
      </c>
      <c r="G66" s="13">
        <f t="shared" si="12"/>
        <v>0</v>
      </c>
      <c r="J66" s="14">
        <f t="shared" si="4"/>
        <v>0.18221648003424934</v>
      </c>
      <c r="K66" s="51">
        <f t="shared" si="5"/>
        <v>0</v>
      </c>
    </row>
    <row r="67" spans="3:11" hidden="1">
      <c r="C67" s="12">
        <f t="shared" si="6"/>
        <v>56</v>
      </c>
      <c r="D67" s="50">
        <f t="shared" si="10"/>
        <v>14.236301369863014</v>
      </c>
      <c r="E67" s="13">
        <f t="shared" si="3"/>
        <v>0</v>
      </c>
      <c r="F67" s="14">
        <f t="shared" si="11"/>
        <v>0.18191720759465702</v>
      </c>
      <c r="G67" s="13">
        <f t="shared" si="12"/>
        <v>0</v>
      </c>
      <c r="J67" s="14">
        <f t="shared" si="4"/>
        <v>0.17675475801168822</v>
      </c>
      <c r="K67" s="51">
        <f t="shared" si="5"/>
        <v>0</v>
      </c>
    </row>
    <row r="68" spans="3:11" hidden="1">
      <c r="C68" s="12">
        <f t="shared" si="6"/>
        <v>57</v>
      </c>
      <c r="D68" s="50">
        <f t="shared" si="10"/>
        <v>14.486301369863014</v>
      </c>
      <c r="E68" s="13">
        <f t="shared" si="3"/>
        <v>0</v>
      </c>
      <c r="F68" s="14">
        <f t="shared" si="11"/>
        <v>0.17646445590712678</v>
      </c>
      <c r="G68" s="13">
        <f t="shared" si="12"/>
        <v>0</v>
      </c>
      <c r="J68" s="14">
        <f t="shared" si="4"/>
        <v>0.17145674460344185</v>
      </c>
      <c r="K68" s="51">
        <f t="shared" si="5"/>
        <v>0</v>
      </c>
    </row>
    <row r="69" spans="3:11" hidden="1">
      <c r="C69" s="12">
        <f t="shared" si="6"/>
        <v>58</v>
      </c>
      <c r="D69" s="50">
        <f t="shared" si="10"/>
        <v>14.736301369863014</v>
      </c>
      <c r="E69" s="13">
        <f t="shared" si="3"/>
        <v>0</v>
      </c>
      <c r="F69" s="14">
        <f t="shared" si="11"/>
        <v>0.17117514395879987</v>
      </c>
      <c r="G69" s="13">
        <f t="shared" si="12"/>
        <v>0</v>
      </c>
      <c r="J69" s="14">
        <f t="shared" si="4"/>
        <v>0.16631753283872525</v>
      </c>
      <c r="K69" s="51">
        <f t="shared" si="5"/>
        <v>0</v>
      </c>
    </row>
    <row r="70" spans="3:11" hidden="1">
      <c r="C70" s="12">
        <f t="shared" si="6"/>
        <v>59</v>
      </c>
      <c r="D70" s="50">
        <f t="shared" si="10"/>
        <v>14.986301369863014</v>
      </c>
      <c r="E70" s="13">
        <f t="shared" si="3"/>
        <v>0</v>
      </c>
      <c r="F70" s="14">
        <f t="shared" si="11"/>
        <v>0.16604437283810253</v>
      </c>
      <c r="G70" s="13">
        <f t="shared" si="12"/>
        <v>0</v>
      </c>
      <c r="J70" s="14">
        <f t="shared" si="4"/>
        <v>0.16133236282735985</v>
      </c>
      <c r="K70" s="51">
        <f t="shared" si="5"/>
        <v>0</v>
      </c>
    </row>
    <row r="71" spans="3:11" hidden="1">
      <c r="C71" s="12">
        <f t="shared" si="6"/>
        <v>60</v>
      </c>
      <c r="D71" s="50">
        <f t="shared" si="10"/>
        <v>15.236301369863014</v>
      </c>
      <c r="E71" s="13">
        <f t="shared" si="3"/>
        <v>0</v>
      </c>
      <c r="F71" s="14">
        <f t="shared" si="11"/>
        <v>0.16106739047250221</v>
      </c>
      <c r="G71" s="13">
        <f t="shared" si="12"/>
        <v>0</v>
      </c>
      <c r="J71" s="14">
        <f t="shared" si="4"/>
        <v>0.15649661735120754</v>
      </c>
      <c r="K71" s="51">
        <f t="shared" si="5"/>
        <v>0</v>
      </c>
    </row>
    <row r="72" spans="3:11" hidden="1">
      <c r="C72" s="12">
        <f t="shared" si="6"/>
        <v>61</v>
      </c>
      <c r="D72" s="50">
        <f t="shared" si="10"/>
        <v>15.486301369863014</v>
      </c>
      <c r="E72" s="13">
        <f t="shared" si="3"/>
        <v>0</v>
      </c>
      <c r="F72" s="14">
        <f t="shared" si="11"/>
        <v>0.15623958722718229</v>
      </c>
      <c r="G72" s="13">
        <f t="shared" si="12"/>
        <v>0</v>
      </c>
      <c r="J72" s="14">
        <f t="shared" si="4"/>
        <v>0.15180581758774619</v>
      </c>
      <c r="K72" s="51">
        <f t="shared" si="5"/>
        <v>0</v>
      </c>
    </row>
    <row r="73" spans="3:11" hidden="1">
      <c r="C73" s="12">
        <f t="shared" si="6"/>
        <v>62</v>
      </c>
      <c r="D73" s="50">
        <f t="shared" si="10"/>
        <v>15.736301369863014</v>
      </c>
      <c r="E73" s="13">
        <f t="shared" si="3"/>
        <v>0</v>
      </c>
      <c r="F73" s="14">
        <f t="shared" si="11"/>
        <v>0.15155649163564097</v>
      </c>
      <c r="G73" s="13">
        <f t="shared" si="12"/>
        <v>0</v>
      </c>
      <c r="J73" s="14">
        <f t="shared" si="4"/>
        <v>0.14725561896182576</v>
      </c>
      <c r="K73" s="51">
        <f t="shared" si="5"/>
        <v>0</v>
      </c>
    </row>
    <row r="74" spans="3:11" hidden="1">
      <c r="C74" s="12">
        <f t="shared" si="6"/>
        <v>63</v>
      </c>
      <c r="D74" s="50">
        <f t="shared" si="10"/>
        <v>15.986301369863014</v>
      </c>
      <c r="E74" s="13">
        <f t="shared" si="3"/>
        <v>0</v>
      </c>
      <c r="F74" s="14">
        <f t="shared" si="11"/>
        <v>0.14701376625826071</v>
      </c>
      <c r="G74" s="13">
        <f t="shared" si="12"/>
        <v>0</v>
      </c>
      <c r="J74" s="14">
        <f t="shared" si="4"/>
        <v>0.14284180712176328</v>
      </c>
      <c r="K74" s="51">
        <f t="shared" si="5"/>
        <v>0</v>
      </c>
    </row>
    <row r="75" spans="3:11" hidden="1">
      <c r="C75" s="12">
        <f t="shared" si="6"/>
        <v>64</v>
      </c>
      <c r="D75" s="50">
        <f t="shared" si="10"/>
        <v>16.236301369863014</v>
      </c>
      <c r="E75" s="13">
        <f t="shared" si="3"/>
        <v>0</v>
      </c>
      <c r="F75" s="14">
        <f t="shared" si="11"/>
        <v>0.14260720366501187</v>
      </c>
      <c r="G75" s="13">
        <f t="shared" si="12"/>
        <v>0</v>
      </c>
      <c r="J75" s="14">
        <f t="shared" si="4"/>
        <v>0.13856029403604939</v>
      </c>
      <c r="K75" s="51">
        <f t="shared" si="5"/>
        <v>0</v>
      </c>
    </row>
    <row r="76" spans="3:11" hidden="1">
      <c r="C76" s="12">
        <f t="shared" si="6"/>
        <v>65</v>
      </c>
      <c r="D76" s="50">
        <f t="shared" si="10"/>
        <v>16.486301369863014</v>
      </c>
      <c r="E76" s="13">
        <f t="shared" si="3"/>
        <v>0</v>
      </c>
      <c r="F76" s="14">
        <f t="shared" si="11"/>
        <v>0.13833272253857004</v>
      </c>
      <c r="G76" s="13">
        <f t="shared" si="12"/>
        <v>0</v>
      </c>
      <c r="J76" s="14">
        <f t="shared" ref="J76:J111" si="13">(1/(1+$G$6*$D$11))*(1/(1+$G$6/$F$6)^C76)</f>
        <v>0.13440711420705148</v>
      </c>
      <c r="K76" s="51">
        <f t="shared" ref="K76:K111" si="14">E76*J76</f>
        <v>0</v>
      </c>
    </row>
    <row r="77" spans="3:11" hidden="1">
      <c r="C77" s="12">
        <f t="shared" si="6"/>
        <v>66</v>
      </c>
      <c r="D77" s="50">
        <f t="shared" si="10"/>
        <v>16.736301369863014</v>
      </c>
      <c r="E77" s="13">
        <f t="shared" si="3"/>
        <v>0</v>
      </c>
      <c r="F77" s="14">
        <f t="shared" si="11"/>
        <v>0.1341863638942381</v>
      </c>
      <c r="G77" s="13">
        <f t="shared" si="12"/>
        <v>0</v>
      </c>
      <c r="J77" s="14">
        <f t="shared" si="13"/>
        <v>0.1303784209982069</v>
      </c>
      <c r="K77" s="51">
        <f t="shared" si="14"/>
        <v>0</v>
      </c>
    </row>
    <row r="78" spans="3:11" hidden="1">
      <c r="C78" s="12">
        <f t="shared" si="6"/>
        <v>67</v>
      </c>
      <c r="D78" s="50">
        <f t="shared" si="10"/>
        <v>16.986301369863014</v>
      </c>
      <c r="E78" s="13">
        <f t="shared" si="3"/>
        <v>0</v>
      </c>
      <c r="F78" s="14">
        <f t="shared" si="11"/>
        <v>0.13016428741317113</v>
      </c>
      <c r="G78" s="13">
        <f t="shared" si="12"/>
        <v>0</v>
      </c>
      <c r="J78" s="14">
        <f t="shared" si="13"/>
        <v>0.12647048307130362</v>
      </c>
      <c r="K78" s="51">
        <f t="shared" si="14"/>
        <v>0</v>
      </c>
    </row>
    <row r="79" spans="3:11" hidden="1">
      <c r="C79" s="12">
        <f t="shared" si="6"/>
        <v>68</v>
      </c>
      <c r="D79" s="50">
        <f t="shared" si="10"/>
        <v>17.236301369863014</v>
      </c>
      <c r="E79" s="13">
        <f t="shared" si="3"/>
        <v>0</v>
      </c>
      <c r="F79" s="14">
        <f t="shared" si="11"/>
        <v>0.12626276788550889</v>
      </c>
      <c r="G79" s="13">
        <f t="shared" si="12"/>
        <v>0</v>
      </c>
      <c r="J79" s="14">
        <f t="shared" si="13"/>
        <v>0.12267968093054964</v>
      </c>
      <c r="K79" s="51">
        <f t="shared" si="14"/>
        <v>0</v>
      </c>
    </row>
    <row r="80" spans="3:11" hidden="1">
      <c r="C80" s="12">
        <f t="shared" si="6"/>
        <v>69</v>
      </c>
      <c r="D80" s="50">
        <f t="shared" si="10"/>
        <v>17.486301369863014</v>
      </c>
      <c r="E80" s="13">
        <f t="shared" si="3"/>
        <v>0</v>
      </c>
      <c r="F80" s="14">
        <f t="shared" si="11"/>
        <v>0.12247819176012113</v>
      </c>
      <c r="G80" s="13">
        <f t="shared" si="12"/>
        <v>0</v>
      </c>
      <c r="J80" s="14">
        <f t="shared" si="13"/>
        <v>0.11900250357022953</v>
      </c>
      <c r="K80" s="51">
        <f t="shared" si="14"/>
        <v>0</v>
      </c>
    </row>
    <row r="81" spans="3:11" hidden="1">
      <c r="C81" s="12">
        <f t="shared" si="6"/>
        <v>70</v>
      </c>
      <c r="D81" s="50">
        <f t="shared" si="10"/>
        <v>17.736301369863014</v>
      </c>
      <c r="E81" s="13">
        <f t="shared" si="3"/>
        <v>0</v>
      </c>
      <c r="F81" s="14">
        <f t="shared" si="11"/>
        <v>0.11880705379777007</v>
      </c>
      <c r="G81" s="13">
        <f t="shared" si="12"/>
        <v>0</v>
      </c>
      <c r="J81" s="14">
        <f t="shared" si="13"/>
        <v>0.11543554522284369</v>
      </c>
      <c r="K81" s="51">
        <f t="shared" si="14"/>
        <v>0</v>
      </c>
    </row>
    <row r="82" spans="3:11" hidden="1">
      <c r="C82" s="12">
        <f t="shared" si="6"/>
        <v>71</v>
      </c>
      <c r="D82" s="50">
        <f t="shared" si="10"/>
        <v>17.986301369863014</v>
      </c>
      <c r="E82" s="13">
        <f t="shared" si="3"/>
        <v>0</v>
      </c>
      <c r="F82" s="14">
        <f t="shared" si="11"/>
        <v>0.11524595382459023</v>
      </c>
      <c r="G82" s="13">
        <f t="shared" si="12"/>
        <v>0</v>
      </c>
      <c r="J82" s="14">
        <f t="shared" si="13"/>
        <v>0.1119755022047179</v>
      </c>
      <c r="K82" s="51">
        <f t="shared" si="14"/>
        <v>0</v>
      </c>
    </row>
    <row r="83" spans="3:11" hidden="1">
      <c r="C83" s="12">
        <f t="shared" si="6"/>
        <v>72</v>
      </c>
      <c r="D83" s="50">
        <f t="shared" si="10"/>
        <v>18.236301369863014</v>
      </c>
      <c r="E83" s="13">
        <f t="shared" si="3"/>
        <v>0</v>
      </c>
      <c r="F83" s="14">
        <f t="shared" si="11"/>
        <v>0.11179159358287927</v>
      </c>
      <c r="G83" s="13">
        <f t="shared" si="12"/>
        <v>0</v>
      </c>
      <c r="J83" s="14">
        <f t="shared" si="13"/>
        <v>0.10861916985616249</v>
      </c>
      <c r="K83" s="51">
        <f t="shared" si="14"/>
        <v>0</v>
      </c>
    </row>
    <row r="84" spans="3:11" hidden="1">
      <c r="C84" s="12">
        <f t="shared" si="6"/>
        <v>73</v>
      </c>
      <c r="D84" s="50">
        <f t="shared" si="10"/>
        <v>18.486301369863014</v>
      </c>
      <c r="E84" s="13">
        <f t="shared" si="3"/>
        <v>0</v>
      </c>
      <c r="F84" s="14">
        <f t="shared" si="11"/>
        <v>0.10844077367628215</v>
      </c>
      <c r="G84" s="13">
        <f t="shared" si="12"/>
        <v>0</v>
      </c>
      <c r="J84" s="14">
        <f t="shared" si="13"/>
        <v>0.1053634395733461</v>
      </c>
      <c r="K84" s="51">
        <f t="shared" si="14"/>
        <v>0</v>
      </c>
    </row>
    <row r="85" spans="3:11" hidden="1">
      <c r="C85" s="12">
        <f t="shared" si="6"/>
        <v>74</v>
      </c>
      <c r="D85" s="50">
        <f t="shared" si="10"/>
        <v>18.736301369863014</v>
      </c>
      <c r="E85" s="13">
        <f t="shared" si="3"/>
        <v>0</v>
      </c>
      <c r="F85" s="14">
        <f t="shared" si="11"/>
        <v>0.10519039060654005</v>
      </c>
      <c r="G85" s="13">
        <f t="shared" si="12"/>
        <v>0</v>
      </c>
      <c r="J85" s="14">
        <f t="shared" si="13"/>
        <v>0.10220529592913578</v>
      </c>
      <c r="K85" s="51">
        <f t="shared" si="14"/>
        <v>0</v>
      </c>
    </row>
    <row r="86" spans="3:11" hidden="1">
      <c r="C86" s="12">
        <f t="shared" si="6"/>
        <v>75</v>
      </c>
      <c r="D86" s="50">
        <f t="shared" si="10"/>
        <v>18.986301369863014</v>
      </c>
      <c r="E86" s="13">
        <f t="shared" si="3"/>
        <v>0</v>
      </c>
      <c r="F86" s="14">
        <f t="shared" si="11"/>
        <v>0.10203743389905914</v>
      </c>
      <c r="G86" s="13">
        <f t="shared" si="12"/>
        <v>0</v>
      </c>
      <c r="J86" s="14">
        <f t="shared" si="13"/>
        <v>9.9141813880236504E-2</v>
      </c>
      <c r="K86" s="51">
        <f t="shared" si="14"/>
        <v>0</v>
      </c>
    </row>
    <row r="87" spans="3:11" hidden="1">
      <c r="C87" s="12">
        <f t="shared" si="6"/>
        <v>76</v>
      </c>
      <c r="D87" s="50">
        <f t="shared" si="10"/>
        <v>19.236301369863014</v>
      </c>
      <c r="E87" s="13">
        <f t="shared" si="3"/>
        <v>0</v>
      </c>
      <c r="F87" s="14">
        <f t="shared" si="11"/>
        <v>9.8978983314636865E-2</v>
      </c>
      <c r="G87" s="13">
        <f t="shared" si="12"/>
        <v>0</v>
      </c>
      <c r="J87" s="14">
        <f t="shared" si="13"/>
        <v>9.617015605804298E-2</v>
      </c>
      <c r="K87" s="51">
        <f t="shared" si="14"/>
        <v>0</v>
      </c>
    </row>
    <row r="88" spans="3:11" hidden="1">
      <c r="C88" s="12">
        <f t="shared" si="6"/>
        <v>77</v>
      </c>
      <c r="D88" s="50">
        <f t="shared" ref="D88:D111" si="15">D87+1/$F$6</f>
        <v>19.486301369863014</v>
      </c>
      <c r="E88" s="13">
        <f t="shared" si="3"/>
        <v>0</v>
      </c>
      <c r="F88" s="14">
        <f t="shared" ref="F88:F111" si="16">1/(1+$G$6/$F$6)^C88</f>
        <v>9.6012206144763648E-2</v>
      </c>
      <c r="G88" s="13">
        <f t="shared" ref="G88:G111" si="17">E88*F88</f>
        <v>0</v>
      </c>
      <c r="J88" s="14">
        <f t="shared" si="13"/>
        <v>9.3287570140695469E-2</v>
      </c>
      <c r="K88" s="51">
        <f t="shared" si="14"/>
        <v>0</v>
      </c>
    </row>
    <row r="89" spans="3:11" hidden="1">
      <c r="C89" s="12">
        <f t="shared" ref="C89:C111" si="18">C88+1</f>
        <v>78</v>
      </c>
      <c r="D89" s="50">
        <f t="shared" si="15"/>
        <v>19.736301369863014</v>
      </c>
      <c r="E89" s="13">
        <f t="shared" si="3"/>
        <v>0</v>
      </c>
      <c r="F89" s="14">
        <f t="shared" si="16"/>
        <v>9.3134354587994628E-2</v>
      </c>
      <c r="G89" s="13">
        <f t="shared" si="17"/>
        <v>0</v>
      </c>
      <c r="J89" s="14">
        <f t="shared" si="13"/>
        <v>9.0491386303904825E-2</v>
      </c>
      <c r="K89" s="51">
        <f t="shared" si="14"/>
        <v>0</v>
      </c>
    </row>
    <row r="90" spans="3:11" hidden="1">
      <c r="C90" s="12">
        <f t="shared" si="18"/>
        <v>79</v>
      </c>
      <c r="D90" s="50">
        <f t="shared" si="15"/>
        <v>19.986301369863014</v>
      </c>
      <c r="E90" s="13">
        <f t="shared" si="3"/>
        <v>0</v>
      </c>
      <c r="F90" s="14">
        <f t="shared" si="16"/>
        <v>9.0342763204961318E-2</v>
      </c>
      <c r="G90" s="13">
        <f t="shared" si="17"/>
        <v>0</v>
      </c>
      <c r="J90" s="14">
        <f t="shared" si="13"/>
        <v>8.7779014748185877E-2</v>
      </c>
      <c r="K90" s="51">
        <f t="shared" si="14"/>
        <v>0</v>
      </c>
    </row>
    <row r="91" spans="3:11" hidden="1">
      <c r="C91" s="12">
        <f t="shared" si="18"/>
        <v>80</v>
      </c>
      <c r="D91" s="50">
        <f t="shared" si="15"/>
        <v>20.236301369863014</v>
      </c>
      <c r="E91" s="13">
        <f t="shared" si="3"/>
        <v>0</v>
      </c>
      <c r="F91" s="14">
        <f t="shared" si="16"/>
        <v>8.763484644966664E-2</v>
      </c>
      <c r="G91" s="13">
        <f t="shared" si="17"/>
        <v>0</v>
      </c>
      <c r="J91" s="14">
        <f t="shared" si="13"/>
        <v>8.5147943300209417E-2</v>
      </c>
      <c r="K91" s="51">
        <f t="shared" si="14"/>
        <v>0</v>
      </c>
    </row>
    <row r="92" spans="3:11" hidden="1">
      <c r="C92" s="12">
        <f t="shared" si="18"/>
        <v>81</v>
      </c>
      <c r="D92" s="50">
        <f t="shared" si="15"/>
        <v>20.486301369863014</v>
      </c>
      <c r="E92" s="13">
        <f t="shared" si="3"/>
        <v>0</v>
      </c>
      <c r="F92" s="14">
        <f t="shared" si="16"/>
        <v>8.5008096274776054E-2</v>
      </c>
      <c r="G92" s="13">
        <f t="shared" si="17"/>
        <v>0</v>
      </c>
      <c r="J92" s="14">
        <f t="shared" si="13"/>
        <v>8.2595735086050462E-2</v>
      </c>
      <c r="K92" s="51">
        <f t="shared" si="14"/>
        <v>0</v>
      </c>
    </row>
    <row r="93" spans="3:11" hidden="1">
      <c r="C93" s="12">
        <f t="shared" si="18"/>
        <v>82</v>
      </c>
      <c r="D93" s="50">
        <f t="shared" si="15"/>
        <v>20.736301369863014</v>
      </c>
      <c r="E93" s="13">
        <f t="shared" si="3"/>
        <v>0</v>
      </c>
      <c r="F93" s="14">
        <f t="shared" si="16"/>
        <v>8.2460079808687622E-2</v>
      </c>
      <c r="G93" s="13">
        <f t="shared" si="17"/>
        <v>0</v>
      </c>
      <c r="J93" s="14">
        <f t="shared" si="13"/>
        <v>8.0120026274178358E-2</v>
      </c>
      <c r="K93" s="51">
        <f t="shared" si="14"/>
        <v>0</v>
      </c>
    </row>
    <row r="94" spans="3:11" hidden="1">
      <c r="C94" s="12">
        <f t="shared" si="18"/>
        <v>83</v>
      </c>
      <c r="D94" s="50">
        <f t="shared" si="15"/>
        <v>20.986301369863014</v>
      </c>
      <c r="E94" s="13">
        <f t="shared" si="3"/>
        <v>0</v>
      </c>
      <c r="F94" s="14">
        <f t="shared" si="16"/>
        <v>7.9988437102228749E-2</v>
      </c>
      <c r="G94" s="13">
        <f t="shared" si="17"/>
        <v>0</v>
      </c>
      <c r="J94" s="14">
        <f t="shared" si="13"/>
        <v>7.7718523886097929E-2</v>
      </c>
      <c r="K94" s="51">
        <f t="shared" si="14"/>
        <v>0</v>
      </c>
    </row>
    <row r="95" spans="3:11" hidden="1">
      <c r="C95" s="12">
        <f t="shared" si="18"/>
        <v>84</v>
      </c>
      <c r="D95" s="50">
        <f t="shared" si="15"/>
        <v>21.236301369863014</v>
      </c>
      <c r="E95" s="13">
        <f t="shared" si="3"/>
        <v>0</v>
      </c>
      <c r="F95" s="14">
        <f t="shared" si="16"/>
        <v>7.7590878942893349E-2</v>
      </c>
      <c r="G95" s="13">
        <f t="shared" si="17"/>
        <v>0</v>
      </c>
      <c r="J95" s="14">
        <f t="shared" si="13"/>
        <v>7.5389003672614155E-2</v>
      </c>
      <c r="K95" s="51">
        <f t="shared" si="14"/>
        <v>0</v>
      </c>
    </row>
    <row r="96" spans="3:11" hidden="1">
      <c r="C96" s="12">
        <f t="shared" si="18"/>
        <v>85</v>
      </c>
      <c r="D96" s="50">
        <f t="shared" si="15"/>
        <v>21.486301369863014</v>
      </c>
      <c r="E96" s="13">
        <f t="shared" si="3"/>
        <v>0</v>
      </c>
      <c r="F96" s="14">
        <f t="shared" si="16"/>
        <v>7.5265184734594384E-2</v>
      </c>
      <c r="G96" s="13">
        <f t="shared" si="17"/>
        <v>0</v>
      </c>
      <c r="J96" s="14">
        <f t="shared" si="13"/>
        <v>7.3129308053753186E-2</v>
      </c>
      <c r="K96" s="51">
        <f t="shared" si="14"/>
        <v>0</v>
      </c>
    </row>
    <row r="97" spans="3:11" hidden="1">
      <c r="C97" s="12">
        <f t="shared" si="18"/>
        <v>86</v>
      </c>
      <c r="D97" s="50">
        <f t="shared" si="15"/>
        <v>21.736301369863014</v>
      </c>
      <c r="E97" s="13">
        <f t="shared" si="3"/>
        <v>0</v>
      </c>
      <c r="F97" s="14">
        <f t="shared" si="16"/>
        <v>7.3009200440968466E-2</v>
      </c>
      <c r="G97" s="13">
        <f t="shared" si="17"/>
        <v>0</v>
      </c>
      <c r="J97" s="14">
        <f t="shared" si="13"/>
        <v>7.0937344120431844E-2</v>
      </c>
      <c r="K97" s="51">
        <f t="shared" si="14"/>
        <v>0</v>
      </c>
    </row>
    <row r="98" spans="3:11" hidden="1">
      <c r="C98" s="12">
        <f t="shared" si="18"/>
        <v>87</v>
      </c>
      <c r="D98" s="50">
        <f t="shared" si="15"/>
        <v>21.986301369863014</v>
      </c>
      <c r="E98" s="13">
        <f t="shared" si="3"/>
        <v>0</v>
      </c>
      <c r="F98" s="14">
        <f t="shared" si="16"/>
        <v>7.0820836590327341E-2</v>
      </c>
      <c r="G98" s="13">
        <f t="shared" si="17"/>
        <v>0</v>
      </c>
      <c r="J98" s="14">
        <f t="shared" si="13"/>
        <v>6.8811081696024679E-2</v>
      </c>
      <c r="K98" s="51">
        <f t="shared" si="14"/>
        <v>0</v>
      </c>
    </row>
    <row r="99" spans="3:11" hidden="1">
      <c r="C99" s="12">
        <f t="shared" si="18"/>
        <v>88</v>
      </c>
      <c r="D99" s="50">
        <f t="shared" si="15"/>
        <v>22.236301369863014</v>
      </c>
      <c r="E99" s="13">
        <f t="shared" si="3"/>
        <v>0</v>
      </c>
      <c r="F99" s="14">
        <f t="shared" si="16"/>
        <v>6.8698066340408717E-2</v>
      </c>
      <c r="G99" s="13">
        <f t="shared" si="17"/>
        <v>0</v>
      </c>
      <c r="J99" s="14">
        <f t="shared" si="13"/>
        <v>6.6748551456033256E-2</v>
      </c>
      <c r="K99" s="51">
        <f t="shared" si="14"/>
        <v>0</v>
      </c>
    </row>
    <row r="100" spans="3:11" hidden="1">
      <c r="C100" s="12">
        <f t="shared" si="18"/>
        <v>89</v>
      </c>
      <c r="D100" s="50">
        <f t="shared" si="15"/>
        <v>22.486301369863014</v>
      </c>
      <c r="E100" s="13">
        <f t="shared" si="3"/>
        <v>0</v>
      </c>
      <c r="F100" s="14">
        <f t="shared" si="16"/>
        <v>6.6638923601133687E-2</v>
      </c>
      <c r="G100" s="13">
        <f t="shared" si="17"/>
        <v>0</v>
      </c>
      <c r="J100" s="14">
        <f t="shared" si="13"/>
        <v>6.4747843104116062E-2</v>
      </c>
      <c r="K100" s="51">
        <f t="shared" si="14"/>
        <v>0</v>
      </c>
    </row>
    <row r="101" spans="3:11" hidden="1">
      <c r="C101" s="12">
        <f t="shared" si="18"/>
        <v>90</v>
      </c>
      <c r="D101" s="50">
        <f t="shared" si="15"/>
        <v>22.736301369863014</v>
      </c>
      <c r="E101" s="13">
        <f t="shared" si="3"/>
        <v>0</v>
      </c>
      <c r="F101" s="14">
        <f t="shared" si="16"/>
        <v>6.4641501213632435E-2</v>
      </c>
      <c r="G101" s="13">
        <f t="shared" si="17"/>
        <v>0</v>
      </c>
      <c r="J101" s="14">
        <f t="shared" si="13"/>
        <v>6.2807103602789849E-2</v>
      </c>
      <c r="K101" s="51">
        <f t="shared" si="14"/>
        <v>0</v>
      </c>
    </row>
    <row r="102" spans="3:11" hidden="1">
      <c r="C102" s="12">
        <f t="shared" si="18"/>
        <v>91</v>
      </c>
      <c r="D102" s="50">
        <f t="shared" si="15"/>
        <v>22.986301369863014</v>
      </c>
      <c r="E102" s="13">
        <f t="shared" si="3"/>
        <v>0</v>
      </c>
      <c r="F102" s="14">
        <f t="shared" si="16"/>
        <v>6.2703949183851443E-2</v>
      </c>
      <c r="G102" s="13">
        <f t="shared" si="17"/>
        <v>0</v>
      </c>
      <c r="J102" s="14">
        <f t="shared" si="13"/>
        <v>6.0924535457163517E-2</v>
      </c>
      <c r="K102" s="51">
        <f t="shared" si="14"/>
        <v>0</v>
      </c>
    </row>
    <row r="103" spans="3:11" hidden="1">
      <c r="C103" s="12">
        <f t="shared" si="18"/>
        <v>92</v>
      </c>
      <c r="D103" s="50">
        <f t="shared" si="15"/>
        <v>23.236301369863014</v>
      </c>
      <c r="E103" s="13">
        <f t="shared" si="3"/>
        <v>0</v>
      </c>
      <c r="F103" s="14">
        <f t="shared" si="16"/>
        <v>6.0824472969106064E-2</v>
      </c>
      <c r="G103" s="13">
        <f t="shared" si="17"/>
        <v>0</v>
      </c>
      <c r="J103" s="14">
        <f t="shared" si="13"/>
        <v>5.9098395050114959E-2</v>
      </c>
      <c r="K103" s="51">
        <f t="shared" si="14"/>
        <v>0</v>
      </c>
    </row>
    <row r="104" spans="3:11" hidden="1">
      <c r="C104" s="12">
        <f t="shared" si="18"/>
        <v>93</v>
      </c>
      <c r="D104" s="50">
        <f t="shared" si="15"/>
        <v>23.486301369863014</v>
      </c>
      <c r="E104" s="13">
        <f t="shared" si="3"/>
        <v>0</v>
      </c>
      <c r="F104" s="14">
        <f t="shared" si="16"/>
        <v>5.9001331815991917E-2</v>
      </c>
      <c r="G104" s="13">
        <f t="shared" si="17"/>
        <v>0</v>
      </c>
      <c r="J104" s="14">
        <f t="shared" si="13"/>
        <v>5.7326991027369253E-2</v>
      </c>
      <c r="K104" s="51">
        <f t="shared" si="14"/>
        <v>0</v>
      </c>
    </row>
    <row r="105" spans="3:11" hidden="1">
      <c r="C105" s="12">
        <f t="shared" si="18"/>
        <v>94</v>
      </c>
      <c r="D105" s="50">
        <f t="shared" si="15"/>
        <v>23.736301369863014</v>
      </c>
      <c r="E105" s="13">
        <f t="shared" si="3"/>
        <v>0</v>
      </c>
      <c r="F105" s="14">
        <f t="shared" si="16"/>
        <v>5.7232837148115161E-2</v>
      </c>
      <c r="G105" s="13">
        <f t="shared" si="17"/>
        <v>0</v>
      </c>
      <c r="J105" s="14">
        <f t="shared" si="13"/>
        <v>5.5608682730981913E-2</v>
      </c>
      <c r="K105" s="51">
        <f t="shared" si="14"/>
        <v>0</v>
      </c>
    </row>
    <row r="106" spans="3:11" hidden="1">
      <c r="C106" s="12">
        <f t="shared" si="18"/>
        <v>95</v>
      </c>
      <c r="D106" s="50">
        <f t="shared" si="15"/>
        <v>23.986301369863014</v>
      </c>
      <c r="E106" s="13">
        <f t="shared" si="3"/>
        <v>0</v>
      </c>
      <c r="F106" s="14">
        <f t="shared" si="16"/>
        <v>5.5517351002148746E-2</v>
      </c>
      <c r="G106" s="13">
        <f t="shared" si="17"/>
        <v>0</v>
      </c>
      <c r="J106" s="14">
        <f t="shared" si="13"/>
        <v>5.3941878679776796E-2</v>
      </c>
      <c r="K106" s="51">
        <f t="shared" si="14"/>
        <v>0</v>
      </c>
    </row>
    <row r="107" spans="3:11" hidden="1">
      <c r="C107" s="12">
        <f t="shared" si="18"/>
        <v>96</v>
      </c>
      <c r="D107" s="50">
        <f t="shared" si="15"/>
        <v>24.236301369863014</v>
      </c>
      <c r="E107" s="13">
        <f t="shared" si="3"/>
        <v>0</v>
      </c>
      <c r="F107" s="14">
        <f t="shared" si="16"/>
        <v>5.385328451076609E-2</v>
      </c>
      <c r="G107" s="13">
        <f t="shared" si="17"/>
        <v>0</v>
      </c>
      <c r="J107" s="14">
        <f t="shared" si="13"/>
        <v>5.2325035095331082E-2</v>
      </c>
      <c r="K107" s="51">
        <f t="shared" si="14"/>
        <v>0</v>
      </c>
    </row>
    <row r="108" spans="3:11" hidden="1">
      <c r="C108" s="12">
        <f t="shared" si="18"/>
        <v>97</v>
      </c>
      <c r="D108" s="50">
        <f t="shared" si="15"/>
        <v>24.486301369863014</v>
      </c>
      <c r="E108" s="13">
        <f t="shared" si="3"/>
        <v>0</v>
      </c>
      <c r="F108" s="14">
        <f t="shared" si="16"/>
        <v>5.2239096431046746E-2</v>
      </c>
      <c r="G108" s="13">
        <f t="shared" si="17"/>
        <v>0</v>
      </c>
      <c r="J108" s="14">
        <f t="shared" si="13"/>
        <v>5.0756654472141893E-2</v>
      </c>
      <c r="K108" s="51">
        <f t="shared" si="14"/>
        <v>0</v>
      </c>
    </row>
    <row r="109" spans="3:11" hidden="1">
      <c r="C109" s="12">
        <f t="shared" si="18"/>
        <v>98</v>
      </c>
      <c r="D109" s="50">
        <f t="shared" si="15"/>
        <v>24.736301369863014</v>
      </c>
      <c r="E109" s="13">
        <f t="shared" si="3"/>
        <v>0</v>
      </c>
      <c r="F109" s="14">
        <f t="shared" si="16"/>
        <v>5.0673291716991711E-2</v>
      </c>
      <c r="G109" s="13">
        <f t="shared" si="17"/>
        <v>0</v>
      </c>
      <c r="J109" s="14">
        <f t="shared" si="13"/>
        <v>4.9235284190650798E-2</v>
      </c>
      <c r="K109" s="51">
        <f t="shared" si="14"/>
        <v>0</v>
      </c>
    </row>
    <row r="110" spans="3:11" hidden="1">
      <c r="C110" s="12">
        <f t="shared" si="18"/>
        <v>99</v>
      </c>
      <c r="D110" s="50">
        <f t="shared" si="15"/>
        <v>24.986301369863014</v>
      </c>
      <c r="E110" s="13">
        <f t="shared" si="3"/>
        <v>0</v>
      </c>
      <c r="F110" s="14">
        <f t="shared" si="16"/>
        <v>4.9154420134825592E-2</v>
      </c>
      <c r="G110" s="13">
        <f t="shared" si="17"/>
        <v>0</v>
      </c>
      <c r="J110" s="14">
        <f t="shared" si="13"/>
        <v>4.7759515171840905E-2</v>
      </c>
      <c r="K110" s="51">
        <f t="shared" si="14"/>
        <v>0</v>
      </c>
    </row>
    <row r="111" spans="3:11" hidden="1">
      <c r="C111" s="17">
        <f t="shared" si="18"/>
        <v>100</v>
      </c>
      <c r="D111" s="52">
        <f t="shared" si="15"/>
        <v>25.236301369863014</v>
      </c>
      <c r="E111" s="18">
        <f t="shared" si="3"/>
        <v>0</v>
      </c>
      <c r="F111" s="19">
        <f t="shared" si="16"/>
        <v>4.7681074919803661E-2</v>
      </c>
      <c r="G111" s="18">
        <f t="shared" si="17"/>
        <v>0</v>
      </c>
      <c r="J111" s="14">
        <f t="shared" si="13"/>
        <v>4.6327980572161129E-2</v>
      </c>
      <c r="K111" s="53">
        <f t="shared" si="14"/>
        <v>0</v>
      </c>
    </row>
    <row r="112" spans="3:11" ht="16.5" customHeight="1">
      <c r="C112" s="54"/>
      <c r="D112" s="74" t="s">
        <v>80</v>
      </c>
      <c r="E112" s="75"/>
      <c r="F112" s="76"/>
      <c r="G112" s="55">
        <f>SUM(G11:G111)</f>
        <v>9706.8064414066484</v>
      </c>
      <c r="J112" s="56" t="s">
        <v>66</v>
      </c>
      <c r="K112" s="35">
        <f>SUM(K11:K111)</f>
        <v>9431.3465246237647</v>
      </c>
    </row>
    <row r="113" spans="3:7" ht="16.5" customHeight="1">
      <c r="C113" s="57"/>
      <c r="D113" s="71" t="s">
        <v>81</v>
      </c>
      <c r="E113" s="72"/>
      <c r="F113" s="73"/>
      <c r="G113" s="58">
        <f>G112/(1+G6*D11)</f>
        <v>9431.3465246237665</v>
      </c>
    </row>
    <row r="114" spans="3:7" ht="6.75" customHeight="1"/>
  </sheetData>
  <mergeCells count="2">
    <mergeCell ref="D113:F113"/>
    <mergeCell ref="D112:F112"/>
  </mergeCells>
  <phoneticPr fontId="1" type="noConversion"/>
  <pageMargins left="0.7" right="0.7" top="0.75" bottom="0.75" header="0.3" footer="0.3"/>
  <pageSetup paperSize="9" scale="87" orientation="portrait" r:id="rId1"/>
  <colBreaks count="1" manualBreakCount="1">
    <brk id="11" max="1048575" man="1"/>
  </colBreaks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2</xdr:col>
                <xdr:colOff>38100</xdr:colOff>
                <xdr:row>6</xdr:row>
                <xdr:rowOff>144780</xdr:rowOff>
              </from>
              <to>
                <xdr:col>6</xdr:col>
                <xdr:colOff>251460</xdr:colOff>
                <xdr:row>8</xdr:row>
                <xdr:rowOff>304800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B1:B2"/>
  <sheetViews>
    <sheetView showGridLines="0" workbookViewId="0"/>
  </sheetViews>
  <sheetFormatPr defaultColWidth="9" defaultRowHeight="13.8"/>
  <cols>
    <col min="1" max="1" width="0.59765625" style="1" customWidth="1"/>
    <col min="2" max="16384" width="9" style="1"/>
  </cols>
  <sheetData>
    <row r="1" spans="2:2" ht="4.5" customHeight="1"/>
    <row r="2" spans="2:2" ht="14.4">
      <c r="B2" s="1" t="s">
        <v>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97D4-357B-4D36-BC1C-2E9790BFCDD7}">
  <dimension ref="A1:O40"/>
  <sheetViews>
    <sheetView tabSelected="1" topLeftCell="A19" workbookViewId="0">
      <selection activeCell="B35" sqref="B35:D35"/>
    </sheetView>
  </sheetViews>
  <sheetFormatPr defaultRowHeight="17.399999999999999"/>
  <cols>
    <col min="2" max="2" width="9.5" bestFit="1" customWidth="1"/>
    <col min="5" max="5" width="11" bestFit="1" customWidth="1"/>
    <col min="8" max="8" width="10.19921875" customWidth="1"/>
  </cols>
  <sheetData>
    <row r="1" spans="1:1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4">
        <v>10000</v>
      </c>
      <c r="B2" s="5">
        <v>5</v>
      </c>
      <c r="C2" s="6">
        <v>0.05</v>
      </c>
      <c r="D2" s="5">
        <v>4</v>
      </c>
      <c r="E2" s="6">
        <v>0.1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3" t="s">
        <v>12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1"/>
      <c r="J4" s="1"/>
      <c r="K4" s="1"/>
      <c r="L4" s="1"/>
      <c r="M4" s="1"/>
      <c r="N4" s="1"/>
      <c r="O4" s="1"/>
    </row>
    <row r="5" spans="1:15">
      <c r="A5" s="7">
        <v>1</v>
      </c>
      <c r="B5" s="7" t="e">
        <f>A5/$F$3</f>
        <v>#DIV/0!</v>
      </c>
      <c r="C5" s="7" t="e">
        <f>(A5+1)/$F$3</f>
        <v>#DIV/0!</v>
      </c>
      <c r="D5" s="8">
        <f>$A$2*$C$2/$D$2</f>
        <v>125</v>
      </c>
      <c r="E5" s="9">
        <f>1/(1+$E$2/$D$2)^A5</f>
        <v>0.97560975609756106</v>
      </c>
      <c r="F5" s="8">
        <f>D5*E5</f>
        <v>121.95121951219514</v>
      </c>
      <c r="G5" s="10">
        <f>A5*F5</f>
        <v>121.95121951219514</v>
      </c>
      <c r="H5" s="11">
        <f>A5*(A5+1)*F5</f>
        <v>243.90243902439028</v>
      </c>
      <c r="I5" s="1"/>
      <c r="J5" s="1"/>
      <c r="K5" s="1"/>
      <c r="L5" s="1"/>
      <c r="M5" s="1"/>
      <c r="N5" s="1"/>
      <c r="O5" s="1"/>
    </row>
    <row r="6" spans="1:15">
      <c r="A6" s="12">
        <f t="shared" ref="A6:A11" si="0">A5+1</f>
        <v>2</v>
      </c>
      <c r="B6" s="12" t="e">
        <f>A6/$F$3</f>
        <v>#DIV/0!</v>
      </c>
      <c r="C6" s="12" t="e">
        <f>(A6+1)/$F$3</f>
        <v>#DIV/0!</v>
      </c>
      <c r="D6" s="8">
        <f t="shared" ref="D6:D22" si="1">$A$2*$C$2/$D$2</f>
        <v>125</v>
      </c>
      <c r="E6" s="9">
        <f t="shared" ref="E6:E24" si="2">1/(1+$E$2/$D$2)^A6</f>
        <v>0.95181439619274244</v>
      </c>
      <c r="F6" s="13">
        <f>D6*E6</f>
        <v>118.97679952409281</v>
      </c>
      <c r="G6" s="10">
        <f t="shared" ref="G6:G24" si="3">A6*F6</f>
        <v>237.95359904818562</v>
      </c>
      <c r="H6" s="11">
        <f t="shared" ref="H6:H23" si="4">A6*(A6+1)*F6</f>
        <v>713.86079714455684</v>
      </c>
      <c r="I6" s="1"/>
      <c r="J6" s="1"/>
      <c r="K6" s="1"/>
      <c r="L6" s="1"/>
      <c r="M6" s="1"/>
      <c r="N6" s="1"/>
      <c r="O6" s="1"/>
    </row>
    <row r="7" spans="1:15">
      <c r="A7" s="12">
        <f t="shared" si="0"/>
        <v>3</v>
      </c>
      <c r="B7" s="12" t="e">
        <f>A7/$F$3</f>
        <v>#DIV/0!</v>
      </c>
      <c r="C7" s="12" t="e">
        <f>(A7+1)/$F$3</f>
        <v>#DIV/0!</v>
      </c>
      <c r="D7" s="8">
        <f t="shared" si="1"/>
        <v>125</v>
      </c>
      <c r="E7" s="9">
        <f t="shared" si="2"/>
        <v>0.92859941091974885</v>
      </c>
      <c r="F7" s="13">
        <f>D7*E7</f>
        <v>116.0749263649686</v>
      </c>
      <c r="G7" s="10">
        <f t="shared" si="3"/>
        <v>348.22477909490578</v>
      </c>
      <c r="H7" s="11">
        <f t="shared" si="4"/>
        <v>1392.8991163796231</v>
      </c>
      <c r="I7" s="1"/>
      <c r="J7" s="1"/>
      <c r="K7" s="1"/>
      <c r="L7" s="1"/>
      <c r="M7" s="1"/>
      <c r="N7" s="1"/>
      <c r="O7" s="1"/>
    </row>
    <row r="8" spans="1:15">
      <c r="A8" s="12">
        <f t="shared" si="0"/>
        <v>4</v>
      </c>
      <c r="B8" s="12" t="e">
        <f>A8/$F$3</f>
        <v>#DIV/0!</v>
      </c>
      <c r="C8" s="12" t="e">
        <f>(A8+1)/$F$3</f>
        <v>#DIV/0!</v>
      </c>
      <c r="D8" s="8">
        <f t="shared" si="1"/>
        <v>125</v>
      </c>
      <c r="E8" s="9">
        <f t="shared" si="2"/>
        <v>0.90595064479975507</v>
      </c>
      <c r="F8" s="13">
        <f>D8*E8</f>
        <v>113.24383059996939</v>
      </c>
      <c r="G8" s="10">
        <f t="shared" si="3"/>
        <v>452.97532239987754</v>
      </c>
      <c r="H8" s="11">
        <f t="shared" si="4"/>
        <v>2264.8766119993879</v>
      </c>
      <c r="I8" s="1"/>
      <c r="J8" s="1"/>
      <c r="K8" s="1"/>
      <c r="L8" s="1"/>
      <c r="M8" s="1"/>
      <c r="N8" s="1"/>
      <c r="O8" s="1"/>
    </row>
    <row r="9" spans="1:15">
      <c r="A9" s="17">
        <f t="shared" si="0"/>
        <v>5</v>
      </c>
      <c r="B9" s="17" t="e">
        <f>A9/$F$3</f>
        <v>#DIV/0!</v>
      </c>
      <c r="C9" s="17" t="e">
        <f>(A9+1)/$F$3</f>
        <v>#DIV/0!</v>
      </c>
      <c r="D9" s="8">
        <f t="shared" si="1"/>
        <v>125</v>
      </c>
      <c r="E9" s="9">
        <f t="shared" si="2"/>
        <v>0.88385428760951712</v>
      </c>
      <c r="F9" s="18">
        <f>D9*E9</f>
        <v>110.48178595118964</v>
      </c>
      <c r="G9" s="10">
        <f t="shared" si="3"/>
        <v>552.40892975594818</v>
      </c>
      <c r="H9" s="11">
        <f t="shared" si="4"/>
        <v>3314.4535785356893</v>
      </c>
      <c r="I9" s="1"/>
      <c r="J9" s="1"/>
      <c r="K9" s="1"/>
      <c r="L9" s="1"/>
      <c r="M9" s="1"/>
      <c r="N9" s="1"/>
      <c r="O9" s="1"/>
    </row>
    <row r="10" spans="1:15">
      <c r="A10" s="7">
        <f t="shared" si="0"/>
        <v>6</v>
      </c>
      <c r="B10" s="7" t="e">
        <f t="shared" ref="B10:B24" si="5">A10/$F$3</f>
        <v>#DIV/0!</v>
      </c>
      <c r="C10" s="7" t="e">
        <f t="shared" ref="C10:C24" si="6">(A10+1)/$F$3</f>
        <v>#DIV/0!</v>
      </c>
      <c r="D10" s="8">
        <f t="shared" si="1"/>
        <v>125</v>
      </c>
      <c r="E10" s="9">
        <f t="shared" si="2"/>
        <v>0.86229686596050459</v>
      </c>
      <c r="F10" s="8">
        <f t="shared" ref="F10:F24" si="7">D10*E10</f>
        <v>107.78710824506307</v>
      </c>
      <c r="G10" s="10">
        <f t="shared" si="3"/>
        <v>646.72264947037843</v>
      </c>
      <c r="H10" s="11">
        <f t="shared" si="4"/>
        <v>4527.0585462926492</v>
      </c>
      <c r="I10" s="1"/>
      <c r="J10" s="1"/>
      <c r="K10" s="1"/>
      <c r="L10" s="1"/>
      <c r="M10" s="1"/>
      <c r="N10" s="1"/>
      <c r="O10" s="1"/>
    </row>
    <row r="11" spans="1:15">
      <c r="A11" s="12">
        <f t="shared" si="0"/>
        <v>7</v>
      </c>
      <c r="B11" s="12" t="e">
        <f t="shared" si="5"/>
        <v>#DIV/0!</v>
      </c>
      <c r="C11" s="12" t="e">
        <f t="shared" si="6"/>
        <v>#DIV/0!</v>
      </c>
      <c r="D11" s="8">
        <f t="shared" si="1"/>
        <v>125</v>
      </c>
      <c r="E11" s="9">
        <f t="shared" si="2"/>
        <v>0.84126523508341911</v>
      </c>
      <c r="F11" s="13">
        <f t="shared" si="7"/>
        <v>105.15815438542739</v>
      </c>
      <c r="G11" s="10">
        <f t="shared" si="3"/>
        <v>736.10708069799171</v>
      </c>
      <c r="H11" s="11">
        <f t="shared" si="4"/>
        <v>5888.8566455839336</v>
      </c>
      <c r="I11" s="1"/>
      <c r="J11" s="1"/>
      <c r="K11" s="1"/>
      <c r="L11" s="1"/>
      <c r="M11" s="1"/>
      <c r="N11" s="1"/>
      <c r="O11" s="1"/>
    </row>
    <row r="12" spans="1:15">
      <c r="A12" s="12">
        <f t="shared" ref="A12:A14" si="8">A11+1</f>
        <v>8</v>
      </c>
      <c r="B12" s="12" t="e">
        <f t="shared" si="5"/>
        <v>#DIV/0!</v>
      </c>
      <c r="C12" s="12" t="e">
        <f t="shared" si="6"/>
        <v>#DIV/0!</v>
      </c>
      <c r="D12" s="8">
        <f t="shared" si="1"/>
        <v>125</v>
      </c>
      <c r="E12" s="9">
        <f t="shared" si="2"/>
        <v>0.82074657081309188</v>
      </c>
      <c r="F12" s="13">
        <f t="shared" si="7"/>
        <v>102.59332135163649</v>
      </c>
      <c r="G12" s="10">
        <f t="shared" si="3"/>
        <v>820.74657081309192</v>
      </c>
      <c r="H12" s="11">
        <f t="shared" si="4"/>
        <v>7386.7191373178275</v>
      </c>
      <c r="I12" s="1"/>
      <c r="J12" s="1"/>
      <c r="K12" s="1"/>
      <c r="L12" s="1"/>
      <c r="M12" s="1"/>
      <c r="N12" s="1"/>
      <c r="O12" s="1"/>
    </row>
    <row r="13" spans="1:15">
      <c r="A13" s="12">
        <f t="shared" si="8"/>
        <v>9</v>
      </c>
      <c r="B13" s="12" t="e">
        <f t="shared" si="5"/>
        <v>#DIV/0!</v>
      </c>
      <c r="C13" s="12" t="e">
        <f t="shared" si="6"/>
        <v>#DIV/0!</v>
      </c>
      <c r="D13" s="8">
        <f t="shared" si="1"/>
        <v>125</v>
      </c>
      <c r="E13" s="9">
        <f t="shared" si="2"/>
        <v>0.8007283617688703</v>
      </c>
      <c r="F13" s="13">
        <f t="shared" si="7"/>
        <v>100.09104522110879</v>
      </c>
      <c r="G13" s="10">
        <f t="shared" si="3"/>
        <v>900.81940698997903</v>
      </c>
      <c r="H13" s="11">
        <f t="shared" si="4"/>
        <v>9008.1940698997914</v>
      </c>
      <c r="I13" s="1"/>
      <c r="J13" s="1"/>
      <c r="K13" s="1"/>
      <c r="L13" s="1"/>
      <c r="M13" s="1"/>
      <c r="N13" s="1"/>
      <c r="O13" s="1"/>
    </row>
    <row r="14" spans="1:15">
      <c r="A14" s="17">
        <f t="shared" si="8"/>
        <v>10</v>
      </c>
      <c r="B14" s="17" t="e">
        <f t="shared" si="5"/>
        <v>#DIV/0!</v>
      </c>
      <c r="C14" s="17" t="e">
        <f t="shared" si="6"/>
        <v>#DIV/0!</v>
      </c>
      <c r="D14" s="8">
        <f t="shared" si="1"/>
        <v>125</v>
      </c>
      <c r="E14" s="9">
        <f t="shared" si="2"/>
        <v>0.78119840172572708</v>
      </c>
      <c r="F14" s="18">
        <f t="shared" si="7"/>
        <v>97.649800215715885</v>
      </c>
      <c r="G14" s="10">
        <f t="shared" si="3"/>
        <v>976.49800215715891</v>
      </c>
      <c r="H14" s="11">
        <f t="shared" si="4"/>
        <v>10741.478023728747</v>
      </c>
      <c r="I14" s="1"/>
      <c r="J14" s="1"/>
      <c r="K14" s="1"/>
      <c r="L14" s="1"/>
      <c r="M14" s="1"/>
      <c r="N14" s="1"/>
      <c r="O14" s="1"/>
    </row>
    <row r="15" spans="1:15">
      <c r="A15" s="7">
        <f>A14+1</f>
        <v>11</v>
      </c>
      <c r="B15" s="7" t="e">
        <f t="shared" si="5"/>
        <v>#DIV/0!</v>
      </c>
      <c r="C15" s="7" t="e">
        <f t="shared" si="6"/>
        <v>#DIV/0!</v>
      </c>
      <c r="D15" s="8">
        <f t="shared" si="1"/>
        <v>125</v>
      </c>
      <c r="E15" s="9">
        <f t="shared" si="2"/>
        <v>0.7621447821714411</v>
      </c>
      <c r="F15" s="8">
        <f t="shared" si="7"/>
        <v>95.268097771430135</v>
      </c>
      <c r="G15" s="10">
        <f t="shared" si="3"/>
        <v>1047.9490754857316</v>
      </c>
      <c r="H15" s="11">
        <f t="shared" si="4"/>
        <v>12575.388905828779</v>
      </c>
      <c r="I15" s="1"/>
      <c r="J15" s="1"/>
      <c r="K15" s="1"/>
      <c r="L15" s="1"/>
      <c r="M15" s="1"/>
      <c r="N15" s="1"/>
      <c r="O15" s="1"/>
    </row>
    <row r="16" spans="1:15">
      <c r="A16" s="12">
        <f t="shared" ref="A16:A24" si="9">A15+1</f>
        <v>12</v>
      </c>
      <c r="B16" s="12" t="e">
        <f t="shared" si="5"/>
        <v>#DIV/0!</v>
      </c>
      <c r="C16" s="12" t="e">
        <f t="shared" si="6"/>
        <v>#DIV/0!</v>
      </c>
      <c r="D16" s="8">
        <f t="shared" si="1"/>
        <v>125</v>
      </c>
      <c r="E16" s="9">
        <f t="shared" si="2"/>
        <v>0.74355588504530845</v>
      </c>
      <c r="F16" s="13">
        <f t="shared" si="7"/>
        <v>92.94448563066355</v>
      </c>
      <c r="G16" s="10">
        <f t="shared" si="3"/>
        <v>1115.3338275679625</v>
      </c>
      <c r="H16" s="11">
        <f t="shared" si="4"/>
        <v>14499.339758383514</v>
      </c>
      <c r="I16" s="1"/>
      <c r="J16" s="1"/>
      <c r="K16" s="1"/>
      <c r="L16" s="1"/>
      <c r="M16" s="1"/>
      <c r="N16" s="1"/>
      <c r="O16" s="1"/>
    </row>
    <row r="17" spans="1:15">
      <c r="A17" s="12">
        <f t="shared" si="9"/>
        <v>13</v>
      </c>
      <c r="B17" s="12" t="e">
        <f t="shared" si="5"/>
        <v>#DIV/0!</v>
      </c>
      <c r="C17" s="12" t="e">
        <f t="shared" si="6"/>
        <v>#DIV/0!</v>
      </c>
      <c r="D17" s="8">
        <f t="shared" si="1"/>
        <v>125</v>
      </c>
      <c r="E17" s="9">
        <f t="shared" si="2"/>
        <v>0.72542037565395945</v>
      </c>
      <c r="F17" s="13">
        <f t="shared" si="7"/>
        <v>90.677546956744933</v>
      </c>
      <c r="G17" s="10">
        <f t="shared" si="3"/>
        <v>1178.808110437684</v>
      </c>
      <c r="H17" s="11">
        <f t="shared" si="4"/>
        <v>16503.313546127578</v>
      </c>
      <c r="I17" s="1"/>
      <c r="J17" s="1"/>
      <c r="K17" s="30"/>
      <c r="L17" s="1"/>
      <c r="M17" s="1"/>
      <c r="N17" s="1"/>
      <c r="O17" s="1"/>
    </row>
    <row r="18" spans="1:15">
      <c r="A18" s="12">
        <f t="shared" si="9"/>
        <v>14</v>
      </c>
      <c r="B18" s="12" t="e">
        <f t="shared" si="5"/>
        <v>#DIV/0!</v>
      </c>
      <c r="C18" s="12" t="e">
        <f t="shared" si="6"/>
        <v>#DIV/0!</v>
      </c>
      <c r="D18" s="8">
        <f t="shared" si="1"/>
        <v>125</v>
      </c>
      <c r="E18" s="9">
        <f t="shared" si="2"/>
        <v>0.70772719575996057</v>
      </c>
      <c r="F18" s="13">
        <f t="shared" si="7"/>
        <v>88.465899469995065</v>
      </c>
      <c r="G18" s="10">
        <f t="shared" si="3"/>
        <v>1238.5225925799309</v>
      </c>
      <c r="H18" s="11">
        <f t="shared" si="4"/>
        <v>18577.838888698963</v>
      </c>
      <c r="I18" s="1"/>
      <c r="J18" s="1"/>
      <c r="K18" s="1"/>
      <c r="L18" s="1"/>
      <c r="M18" s="1"/>
      <c r="N18" s="1"/>
      <c r="O18" s="1"/>
    </row>
    <row r="19" spans="1:15">
      <c r="A19" s="17">
        <f t="shared" si="9"/>
        <v>15</v>
      </c>
      <c r="B19" s="17" t="e">
        <f t="shared" si="5"/>
        <v>#DIV/0!</v>
      </c>
      <c r="C19" s="17" t="e">
        <f t="shared" si="6"/>
        <v>#DIV/0!</v>
      </c>
      <c r="D19" s="8">
        <f t="shared" si="1"/>
        <v>125</v>
      </c>
      <c r="E19" s="9">
        <f t="shared" si="2"/>
        <v>0.69046555683898581</v>
      </c>
      <c r="F19" s="18">
        <f t="shared" si="7"/>
        <v>86.308194604873222</v>
      </c>
      <c r="G19" s="10">
        <f t="shared" si="3"/>
        <v>1294.6229190730983</v>
      </c>
      <c r="H19" s="11">
        <f t="shared" si="4"/>
        <v>20713.966705169572</v>
      </c>
      <c r="I19" s="1"/>
      <c r="J19" s="1"/>
      <c r="K19" s="1"/>
      <c r="L19" s="1"/>
      <c r="M19" s="1"/>
      <c r="N19" s="1"/>
      <c r="O19" s="1"/>
    </row>
    <row r="20" spans="1:15">
      <c r="A20" s="7">
        <f t="shared" si="9"/>
        <v>16</v>
      </c>
      <c r="B20" s="7" t="e">
        <f t="shared" si="5"/>
        <v>#DIV/0!</v>
      </c>
      <c r="C20" s="7" t="e">
        <f t="shared" si="6"/>
        <v>#DIV/0!</v>
      </c>
      <c r="D20" s="8">
        <f t="shared" si="1"/>
        <v>125</v>
      </c>
      <c r="E20" s="9">
        <f t="shared" si="2"/>
        <v>0.67362493350144959</v>
      </c>
      <c r="F20" s="8">
        <f t="shared" si="7"/>
        <v>84.203116687681202</v>
      </c>
      <c r="G20" s="10">
        <f t="shared" si="3"/>
        <v>1347.2498670028992</v>
      </c>
      <c r="H20" s="11">
        <f t="shared" si="4"/>
        <v>22903.247739049286</v>
      </c>
      <c r="I20" s="1"/>
      <c r="J20" s="1"/>
      <c r="K20" s="33"/>
      <c r="L20" s="1"/>
      <c r="M20" s="1"/>
      <c r="N20" s="1"/>
      <c r="O20" s="1"/>
    </row>
    <row r="21" spans="1:15">
      <c r="A21" s="12">
        <f t="shared" si="9"/>
        <v>17</v>
      </c>
      <c r="B21" s="12" t="e">
        <f t="shared" si="5"/>
        <v>#DIV/0!</v>
      </c>
      <c r="C21" s="12" t="e">
        <f t="shared" si="6"/>
        <v>#DIV/0!</v>
      </c>
      <c r="D21" s="8">
        <f t="shared" si="1"/>
        <v>125</v>
      </c>
      <c r="E21" s="9">
        <f t="shared" si="2"/>
        <v>0.65719505707458503</v>
      </c>
      <c r="F21" s="13">
        <f t="shared" si="7"/>
        <v>82.149382134323133</v>
      </c>
      <c r="G21" s="10">
        <f t="shared" si="3"/>
        <v>1396.5394962834932</v>
      </c>
      <c r="H21" s="11">
        <f t="shared" si="4"/>
        <v>25137.710933102881</v>
      </c>
      <c r="I21" s="1"/>
      <c r="J21" s="1"/>
      <c r="K21" s="1"/>
      <c r="L21" s="1"/>
      <c r="M21" s="1"/>
      <c r="N21" s="1"/>
      <c r="O21" s="1"/>
    </row>
    <row r="22" spans="1:15">
      <c r="A22" s="12">
        <f t="shared" si="9"/>
        <v>18</v>
      </c>
      <c r="B22" s="12" t="e">
        <f t="shared" si="5"/>
        <v>#DIV/0!</v>
      </c>
      <c r="C22" s="12" t="e">
        <f t="shared" si="6"/>
        <v>#DIV/0!</v>
      </c>
      <c r="D22" s="8">
        <f t="shared" si="1"/>
        <v>125</v>
      </c>
      <c r="E22" s="9">
        <f t="shared" si="2"/>
        <v>0.64116590934105855</v>
      </c>
      <c r="F22" s="13">
        <f t="shared" si="7"/>
        <v>80.145738667632315</v>
      </c>
      <c r="G22" s="10">
        <f t="shared" si="3"/>
        <v>1442.6232960173816</v>
      </c>
      <c r="H22" s="11">
        <f t="shared" si="4"/>
        <v>27409.842624330253</v>
      </c>
      <c r="I22" s="1"/>
      <c r="J22" s="1"/>
      <c r="K22" s="1"/>
      <c r="L22" s="1"/>
      <c r="M22" s="1"/>
      <c r="N22" s="1"/>
      <c r="O22" s="1"/>
    </row>
    <row r="23" spans="1:15">
      <c r="A23" s="12">
        <f t="shared" si="9"/>
        <v>19</v>
      </c>
      <c r="B23" s="12" t="e">
        <f t="shared" si="5"/>
        <v>#DIV/0!</v>
      </c>
      <c r="C23" s="12" t="e">
        <f t="shared" si="6"/>
        <v>#DIV/0!</v>
      </c>
      <c r="D23" s="8">
        <f>$A$2*$C$2/$D$2</f>
        <v>125</v>
      </c>
      <c r="E23" s="9">
        <f t="shared" si="2"/>
        <v>0.62552771643030103</v>
      </c>
      <c r="F23" s="13">
        <f t="shared" si="7"/>
        <v>78.190964553787623</v>
      </c>
      <c r="G23" s="10">
        <f t="shared" si="3"/>
        <v>1485.6283265219649</v>
      </c>
      <c r="H23" s="11">
        <f t="shared" si="4"/>
        <v>29712.566530439297</v>
      </c>
      <c r="I23" s="1"/>
      <c r="J23" s="1"/>
      <c r="K23" s="1"/>
      <c r="L23" s="1"/>
      <c r="M23" s="1"/>
      <c r="N23" s="1"/>
      <c r="O23" s="1"/>
    </row>
    <row r="24" spans="1:15">
      <c r="A24" s="17">
        <f t="shared" si="9"/>
        <v>20</v>
      </c>
      <c r="B24" s="17" t="e">
        <f t="shared" si="5"/>
        <v>#DIV/0!</v>
      </c>
      <c r="C24" s="17" t="e">
        <f t="shared" si="6"/>
        <v>#DIV/0!</v>
      </c>
      <c r="D24" s="1">
        <f>A2+A2*C2/D2</f>
        <v>10125</v>
      </c>
      <c r="E24" s="9">
        <f t="shared" si="2"/>
        <v>0.61027094285883032</v>
      </c>
      <c r="F24" s="18">
        <f t="shared" si="7"/>
        <v>6178.9932964456566</v>
      </c>
      <c r="G24" s="10">
        <f t="shared" si="3"/>
        <v>123579.86592891313</v>
      </c>
      <c r="H24" s="11">
        <f>A24*(A24+1)*F24</f>
        <v>2595177.1845071758</v>
      </c>
      <c r="I24" s="1"/>
      <c r="J24" s="1"/>
      <c r="K24" s="1"/>
      <c r="L24" s="1"/>
      <c r="M24" s="1"/>
      <c r="N24" s="1"/>
      <c r="O24" s="1"/>
    </row>
    <row r="25" spans="1:15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22" t="s">
        <v>0</v>
      </c>
      <c r="F26" s="23">
        <f>SUM(F5:F24)</f>
        <v>8051.3547142941552</v>
      </c>
      <c r="G26" s="24">
        <f>SUM(G5:G24)</f>
        <v>140921.550999823</v>
      </c>
      <c r="H26" s="23">
        <f>SUM(H5:H24)</f>
        <v>2828692.6991042127</v>
      </c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3" t="s">
        <v>22</v>
      </c>
      <c r="B32" s="3" t="s">
        <v>4</v>
      </c>
      <c r="C32" s="3" t="s">
        <v>2</v>
      </c>
      <c r="D32" s="3" t="s">
        <v>25</v>
      </c>
      <c r="E32" s="3" t="s">
        <v>3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25">
        <f>F26</f>
        <v>8051.3547142941552</v>
      </c>
      <c r="B33" s="26">
        <f>(G26/A33)*(1/D2)</f>
        <v>4.3757093060884129</v>
      </c>
      <c r="C33" s="27">
        <f>-B33/(1+E2/D2)</f>
        <v>-4.2689846888667446</v>
      </c>
      <c r="D33" s="25">
        <f>C33*A33</f>
        <v>-34371.109999956832</v>
      </c>
      <c r="E33" s="28">
        <f>(H26/F26)*(1/1.025)^2*(1/16)</f>
        <v>20.900135202035464</v>
      </c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63" t="s">
        <v>28</v>
      </c>
      <c r="B35" s="64" t="s">
        <v>29</v>
      </c>
      <c r="C35" s="64"/>
      <c r="D35" s="6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64"/>
      <c r="B36" s="29" t="s">
        <v>1</v>
      </c>
      <c r="C36" s="29" t="s">
        <v>31</v>
      </c>
      <c r="D36" s="29" t="s">
        <v>32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31">
        <v>4</v>
      </c>
      <c r="B37" s="27">
        <f>$A$33*$C$33*A37/100</f>
        <v>-1374.8443999982733</v>
      </c>
      <c r="C37" s="32">
        <f>$A$33*($E$33/2)*(A37/100)^2</f>
        <v>134.61952167063478</v>
      </c>
      <c r="D37" s="32">
        <f>B37+C37</f>
        <v>-1240.2248783276384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31">
        <v>2</v>
      </c>
      <c r="B38" s="27">
        <f t="shared" ref="B38:B40" si="10">$A$33*$C$33*A38/100</f>
        <v>-687.42219999913664</v>
      </c>
      <c r="C38" s="32">
        <f t="shared" ref="C38:C40" si="11">$A$33*($E$33/2)*(A38/100)^2</f>
        <v>33.654880417658696</v>
      </c>
      <c r="D38" s="32">
        <f>B38+C38</f>
        <v>-653.76731958147798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62">
        <v>-2</v>
      </c>
      <c r="B39" s="27">
        <f t="shared" si="10"/>
        <v>687.42219999913664</v>
      </c>
      <c r="C39" s="32">
        <f t="shared" si="11"/>
        <v>33.654880417658696</v>
      </c>
      <c r="D39" s="32">
        <f>B39+C39</f>
        <v>721.0770804167953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62">
        <v>-4</v>
      </c>
      <c r="B40" s="27">
        <f t="shared" si="10"/>
        <v>1374.8443999982733</v>
      </c>
      <c r="C40" s="32">
        <f t="shared" si="11"/>
        <v>134.61952167063478</v>
      </c>
      <c r="D40" s="32">
        <f>B40+C40</f>
        <v>1509.4639216689081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</sheetData>
  <mergeCells count="2">
    <mergeCell ref="A35:A36"/>
    <mergeCell ref="B35:D35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7169" r:id="rId4">
          <objectPr defaultSize="0" autoPict="0" r:id="rId5">
            <anchor moveWithCells="1" sizeWithCells="1">
              <from>
                <xdr:col>9</xdr:col>
                <xdr:colOff>53340</xdr:colOff>
                <xdr:row>2</xdr:row>
                <xdr:rowOff>30480</xdr:rowOff>
              </from>
              <to>
                <xdr:col>15</xdr:col>
                <xdr:colOff>274320</xdr:colOff>
                <xdr:row>12</xdr:row>
                <xdr:rowOff>38100</xdr:rowOff>
              </to>
            </anchor>
          </objectPr>
        </oleObject>
      </mc:Choice>
      <mc:Fallback>
        <oleObject progId="Equation.DSMT4" shapeId="7169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88AB-A51D-42BE-955A-1B4D89A0F685}">
  <dimension ref="A1:O42"/>
  <sheetViews>
    <sheetView workbookViewId="0">
      <selection activeCell="E12" sqref="E12"/>
    </sheetView>
  </sheetViews>
  <sheetFormatPr defaultRowHeight="17.399999999999999"/>
  <cols>
    <col min="1" max="1" width="8.296875" customWidth="1"/>
    <col min="6" max="6" width="16" bestFit="1" customWidth="1"/>
  </cols>
  <sheetData>
    <row r="1" spans="1:15">
      <c r="A1" t="s">
        <v>84</v>
      </c>
    </row>
    <row r="3" spans="1:15">
      <c r="A3" s="3" t="s">
        <v>6</v>
      </c>
      <c r="B3" s="3" t="s">
        <v>7</v>
      </c>
      <c r="C3" s="3" t="s">
        <v>8</v>
      </c>
      <c r="D3" s="3" t="s">
        <v>9</v>
      </c>
      <c r="E3" s="3" t="s">
        <v>10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4">
        <v>10000</v>
      </c>
      <c r="B4" s="5">
        <v>3</v>
      </c>
      <c r="C4" s="6">
        <v>0.04</v>
      </c>
      <c r="D4" s="5">
        <v>1</v>
      </c>
      <c r="E4" s="6">
        <v>0.05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3" t="s">
        <v>12</v>
      </c>
      <c r="B6" s="3" t="s">
        <v>15</v>
      </c>
      <c r="C6" s="3" t="s">
        <v>16</v>
      </c>
      <c r="D6" s="3" t="s">
        <v>17</v>
      </c>
      <c r="E6" s="3" t="s">
        <v>18</v>
      </c>
      <c r="F6" s="3" t="s">
        <v>19</v>
      </c>
      <c r="G6" s="1"/>
      <c r="H6" s="1"/>
      <c r="I6" s="1"/>
      <c r="J6" s="1"/>
      <c r="K6" s="1"/>
      <c r="L6" s="1"/>
      <c r="M6" s="1"/>
    </row>
    <row r="7" spans="1:15">
      <c r="A7" s="5">
        <v>1</v>
      </c>
      <c r="B7" s="35">
        <f>$A$4*$C$4/$D$4</f>
        <v>400</v>
      </c>
      <c r="C7" s="80">
        <f>1/(1+$E$4/$D$4)^A7</f>
        <v>0.95238095238095233</v>
      </c>
      <c r="D7" s="35">
        <f>B7*C7</f>
        <v>380.95238095238091</v>
      </c>
      <c r="E7" s="81">
        <f>A7*D7</f>
        <v>380.95238095238091</v>
      </c>
      <c r="F7" s="82">
        <f>A7*(A7+1)*D7</f>
        <v>761.90476190476181</v>
      </c>
      <c r="G7" s="1"/>
      <c r="H7" s="1"/>
      <c r="I7" s="1"/>
      <c r="J7" s="1"/>
      <c r="K7" s="1"/>
      <c r="L7" s="1"/>
      <c r="M7" s="1"/>
    </row>
    <row r="8" spans="1:15">
      <c r="A8" s="5">
        <v>2</v>
      </c>
      <c r="B8" s="35">
        <f t="shared" ref="B8:B9" si="0">$A$4*$C$4/$D$4</f>
        <v>400</v>
      </c>
      <c r="C8" s="80">
        <f t="shared" ref="C8:C9" si="1">1/(1+$E$4/$D$4)^A8</f>
        <v>0.90702947845804982</v>
      </c>
      <c r="D8" s="35">
        <f>B8*C8</f>
        <v>362.81179138321994</v>
      </c>
      <c r="E8" s="81">
        <f>A8*D8</f>
        <v>725.62358276643988</v>
      </c>
      <c r="F8" s="82">
        <f>A8*(A8+1)*D8</f>
        <v>2176.8707482993195</v>
      </c>
      <c r="G8" s="1"/>
      <c r="H8" s="1"/>
      <c r="I8" s="1"/>
      <c r="J8" s="1"/>
      <c r="K8" s="1"/>
      <c r="L8" s="1"/>
      <c r="M8" s="1"/>
    </row>
    <row r="9" spans="1:15">
      <c r="A9" s="5">
        <v>3</v>
      </c>
      <c r="B9" s="35">
        <f>$A$4*$C$4/$D$4+A4</f>
        <v>10400</v>
      </c>
      <c r="C9" s="80">
        <f t="shared" si="1"/>
        <v>0.86383759853147601</v>
      </c>
      <c r="D9" s="35"/>
      <c r="E9" s="81"/>
      <c r="F9" s="82"/>
      <c r="G9" s="57"/>
      <c r="H9" s="57"/>
      <c r="I9" s="1"/>
      <c r="J9" s="1"/>
      <c r="K9" s="1"/>
      <c r="L9" s="1"/>
      <c r="M9" s="1"/>
    </row>
    <row r="10" spans="1:15">
      <c r="A10" s="83"/>
      <c r="B10" s="83"/>
      <c r="C10" s="22" t="s">
        <v>0</v>
      </c>
      <c r="D10" s="23">
        <f>SUM(F7:F26)</f>
        <v>2938.7755102040815</v>
      </c>
      <c r="E10" s="24">
        <f>SUM(G7:G26)</f>
        <v>0</v>
      </c>
      <c r="F10" s="23">
        <f>SUM(H7:H26)</f>
        <v>0</v>
      </c>
      <c r="G10" s="78"/>
      <c r="H10" s="79"/>
      <c r="I10" s="1"/>
      <c r="J10" s="1"/>
      <c r="K10" s="1"/>
      <c r="L10" s="1"/>
      <c r="M10" s="1"/>
      <c r="N10" s="1"/>
      <c r="O10" s="1"/>
    </row>
    <row r="11" spans="1:15">
      <c r="A11" s="43"/>
      <c r="B11" s="43"/>
      <c r="C11" s="43"/>
      <c r="D11" s="60"/>
      <c r="E11" s="77"/>
      <c r="F11" s="60"/>
      <c r="G11" s="78"/>
      <c r="H11" s="79"/>
      <c r="I11" s="1"/>
      <c r="J11" s="1"/>
      <c r="K11" s="1"/>
      <c r="L11" s="1"/>
      <c r="M11" s="1"/>
      <c r="N11" s="1"/>
      <c r="O11" s="1"/>
    </row>
    <row r="12" spans="1:15">
      <c r="A12" s="43"/>
      <c r="B12" s="43"/>
      <c r="C12" s="43"/>
      <c r="D12" s="60"/>
      <c r="E12" s="77"/>
      <c r="F12" s="60"/>
      <c r="G12" s="78"/>
      <c r="H12" s="79"/>
      <c r="I12" s="1"/>
      <c r="J12" s="1"/>
      <c r="K12" s="1"/>
      <c r="L12" s="1"/>
      <c r="M12" s="1"/>
      <c r="N12" s="1"/>
      <c r="O12" s="1"/>
    </row>
    <row r="13" spans="1:15">
      <c r="A13" s="43"/>
      <c r="B13" s="43"/>
      <c r="C13" s="43"/>
      <c r="D13" s="60"/>
      <c r="E13" s="77"/>
      <c r="F13" s="60"/>
      <c r="G13" s="78"/>
      <c r="H13" s="79"/>
      <c r="I13" s="1"/>
      <c r="J13" s="1"/>
      <c r="K13" s="1"/>
      <c r="L13" s="1"/>
      <c r="M13" s="1"/>
      <c r="N13" s="1"/>
      <c r="O13" s="1"/>
    </row>
    <row r="14" spans="1:15">
      <c r="A14" s="43"/>
      <c r="B14" s="43"/>
      <c r="C14" s="43"/>
      <c r="D14" s="60"/>
      <c r="E14" s="77"/>
      <c r="F14" s="60"/>
      <c r="G14" s="78"/>
      <c r="H14" s="79"/>
      <c r="I14" s="1"/>
      <c r="J14" s="1"/>
      <c r="K14" s="1"/>
      <c r="L14" s="1"/>
      <c r="M14" s="1"/>
      <c r="N14" s="1"/>
      <c r="O14" s="1"/>
    </row>
    <row r="15" spans="1:15">
      <c r="A15" s="43"/>
      <c r="B15" s="43"/>
      <c r="C15" s="43"/>
      <c r="D15" s="60"/>
      <c r="E15" s="77"/>
      <c r="F15" s="60"/>
      <c r="G15" s="78"/>
      <c r="H15" s="79"/>
      <c r="I15" s="1"/>
      <c r="J15" s="1"/>
      <c r="K15" s="1"/>
      <c r="L15" s="1"/>
      <c r="M15" s="1"/>
      <c r="N15" s="1"/>
      <c r="O15" s="1"/>
    </row>
    <row r="16" spans="1:15">
      <c r="A16" s="43"/>
      <c r="B16" s="43"/>
      <c r="C16" s="43"/>
      <c r="D16" s="60"/>
      <c r="E16" s="77"/>
      <c r="F16" s="60"/>
      <c r="G16" s="78"/>
      <c r="H16" s="79"/>
      <c r="I16" s="1"/>
      <c r="J16" s="1"/>
      <c r="K16" s="1"/>
      <c r="L16" s="1"/>
      <c r="M16" s="1"/>
      <c r="N16" s="1"/>
      <c r="O16" s="1"/>
    </row>
    <row r="17" spans="1:15">
      <c r="A17" s="43"/>
      <c r="B17" s="43"/>
      <c r="C17" s="43"/>
      <c r="D17" s="60"/>
      <c r="E17" s="77"/>
      <c r="F17" s="60"/>
      <c r="G17" s="78"/>
      <c r="H17" s="79"/>
      <c r="I17" s="1"/>
      <c r="J17" s="1"/>
      <c r="K17" s="1"/>
      <c r="L17" s="1"/>
      <c r="M17" s="1"/>
      <c r="N17" s="1"/>
      <c r="O17" s="1"/>
    </row>
    <row r="18" spans="1:15">
      <c r="A18" s="43"/>
      <c r="B18" s="43"/>
      <c r="C18" s="43"/>
      <c r="D18" s="60"/>
      <c r="E18" s="77"/>
      <c r="F18" s="60"/>
      <c r="G18" s="78"/>
      <c r="H18" s="79"/>
      <c r="I18" s="1"/>
      <c r="J18" s="1"/>
      <c r="K18" s="1"/>
      <c r="L18" s="1"/>
      <c r="M18" s="1"/>
      <c r="N18" s="1"/>
      <c r="O18" s="1"/>
    </row>
    <row r="19" spans="1:15">
      <c r="A19" s="43"/>
      <c r="B19" s="43"/>
      <c r="C19" s="43"/>
      <c r="D19" s="60"/>
      <c r="E19" s="77"/>
      <c r="F19" s="60"/>
      <c r="G19" s="78"/>
      <c r="H19" s="79"/>
      <c r="I19" s="1"/>
      <c r="J19" s="1"/>
      <c r="K19" s="30"/>
      <c r="L19" s="1"/>
      <c r="M19" s="1"/>
      <c r="N19" s="1"/>
      <c r="O19" s="1"/>
    </row>
    <row r="20" spans="1:15">
      <c r="A20" s="43"/>
      <c r="B20" s="43"/>
      <c r="C20" s="43"/>
      <c r="D20" s="60"/>
      <c r="E20" s="77"/>
      <c r="F20" s="60"/>
      <c r="G20" s="78"/>
      <c r="H20" s="79"/>
      <c r="I20" s="1"/>
      <c r="J20" s="1"/>
      <c r="K20" s="1"/>
      <c r="L20" s="1"/>
      <c r="M20" s="1"/>
      <c r="N20" s="1"/>
      <c r="O20" s="1"/>
    </row>
    <row r="21" spans="1:15">
      <c r="A21" s="43"/>
      <c r="B21" s="43"/>
      <c r="C21" s="43"/>
      <c r="D21" s="60"/>
      <c r="E21" s="77"/>
      <c r="F21" s="60"/>
      <c r="G21" s="78"/>
      <c r="H21" s="79"/>
      <c r="I21" s="1"/>
      <c r="J21" s="1"/>
      <c r="K21" s="1"/>
      <c r="L21" s="1"/>
      <c r="M21" s="1"/>
      <c r="N21" s="1"/>
      <c r="O21" s="1"/>
    </row>
    <row r="22" spans="1:15">
      <c r="A22" s="43"/>
      <c r="B22" s="43"/>
      <c r="C22" s="43"/>
      <c r="D22" s="60"/>
      <c r="E22" s="77"/>
      <c r="F22" s="60"/>
      <c r="G22" s="78"/>
      <c r="H22" s="79"/>
      <c r="I22" s="1"/>
      <c r="J22" s="1"/>
      <c r="K22" s="33"/>
      <c r="L22" s="1"/>
      <c r="M22" s="1"/>
      <c r="N22" s="1"/>
      <c r="O22" s="1"/>
    </row>
    <row r="23" spans="1:15">
      <c r="A23" s="43"/>
      <c r="B23" s="43"/>
      <c r="C23" s="43"/>
      <c r="D23" s="60"/>
      <c r="E23" s="77"/>
      <c r="F23" s="60"/>
      <c r="G23" s="78"/>
      <c r="H23" s="79"/>
      <c r="I23" s="1"/>
      <c r="J23" s="1"/>
      <c r="K23" s="1"/>
      <c r="L23" s="1"/>
      <c r="M23" s="1"/>
      <c r="N23" s="1"/>
      <c r="O23" s="1"/>
    </row>
    <row r="24" spans="1:15">
      <c r="A24" s="43"/>
      <c r="B24" s="43"/>
      <c r="C24" s="43"/>
      <c r="D24" s="60"/>
      <c r="E24" s="77"/>
      <c r="F24" s="60"/>
      <c r="G24" s="78"/>
      <c r="H24" s="79"/>
      <c r="I24" s="1"/>
      <c r="J24" s="1"/>
      <c r="K24" s="1"/>
      <c r="L24" s="1"/>
      <c r="M24" s="1"/>
      <c r="N24" s="1"/>
      <c r="O24" s="1"/>
    </row>
    <row r="25" spans="1:15">
      <c r="A25" s="43"/>
      <c r="B25" s="43"/>
      <c r="C25" s="43"/>
      <c r="D25" s="60"/>
      <c r="E25" s="77"/>
      <c r="F25" s="60"/>
      <c r="G25" s="78"/>
      <c r="H25" s="79"/>
      <c r="I25" s="1"/>
      <c r="J25" s="1"/>
      <c r="K25" s="1"/>
      <c r="L25" s="1"/>
      <c r="M25" s="1"/>
      <c r="N25" s="1"/>
      <c r="O25" s="1"/>
    </row>
    <row r="26" spans="1:15">
      <c r="A26" s="43"/>
      <c r="B26" s="43"/>
      <c r="C26" s="43"/>
      <c r="D26" s="57"/>
      <c r="E26" s="77"/>
      <c r="F26" s="60"/>
      <c r="G26" s="78"/>
      <c r="H26" s="79"/>
      <c r="I26" s="1"/>
      <c r="J26" s="1"/>
      <c r="K26" s="1"/>
      <c r="L26" s="1"/>
      <c r="M26" s="1"/>
      <c r="N26" s="1"/>
      <c r="O26" s="1"/>
    </row>
    <row r="27" spans="1:15">
      <c r="A27" s="1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3" t="s">
        <v>22</v>
      </c>
      <c r="B34" s="3" t="s">
        <v>4</v>
      </c>
      <c r="C34" s="3" t="s">
        <v>2</v>
      </c>
      <c r="D34" s="3" t="s">
        <v>25</v>
      </c>
      <c r="E34" s="3" t="s">
        <v>3</v>
      </c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25">
        <f>D10</f>
        <v>2938.7755102040815</v>
      </c>
      <c r="B35" s="26">
        <f>(E10/A35)*(1/D4)</f>
        <v>0</v>
      </c>
      <c r="C35" s="27">
        <f>-B35/(1+E4/D4)</f>
        <v>0</v>
      </c>
      <c r="D35" s="25">
        <f>C35*A35</f>
        <v>0</v>
      </c>
      <c r="E35" s="28">
        <f>(F10/D10)*(1/1.025)^2*(1/16)</f>
        <v>0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63" t="s">
        <v>28</v>
      </c>
      <c r="B37" s="64" t="s">
        <v>29</v>
      </c>
      <c r="C37" s="64"/>
      <c r="D37" s="6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64"/>
      <c r="B38" s="59" t="s">
        <v>1</v>
      </c>
      <c r="C38" s="59" t="s">
        <v>31</v>
      </c>
      <c r="D38" s="59" t="s">
        <v>32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31">
        <v>4</v>
      </c>
      <c r="B39" s="27">
        <f>$A$33*$C$33*A39/100</f>
        <v>0</v>
      </c>
      <c r="C39" s="32">
        <f>$A$33*($E$33/2)*(A39/100)^2</f>
        <v>0</v>
      </c>
      <c r="D39" s="32">
        <f>B39+C39</f>
        <v>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31">
        <v>2</v>
      </c>
      <c r="B40" s="27">
        <f t="shared" ref="B40:B42" si="2">$A$33*$C$33*A40/100</f>
        <v>0</v>
      </c>
      <c r="C40" s="32">
        <f t="shared" ref="C40:C42" si="3">$A$33*($E$33/2)*(A40/100)^2</f>
        <v>0</v>
      </c>
      <c r="D40" s="32">
        <f>B40+C40</f>
        <v>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62">
        <v>-2</v>
      </c>
      <c r="B41" s="27">
        <f t="shared" si="2"/>
        <v>0</v>
      </c>
      <c r="C41" s="32">
        <f t="shared" si="3"/>
        <v>0</v>
      </c>
      <c r="D41" s="32">
        <f>B41+C41</f>
        <v>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62">
        <v>-4</v>
      </c>
      <c r="B42" s="27">
        <f t="shared" si="2"/>
        <v>0</v>
      </c>
      <c r="C42" s="32">
        <f t="shared" si="3"/>
        <v>0</v>
      </c>
      <c r="D42" s="32">
        <f>B42+C42</f>
        <v>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</sheetData>
  <mergeCells count="2">
    <mergeCell ref="A37:A38"/>
    <mergeCell ref="B37:D37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8193" r:id="rId3">
          <objectPr defaultSize="0" autoPict="0" r:id="rId4">
            <anchor moveWithCells="1" sizeWithCells="1">
              <from>
                <xdr:col>9</xdr:col>
                <xdr:colOff>53340</xdr:colOff>
                <xdr:row>4</xdr:row>
                <xdr:rowOff>30480</xdr:rowOff>
              </from>
              <to>
                <xdr:col>15</xdr:col>
                <xdr:colOff>274320</xdr:colOff>
                <xdr:row>14</xdr:row>
                <xdr:rowOff>38100</xdr:rowOff>
              </to>
            </anchor>
          </objectPr>
        </oleObject>
      </mc:Choice>
      <mc:Fallback>
        <oleObject progId="Equation.DSMT4" shapeId="819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4</vt:i4>
      </vt:variant>
    </vt:vector>
  </HeadingPairs>
  <TitlesOfParts>
    <vt:vector size="11" baseType="lpstr">
      <vt:lpstr>HW05a채권1</vt:lpstr>
      <vt:lpstr>HW05a채권2</vt:lpstr>
      <vt:lpstr>HW05a채권3</vt:lpstr>
      <vt:lpstr>HW05b</vt:lpstr>
      <vt:lpstr>HW05c</vt:lpstr>
      <vt:lpstr>Sheet1</vt:lpstr>
      <vt:lpstr>Sheet2</vt:lpstr>
      <vt:lpstr>HW05a채권1!Print_Area</vt:lpstr>
      <vt:lpstr>HW05a채권2!Print_Area</vt:lpstr>
      <vt:lpstr>HW05a채권3!Print_Area</vt:lpstr>
      <vt:lpstr>HW05b!Print_Area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uyser</dc:creator>
  <cp:lastModifiedBy>김재욱</cp:lastModifiedBy>
  <dcterms:created xsi:type="dcterms:W3CDTF">2018-04-08T11:30:03Z</dcterms:created>
  <dcterms:modified xsi:type="dcterms:W3CDTF">2018-05-03T13:24:38Z</dcterms:modified>
</cp:coreProperties>
</file>