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гурин\"/>
    </mc:Choice>
  </mc:AlternateContent>
  <xr:revisionPtr revIDLastSave="0" documentId="13_ncr:1_{0C74C73D-BFE6-4275-815D-C7BB039A00C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Практика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B27" i="1" l="1"/>
  <c r="C18" i="1"/>
  <c r="B29" i="1" l="1"/>
  <c r="C21" i="1"/>
  <c r="L27" i="1" l="1"/>
  <c r="L31" i="1" s="1"/>
  <c r="L35" i="1" s="1"/>
  <c r="C27" i="1"/>
  <c r="C31" i="1" s="1"/>
  <c r="D27" i="1"/>
  <c r="D31" i="1" s="1"/>
  <c r="E27" i="1"/>
  <c r="E31" i="1" s="1"/>
  <c r="E35" i="1" s="1"/>
  <c r="F27" i="1"/>
  <c r="F31" i="1" s="1"/>
  <c r="F35" i="1" s="1"/>
  <c r="G27" i="1"/>
  <c r="G31" i="1" s="1"/>
  <c r="H27" i="1"/>
  <c r="H31" i="1" s="1"/>
  <c r="I27" i="1"/>
  <c r="I31" i="1" s="1"/>
  <c r="I35" i="1" s="1"/>
  <c r="J27" i="1"/>
  <c r="J31" i="1" s="1"/>
  <c r="J35" i="1" s="1"/>
  <c r="K27" i="1"/>
  <c r="K31" i="1" s="1"/>
  <c r="B31" i="1"/>
  <c r="B35" i="1" l="1"/>
  <c r="B38" i="1" s="1"/>
  <c r="H35" i="1"/>
  <c r="H38" i="1" s="1"/>
  <c r="D35" i="1"/>
  <c r="D38" i="1" s="1"/>
  <c r="K35" i="1"/>
  <c r="K38" i="1" s="1"/>
  <c r="G35" i="1"/>
  <c r="G38" i="1" s="1"/>
  <c r="C35" i="1"/>
  <c r="C38" i="1" s="1"/>
  <c r="B33" i="1"/>
  <c r="B37" i="1" s="1"/>
  <c r="B39" i="1" s="1"/>
  <c r="J29" i="1"/>
  <c r="J33" i="1" s="1"/>
  <c r="F29" i="1"/>
  <c r="F33" i="1" s="1"/>
  <c r="J38" i="1"/>
  <c r="F38" i="1"/>
  <c r="E29" i="1"/>
  <c r="E33" i="1" s="1"/>
  <c r="E38" i="1"/>
  <c r="L29" i="1"/>
  <c r="L33" i="1" s="1"/>
  <c r="H29" i="1"/>
  <c r="H33" i="1" s="1"/>
  <c r="D29" i="1"/>
  <c r="D33" i="1" s="1"/>
  <c r="L38" i="1"/>
  <c r="I29" i="1"/>
  <c r="I33" i="1" s="1"/>
  <c r="I38" i="1"/>
  <c r="K29" i="1"/>
  <c r="K33" i="1" s="1"/>
  <c r="G29" i="1"/>
  <c r="G33" i="1" s="1"/>
  <c r="C29" i="1"/>
  <c r="C33" i="1" s="1"/>
  <c r="L37" i="1" l="1"/>
  <c r="L39" i="1" s="1"/>
  <c r="C37" i="1"/>
  <c r="C39" i="1" s="1"/>
  <c r="K37" i="1"/>
  <c r="K39" i="1" s="1"/>
  <c r="E37" i="1"/>
  <c r="E39" i="1" s="1"/>
  <c r="F37" i="1"/>
  <c r="F39" i="1" s="1"/>
  <c r="G37" i="1"/>
  <c r="G39" i="1" s="1"/>
  <c r="I37" i="1"/>
  <c r="I39" i="1" s="1"/>
  <c r="D37" i="1"/>
  <c r="D39" i="1" s="1"/>
  <c r="J37" i="1"/>
  <c r="J39" i="1" s="1"/>
  <c r="H37" i="1"/>
  <c r="H39" i="1" s="1"/>
</calcChain>
</file>

<file path=xl/sharedStrings.xml><?xml version="1.0" encoding="utf-8"?>
<sst xmlns="http://schemas.openxmlformats.org/spreadsheetml/2006/main" count="35" uniqueCount="33">
  <si>
    <t>Расход материалов кг/с</t>
  </si>
  <si>
    <t>Координаты у, м</t>
  </si>
  <si>
    <t>𝑡=𝑡′+(𝑇′−𝑡′)𝜗</t>
  </si>
  <si>
    <t>Разность температур</t>
  </si>
  <si>
    <t>Название</t>
  </si>
  <si>
    <r>
      <t>Н</t>
    </r>
    <r>
      <rPr>
        <vertAlign val="subscript"/>
        <sz val="14"/>
        <color theme="1"/>
        <rFont val="Times New Roman"/>
        <family val="1"/>
        <charset val="204"/>
      </rPr>
      <t>0</t>
    </r>
  </si>
  <si>
    <t>t'</t>
  </si>
  <si>
    <t>d</t>
  </si>
  <si>
    <t>Gm</t>
  </si>
  <si>
    <t>Cm</t>
  </si>
  <si>
    <t>wr</t>
  </si>
  <si>
    <t>av</t>
  </si>
  <si>
    <t>t~</t>
  </si>
  <si>
    <t>Обозначение</t>
  </si>
  <si>
    <t>Измерение</t>
  </si>
  <si>
    <t>Значение</t>
  </si>
  <si>
    <t>Высота слоя</t>
  </si>
  <si>
    <t>м</t>
  </si>
  <si>
    <r>
      <t xml:space="preserve"> </t>
    </r>
    <r>
      <rPr>
        <vertAlign val="super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С</t>
    </r>
  </si>
  <si>
    <t>Начальная температура материала</t>
  </si>
  <si>
    <t>Начальная температура газа</t>
  </si>
  <si>
    <t>Скорость газа на свободное сечение шахты</t>
  </si>
  <si>
    <t>м/с</t>
  </si>
  <si>
    <t>кг/с</t>
  </si>
  <si>
    <r>
      <t xml:space="preserve"> кДж(м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• К).</t>
    </r>
  </si>
  <si>
    <r>
      <t xml:space="preserve"> Вт/(м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• К).</t>
    </r>
  </si>
  <si>
    <t xml:space="preserve"> кДж/(кг • К).</t>
  </si>
  <si>
    <t>Объемный коэффициент теплоотдачи</t>
  </si>
  <si>
    <t>Диаметр аппарата</t>
  </si>
  <si>
    <t>Теплоемкость материалов</t>
  </si>
  <si>
    <t>Средняя теплоемкость газа</t>
  </si>
  <si>
    <t>Исходные данные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</si>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</sst>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 температур окатышей и газа</a:t>
            </a:r>
          </a:p>
        </c:rich>
      </c:tx>
      <c:layout>
        <c:manualLayout>
          <c:xMode val="edge"/>
          <c:yMode val="edge"/>
          <c:x val="0.13492583918813428"/>
          <c:y val="5.97907324364723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630279579992592E-2"/>
          <c:y val="0.13042561402250907"/>
          <c:w val="0.88623367374070949"/>
          <c:h val="0.7693419086159417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Практика1!$B$26:$L$26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Практика1!$B$39:$L$39</c:f>
              <c:numCache>
                <c:formatCode>General</c:formatCode>
                <c:ptCount val="11"/>
                <c:pt idx="0">
                  <c:v>-102.47602332715934</c:v>
                </c:pt>
                <c:pt idx="1">
                  <c:v>-74.524881320335993</c:v>
                </c:pt>
                <c:pt idx="2">
                  <c:v>-54.197633314467168</c:v>
                </c:pt>
                <c:pt idx="3">
                  <c:v>-39.414802208989272</c:v>
                </c:pt>
                <c:pt idx="4">
                  <c:v>-28.664104651209129</c:v>
                </c:pt>
                <c:pt idx="5">
                  <c:v>-20.845744476882885</c:v>
                </c:pt>
                <c:pt idx="6">
                  <c:v>-15.159903582655943</c:v>
                </c:pt>
                <c:pt idx="7">
                  <c:v>-11.024920548666046</c:v>
                </c:pt>
                <c:pt idx="8">
                  <c:v>-8.017786685890087</c:v>
                </c:pt>
                <c:pt idx="9">
                  <c:v>-5.8308722549675167</c:v>
                </c:pt>
                <c:pt idx="10">
                  <c:v>-4.240455949468128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9-436B-8ADF-7EAED80C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89312"/>
        <c:axId val="341087744"/>
      </c:scatterChart>
      <c:valAx>
        <c:axId val="3410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87744"/>
        <c:crosses val="autoZero"/>
        <c:crossBetween val="midCat"/>
      </c:valAx>
      <c:valAx>
        <c:axId val="341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температуры окатышей и газа по высоте слоя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17542627372715"/>
          <c:y val="0.18791404754240015"/>
          <c:w val="0.85493523323036191"/>
          <c:h val="0.67429208005867147"/>
        </c:manualLayout>
      </c:layout>
      <c:scatterChart>
        <c:scatterStyle val="lineMarker"/>
        <c:varyColors val="0"/>
        <c:ser>
          <c:idx val="0"/>
          <c:order val="0"/>
          <c:tx>
            <c:v>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Практика1!$B$26:$L$26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Практика1!$B$37:$L$37</c:f>
              <c:numCache>
                <c:formatCode>General</c:formatCode>
                <c:ptCount val="11"/>
                <c:pt idx="0">
                  <c:v>15</c:v>
                </c:pt>
                <c:pt idx="1">
                  <c:v>177.50814711164821</c:v>
                </c:pt>
                <c:pt idx="2">
                  <c:v>295.69091790885892</c:v>
                </c:pt>
                <c:pt idx="3">
                  <c:v>381.63840769046453</c:v>
                </c:pt>
                <c:pt idx="4">
                  <c:v>444.14304309484555</c:v>
                </c:pt>
                <c:pt idx="5">
                  <c:v>489.59904718480732</c:v>
                </c:pt>
                <c:pt idx="6">
                  <c:v>522.65656835037828</c:v>
                </c:pt>
                <c:pt idx="7">
                  <c:v>546.6973904043673</c:v>
                </c:pt>
                <c:pt idx="8">
                  <c:v>564.18088900478585</c:v>
                </c:pt>
                <c:pt idx="9">
                  <c:v>576.89562573984347</c:v>
                </c:pt>
                <c:pt idx="10">
                  <c:v>586.14231794582759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1-4F48-B190-CA7308FAB717}"/>
            </c:ext>
          </c:extLst>
        </c:ser>
        <c:ser>
          <c:idx val="1"/>
          <c:order val="1"/>
          <c:tx>
            <c:v>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Практика1!$B$26:$L$26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Практика1!$B$38:$L$38</c:f>
              <c:numCache>
                <c:formatCode>General</c:formatCode>
                <c:ptCount val="11"/>
                <c:pt idx="0">
                  <c:v>117.47602332715934</c:v>
                </c:pt>
                <c:pt idx="1">
                  <c:v>252.03302843198421</c:v>
                </c:pt>
                <c:pt idx="2">
                  <c:v>349.88855122332609</c:v>
                </c:pt>
                <c:pt idx="3">
                  <c:v>421.0532098994538</c:v>
                </c:pt>
                <c:pt idx="4">
                  <c:v>472.80714774605468</c:v>
                </c:pt>
                <c:pt idx="5">
                  <c:v>510.4447916616902</c:v>
                </c:pt>
                <c:pt idx="6">
                  <c:v>537.81647193303422</c:v>
                </c:pt>
                <c:pt idx="7">
                  <c:v>557.72231095303334</c:v>
                </c:pt>
                <c:pt idx="8">
                  <c:v>572.19867569067594</c:v>
                </c:pt>
                <c:pt idx="9">
                  <c:v>582.72649799481098</c:v>
                </c:pt>
                <c:pt idx="10">
                  <c:v>590.38277389529571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1-4F48-B190-CA7308FA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33280"/>
        <c:axId val="416932888"/>
      </c:scatterChart>
      <c:valAx>
        <c:axId val="4169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932888"/>
        <c:crosses val="autoZero"/>
        <c:crossBetween val="midCat"/>
      </c:valAx>
      <c:valAx>
        <c:axId val="416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9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14</xdr:row>
      <xdr:rowOff>28575</xdr:rowOff>
    </xdr:from>
    <xdr:to>
      <xdr:col>1</xdr:col>
      <xdr:colOff>2962275</xdr:colOff>
      <xdr:row>16</xdr:row>
      <xdr:rowOff>15860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4038600"/>
          <a:ext cx="1571625" cy="368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1666876</xdr:colOff>
      <xdr:row>17</xdr:row>
      <xdr:rowOff>19051</xdr:rowOff>
    </xdr:from>
    <xdr:to>
      <xdr:col>1</xdr:col>
      <xdr:colOff>2843920</xdr:colOff>
      <xdr:row>19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1" y="4600576"/>
          <a:ext cx="117704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1371601</xdr:colOff>
      <xdr:row>20</xdr:row>
      <xdr:rowOff>28575</xdr:rowOff>
    </xdr:from>
    <xdr:to>
      <xdr:col>1</xdr:col>
      <xdr:colOff>2876551</xdr:colOff>
      <xdr:row>21</xdr:row>
      <xdr:rowOff>158434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6" y="5181600"/>
          <a:ext cx="1504950" cy="320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26</xdr:row>
      <xdr:rowOff>85725</xdr:rowOff>
    </xdr:from>
    <xdr:to>
      <xdr:col>0</xdr:col>
      <xdr:colOff>638175</xdr:colOff>
      <xdr:row>27</xdr:row>
      <xdr:rowOff>168804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638675"/>
          <a:ext cx="447675" cy="273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28</xdr:row>
      <xdr:rowOff>47626</xdr:rowOff>
    </xdr:from>
    <xdr:to>
      <xdr:col>0</xdr:col>
      <xdr:colOff>1042392</xdr:colOff>
      <xdr:row>29</xdr:row>
      <xdr:rowOff>142876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991101"/>
          <a:ext cx="937617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30</xdr:row>
      <xdr:rowOff>38100</xdr:rowOff>
    </xdr:from>
    <xdr:to>
      <xdr:col>0</xdr:col>
      <xdr:colOff>1247775</xdr:colOff>
      <xdr:row>31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62575"/>
          <a:ext cx="11620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32</xdr:row>
      <xdr:rowOff>47625</xdr:rowOff>
    </xdr:from>
    <xdr:to>
      <xdr:col>0</xdr:col>
      <xdr:colOff>942974</xdr:colOff>
      <xdr:row>33</xdr:row>
      <xdr:rowOff>172561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953250"/>
          <a:ext cx="838199" cy="315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34</xdr:row>
      <xdr:rowOff>26451</xdr:rowOff>
    </xdr:from>
    <xdr:to>
      <xdr:col>0</xdr:col>
      <xdr:colOff>997513</xdr:colOff>
      <xdr:row>36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227226"/>
          <a:ext cx="892738" cy="46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37</xdr:row>
      <xdr:rowOff>47625</xdr:rowOff>
    </xdr:from>
    <xdr:to>
      <xdr:col>0</xdr:col>
      <xdr:colOff>1143000</xdr:colOff>
      <xdr:row>38</xdr:row>
      <xdr:rowOff>21055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924675"/>
          <a:ext cx="1038225" cy="16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95250</xdr:rowOff>
    </xdr:from>
    <xdr:to>
      <xdr:col>11</xdr:col>
      <xdr:colOff>257175</xdr:colOff>
      <xdr:row>9</xdr:row>
      <xdr:rowOff>47625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82B27DC6-9A05-4159-B837-C7AC83DA4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1009650</xdr:colOff>
      <xdr:row>9</xdr:row>
      <xdr:rowOff>114300</xdr:rowOff>
    </xdr:from>
    <xdr:to>
      <xdr:col>11</xdr:col>
      <xdr:colOff>266699</xdr:colOff>
      <xdr:row>23</xdr:row>
      <xdr:rowOff>171450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77D8E36-DB9C-4DE3-B6D4-F043D0E6B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A4" workbookViewId="0">
      <selection activeCell="F12" sqref="F12"/>
    </sheetView>
  </sheetViews>
  <sheetFormatPr defaultRowHeight="15" x14ac:dyDescent="0.25"/>
  <cols>
    <col min="1" max="1" width="15.28515625" customWidth="1"/>
    <col min="2" max="2" width="31.140625" customWidth="1"/>
    <col min="3" max="3" width="15.42578125" customWidth="1"/>
    <col min="4" max="4" width="13" customWidth="1"/>
    <col min="5" max="5" width="14.85546875" customWidth="1"/>
    <col min="6" max="6" width="15.28515625" customWidth="1"/>
    <col min="7" max="7" width="13.28515625" customWidth="1"/>
    <col min="8" max="8" width="13" customWidth="1"/>
    <col min="9" max="9" width="12.5703125" customWidth="1"/>
  </cols>
  <sheetData>
    <row r="1" spans="1:10" ht="19.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</row>
    <row r="2" spans="1:10" ht="22.5" customHeight="1" x14ac:dyDescent="0.25">
      <c r="A2" s="17" t="s">
        <v>31</v>
      </c>
      <c r="B2" s="17"/>
      <c r="C2" s="17"/>
      <c r="D2" s="17"/>
      <c r="E2" s="17"/>
    </row>
    <row r="3" spans="1:10" ht="15.75" customHeight="1" x14ac:dyDescent="0.25">
      <c r="A3" s="10" t="s">
        <v>13</v>
      </c>
      <c r="B3" s="17" t="s">
        <v>4</v>
      </c>
      <c r="C3" s="17"/>
      <c r="D3" s="1" t="s">
        <v>15</v>
      </c>
      <c r="E3" s="11" t="s">
        <v>14</v>
      </c>
      <c r="F3" s="7"/>
    </row>
    <row r="4" spans="1:10" ht="20.25" x14ac:dyDescent="0.35">
      <c r="A4" s="12" t="s">
        <v>5</v>
      </c>
      <c r="B4" s="24" t="s">
        <v>16</v>
      </c>
      <c r="C4" s="24"/>
      <c r="D4" s="14">
        <v>6</v>
      </c>
      <c r="E4" s="1" t="s">
        <v>17</v>
      </c>
      <c r="F4" s="7"/>
      <c r="J4" s="2"/>
    </row>
    <row r="5" spans="1:10" ht="18.75" x14ac:dyDescent="0.25">
      <c r="A5" s="5" t="s">
        <v>12</v>
      </c>
      <c r="B5" s="17" t="s">
        <v>19</v>
      </c>
      <c r="C5" s="17"/>
      <c r="D5" s="14">
        <v>15</v>
      </c>
      <c r="E5" s="10" t="s">
        <v>18</v>
      </c>
      <c r="F5" s="6"/>
    </row>
    <row r="6" spans="1:10" ht="18.75" x14ac:dyDescent="0.3">
      <c r="A6" s="12" t="s">
        <v>6</v>
      </c>
      <c r="B6" s="24" t="s">
        <v>20</v>
      </c>
      <c r="C6" s="24"/>
      <c r="D6" s="14">
        <v>600</v>
      </c>
      <c r="E6" s="10" t="s">
        <v>18</v>
      </c>
      <c r="F6" s="6"/>
    </row>
    <row r="7" spans="1:10" ht="24.75" customHeight="1" x14ac:dyDescent="0.25">
      <c r="A7" s="5" t="s">
        <v>10</v>
      </c>
      <c r="B7" s="24" t="s">
        <v>21</v>
      </c>
      <c r="C7" s="24"/>
      <c r="D7" s="14">
        <v>0.73</v>
      </c>
      <c r="E7" s="1" t="s">
        <v>22</v>
      </c>
    </row>
    <row r="8" spans="1:10" ht="18.75" customHeight="1" x14ac:dyDescent="0.25">
      <c r="A8" s="5"/>
      <c r="B8" s="24" t="s">
        <v>30</v>
      </c>
      <c r="C8" s="24"/>
      <c r="D8" s="14">
        <v>1.0900000000000001</v>
      </c>
      <c r="E8" s="10" t="s">
        <v>24</v>
      </c>
      <c r="F8" s="6"/>
    </row>
    <row r="9" spans="1:10" ht="15.75" customHeight="1" x14ac:dyDescent="0.25">
      <c r="A9" s="5" t="s">
        <v>9</v>
      </c>
      <c r="B9" s="24" t="s">
        <v>0</v>
      </c>
      <c r="C9" s="24"/>
      <c r="D9" s="14">
        <v>1.68</v>
      </c>
      <c r="E9" s="13" t="s">
        <v>23</v>
      </c>
    </row>
    <row r="10" spans="1:10" ht="19.5" customHeight="1" x14ac:dyDescent="0.25">
      <c r="A10" s="5" t="s">
        <v>8</v>
      </c>
      <c r="B10" s="24" t="s">
        <v>29</v>
      </c>
      <c r="C10" s="24"/>
      <c r="D10" s="14">
        <v>1.49</v>
      </c>
      <c r="E10" s="10" t="s">
        <v>26</v>
      </c>
    </row>
    <row r="11" spans="1:10" ht="15.75" customHeight="1" x14ac:dyDescent="0.25">
      <c r="A11" s="5" t="s">
        <v>11</v>
      </c>
      <c r="B11" s="24" t="s">
        <v>27</v>
      </c>
      <c r="C11" s="24"/>
      <c r="D11" s="14">
        <v>2440</v>
      </c>
      <c r="E11" s="10" t="s">
        <v>25</v>
      </c>
      <c r="F11" s="6"/>
    </row>
    <row r="12" spans="1:10" ht="15" customHeight="1" x14ac:dyDescent="0.25">
      <c r="A12" s="5" t="s">
        <v>7</v>
      </c>
      <c r="B12" s="24" t="s">
        <v>28</v>
      </c>
      <c r="C12" s="24"/>
      <c r="D12" s="14">
        <v>2.2000000000000002</v>
      </c>
      <c r="E12" s="13" t="s">
        <v>17</v>
      </c>
    </row>
    <row r="13" spans="1:10" ht="15.75" customHeight="1" x14ac:dyDescent="0.25">
      <c r="A13" s="6"/>
      <c r="B13" s="7"/>
    </row>
    <row r="15" spans="1:10" x14ac:dyDescent="0.25">
      <c r="A15" s="9"/>
      <c r="B15" s="17"/>
      <c r="C15" s="23">
        <f>(D10*D9)/(D8*D7*3.14*POWER((D12/2),2))</f>
        <v>0.82800159559003517</v>
      </c>
    </row>
    <row r="16" spans="1:10" x14ac:dyDescent="0.25">
      <c r="A16" s="9"/>
      <c r="B16" s="17"/>
      <c r="C16" s="23"/>
    </row>
    <row r="17" spans="1:12" x14ac:dyDescent="0.25">
      <c r="A17" s="7"/>
      <c r="B17" s="1"/>
      <c r="C17" s="1"/>
    </row>
    <row r="18" spans="1:12" x14ac:dyDescent="0.25">
      <c r="A18" s="9"/>
      <c r="B18" s="17"/>
      <c r="C18" s="21">
        <f>(D11*D4)/(D8*D7*1000)</f>
        <v>18.398894055548574</v>
      </c>
    </row>
    <row r="19" spans="1:12" x14ac:dyDescent="0.25">
      <c r="A19" s="9"/>
      <c r="B19" s="17"/>
      <c r="C19" s="21"/>
    </row>
    <row r="20" spans="1:12" x14ac:dyDescent="0.25">
      <c r="A20" s="7"/>
      <c r="B20" s="1"/>
      <c r="C20" s="1"/>
    </row>
    <row r="21" spans="1:12" x14ac:dyDescent="0.25">
      <c r="A21" s="9"/>
      <c r="B21" s="17"/>
      <c r="C21" s="21">
        <f>1-C15*EXP((C15-1)*C18/C15)</f>
        <v>0.98187910999042682</v>
      </c>
    </row>
    <row r="22" spans="1:12" x14ac:dyDescent="0.25">
      <c r="A22" s="9"/>
      <c r="B22" s="17"/>
      <c r="C22" s="21"/>
    </row>
    <row r="25" spans="1:12" ht="24" customHeight="1" x14ac:dyDescent="0.25">
      <c r="A25" s="18"/>
      <c r="B25" s="17" t="s">
        <v>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9"/>
      <c r="B26" s="5">
        <v>0</v>
      </c>
      <c r="C26" s="5">
        <v>0.5</v>
      </c>
      <c r="D26" s="5">
        <v>1</v>
      </c>
      <c r="E26" s="5">
        <v>1.5</v>
      </c>
      <c r="F26" s="5">
        <v>2</v>
      </c>
      <c r="G26" s="5">
        <v>2.5</v>
      </c>
      <c r="H26" s="5">
        <v>3</v>
      </c>
      <c r="I26" s="5">
        <v>3.5</v>
      </c>
      <c r="J26" s="5">
        <v>4</v>
      </c>
      <c r="K26" s="5">
        <v>4.5</v>
      </c>
      <c r="L26" s="5">
        <v>5</v>
      </c>
    </row>
    <row r="27" spans="1:12" ht="18" customHeight="1" x14ac:dyDescent="0.25">
      <c r="A27" s="22"/>
      <c r="B27" s="25">
        <f t="shared" ref="B27:L27" si="0">(($D$11*B26)/1000)/($D$7*$D$8)</f>
        <v>0</v>
      </c>
      <c r="C27" s="25">
        <f t="shared" si="0"/>
        <v>1.5332411712957144</v>
      </c>
      <c r="D27" s="25">
        <f t="shared" si="0"/>
        <v>3.0664823425914287</v>
      </c>
      <c r="E27" s="25">
        <f t="shared" si="0"/>
        <v>4.5997235138871435</v>
      </c>
      <c r="F27" s="25">
        <f t="shared" si="0"/>
        <v>6.1329646851828574</v>
      </c>
      <c r="G27" s="25">
        <f t="shared" si="0"/>
        <v>7.6662058564785713</v>
      </c>
      <c r="H27" s="25">
        <f t="shared" si="0"/>
        <v>9.199447027774287</v>
      </c>
      <c r="I27" s="25">
        <f t="shared" si="0"/>
        <v>10.732688199069999</v>
      </c>
      <c r="J27" s="25">
        <f t="shared" si="0"/>
        <v>12.265929370365715</v>
      </c>
      <c r="K27" s="25">
        <f t="shared" si="0"/>
        <v>13.799170541661429</v>
      </c>
      <c r="L27" s="25">
        <f t="shared" si="0"/>
        <v>15.332411712957143</v>
      </c>
    </row>
    <row r="28" spans="1:12" ht="21" customHeight="1" x14ac:dyDescent="0.25">
      <c r="A28" s="22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 x14ac:dyDescent="0.25">
      <c r="A29" s="19"/>
      <c r="B29" s="17">
        <f t="shared" ref="B29:L29" si="1">1-EXP(($C$15-1)*B27/($C$15))</f>
        <v>0</v>
      </c>
      <c r="C29" s="17">
        <f t="shared" si="1"/>
        <v>0.27275787154218545</v>
      </c>
      <c r="D29" s="17">
        <f t="shared" si="1"/>
        <v>0.47111888659614765</v>
      </c>
      <c r="E29" s="17">
        <f t="shared" si="1"/>
        <v>0.61537537338704373</v>
      </c>
      <c r="F29" s="17">
        <f t="shared" si="1"/>
        <v>0.72028476788470142</v>
      </c>
      <c r="G29" s="17">
        <f t="shared" si="1"/>
        <v>0.79657929923439863</v>
      </c>
      <c r="H29" s="17">
        <f t="shared" si="1"/>
        <v>0.85206389660284398</v>
      </c>
      <c r="I29" s="17">
        <f t="shared" si="1"/>
        <v>0.89241463328969683</v>
      </c>
      <c r="J29" s="17">
        <f t="shared" si="1"/>
        <v>0.92175938892268461</v>
      </c>
      <c r="K29" s="17">
        <f t="shared" si="1"/>
        <v>0.94310013146829308</v>
      </c>
      <c r="L29" s="17">
        <f t="shared" si="1"/>
        <v>0.95862001850003165</v>
      </c>
    </row>
    <row r="30" spans="1:12" x14ac:dyDescent="0.25">
      <c r="A30" s="20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25">
      <c r="A31" s="20"/>
      <c r="B31" s="17">
        <f t="shared" ref="B31:L31" si="2">1-$C$15*EXP(($C$15-1)*B27/$C$15)</f>
        <v>0.17199840440996483</v>
      </c>
      <c r="C31" s="17">
        <f t="shared" si="2"/>
        <v>0.39784235725663619</v>
      </c>
      <c r="D31" s="17">
        <f t="shared" si="2"/>
        <v>0.56208559422417592</v>
      </c>
      <c r="E31" s="17">
        <f t="shared" si="2"/>
        <v>0.68153019546125071</v>
      </c>
      <c r="F31" s="17">
        <f t="shared" si="2"/>
        <v>0.76839534149769573</v>
      </c>
      <c r="G31" s="17">
        <f t="shared" si="2"/>
        <v>0.831567335190039</v>
      </c>
      <c r="H31" s="17">
        <f t="shared" si="2"/>
        <v>0.87750867034178237</v>
      </c>
      <c r="I31" s="17">
        <f t="shared" si="2"/>
        <v>0.91091914470172997</v>
      </c>
      <c r="J31" s="17">
        <f t="shared" si="2"/>
        <v>0.93521664918804348</v>
      </c>
      <c r="K31" s="17">
        <f t="shared" si="2"/>
        <v>0.95288681806688347</v>
      </c>
      <c r="L31" s="17">
        <f t="shared" si="2"/>
        <v>0.96573730929254009</v>
      </c>
    </row>
    <row r="32" spans="1:12" x14ac:dyDescent="0.25">
      <c r="A32" s="2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25">
      <c r="A33" s="15"/>
      <c r="B33" s="15">
        <f t="shared" ref="B33:L33" si="3">B29/$C$21</f>
        <v>0</v>
      </c>
      <c r="C33" s="15">
        <f t="shared" si="3"/>
        <v>0.27779170446435592</v>
      </c>
      <c r="D33" s="15">
        <f t="shared" si="3"/>
        <v>0.47981353488693834</v>
      </c>
      <c r="E33" s="15">
        <f t="shared" si="3"/>
        <v>0.62673232083840091</v>
      </c>
      <c r="F33" s="15">
        <f t="shared" si="3"/>
        <v>0.73357785144418042</v>
      </c>
      <c r="G33" s="15">
        <f t="shared" si="3"/>
        <v>0.81128042253813215</v>
      </c>
      <c r="H33" s="15">
        <f t="shared" si="3"/>
        <v>0.86778900572714235</v>
      </c>
      <c r="I33" s="15">
        <f t="shared" si="3"/>
        <v>0.90888442804165348</v>
      </c>
      <c r="J33" s="15">
        <f t="shared" si="3"/>
        <v>0.93877075043553138</v>
      </c>
      <c r="K33" s="15">
        <f t="shared" si="3"/>
        <v>0.96050534314503155</v>
      </c>
      <c r="L33" s="15">
        <f t="shared" si="3"/>
        <v>0.9763116546082522</v>
      </c>
    </row>
    <row r="34" spans="1:1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5">
      <c r="A35" s="3"/>
      <c r="B35" s="15">
        <f t="shared" ref="B35:L35" si="4">B31/$C$21</f>
        <v>0.17517268944813563</v>
      </c>
      <c r="C35" s="15">
        <f t="shared" si="4"/>
        <v>0.40518466398629777</v>
      </c>
      <c r="D35" s="15">
        <f t="shared" si="4"/>
        <v>0.57245906192021556</v>
      </c>
      <c r="E35" s="15">
        <f t="shared" si="4"/>
        <v>0.69410805111017748</v>
      </c>
      <c r="F35" s="15">
        <f t="shared" si="4"/>
        <v>0.78257632093342677</v>
      </c>
      <c r="G35" s="15">
        <f t="shared" si="4"/>
        <v>0.84691417378066702</v>
      </c>
      <c r="H35" s="15">
        <f t="shared" si="4"/>
        <v>0.89370337082569962</v>
      </c>
      <c r="I35" s="15">
        <f t="shared" si="4"/>
        <v>0.92773044607356125</v>
      </c>
      <c r="J35" s="15">
        <f t="shared" si="4"/>
        <v>0.95247636870201025</v>
      </c>
      <c r="K35" s="15">
        <f t="shared" si="4"/>
        <v>0.97047264614497597</v>
      </c>
      <c r="L35" s="15">
        <f t="shared" si="4"/>
        <v>0.98356029725691574</v>
      </c>
    </row>
    <row r="36" spans="1:12" x14ac:dyDescent="0.25">
      <c r="A36" s="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x14ac:dyDescent="0.25">
      <c r="A37" s="5" t="s">
        <v>2</v>
      </c>
      <c r="B37" s="5">
        <f>$D$5+($D$6-$D$5)*B33</f>
        <v>15</v>
      </c>
      <c r="C37" s="5">
        <f t="shared" ref="C37:L37" si="5">$D$5+($D$6-$D$5)*C33</f>
        <v>177.50814711164821</v>
      </c>
      <c r="D37" s="5">
        <f t="shared" si="5"/>
        <v>295.69091790885892</v>
      </c>
      <c r="E37" s="5">
        <f t="shared" si="5"/>
        <v>381.63840769046453</v>
      </c>
      <c r="F37" s="5">
        <f t="shared" si="5"/>
        <v>444.14304309484555</v>
      </c>
      <c r="G37" s="5">
        <f t="shared" si="5"/>
        <v>489.59904718480732</v>
      </c>
      <c r="H37" s="5">
        <f t="shared" si="5"/>
        <v>522.65656835037828</v>
      </c>
      <c r="I37" s="5">
        <f t="shared" si="5"/>
        <v>546.6973904043673</v>
      </c>
      <c r="J37" s="5">
        <f t="shared" si="5"/>
        <v>564.18088900478585</v>
      </c>
      <c r="K37" s="5">
        <f t="shared" si="5"/>
        <v>576.89562573984347</v>
      </c>
      <c r="L37" s="5">
        <f t="shared" si="5"/>
        <v>586.14231794582759</v>
      </c>
    </row>
    <row r="38" spans="1:12" x14ac:dyDescent="0.25">
      <c r="A38" s="1"/>
      <c r="B38" s="5">
        <f>$D$5+($D$6-$D$5)*B35</f>
        <v>117.47602332715934</v>
      </c>
      <c r="C38" s="5">
        <f t="shared" ref="C38:L38" si="6">$D$5+($D$6-$D$5)*C35</f>
        <v>252.03302843198421</v>
      </c>
      <c r="D38" s="5">
        <f t="shared" si="6"/>
        <v>349.88855122332609</v>
      </c>
      <c r="E38" s="5">
        <f t="shared" si="6"/>
        <v>421.0532098994538</v>
      </c>
      <c r="F38" s="5">
        <f t="shared" si="6"/>
        <v>472.80714774605468</v>
      </c>
      <c r="G38" s="5">
        <f t="shared" si="6"/>
        <v>510.4447916616902</v>
      </c>
      <c r="H38" s="5">
        <f t="shared" si="6"/>
        <v>537.81647193303422</v>
      </c>
      <c r="I38" s="5">
        <f t="shared" si="6"/>
        <v>557.72231095303334</v>
      </c>
      <c r="J38" s="5">
        <f t="shared" si="6"/>
        <v>572.19867569067594</v>
      </c>
      <c r="K38" s="5">
        <f t="shared" si="6"/>
        <v>582.72649799481098</v>
      </c>
      <c r="L38" s="5">
        <f t="shared" si="6"/>
        <v>590.38277389529571</v>
      </c>
    </row>
    <row r="39" spans="1:12" x14ac:dyDescent="0.25">
      <c r="A39" s="1" t="s">
        <v>3</v>
      </c>
      <c r="B39" s="5">
        <f>B37-B38</f>
        <v>-102.47602332715934</v>
      </c>
      <c r="C39" s="5">
        <f t="shared" ref="C39:K39" si="7">C37-C38</f>
        <v>-74.524881320335993</v>
      </c>
      <c r="D39" s="5">
        <f t="shared" si="7"/>
        <v>-54.197633314467168</v>
      </c>
      <c r="E39" s="5">
        <f t="shared" si="7"/>
        <v>-39.414802208989272</v>
      </c>
      <c r="F39" s="5">
        <f t="shared" si="7"/>
        <v>-28.664104651209129</v>
      </c>
      <c r="G39" s="5">
        <f t="shared" si="7"/>
        <v>-20.845744476882885</v>
      </c>
      <c r="H39" s="5">
        <f t="shared" si="7"/>
        <v>-15.159903582655943</v>
      </c>
      <c r="I39" s="5">
        <f t="shared" si="7"/>
        <v>-11.024920548666046</v>
      </c>
      <c r="J39" s="5">
        <f t="shared" si="7"/>
        <v>-8.017786685890087</v>
      </c>
      <c r="K39" s="5">
        <f t="shared" si="7"/>
        <v>-5.8308722549675167</v>
      </c>
      <c r="L39" s="5">
        <f>L37-L38</f>
        <v>-4.240455949468128</v>
      </c>
    </row>
  </sheetData>
  <mergeCells count="78">
    <mergeCell ref="L27:L28"/>
    <mergeCell ref="L29:L30"/>
    <mergeCell ref="B31:B32"/>
    <mergeCell ref="E31:E32"/>
    <mergeCell ref="F31:F32"/>
    <mergeCell ref="G31:G32"/>
    <mergeCell ref="B29:B30"/>
    <mergeCell ref="C29:C30"/>
    <mergeCell ref="D29:D30"/>
    <mergeCell ref="E29:E30"/>
    <mergeCell ref="F29:F30"/>
    <mergeCell ref="G29:G30"/>
    <mergeCell ref="K31:K32"/>
    <mergeCell ref="L31:L32"/>
    <mergeCell ref="H29:H30"/>
    <mergeCell ref="B27:B28"/>
    <mergeCell ref="C31:C32"/>
    <mergeCell ref="D31:D32"/>
    <mergeCell ref="J27:J28"/>
    <mergeCell ref="K27:K28"/>
    <mergeCell ref="C27:C28"/>
    <mergeCell ref="D27:D28"/>
    <mergeCell ref="E27:E28"/>
    <mergeCell ref="F27:F28"/>
    <mergeCell ref="G27:G28"/>
    <mergeCell ref="I29:I30"/>
    <mergeCell ref="J29:J30"/>
    <mergeCell ref="K29:K30"/>
    <mergeCell ref="H27:H28"/>
    <mergeCell ref="I27:I28"/>
    <mergeCell ref="L33:L34"/>
    <mergeCell ref="B3:C3"/>
    <mergeCell ref="B18:B19"/>
    <mergeCell ref="B21:B2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H31:H32"/>
    <mergeCell ref="I31:I32"/>
    <mergeCell ref="J31:J32"/>
    <mergeCell ref="G33:G34"/>
    <mergeCell ref="H33:H34"/>
    <mergeCell ref="I33:I34"/>
    <mergeCell ref="J33:J34"/>
    <mergeCell ref="K33:K34"/>
    <mergeCell ref="A2:E2"/>
    <mergeCell ref="A33:A34"/>
    <mergeCell ref="B33:B34"/>
    <mergeCell ref="C33:C34"/>
    <mergeCell ref="D33:D34"/>
    <mergeCell ref="E33:E34"/>
    <mergeCell ref="A25:A26"/>
    <mergeCell ref="A31:A32"/>
    <mergeCell ref="A29:A30"/>
    <mergeCell ref="C21:C22"/>
    <mergeCell ref="B25:L25"/>
    <mergeCell ref="A27:A28"/>
    <mergeCell ref="C18:C19"/>
    <mergeCell ref="C15:C16"/>
    <mergeCell ref="B15:B16"/>
    <mergeCell ref="F33:F34"/>
    <mergeCell ref="B35:B36"/>
    <mergeCell ref="C35:C36"/>
    <mergeCell ref="D35:D36"/>
    <mergeCell ref="E35:E36"/>
    <mergeCell ref="F35:F36"/>
    <mergeCell ref="L35:L36"/>
    <mergeCell ref="G35:G36"/>
    <mergeCell ref="H35:H36"/>
    <mergeCell ref="I35:I36"/>
    <mergeCell ref="J35:J36"/>
    <mergeCell ref="K35:K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Практика1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Бек</cp:lastModifiedBy>
  <dcterms:created xsi:type="dcterms:W3CDTF">2019-11-17T08:37:20Z</dcterms:created>
  <dcterms:modified xsi:type="dcterms:W3CDTF">2019-11-21T20:55:45Z</dcterms:modified>
</cp:coreProperties>
</file>