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1371B5F-1731-4260-8AD8-D335DB31802A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60" i="1" l="1"/>
  <c r="C34" i="1" l="1"/>
  <c r="C51" i="1"/>
  <c r="C50" i="1"/>
  <c r="C48" i="1"/>
  <c r="C45" i="1"/>
  <c r="C61" i="1" s="1"/>
  <c r="C43" i="1"/>
  <c r="C42" i="1"/>
  <c r="C41" i="1"/>
  <c r="C44" i="1" s="1"/>
  <c r="C39" i="1"/>
  <c r="C38" i="1"/>
  <c r="C37" i="1"/>
  <c r="C36" i="1"/>
  <c r="C35" i="1"/>
  <c r="C52" i="1" l="1"/>
  <c r="C54" i="1" s="1"/>
  <c r="C49" i="1"/>
  <c r="C57" i="1" s="1"/>
  <c r="C59" i="1"/>
  <c r="C47" i="1"/>
  <c r="C40" i="1"/>
  <c r="C56" i="1"/>
  <c r="C46" i="1"/>
  <c r="C53" i="1" l="1"/>
  <c r="C55" i="1" s="1"/>
  <c r="C58" i="1" s="1"/>
  <c r="C63" i="1" s="1"/>
</calcChain>
</file>

<file path=xl/sharedStrings.xml><?xml version="1.0" encoding="utf-8"?>
<sst xmlns="http://schemas.openxmlformats.org/spreadsheetml/2006/main" count="121" uniqueCount="86">
  <si>
    <t>Расчет блочного керамического рекуператора</t>
  </si>
  <si>
    <t>Исходные данные</t>
  </si>
  <si>
    <t xml:space="preserve">Обозначение </t>
  </si>
  <si>
    <t>Название</t>
  </si>
  <si>
    <t>Значение</t>
  </si>
  <si>
    <t>Измерение</t>
  </si>
  <si>
    <t>B</t>
  </si>
  <si>
    <t>Расход топлива на печь</t>
  </si>
  <si>
    <t>м³/с</t>
  </si>
  <si>
    <t>α</t>
  </si>
  <si>
    <t>Коэффицент избыточного воздуха</t>
  </si>
  <si>
    <t>Характеристики горения топливав</t>
  </si>
  <si>
    <r>
      <t>L</t>
    </r>
    <r>
      <rPr>
        <sz val="11"/>
        <color theme="1"/>
        <rFont val="Calibri"/>
        <family val="2"/>
        <charset val="204"/>
      </rPr>
      <t>α</t>
    </r>
  </si>
  <si>
    <t>Реальный расход воздуха</t>
  </si>
  <si>
    <t>м³/м³</t>
  </si>
  <si>
    <t>Vα</t>
  </si>
  <si>
    <t>VL</t>
  </si>
  <si>
    <t>%</t>
  </si>
  <si>
    <t>tго</t>
  </si>
  <si>
    <t>Температура продуктов горения,уходящих из печи</t>
  </si>
  <si>
    <t>Результат расчета</t>
  </si>
  <si>
    <t>количество воздуха,поступающее в рекуператор</t>
  </si>
  <si>
    <t>количество прососанного в рекуператор воздуха</t>
  </si>
  <si>
    <t xml:space="preserve">количетво продуктов горения перед рекуператором </t>
  </si>
  <si>
    <t xml:space="preserve">теплосодержание дыма перед рекуператором </t>
  </si>
  <si>
    <t>кДж/м³</t>
  </si>
  <si>
    <t>теплосодержание воздуха до рекуператора</t>
  </si>
  <si>
    <t>теплосодержание воздуха после рекуператора</t>
  </si>
  <si>
    <t>средная теплоемкость воздуха и газообразных видов топлива</t>
  </si>
  <si>
    <r>
      <t>˚</t>
    </r>
    <r>
      <rPr>
        <sz val="11"/>
        <color theme="1"/>
        <rFont val="Calibri"/>
        <family val="2"/>
      </rPr>
      <t>С</t>
    </r>
  </si>
  <si>
    <t>˚С</t>
  </si>
  <si>
    <t xml:space="preserve">теплосодержание дыма за рекуператором </t>
  </si>
  <si>
    <t xml:space="preserve">коэффицент учитывающий потери топлива </t>
  </si>
  <si>
    <t>средно логорифмический разность температур</t>
  </si>
  <si>
    <t>P</t>
  </si>
  <si>
    <t>R</t>
  </si>
  <si>
    <t>попровочный множетель</t>
  </si>
  <si>
    <t>действительная средне логорифмическая разность температур</t>
  </si>
  <si>
    <t xml:space="preserve"> </t>
  </si>
  <si>
    <t xml:space="preserve">число блоков по ширине печи </t>
  </si>
  <si>
    <t>Z1</t>
  </si>
  <si>
    <t>шт.</t>
  </si>
  <si>
    <t>Z2</t>
  </si>
  <si>
    <t>по высоте</t>
  </si>
  <si>
    <t>Z3</t>
  </si>
  <si>
    <t>по длине</t>
  </si>
  <si>
    <t>число ходов по дыму</t>
  </si>
  <si>
    <t>число ходов по воздуху</t>
  </si>
  <si>
    <t xml:space="preserve">общое число блоков </t>
  </si>
  <si>
    <t>Z</t>
  </si>
  <si>
    <t>м/с</t>
  </si>
  <si>
    <t>скорость дыма в рекуператоре</t>
  </si>
  <si>
    <t>скорость воздуха в рекуператоре</t>
  </si>
  <si>
    <t>средняя температура дыма в рекуператоре</t>
  </si>
  <si>
    <t xml:space="preserve">коэффицент конвективного теплообмена </t>
  </si>
  <si>
    <t>эквивалентный диаметр дымовых каналов</t>
  </si>
  <si>
    <t>м</t>
  </si>
  <si>
    <t>поправочный коэффицент</t>
  </si>
  <si>
    <r>
      <t>Вт/м</t>
    </r>
    <r>
      <rPr>
        <sz val="11"/>
        <color theme="1"/>
        <rFont val="Calibri"/>
        <family val="2"/>
        <charset val="204"/>
      </rPr>
      <t>²</t>
    </r>
  </si>
  <si>
    <r>
      <t>Вт/м</t>
    </r>
    <r>
      <rPr>
        <sz val="11"/>
        <color theme="1"/>
        <rFont val="Calibri"/>
        <family val="2"/>
        <charset val="204"/>
      </rPr>
      <t>²град.</t>
    </r>
  </si>
  <si>
    <t>коэффицент истегного значения</t>
  </si>
  <si>
    <t>средняя температура воздуха в рекуператоре</t>
  </si>
  <si>
    <t>средняя температура стенки</t>
  </si>
  <si>
    <t>средняя температура воздуха в пограничном слое</t>
  </si>
  <si>
    <t>температурный напор</t>
  </si>
  <si>
    <t xml:space="preserve">коэффицент теплоотдачи от стенки к воздуху </t>
  </si>
  <si>
    <t>эквивалентный диаметр воздушных каналов</t>
  </si>
  <si>
    <t>S</t>
  </si>
  <si>
    <t>толщина стенки выполненного из шмота класса А</t>
  </si>
  <si>
    <t>коэффицент теплопроводности материала</t>
  </si>
  <si>
    <r>
      <t>Вт/м*</t>
    </r>
    <r>
      <rPr>
        <sz val="11"/>
        <color theme="1"/>
        <rFont val="Calibri"/>
        <family val="2"/>
        <charset val="204"/>
      </rPr>
      <t>град.</t>
    </r>
  </si>
  <si>
    <t>коэффицент теплоотдачи в рекуператоре</t>
  </si>
  <si>
    <t>K</t>
  </si>
  <si>
    <t>коэффицент теплоотдачи от дыма к стенки рекуператора</t>
  </si>
  <si>
    <t>количество теплоты передоваемая воздуху в рекуператоре</t>
  </si>
  <si>
    <t>Вт</t>
  </si>
  <si>
    <t>F</t>
  </si>
  <si>
    <t>поверхность нагрева</t>
  </si>
  <si>
    <t>м²</t>
  </si>
  <si>
    <t xml:space="preserve">поверхность рекуператора </t>
  </si>
  <si>
    <t>блок</t>
  </si>
  <si>
    <t>Конечная температура подоющего дыма в рекуператор</t>
  </si>
  <si>
    <t>Начальная температура подоющего дыма в рекуператор</t>
  </si>
  <si>
    <t>Конечная температура подоющего воздуха в рекуператор</t>
  </si>
  <si>
    <t>Начальная температура подоющего воздуха в рекуператор</t>
  </si>
  <si>
    <t xml:space="preserve">Средная теплоемкость воздуха и газообразных видов топлива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</si>
</sst>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6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2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1" fontId="0" fillId="0" borderId="0" xfId="0" applyNumberFormat="1"/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5493</xdr:colOff>
      <xdr:row>33</xdr:row>
      <xdr:rowOff>16852</xdr:rowOff>
    </xdr:from>
    <xdr:ext cx="1047752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72B9EB-4CDF-4275-BAD8-F0B0569B9A45}"/>
                </a:ext>
              </a:extLst>
            </xdr:cNvPr>
            <xdr:cNvSpPr txBox="1"/>
          </xdr:nvSpPr>
          <xdr:spPr>
            <a:xfrm>
              <a:off x="5493" y="5211640"/>
              <a:ext cx="10477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72B9EB-4CDF-4275-BAD8-F0B0569B9A45}"/>
                </a:ext>
              </a:extLst>
            </xdr:cNvPr>
            <xdr:cNvSpPr txBox="1"/>
          </xdr:nvSpPr>
          <xdr:spPr>
            <a:xfrm>
              <a:off x="5493" y="5211640"/>
              <a:ext cx="10477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𝑉</a:t>
              </a:r>
              <a:r>
                <a:rPr lang="ru-RU" sz="1100" b="0" i="0">
                  <a:latin typeface="Cambria Math" panose="02040503050406030204" pitchFamily="18" charset="0"/>
                </a:rPr>
                <a:t>_в^.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419834</xdr:colOff>
      <xdr:row>33</xdr:row>
      <xdr:rowOff>168153</xdr:rowOff>
    </xdr:from>
    <xdr:ext cx="283411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8BB3C09-C363-4FCF-A5C7-AA6DEA84BA9D}"/>
                </a:ext>
              </a:extLst>
            </xdr:cNvPr>
            <xdr:cNvSpPr txBox="1"/>
          </xdr:nvSpPr>
          <xdr:spPr>
            <a:xfrm>
              <a:off x="419834" y="7458441"/>
              <a:ext cx="283411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в.пр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8BB3C09-C363-4FCF-A5C7-AA6DEA84BA9D}"/>
                </a:ext>
              </a:extLst>
            </xdr:cNvPr>
            <xdr:cNvSpPr txBox="1"/>
          </xdr:nvSpPr>
          <xdr:spPr>
            <a:xfrm>
              <a:off x="419834" y="7458441"/>
              <a:ext cx="283411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𝑉</a:t>
              </a:r>
              <a:r>
                <a:rPr lang="ru-RU" sz="1100" b="0" i="0">
                  <a:latin typeface="Cambria Math" panose="02040503050406030204" pitchFamily="18" charset="0"/>
                </a:rPr>
                <a:t>_(в.пр)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35</xdr:row>
      <xdr:rowOff>1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1B4D29-D128-469D-B888-214945D6AB74}"/>
                </a:ext>
              </a:extLst>
            </xdr:cNvPr>
            <xdr:cNvSpPr txBox="1"/>
          </xdr:nvSpPr>
          <xdr:spPr>
            <a:xfrm>
              <a:off x="0" y="3476626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E1B4D29-D128-469D-B888-214945D6AB74}"/>
                </a:ext>
              </a:extLst>
            </xdr:cNvPr>
            <xdr:cNvSpPr txBox="1"/>
          </xdr:nvSpPr>
          <xdr:spPr>
            <a:xfrm>
              <a:off x="0" y="3476626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𝑉</a:t>
              </a:r>
              <a:r>
                <a:rPr lang="ru-RU" sz="1100" b="0" i="0">
                  <a:latin typeface="Cambria Math" panose="02040503050406030204" pitchFamily="18" charset="0"/>
                </a:rPr>
                <a:t>_д^.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36</xdr:row>
      <xdr:rowOff>9526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906095B-CBF1-4E1E-9207-538CC8597E15}"/>
                </a:ext>
              </a:extLst>
            </xdr:cNvPr>
            <xdr:cNvSpPr txBox="1"/>
          </xdr:nvSpPr>
          <xdr:spPr>
            <a:xfrm>
              <a:off x="0" y="3676651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B906095B-CBF1-4E1E-9207-538CC8597E15}"/>
                </a:ext>
              </a:extLst>
            </xdr:cNvPr>
            <xdr:cNvSpPr txBox="1"/>
          </xdr:nvSpPr>
          <xdr:spPr>
            <a:xfrm>
              <a:off x="0" y="3676651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_д^.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37</xdr:row>
      <xdr:rowOff>1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3084E-11AD-4794-979D-06A1ACA87002}"/>
                </a:ext>
              </a:extLst>
            </xdr:cNvPr>
            <xdr:cNvSpPr txBox="1"/>
          </xdr:nvSpPr>
          <xdr:spPr>
            <a:xfrm>
              <a:off x="0" y="3857626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E63084E-11AD-4794-979D-06A1ACA87002}"/>
                </a:ext>
              </a:extLst>
            </xdr:cNvPr>
            <xdr:cNvSpPr txBox="1"/>
          </xdr:nvSpPr>
          <xdr:spPr>
            <a:xfrm>
              <a:off x="0" y="3857626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_в^.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38</xdr:row>
      <xdr:rowOff>19051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48D10F2-F739-4A3D-B45D-E13AB0E148DA}"/>
                </a:ext>
              </a:extLst>
            </xdr:cNvPr>
            <xdr:cNvSpPr txBox="1"/>
          </xdr:nvSpPr>
          <xdr:spPr>
            <a:xfrm>
              <a:off x="0" y="4067176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,,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448D10F2-F739-4A3D-B45D-E13AB0E148DA}"/>
                </a:ext>
              </a:extLst>
            </xdr:cNvPr>
            <xdr:cNvSpPr txBox="1"/>
          </xdr:nvSpPr>
          <xdr:spPr>
            <a:xfrm>
              <a:off x="0" y="4067176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_в^(,,)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11</xdr:row>
      <xdr:rowOff>0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2E81083-67EF-413A-881C-35D3C8B95E0A}"/>
                </a:ext>
              </a:extLst>
            </xdr:cNvPr>
            <xdr:cNvSpPr txBox="1"/>
          </xdr:nvSpPr>
          <xdr:spPr>
            <a:xfrm>
              <a:off x="0" y="29051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32E81083-67EF-413A-881C-35D3C8B95E0A}"/>
                </a:ext>
              </a:extLst>
            </xdr:cNvPr>
            <xdr:cNvSpPr txBox="1"/>
          </xdr:nvSpPr>
          <xdr:spPr>
            <a:xfrm>
              <a:off x="0" y="29051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ru-RU" sz="1100" b="0" i="0">
                  <a:latin typeface="Cambria Math" panose="02040503050406030204" pitchFamily="18" charset="0"/>
                </a:rPr>
                <a:t>_в^.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0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180F49A-C181-47FE-A164-795D8EA669BC}"/>
                </a:ext>
              </a:extLst>
            </xdr:cNvPr>
            <xdr:cNvSpPr txBox="1"/>
          </xdr:nvSpPr>
          <xdr:spPr>
            <a:xfrm>
              <a:off x="0" y="30956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B180F49A-C181-47FE-A164-795D8EA669BC}"/>
                </a:ext>
              </a:extLst>
            </xdr:cNvPr>
            <xdr:cNvSpPr txBox="1"/>
          </xdr:nvSpPr>
          <xdr:spPr>
            <a:xfrm>
              <a:off x="0" y="30956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_в^.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13</xdr:row>
      <xdr:rowOff>0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82291C3-2DCC-416F-BA4E-8D6A5FCC4299}"/>
                </a:ext>
              </a:extLst>
            </xdr:cNvPr>
            <xdr:cNvSpPr txBox="1"/>
          </xdr:nvSpPr>
          <xdr:spPr>
            <a:xfrm>
              <a:off x="0" y="34766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,,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82291C3-2DCC-416F-BA4E-8D6A5FCC4299}"/>
                </a:ext>
              </a:extLst>
            </xdr:cNvPr>
            <xdr:cNvSpPr txBox="1"/>
          </xdr:nvSpPr>
          <xdr:spPr>
            <a:xfrm>
              <a:off x="0" y="34766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𝑐</a:t>
              </a:r>
              <a:r>
                <a:rPr lang="ru-RU" sz="1100" b="0" i="0">
                  <a:latin typeface="Cambria Math" panose="02040503050406030204" pitchFamily="18" charset="0"/>
                </a:rPr>
                <a:t>_в^(</a:t>
              </a:r>
              <a:r>
                <a:rPr lang="en-US" sz="1100" b="0" i="0">
                  <a:latin typeface="Cambria Math" panose="02040503050406030204" pitchFamily="18" charset="0"/>
                </a:rPr>
                <a:t>,,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</xdr:row>
      <xdr:rowOff>0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29B3D98-EA0B-47B2-AB84-932DB9716852}"/>
                </a:ext>
              </a:extLst>
            </xdr:cNvPr>
            <xdr:cNvSpPr txBox="1"/>
          </xdr:nvSpPr>
          <xdr:spPr>
            <a:xfrm>
              <a:off x="0" y="36671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429B3D98-EA0B-47B2-AB84-932DB9716852}"/>
                </a:ext>
              </a:extLst>
            </xdr:cNvPr>
            <xdr:cNvSpPr txBox="1"/>
          </xdr:nvSpPr>
          <xdr:spPr>
            <a:xfrm>
              <a:off x="0" y="36671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_в^(.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39</xdr:row>
      <xdr:rowOff>0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0DCDBC5-24A1-465F-A5B6-05A955B765E7}"/>
                </a:ext>
              </a:extLst>
            </xdr:cNvPr>
            <xdr:cNvSpPr txBox="1"/>
          </xdr:nvSpPr>
          <xdr:spPr>
            <a:xfrm>
              <a:off x="0" y="63341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D0DCDBC5-24A1-465F-A5B6-05A955B765E7}"/>
                </a:ext>
              </a:extLst>
            </xdr:cNvPr>
            <xdr:cNvSpPr txBox="1"/>
          </xdr:nvSpPr>
          <xdr:spPr>
            <a:xfrm>
              <a:off x="0" y="6334125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_д^(.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r>
                <a:rPr lang="ru-RU" sz="1100" b="0" i="0">
                  <a:latin typeface="Cambria Math" panose="02040503050406030204" pitchFamily="18" charset="0"/>
                </a:rPr>
                <a:t>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1</xdr:col>
      <xdr:colOff>3349136</xdr:colOff>
      <xdr:row>17</xdr:row>
      <xdr:rowOff>4396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7F50DBC2-7237-4158-B1F1-D42F8D965A06}"/>
            </a:ext>
          </a:extLst>
        </xdr:cNvPr>
        <xdr:cNvSpPr txBox="1"/>
      </xdr:nvSpPr>
      <xdr:spPr>
        <a:xfrm>
          <a:off x="4330944" y="424668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0</xdr:col>
      <xdr:colOff>425694</xdr:colOff>
      <xdr:row>40</xdr:row>
      <xdr:rowOff>11723</xdr:rowOff>
    </xdr:from>
    <xdr:ext cx="27161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917A6E8-B2BE-450C-A79D-97822713AADD}"/>
                </a:ext>
              </a:extLst>
            </xdr:cNvPr>
            <xdr:cNvSpPr txBox="1"/>
          </xdr:nvSpPr>
          <xdr:spPr>
            <a:xfrm>
              <a:off x="425694" y="6540011"/>
              <a:ext cx="2716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△</m:t>
                    </m:r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𝑡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,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7917A6E8-B2BE-450C-A79D-97822713AADD}"/>
                </a:ext>
              </a:extLst>
            </xdr:cNvPr>
            <xdr:cNvSpPr txBox="1"/>
          </xdr:nvSpPr>
          <xdr:spPr>
            <a:xfrm>
              <a:off x="425694" y="6540011"/>
              <a:ext cx="27161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△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,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21981</xdr:colOff>
      <xdr:row>15</xdr:row>
      <xdr:rowOff>179511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B5771B3-6F2F-4696-8CD8-BA9BE3044DC0}"/>
                </a:ext>
              </a:extLst>
            </xdr:cNvPr>
            <xdr:cNvSpPr txBox="1"/>
          </xdr:nvSpPr>
          <xdr:spPr>
            <a:xfrm>
              <a:off x="21981" y="4040799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6B5771B3-6F2F-4696-8CD8-BA9BE3044DC0}"/>
                </a:ext>
              </a:extLst>
            </xdr:cNvPr>
            <xdr:cNvSpPr txBox="1"/>
          </xdr:nvSpPr>
          <xdr:spPr>
            <a:xfrm>
              <a:off x="21981" y="4040799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_д^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35169</xdr:colOff>
      <xdr:row>17</xdr:row>
      <xdr:rowOff>24180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6CEF443-2114-4E69-A571-4FC24E1FEE96}"/>
                </a:ext>
              </a:extLst>
            </xdr:cNvPr>
            <xdr:cNvSpPr txBox="1"/>
          </xdr:nvSpPr>
          <xdr:spPr>
            <a:xfrm>
              <a:off x="35169" y="4266468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,,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C6CEF443-2114-4E69-A571-4FC24E1FEE96}"/>
                </a:ext>
              </a:extLst>
            </xdr:cNvPr>
            <xdr:cNvSpPr txBox="1"/>
          </xdr:nvSpPr>
          <xdr:spPr>
            <a:xfrm>
              <a:off x="35169" y="4266468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_д^(,,)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351693</xdr:colOff>
      <xdr:row>43</xdr:row>
      <xdr:rowOff>29307</xdr:rowOff>
    </xdr:from>
    <xdr:ext cx="2401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05228B9-C4E8-440A-B377-0D8A2FB937ED}"/>
                </a:ext>
              </a:extLst>
            </xdr:cNvPr>
            <xdr:cNvSpPr txBox="1"/>
          </xdr:nvSpPr>
          <xdr:spPr>
            <a:xfrm>
              <a:off x="351693" y="7129095"/>
              <a:ext cx="2401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△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705228B9-C4E8-440A-B377-0D8A2FB937ED}"/>
                </a:ext>
              </a:extLst>
            </xdr:cNvPr>
            <xdr:cNvSpPr txBox="1"/>
          </xdr:nvSpPr>
          <xdr:spPr>
            <a:xfrm>
              <a:off x="351693" y="7129095"/>
              <a:ext cx="2401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△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395654</xdr:colOff>
      <xdr:row>18</xdr:row>
      <xdr:rowOff>21980</xdr:rowOff>
    </xdr:from>
    <xdr:ext cx="34022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41F05B0-069A-4E6F-95A9-975320F65E2E}"/>
                </a:ext>
              </a:extLst>
            </xdr:cNvPr>
            <xdr:cNvSpPr txBox="1"/>
          </xdr:nvSpPr>
          <xdr:spPr>
            <a:xfrm>
              <a:off x="395654" y="4454768"/>
              <a:ext cx="340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𝜀</m:t>
                    </m:r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△</m:t>
                    </m:r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541F05B0-069A-4E6F-95A9-975320F65E2E}"/>
                </a:ext>
              </a:extLst>
            </xdr:cNvPr>
            <xdr:cNvSpPr txBox="1"/>
          </xdr:nvSpPr>
          <xdr:spPr>
            <a:xfrm>
              <a:off x="395654" y="4454768"/>
              <a:ext cx="34022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𝜀△</a:t>
              </a:r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434486</xdr:colOff>
      <xdr:row>22</xdr:row>
      <xdr:rowOff>6960</xdr:rowOff>
    </xdr:from>
    <xdr:ext cx="176074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BAE3C88-80FD-4276-8433-CC7C3DB71586}"/>
                </a:ext>
              </a:extLst>
            </xdr:cNvPr>
            <xdr:cNvSpPr txBox="1"/>
          </xdr:nvSpPr>
          <xdr:spPr>
            <a:xfrm>
              <a:off x="434486" y="5201748"/>
              <a:ext cx="176074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1BAE3C88-80FD-4276-8433-CC7C3DB71586}"/>
                </a:ext>
              </a:extLst>
            </xdr:cNvPr>
            <xdr:cNvSpPr txBox="1"/>
          </xdr:nvSpPr>
          <xdr:spPr>
            <a:xfrm>
              <a:off x="434486" y="5201748"/>
              <a:ext cx="176074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_д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440348</xdr:colOff>
      <xdr:row>22</xdr:row>
      <xdr:rowOff>188668</xdr:rowOff>
    </xdr:from>
    <xdr:ext cx="17248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8AC30AB-9E97-4360-8D97-ECC8BB324FC9}"/>
                </a:ext>
              </a:extLst>
            </xdr:cNvPr>
            <xdr:cNvSpPr txBox="1"/>
          </xdr:nvSpPr>
          <xdr:spPr>
            <a:xfrm>
              <a:off x="440348" y="5383456"/>
              <a:ext cx="1724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4" name="TextBox 23">
              <a:extLst>
                <a:ext uri="{FF2B5EF4-FFF2-40B4-BE49-F238E27FC236}">
                  <a16:creationId xmlns:a16="http://schemas.microsoft.com/office/drawing/2014/main" id="{C8AC30AB-9E97-4360-8D97-ECC8BB324FC9}"/>
                </a:ext>
              </a:extLst>
            </xdr:cNvPr>
            <xdr:cNvSpPr txBox="1"/>
          </xdr:nvSpPr>
          <xdr:spPr>
            <a:xfrm>
              <a:off x="440348" y="5383456"/>
              <a:ext cx="17248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359753</xdr:colOff>
      <xdr:row>45</xdr:row>
      <xdr:rowOff>5495</xdr:rowOff>
    </xdr:from>
    <xdr:ext cx="295594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CA97AD9-F1A4-4B33-BAD4-09A744507D11}"/>
                </a:ext>
              </a:extLst>
            </xdr:cNvPr>
            <xdr:cNvSpPr txBox="1"/>
          </xdr:nvSpPr>
          <xdr:spPr>
            <a:xfrm>
              <a:off x="359753" y="9581783"/>
              <a:ext cx="295594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.о.д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5" name="TextBox 24">
              <a:extLst>
                <a:ext uri="{FF2B5EF4-FFF2-40B4-BE49-F238E27FC236}">
                  <a16:creationId xmlns:a16="http://schemas.microsoft.com/office/drawing/2014/main" id="{FCA97AD9-F1A4-4B33-BAD4-09A744507D11}"/>
                </a:ext>
              </a:extLst>
            </xdr:cNvPr>
            <xdr:cNvSpPr txBox="1"/>
          </xdr:nvSpPr>
          <xdr:spPr>
            <a:xfrm>
              <a:off x="359753" y="9581783"/>
              <a:ext cx="295594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𝑊</a:t>
              </a:r>
              <a:r>
                <a:rPr lang="ru-RU" sz="1100" b="0" i="0">
                  <a:latin typeface="Cambria Math" panose="02040503050406030204" pitchFamily="18" charset="0"/>
                </a:rPr>
                <a:t>_(.о.д)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358288</xdr:colOff>
      <xdr:row>46</xdr:row>
      <xdr:rowOff>11356</xdr:rowOff>
    </xdr:from>
    <xdr:ext cx="27090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4F7A188-2D83-4941-89D8-42D55411E99F}"/>
                </a:ext>
              </a:extLst>
            </xdr:cNvPr>
            <xdr:cNvSpPr txBox="1"/>
          </xdr:nvSpPr>
          <xdr:spPr>
            <a:xfrm>
              <a:off x="358288" y="9778144"/>
              <a:ext cx="2709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о.в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6" name="TextBox 25">
              <a:extLst>
                <a:ext uri="{FF2B5EF4-FFF2-40B4-BE49-F238E27FC236}">
                  <a16:creationId xmlns:a16="http://schemas.microsoft.com/office/drawing/2014/main" id="{44F7A188-2D83-4941-89D8-42D55411E99F}"/>
                </a:ext>
              </a:extLst>
            </xdr:cNvPr>
            <xdr:cNvSpPr txBox="1"/>
          </xdr:nvSpPr>
          <xdr:spPr>
            <a:xfrm>
              <a:off x="358288" y="9778144"/>
              <a:ext cx="27090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𝑊</a:t>
              </a:r>
              <a:r>
                <a:rPr lang="ru-RU" sz="1100" b="0" i="0">
                  <a:latin typeface="Cambria Math" panose="02040503050406030204" pitchFamily="18" charset="0"/>
                </a:rPr>
                <a:t>_(о.в)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372942</xdr:colOff>
      <xdr:row>46</xdr:row>
      <xdr:rowOff>179875</xdr:rowOff>
    </xdr:from>
    <xdr:ext cx="148759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44062FE-8696-44AF-A578-E4ABBBEC11D2}"/>
                </a:ext>
              </a:extLst>
            </xdr:cNvPr>
            <xdr:cNvSpPr txBox="1"/>
          </xdr:nvSpPr>
          <xdr:spPr>
            <a:xfrm>
              <a:off x="372942" y="9946663"/>
              <a:ext cx="148759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7" name="TextBox 26">
              <a:extLst>
                <a:ext uri="{FF2B5EF4-FFF2-40B4-BE49-F238E27FC236}">
                  <a16:creationId xmlns:a16="http://schemas.microsoft.com/office/drawing/2014/main" id="{044062FE-8696-44AF-A578-E4ABBBEC11D2}"/>
                </a:ext>
              </a:extLst>
            </xdr:cNvPr>
            <xdr:cNvSpPr txBox="1"/>
          </xdr:nvSpPr>
          <xdr:spPr>
            <a:xfrm>
              <a:off x="372942" y="9946663"/>
              <a:ext cx="148759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_д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388327</xdr:colOff>
      <xdr:row>48</xdr:row>
      <xdr:rowOff>7327</xdr:rowOff>
    </xdr:from>
    <xdr:ext cx="252826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7D679F2-672A-46FB-A20A-EDB949EF95C3}"/>
                </a:ext>
              </a:extLst>
            </xdr:cNvPr>
            <xdr:cNvSpPr txBox="1"/>
          </xdr:nvSpPr>
          <xdr:spPr>
            <a:xfrm>
              <a:off x="388327" y="10155115"/>
              <a:ext cx="252826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д.к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8" name="TextBox 27">
              <a:extLst>
                <a:ext uri="{FF2B5EF4-FFF2-40B4-BE49-F238E27FC236}">
                  <a16:creationId xmlns:a16="http://schemas.microsoft.com/office/drawing/2014/main" id="{F7D679F2-672A-46FB-A20A-EDB949EF95C3}"/>
                </a:ext>
              </a:extLst>
            </xdr:cNvPr>
            <xdr:cNvSpPr txBox="1"/>
          </xdr:nvSpPr>
          <xdr:spPr>
            <a:xfrm>
              <a:off x="388327" y="10155115"/>
              <a:ext cx="252826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α</a:t>
              </a:r>
              <a:r>
                <a:rPr lang="ru-RU" sz="1100" i="0">
                  <a:latin typeface="Cambria Math" panose="02040503050406030204" pitchFamily="18" charset="0"/>
                </a:rPr>
                <a:t>_(</a:t>
              </a:r>
              <a:r>
                <a:rPr lang="ru-RU" sz="1100" b="0" i="0">
                  <a:latin typeface="Cambria Math" panose="02040503050406030204" pitchFamily="18" charset="0"/>
                </a:rPr>
                <a:t>д.к)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373673</xdr:colOff>
      <xdr:row>24</xdr:row>
      <xdr:rowOff>7327</xdr:rowOff>
    </xdr:from>
    <xdr:ext cx="355867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42E9458-58BD-44AA-A703-719D235D0C5A}"/>
                </a:ext>
              </a:extLst>
            </xdr:cNvPr>
            <xdr:cNvSpPr txBox="1"/>
          </xdr:nvSpPr>
          <xdr:spPr>
            <a:xfrm>
              <a:off x="373673" y="5583115"/>
              <a:ext cx="355867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экв.д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E42E9458-58BD-44AA-A703-719D235D0C5A}"/>
                </a:ext>
              </a:extLst>
            </xdr:cNvPr>
            <xdr:cNvSpPr txBox="1"/>
          </xdr:nvSpPr>
          <xdr:spPr>
            <a:xfrm>
              <a:off x="373673" y="5583115"/>
              <a:ext cx="355867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ru-RU" sz="1100" b="0" i="0">
                  <a:latin typeface="Cambria Math" panose="02040503050406030204" pitchFamily="18" charset="0"/>
                </a:rPr>
                <a:t>_(экв.д)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20146</xdr:colOff>
      <xdr:row>25</xdr:row>
      <xdr:rowOff>2198</xdr:rowOff>
    </xdr:from>
    <xdr:ext cx="1047752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73DA4D0-FB33-40FB-9489-941DF259B703}"/>
                </a:ext>
              </a:extLst>
            </xdr:cNvPr>
            <xdr:cNvSpPr txBox="1"/>
          </xdr:nvSpPr>
          <xdr:spPr>
            <a:xfrm>
              <a:off x="20146" y="5768486"/>
              <a:ext cx="1047752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д.л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1" name="TextBox 30">
              <a:extLst>
                <a:ext uri="{FF2B5EF4-FFF2-40B4-BE49-F238E27FC236}">
                  <a16:creationId xmlns:a16="http://schemas.microsoft.com/office/drawing/2014/main" id="{C73DA4D0-FB33-40FB-9489-941DF259B703}"/>
                </a:ext>
              </a:extLst>
            </xdr:cNvPr>
            <xdr:cNvSpPr txBox="1"/>
          </xdr:nvSpPr>
          <xdr:spPr>
            <a:xfrm>
              <a:off x="20146" y="5768486"/>
              <a:ext cx="1047752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α</a:t>
              </a:r>
              <a:r>
                <a:rPr lang="ru-RU" sz="1100" i="0">
                  <a:latin typeface="Cambria Math" panose="02040503050406030204" pitchFamily="18" charset="0"/>
                </a:rPr>
                <a:t>_(</a:t>
              </a:r>
              <a:r>
                <a:rPr lang="ru-RU" sz="1100" b="0" i="0">
                  <a:latin typeface="Cambria Math" panose="02040503050406030204" pitchFamily="18" charset="0"/>
                </a:rPr>
                <a:t>д.л)^.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453536</xdr:colOff>
      <xdr:row>26</xdr:row>
      <xdr:rowOff>11356</xdr:rowOff>
    </xdr:from>
    <xdr:ext cx="1820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67A4D6F-4A29-4FAB-9D9D-6A79DC411E88}"/>
                </a:ext>
              </a:extLst>
            </xdr:cNvPr>
            <xdr:cNvSpPr txBox="1"/>
          </xdr:nvSpPr>
          <xdr:spPr>
            <a:xfrm>
              <a:off x="453536" y="5968144"/>
              <a:ext cx="1820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К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т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3" name="TextBox 32">
              <a:extLst>
                <a:ext uri="{FF2B5EF4-FFF2-40B4-BE49-F238E27FC236}">
                  <a16:creationId xmlns:a16="http://schemas.microsoft.com/office/drawing/2014/main" id="{267A4D6F-4A29-4FAB-9D9D-6A79DC411E88}"/>
                </a:ext>
              </a:extLst>
            </xdr:cNvPr>
            <xdr:cNvSpPr txBox="1"/>
          </xdr:nvSpPr>
          <xdr:spPr>
            <a:xfrm>
              <a:off x="453536" y="5968144"/>
              <a:ext cx="1820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b="0" i="0">
                  <a:latin typeface="Cambria Math" panose="02040503050406030204" pitchFamily="18" charset="0"/>
                </a:rPr>
                <a:t>К_т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388327</xdr:colOff>
      <xdr:row>49</xdr:row>
      <xdr:rowOff>7327</xdr:rowOff>
    </xdr:from>
    <xdr:ext cx="254813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9FB46CF6-4FE5-4AD1-9004-D255706AB91D}"/>
                </a:ext>
              </a:extLst>
            </xdr:cNvPr>
            <xdr:cNvSpPr txBox="1"/>
          </xdr:nvSpPr>
          <xdr:spPr>
            <a:xfrm>
              <a:off x="388327" y="10345615"/>
              <a:ext cx="254813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д.л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4" name="TextBox 33">
              <a:extLst>
                <a:ext uri="{FF2B5EF4-FFF2-40B4-BE49-F238E27FC236}">
                  <a16:creationId xmlns:a16="http://schemas.microsoft.com/office/drawing/2014/main" id="{9FB46CF6-4FE5-4AD1-9004-D255706AB91D}"/>
                </a:ext>
              </a:extLst>
            </xdr:cNvPr>
            <xdr:cNvSpPr txBox="1"/>
          </xdr:nvSpPr>
          <xdr:spPr>
            <a:xfrm>
              <a:off x="388327" y="10345615"/>
              <a:ext cx="254813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α</a:t>
              </a:r>
              <a:r>
                <a:rPr lang="ru-RU" sz="1100" i="0">
                  <a:latin typeface="Cambria Math" panose="02040503050406030204" pitchFamily="18" charset="0"/>
                </a:rPr>
                <a:t>_(</a:t>
              </a:r>
              <a:r>
                <a:rPr lang="ru-RU" sz="1100" b="0" i="0">
                  <a:latin typeface="Cambria Math" panose="02040503050406030204" pitchFamily="18" charset="0"/>
                </a:rPr>
                <a:t>д.л)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408111</xdr:colOff>
      <xdr:row>50</xdr:row>
      <xdr:rowOff>9890</xdr:rowOff>
    </xdr:from>
    <xdr:ext cx="145168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6579359-1862-40DB-B2A8-27808FBF8204}"/>
                </a:ext>
              </a:extLst>
            </xdr:cNvPr>
            <xdr:cNvSpPr txBox="1"/>
          </xdr:nvSpPr>
          <xdr:spPr>
            <a:xfrm>
              <a:off x="408111" y="10538678"/>
              <a:ext cx="1451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5" name="TextBox 34">
              <a:extLst>
                <a:ext uri="{FF2B5EF4-FFF2-40B4-BE49-F238E27FC236}">
                  <a16:creationId xmlns:a16="http://schemas.microsoft.com/office/drawing/2014/main" id="{96579359-1862-40DB-B2A8-27808FBF8204}"/>
                </a:ext>
              </a:extLst>
            </xdr:cNvPr>
            <xdr:cNvSpPr txBox="1"/>
          </xdr:nvSpPr>
          <xdr:spPr>
            <a:xfrm>
              <a:off x="408111" y="10538678"/>
              <a:ext cx="145168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408111</xdr:colOff>
      <xdr:row>51</xdr:row>
      <xdr:rowOff>9890</xdr:rowOff>
    </xdr:from>
    <xdr:ext cx="18934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30B3E43-CF53-416B-A2F2-4AF6A97C5D3F}"/>
                </a:ext>
              </a:extLst>
            </xdr:cNvPr>
            <xdr:cNvSpPr txBox="1"/>
          </xdr:nvSpPr>
          <xdr:spPr>
            <a:xfrm>
              <a:off x="408111" y="10729178"/>
              <a:ext cx="1893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ст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6" name="TextBox 35">
              <a:extLst>
                <a:ext uri="{FF2B5EF4-FFF2-40B4-BE49-F238E27FC236}">
                  <a16:creationId xmlns:a16="http://schemas.microsoft.com/office/drawing/2014/main" id="{C30B3E43-CF53-416B-A2F2-4AF6A97C5D3F}"/>
                </a:ext>
              </a:extLst>
            </xdr:cNvPr>
            <xdr:cNvSpPr txBox="1"/>
          </xdr:nvSpPr>
          <xdr:spPr>
            <a:xfrm>
              <a:off x="408111" y="10729178"/>
              <a:ext cx="18934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_ст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51</xdr:row>
      <xdr:rowOff>190500</xdr:rowOff>
    </xdr:from>
    <xdr:ext cx="1047752" cy="2095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F775FF17-58AF-4DA8-85CD-0DAB49CA62DB}"/>
                </a:ext>
              </a:extLst>
            </xdr:cNvPr>
            <xdr:cNvSpPr txBox="1"/>
          </xdr:nvSpPr>
          <xdr:spPr>
            <a:xfrm>
              <a:off x="0" y="10909788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  <m:sup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.</m:t>
                        </m:r>
                      </m:sup>
                    </m:sSub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7" name="TextBox 36">
              <a:extLst>
                <a:ext uri="{FF2B5EF4-FFF2-40B4-BE49-F238E27FC236}">
                  <a16:creationId xmlns:a16="http://schemas.microsoft.com/office/drawing/2014/main" id="{F775FF17-58AF-4DA8-85CD-0DAB49CA62DB}"/>
                </a:ext>
              </a:extLst>
            </xdr:cNvPr>
            <xdr:cNvSpPr txBox="1"/>
          </xdr:nvSpPr>
          <xdr:spPr>
            <a:xfrm>
              <a:off x="0" y="10909788"/>
              <a:ext cx="1047752" cy="2095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</a:t>
              </a:r>
              <a:r>
                <a:rPr lang="ru-RU" sz="1100" b="0" i="0">
                  <a:latin typeface="Cambria Math" panose="02040503050406030204" pitchFamily="18" charset="0"/>
                </a:rPr>
                <a:t>_в^.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351693</xdr:colOff>
      <xdr:row>53</xdr:row>
      <xdr:rowOff>29307</xdr:rowOff>
    </xdr:from>
    <xdr:ext cx="46031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E443FDF-88DB-42A3-8B53-4D2B675F0D0A}"/>
                </a:ext>
              </a:extLst>
            </xdr:cNvPr>
            <xdr:cNvSpPr txBox="1"/>
          </xdr:nvSpPr>
          <xdr:spPr>
            <a:xfrm>
              <a:off x="351693" y="11129595"/>
              <a:ext cx="4603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ru-RU" sz="110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△</m:t>
                  </m:r>
                  <m:r>
                    <a:rPr lang="en-US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𝑡</m:t>
                  </m:r>
                </m:oMath>
              </a14:m>
              <a:r>
                <a:rPr lang="ru-RU" sz="1100"/>
                <a:t>нап.</a:t>
              </a:r>
            </a:p>
          </xdr:txBody>
        </xdr:sp>
      </mc:Choice>
      <mc:Fallback xmlns="">
        <xdr:sp macro="" textlink="">
          <xdr:nvSpPr>
            <xdr:cNvPr id="38" name="TextBox 37">
              <a:extLst>
                <a:ext uri="{FF2B5EF4-FFF2-40B4-BE49-F238E27FC236}">
                  <a16:creationId xmlns:a16="http://schemas.microsoft.com/office/drawing/2014/main" id="{4E443FDF-88DB-42A3-8B53-4D2B675F0D0A}"/>
                </a:ext>
              </a:extLst>
            </xdr:cNvPr>
            <xdr:cNvSpPr txBox="1"/>
          </xdr:nvSpPr>
          <xdr:spPr>
            <a:xfrm>
              <a:off x="351693" y="11129595"/>
              <a:ext cx="46031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△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r>
                <a:rPr lang="ru-RU" sz="1100"/>
                <a:t>нап.</a:t>
              </a:r>
            </a:p>
          </xdr:txBody>
        </xdr:sp>
      </mc:Fallback>
    </mc:AlternateContent>
    <xdr:clientData/>
  </xdr:oneCellAnchor>
  <xdr:oneCellAnchor>
    <xdr:from>
      <xdr:col>0</xdr:col>
      <xdr:colOff>388327</xdr:colOff>
      <xdr:row>54</xdr:row>
      <xdr:rowOff>7328</xdr:rowOff>
    </xdr:from>
    <xdr:ext cx="252826" cy="27109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EA7B2DD-BD66-4AB7-90D1-3BAA4C59EF50}"/>
                </a:ext>
              </a:extLst>
            </xdr:cNvPr>
            <xdr:cNvSpPr txBox="1"/>
          </xdr:nvSpPr>
          <xdr:spPr>
            <a:xfrm>
              <a:off x="388327" y="11298116"/>
              <a:ext cx="252826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9" name="TextBox 38">
              <a:extLst>
                <a:ext uri="{FF2B5EF4-FFF2-40B4-BE49-F238E27FC236}">
                  <a16:creationId xmlns:a16="http://schemas.microsoft.com/office/drawing/2014/main" id="{DEA7B2DD-BD66-4AB7-90D1-3BAA4C59EF50}"/>
                </a:ext>
              </a:extLst>
            </xdr:cNvPr>
            <xdr:cNvSpPr txBox="1"/>
          </xdr:nvSpPr>
          <xdr:spPr>
            <a:xfrm>
              <a:off x="388327" y="11298116"/>
              <a:ext cx="252826" cy="27109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α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394188</xdr:colOff>
      <xdr:row>26</xdr:row>
      <xdr:rowOff>189035</xdr:rowOff>
    </xdr:from>
    <xdr:ext cx="35227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1C326822-2729-4578-AF71-8275EB06BD9A}"/>
                </a:ext>
              </a:extLst>
            </xdr:cNvPr>
            <xdr:cNvSpPr txBox="1"/>
          </xdr:nvSpPr>
          <xdr:spPr>
            <a:xfrm>
              <a:off x="394188" y="6145823"/>
              <a:ext cx="3522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экв.в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0" name="TextBox 39">
              <a:extLst>
                <a:ext uri="{FF2B5EF4-FFF2-40B4-BE49-F238E27FC236}">
                  <a16:creationId xmlns:a16="http://schemas.microsoft.com/office/drawing/2014/main" id="{1C326822-2729-4578-AF71-8275EB06BD9A}"/>
                </a:ext>
              </a:extLst>
            </xdr:cNvPr>
            <xdr:cNvSpPr txBox="1"/>
          </xdr:nvSpPr>
          <xdr:spPr>
            <a:xfrm>
              <a:off x="394188" y="6145823"/>
              <a:ext cx="35227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𝑑</a:t>
              </a:r>
              <a:r>
                <a:rPr lang="ru-RU" sz="1100" b="0" i="0">
                  <a:latin typeface="Cambria Math" panose="02040503050406030204" pitchFamily="18" charset="0"/>
                </a:rPr>
                <a:t>_(экв.в)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425694</xdr:colOff>
      <xdr:row>54</xdr:row>
      <xdr:rowOff>187569</xdr:rowOff>
    </xdr:from>
    <xdr:ext cx="19319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D9CE1A4-ED5F-4D0A-8FB4-D1FD2DF7785D}"/>
                </a:ext>
              </a:extLst>
            </xdr:cNvPr>
            <xdr:cNvSpPr txBox="1"/>
          </xdr:nvSpPr>
          <xdr:spPr>
            <a:xfrm>
              <a:off x="425694" y="11478357"/>
              <a:ext cx="193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sz="11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ш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1" name="TextBox 40">
              <a:extLst>
                <a:ext uri="{FF2B5EF4-FFF2-40B4-BE49-F238E27FC236}">
                  <a16:creationId xmlns:a16="http://schemas.microsoft.com/office/drawing/2014/main" id="{1D9CE1A4-ED5F-4D0A-8FB4-D1FD2DF7785D}"/>
                </a:ext>
              </a:extLst>
            </xdr:cNvPr>
            <xdr:cNvSpPr txBox="1"/>
          </xdr:nvSpPr>
          <xdr:spPr>
            <a:xfrm>
              <a:off x="425694" y="11478357"/>
              <a:ext cx="19319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𝜆_</a:t>
              </a:r>
              <a:r>
                <a:rPr lang="ru-RU" sz="1100" b="0" i="0">
                  <a:latin typeface="Cambria Math" panose="02040503050406030204" pitchFamily="18" charset="0"/>
                </a:rPr>
                <a:t>ш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491636</xdr:colOff>
      <xdr:row>14</xdr:row>
      <xdr:rowOff>187569</xdr:rowOff>
    </xdr:from>
    <xdr:ext cx="10996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D5880663-0C7C-4F45-B0FD-22D1D0A354F9}"/>
                </a:ext>
              </a:extLst>
            </xdr:cNvPr>
            <xdr:cNvSpPr txBox="1"/>
          </xdr:nvSpPr>
          <xdr:spPr>
            <a:xfrm>
              <a:off x="491636" y="3858357"/>
              <a:ext cx="109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𝜂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2" name="TextBox 41">
              <a:extLst>
                <a:ext uri="{FF2B5EF4-FFF2-40B4-BE49-F238E27FC236}">
                  <a16:creationId xmlns:a16="http://schemas.microsoft.com/office/drawing/2014/main" id="{D5880663-0C7C-4F45-B0FD-22D1D0A354F9}"/>
                </a:ext>
              </a:extLst>
            </xdr:cNvPr>
            <xdr:cNvSpPr txBox="1"/>
          </xdr:nvSpPr>
          <xdr:spPr>
            <a:xfrm>
              <a:off x="491636" y="3858357"/>
              <a:ext cx="10996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𝜂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418367</xdr:colOff>
      <xdr:row>10</xdr:row>
      <xdr:rowOff>11723</xdr:rowOff>
    </xdr:from>
    <xdr:ext cx="16684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F777C4C-EFC5-48C8-B538-AAB625B7B649}"/>
                </a:ext>
              </a:extLst>
            </xdr:cNvPr>
            <xdr:cNvSpPr txBox="1"/>
          </xdr:nvSpPr>
          <xdr:spPr>
            <a:xfrm>
              <a:off x="418367" y="2730011"/>
              <a:ext cx="1668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𝛿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</m:t>
                    </m:r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3" name="TextBox 42">
              <a:extLst>
                <a:ext uri="{FF2B5EF4-FFF2-40B4-BE49-F238E27FC236}">
                  <a16:creationId xmlns:a16="http://schemas.microsoft.com/office/drawing/2014/main" id="{9F777C4C-EFC5-48C8-B538-AAB625B7B649}"/>
                </a:ext>
              </a:extLst>
            </xdr:cNvPr>
            <xdr:cNvSpPr txBox="1"/>
          </xdr:nvSpPr>
          <xdr:spPr>
            <a:xfrm>
              <a:off x="418367" y="2730011"/>
              <a:ext cx="16684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ru-RU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𝛿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𝑡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430823</xdr:colOff>
      <xdr:row>55</xdr:row>
      <xdr:rowOff>167053</xdr:rowOff>
    </xdr:from>
    <xdr:ext cx="176138" cy="1794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4B375E1-68DF-4BD1-B9DB-4602EC46DBB0}"/>
                </a:ext>
              </a:extLst>
            </xdr:cNvPr>
            <xdr:cNvSpPr txBox="1"/>
          </xdr:nvSpPr>
          <xdr:spPr>
            <a:xfrm>
              <a:off x="430823" y="11648341"/>
              <a:ext cx="176138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α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д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4" name="TextBox 43">
              <a:extLst>
                <a:ext uri="{FF2B5EF4-FFF2-40B4-BE49-F238E27FC236}">
                  <a16:creationId xmlns:a16="http://schemas.microsoft.com/office/drawing/2014/main" id="{84B375E1-68DF-4BD1-B9DB-4602EC46DBB0}"/>
                </a:ext>
              </a:extLst>
            </xdr:cNvPr>
            <xdr:cNvSpPr txBox="1"/>
          </xdr:nvSpPr>
          <xdr:spPr>
            <a:xfrm>
              <a:off x="430823" y="11648341"/>
              <a:ext cx="176138" cy="1794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α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ru-RU" sz="1100" b="0" i="0">
                  <a:latin typeface="Cambria Math" panose="02040503050406030204" pitchFamily="18" charset="0"/>
                </a:rPr>
                <a:t>д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422031</xdr:colOff>
      <xdr:row>57</xdr:row>
      <xdr:rowOff>180241</xdr:rowOff>
    </xdr:from>
    <xdr:ext cx="18248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13FEA69-55BD-41D5-A899-22A471BDE898}"/>
                </a:ext>
              </a:extLst>
            </xdr:cNvPr>
            <xdr:cNvSpPr txBox="1"/>
          </xdr:nvSpPr>
          <xdr:spPr>
            <a:xfrm>
              <a:off x="422031" y="12042529"/>
              <a:ext cx="1824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в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5" name="TextBox 44">
              <a:extLst>
                <a:ext uri="{FF2B5EF4-FFF2-40B4-BE49-F238E27FC236}">
                  <a16:creationId xmlns:a16="http://schemas.microsoft.com/office/drawing/2014/main" id="{013FEA69-55BD-41D5-A899-22A471BDE898}"/>
                </a:ext>
              </a:extLst>
            </xdr:cNvPr>
            <xdr:cNvSpPr txBox="1"/>
          </xdr:nvSpPr>
          <xdr:spPr>
            <a:xfrm>
              <a:off x="422031" y="12042529"/>
              <a:ext cx="18248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𝑄</a:t>
              </a:r>
              <a:r>
                <a:rPr lang="ru-RU" sz="1100" b="0" i="0">
                  <a:latin typeface="Cambria Math" panose="02040503050406030204" pitchFamily="18" charset="0"/>
                </a:rPr>
                <a:t>_в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433022</xdr:colOff>
      <xdr:row>60</xdr:row>
      <xdr:rowOff>33702</xdr:rowOff>
    </xdr:from>
    <xdr:ext cx="15048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C6DBD2E-DFBE-4496-B78D-EDB7AC8BE305}"/>
                </a:ext>
              </a:extLst>
            </xdr:cNvPr>
            <xdr:cNvSpPr txBox="1"/>
          </xdr:nvSpPr>
          <xdr:spPr>
            <a:xfrm>
              <a:off x="433022" y="12467490"/>
              <a:ext cx="150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,</m:t>
                        </m:r>
                      </m:sup>
                    </m:sSup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FC6DBD2E-DFBE-4496-B78D-EDB7AC8BE305}"/>
                </a:ext>
              </a:extLst>
            </xdr:cNvPr>
            <xdr:cNvSpPr txBox="1"/>
          </xdr:nvSpPr>
          <xdr:spPr>
            <a:xfrm>
              <a:off x="433022" y="12467490"/>
              <a:ext cx="15048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𝐹</a:t>
              </a:r>
              <a:r>
                <a:rPr lang="ru-RU" sz="1100" b="0" i="0">
                  <a:latin typeface="Cambria Math" panose="02040503050406030204" pitchFamily="18" charset="0"/>
                </a:rPr>
                <a:t>^</a:t>
              </a:r>
              <a:r>
                <a:rPr lang="en-US" sz="1100" b="0" i="0">
                  <a:latin typeface="Cambria Math" panose="02040503050406030204" pitchFamily="18" charset="0"/>
                </a:rPr>
                <a:t>,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0</xdr:col>
      <xdr:colOff>444743</xdr:colOff>
      <xdr:row>29</xdr:row>
      <xdr:rowOff>17217</xdr:rowOff>
    </xdr:from>
    <xdr:ext cx="20653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9BC28FDD-9EFD-4BFF-9E60-BDA5C14D20A2}"/>
                </a:ext>
              </a:extLst>
            </xdr:cNvPr>
            <xdr:cNvSpPr txBox="1"/>
          </xdr:nvSpPr>
          <xdr:spPr>
            <a:xfrm>
              <a:off x="444743" y="6545505"/>
              <a:ext cx="2065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  <m:sub>
                        <m:r>
                          <a:rPr lang="ru-RU" sz="1100" b="0" i="1">
                            <a:latin typeface="Cambria Math" panose="02040503050406030204" pitchFamily="18" charset="0"/>
                          </a:rPr>
                          <m:t>бл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9BC28FDD-9EFD-4BFF-9E60-BDA5C14D20A2}"/>
                </a:ext>
              </a:extLst>
            </xdr:cNvPr>
            <xdr:cNvSpPr txBox="1"/>
          </xdr:nvSpPr>
          <xdr:spPr>
            <a:xfrm>
              <a:off x="444743" y="6545505"/>
              <a:ext cx="20653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𝑓</a:t>
              </a:r>
              <a:r>
                <a:rPr lang="ru-RU" sz="1100" b="0" i="0">
                  <a:latin typeface="Cambria Math" panose="02040503050406030204" pitchFamily="18" charset="0"/>
                </a:rPr>
                <a:t>_бл</a:t>
              </a:r>
              <a:endParaRPr lang="ru-RU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19" zoomScaleNormal="100" workbookViewId="0">
      <selection activeCell="D5" sqref="D5"/>
    </sheetView>
  </sheetViews>
  <sheetFormatPr defaultRowHeight="15" x14ac:dyDescent="0.25"/>
  <cols>
    <col min="1" max="1" width="14.7109375" customWidth="1"/>
    <col min="2" max="2" width="50.7109375" customWidth="1"/>
    <col min="3" max="3" width="27.28515625" customWidth="1"/>
    <col min="4" max="4" width="16.28515625" customWidth="1"/>
  </cols>
  <sheetData>
    <row r="1" spans="1:4" ht="18.75" x14ac:dyDescent="0.25">
      <c r="A1" s="14" t="s">
        <v>0</v>
      </c>
      <c r="B1" s="14"/>
      <c r="C1" s="14"/>
      <c r="D1" s="14"/>
    </row>
    <row r="2" spans="1:4" ht="18.75" x14ac:dyDescent="0.25">
      <c r="A2" s="15" t="s">
        <v>1</v>
      </c>
      <c r="B2" s="15"/>
      <c r="C2" s="15"/>
      <c r="D2" s="15"/>
    </row>
    <row r="3" spans="1:4" x14ac:dyDescent="0.25">
      <c r="A3" s="5" t="s">
        <v>2</v>
      </c>
      <c r="B3" s="5" t="s">
        <v>3</v>
      </c>
      <c r="C3" s="5" t="s">
        <v>4</v>
      </c>
      <c r="D3" s="5" t="s">
        <v>5</v>
      </c>
    </row>
    <row r="4" spans="1:4" x14ac:dyDescent="0.25">
      <c r="A4" s="1" t="s">
        <v>6</v>
      </c>
      <c r="B4" s="1" t="s">
        <v>7</v>
      </c>
      <c r="C4" s="6">
        <v>9.3350000000000009</v>
      </c>
      <c r="D4" s="3" t="s">
        <v>8</v>
      </c>
    </row>
    <row r="5" spans="1:4" x14ac:dyDescent="0.25">
      <c r="A5" s="2" t="s">
        <v>9</v>
      </c>
      <c r="B5" s="1" t="s">
        <v>10</v>
      </c>
      <c r="C5" s="6">
        <v>1.05</v>
      </c>
      <c r="D5" s="4"/>
    </row>
    <row r="6" spans="1:4" x14ac:dyDescent="0.25">
      <c r="A6" s="16" t="s">
        <v>11</v>
      </c>
      <c r="B6" s="16"/>
      <c r="C6" s="16"/>
      <c r="D6" s="16"/>
    </row>
    <row r="7" spans="1:4" x14ac:dyDescent="0.25">
      <c r="A7" s="1" t="s">
        <v>12</v>
      </c>
      <c r="B7" s="1" t="s">
        <v>13</v>
      </c>
      <c r="C7" s="6">
        <v>1.54</v>
      </c>
      <c r="D7" s="4" t="s">
        <v>14</v>
      </c>
    </row>
    <row r="8" spans="1:4" x14ac:dyDescent="0.25">
      <c r="A8" s="1" t="s">
        <v>15</v>
      </c>
      <c r="B8" s="1"/>
      <c r="C8" s="6">
        <v>2.37</v>
      </c>
      <c r="D8" s="4" t="s">
        <v>14</v>
      </c>
    </row>
    <row r="9" spans="1:4" x14ac:dyDescent="0.25">
      <c r="A9" s="1" t="s">
        <v>16</v>
      </c>
      <c r="B9" s="1"/>
      <c r="C9" s="6">
        <v>3</v>
      </c>
      <c r="D9" s="4" t="s">
        <v>17</v>
      </c>
    </row>
    <row r="10" spans="1:4" x14ac:dyDescent="0.25">
      <c r="A10" s="1" t="s">
        <v>18</v>
      </c>
      <c r="B10" s="1" t="s">
        <v>19</v>
      </c>
      <c r="C10" s="6">
        <v>1070</v>
      </c>
      <c r="D10" s="3" t="s">
        <v>29</v>
      </c>
    </row>
    <row r="11" spans="1:4" x14ac:dyDescent="0.25">
      <c r="A11" s="2"/>
      <c r="B11" s="1"/>
      <c r="C11" s="6">
        <v>1</v>
      </c>
      <c r="D11" s="3"/>
    </row>
    <row r="12" spans="1:4" x14ac:dyDescent="0.25">
      <c r="A12" s="1"/>
      <c r="B12" s="1" t="s">
        <v>28</v>
      </c>
      <c r="C12" s="6">
        <v>1.29</v>
      </c>
      <c r="D12" s="4" t="s">
        <v>25</v>
      </c>
    </row>
    <row r="13" spans="1:4" x14ac:dyDescent="0.25">
      <c r="A13" s="1"/>
      <c r="B13" s="1" t="s">
        <v>84</v>
      </c>
      <c r="C13" s="6">
        <v>20</v>
      </c>
      <c r="D13" s="4" t="s">
        <v>30</v>
      </c>
    </row>
    <row r="14" spans="1:4" x14ac:dyDescent="0.25">
      <c r="A14" s="1"/>
      <c r="B14" s="17" t="s">
        <v>85</v>
      </c>
      <c r="C14" s="6">
        <v>1.34</v>
      </c>
      <c r="D14" s="4" t="s">
        <v>25</v>
      </c>
    </row>
    <row r="15" spans="1:4" x14ac:dyDescent="0.25">
      <c r="A15" s="1"/>
      <c r="B15" s="1" t="s">
        <v>83</v>
      </c>
      <c r="C15" s="6">
        <v>521.80140635047655</v>
      </c>
      <c r="D15" s="4" t="s">
        <v>30</v>
      </c>
    </row>
    <row r="16" spans="1:4" x14ac:dyDescent="0.25">
      <c r="A16" s="1"/>
      <c r="B16" s="1" t="s">
        <v>32</v>
      </c>
      <c r="C16" s="6">
        <v>0.9</v>
      </c>
      <c r="D16" s="4"/>
    </row>
    <row r="17" spans="1:4" x14ac:dyDescent="0.25">
      <c r="A17" s="1"/>
      <c r="B17" s="1" t="s">
        <v>82</v>
      </c>
      <c r="C17" s="6">
        <v>1070</v>
      </c>
      <c r="D17" s="4" t="s">
        <v>30</v>
      </c>
    </row>
    <row r="18" spans="1:4" x14ac:dyDescent="0.25">
      <c r="A18" s="1"/>
      <c r="B18" s="1" t="s">
        <v>81</v>
      </c>
      <c r="C18" s="6">
        <v>765</v>
      </c>
      <c r="D18" s="4" t="s">
        <v>30</v>
      </c>
    </row>
    <row r="19" spans="1:4" x14ac:dyDescent="0.25">
      <c r="A19" s="1"/>
      <c r="B19" s="1" t="s">
        <v>36</v>
      </c>
      <c r="C19" s="6">
        <v>0.98</v>
      </c>
      <c r="D19" s="4" t="s">
        <v>30</v>
      </c>
    </row>
    <row r="20" spans="1:4" x14ac:dyDescent="0.25">
      <c r="A20" s="1" t="s">
        <v>40</v>
      </c>
      <c r="B20" s="1" t="s">
        <v>39</v>
      </c>
      <c r="C20" s="6">
        <v>24</v>
      </c>
      <c r="D20" s="4" t="s">
        <v>41</v>
      </c>
    </row>
    <row r="21" spans="1:4" x14ac:dyDescent="0.25">
      <c r="A21" s="1" t="s">
        <v>42</v>
      </c>
      <c r="B21" s="1" t="s">
        <v>43</v>
      </c>
      <c r="C21" s="6">
        <v>20</v>
      </c>
      <c r="D21" s="4" t="s">
        <v>41</v>
      </c>
    </row>
    <row r="22" spans="1:4" x14ac:dyDescent="0.25">
      <c r="A22" s="1" t="s">
        <v>44</v>
      </c>
      <c r="B22" s="1" t="s">
        <v>45</v>
      </c>
      <c r="C22" s="6">
        <v>30</v>
      </c>
      <c r="D22" s="4" t="s">
        <v>41</v>
      </c>
    </row>
    <row r="23" spans="1:4" x14ac:dyDescent="0.25">
      <c r="A23" s="1"/>
      <c r="B23" s="1" t="s">
        <v>46</v>
      </c>
      <c r="C23" s="6">
        <v>2</v>
      </c>
      <c r="D23" s="4"/>
    </row>
    <row r="24" spans="1:4" x14ac:dyDescent="0.25">
      <c r="A24" s="1"/>
      <c r="B24" s="1" t="s">
        <v>47</v>
      </c>
      <c r="C24" s="6">
        <v>1</v>
      </c>
      <c r="D24" s="4"/>
    </row>
    <row r="25" spans="1:4" x14ac:dyDescent="0.25">
      <c r="A25" s="1"/>
      <c r="B25" s="1" t="s">
        <v>55</v>
      </c>
      <c r="C25" s="6">
        <v>0.158</v>
      </c>
      <c r="D25" s="4" t="s">
        <v>56</v>
      </c>
    </row>
    <row r="26" spans="1:4" x14ac:dyDescent="0.25">
      <c r="A26" s="1"/>
      <c r="B26" s="1"/>
      <c r="C26" s="6">
        <v>23</v>
      </c>
      <c r="D26" s="4" t="s">
        <v>58</v>
      </c>
    </row>
    <row r="27" spans="1:4" x14ac:dyDescent="0.25">
      <c r="A27" s="1"/>
      <c r="B27" s="1" t="s">
        <v>57</v>
      </c>
      <c r="C27" s="6">
        <v>0.91</v>
      </c>
      <c r="D27" s="4"/>
    </row>
    <row r="28" spans="1:4" x14ac:dyDescent="0.25">
      <c r="A28" s="1"/>
      <c r="B28" s="1" t="s">
        <v>66</v>
      </c>
      <c r="C28" s="6">
        <v>5.6500000000000002E-2</v>
      </c>
      <c r="D28" s="4" t="s">
        <v>56</v>
      </c>
    </row>
    <row r="29" spans="1:4" x14ac:dyDescent="0.25">
      <c r="A29" s="1" t="s">
        <v>67</v>
      </c>
      <c r="B29" s="1" t="s">
        <v>68</v>
      </c>
      <c r="C29" s="6">
        <v>0.02</v>
      </c>
      <c r="D29" s="4"/>
    </row>
    <row r="30" spans="1:4" x14ac:dyDescent="0.25">
      <c r="A30" s="1"/>
      <c r="B30" s="1" t="s">
        <v>80</v>
      </c>
      <c r="C30" s="6">
        <v>0.161</v>
      </c>
      <c r="D30" s="4"/>
    </row>
    <row r="32" spans="1:4" ht="21" x14ac:dyDescent="0.25">
      <c r="A32" s="13" t="s">
        <v>20</v>
      </c>
      <c r="B32" s="13"/>
      <c r="C32" s="13"/>
      <c r="D32" s="13"/>
    </row>
    <row r="33" spans="1:4" x14ac:dyDescent="0.25">
      <c r="A33" s="1" t="s">
        <v>2</v>
      </c>
      <c r="B33" s="1" t="s">
        <v>3</v>
      </c>
      <c r="C33" s="1" t="s">
        <v>4</v>
      </c>
      <c r="D33" s="1" t="s">
        <v>5</v>
      </c>
    </row>
    <row r="34" spans="1:4" x14ac:dyDescent="0.25">
      <c r="A34" s="1"/>
      <c r="B34" s="1" t="s">
        <v>21</v>
      </c>
      <c r="C34" s="7">
        <f>1.1*C4*C7</f>
        <v>15.813490000000002</v>
      </c>
      <c r="D34" s="11" t="s">
        <v>8</v>
      </c>
    </row>
    <row r="35" spans="1:4" x14ac:dyDescent="0.25">
      <c r="A35" s="1"/>
      <c r="B35" s="1" t="s">
        <v>22</v>
      </c>
      <c r="C35" s="8">
        <f>C34-C4*C7</f>
        <v>1.4375900000000001</v>
      </c>
      <c r="D35" s="11" t="s">
        <v>8</v>
      </c>
    </row>
    <row r="36" spans="1:4" x14ac:dyDescent="0.25">
      <c r="A36" s="1"/>
      <c r="B36" s="1" t="s">
        <v>23</v>
      </c>
      <c r="C36" s="7">
        <f>C8*C4</f>
        <v>22.123950000000004</v>
      </c>
      <c r="D36" s="11" t="s">
        <v>8</v>
      </c>
    </row>
    <row r="37" spans="1:4" x14ac:dyDescent="0.25">
      <c r="A37" s="1"/>
      <c r="B37" s="1" t="s">
        <v>24</v>
      </c>
      <c r="C37" s="9">
        <f>1716+C11*C9</f>
        <v>1719</v>
      </c>
      <c r="D37" s="11" t="s">
        <v>25</v>
      </c>
    </row>
    <row r="38" spans="1:4" x14ac:dyDescent="0.25">
      <c r="A38" s="1"/>
      <c r="B38" s="1" t="s">
        <v>26</v>
      </c>
      <c r="C38" s="9">
        <f>C12*C13</f>
        <v>25.8</v>
      </c>
      <c r="D38" s="11" t="s">
        <v>25</v>
      </c>
    </row>
    <row r="39" spans="1:4" x14ac:dyDescent="0.25">
      <c r="A39" s="1"/>
      <c r="B39" s="1" t="s">
        <v>27</v>
      </c>
      <c r="C39" s="9">
        <f>C14*C15</f>
        <v>699.21388450963866</v>
      </c>
      <c r="D39" s="11" t="s">
        <v>25</v>
      </c>
    </row>
    <row r="40" spans="1:4" x14ac:dyDescent="0.25">
      <c r="A40" s="1"/>
      <c r="B40" s="1" t="s">
        <v>31</v>
      </c>
      <c r="C40" s="10">
        <f>(C36*C37-(1/C16)*(C34-C35)*(C39-C38))/(C36+C35)</f>
        <v>1157.5847939140504</v>
      </c>
      <c r="D40" s="11" t="s">
        <v>25</v>
      </c>
    </row>
    <row r="41" spans="1:4" x14ac:dyDescent="0.25">
      <c r="A41" s="1"/>
      <c r="B41" s="1" t="s">
        <v>33</v>
      </c>
      <c r="C41" s="10">
        <f>((C17-C15)-(C18-C13))/LN((C17-C15)/(C18-C13))</f>
        <v>641.57648824031639</v>
      </c>
      <c r="D41" s="11" t="s">
        <v>30</v>
      </c>
    </row>
    <row r="42" spans="1:4" x14ac:dyDescent="0.25">
      <c r="A42" s="1" t="s">
        <v>34</v>
      </c>
      <c r="B42" s="1"/>
      <c r="C42" s="8">
        <f>(C15-C13)/(C17-C13)</f>
        <v>0.47790610128616817</v>
      </c>
      <c r="D42" s="11"/>
    </row>
    <row r="43" spans="1:4" x14ac:dyDescent="0.25">
      <c r="A43" s="1" t="s">
        <v>35</v>
      </c>
      <c r="B43" s="1"/>
      <c r="C43" s="8">
        <f>(C17-C18)/(C15-C13)</f>
        <v>0.6078101737861149</v>
      </c>
      <c r="D43" s="11"/>
    </row>
    <row r="44" spans="1:4" x14ac:dyDescent="0.25">
      <c r="A44" s="1" t="s">
        <v>38</v>
      </c>
      <c r="B44" s="1" t="s">
        <v>37</v>
      </c>
      <c r="C44" s="10">
        <f>C41*C19</f>
        <v>628.74495847551009</v>
      </c>
      <c r="D44" s="11" t="s">
        <v>30</v>
      </c>
    </row>
    <row r="45" spans="1:4" x14ac:dyDescent="0.25">
      <c r="A45" s="1" t="s">
        <v>49</v>
      </c>
      <c r="B45" s="1" t="s">
        <v>48</v>
      </c>
      <c r="C45" s="9">
        <f>C20*C21*C22</f>
        <v>14400</v>
      </c>
      <c r="D45" s="11" t="s">
        <v>41</v>
      </c>
    </row>
    <row r="46" spans="1:4" x14ac:dyDescent="0.25">
      <c r="A46" s="1"/>
      <c r="B46" s="1" t="s">
        <v>51</v>
      </c>
      <c r="C46" s="8">
        <f>(C36+(0.5*C35))/((C20-1)*0.0274*(C21/2))</f>
        <v>3.6246818470326891</v>
      </c>
      <c r="D46" s="11" t="s">
        <v>50</v>
      </c>
    </row>
    <row r="47" spans="1:4" x14ac:dyDescent="0.25">
      <c r="A47" s="1"/>
      <c r="B47" s="1" t="s">
        <v>52</v>
      </c>
      <c r="C47" s="7">
        <f>(C34-0.5*C35)/(0.013*((C20*C22)/C24))</f>
        <v>1.6126810897435899</v>
      </c>
      <c r="D47" s="11" t="s">
        <v>50</v>
      </c>
    </row>
    <row r="48" spans="1:4" x14ac:dyDescent="0.25">
      <c r="A48" s="1"/>
      <c r="B48" s="1" t="s">
        <v>53</v>
      </c>
      <c r="C48" s="10">
        <f>0.5*(C17+C18)</f>
        <v>917.5</v>
      </c>
      <c r="D48" s="11" t="s">
        <v>30</v>
      </c>
    </row>
    <row r="49" spans="1:4" x14ac:dyDescent="0.25">
      <c r="A49" s="1"/>
      <c r="B49" s="1" t="s">
        <v>54</v>
      </c>
      <c r="C49" s="7">
        <f>(4.617+0.00415*C48)*((3.62^0.8)/(0.158^0.2))</f>
        <v>34.102484290280891</v>
      </c>
      <c r="D49" s="11" t="s">
        <v>59</v>
      </c>
    </row>
    <row r="50" spans="1:4" x14ac:dyDescent="0.25">
      <c r="A50" s="1"/>
      <c r="B50" s="1" t="s">
        <v>60</v>
      </c>
      <c r="C50" s="7">
        <f>C26*C27</f>
        <v>20.93</v>
      </c>
      <c r="D50" s="11" t="s">
        <v>59</v>
      </c>
    </row>
    <row r="51" spans="1:4" x14ac:dyDescent="0.25">
      <c r="A51" s="1"/>
      <c r="B51" s="1" t="s">
        <v>61</v>
      </c>
      <c r="C51" s="9">
        <f>0.5*(C13+C15)</f>
        <v>270.90070317523828</v>
      </c>
      <c r="D51" s="11" t="s">
        <v>30</v>
      </c>
    </row>
    <row r="52" spans="1:4" x14ac:dyDescent="0.25">
      <c r="A52" s="1"/>
      <c r="B52" s="1" t="s">
        <v>62</v>
      </c>
      <c r="C52" s="10">
        <f>0.5*(C48+C51)</f>
        <v>594.20035158761914</v>
      </c>
      <c r="D52" s="11" t="s">
        <v>30</v>
      </c>
    </row>
    <row r="53" spans="1:4" x14ac:dyDescent="0.25">
      <c r="A53" s="1"/>
      <c r="B53" s="1" t="s">
        <v>63</v>
      </c>
      <c r="C53" s="10">
        <f>0.5*(C52+C51)</f>
        <v>432.55052738142871</v>
      </c>
      <c r="D53" s="11" t="s">
        <v>30</v>
      </c>
    </row>
    <row r="54" spans="1:4" x14ac:dyDescent="0.25">
      <c r="A54" s="1" t="s">
        <v>38</v>
      </c>
      <c r="B54" s="1" t="s">
        <v>64</v>
      </c>
      <c r="C54" s="10">
        <f>C52-C51</f>
        <v>323.29964841238086</v>
      </c>
      <c r="D54" s="11" t="s">
        <v>30</v>
      </c>
    </row>
    <row r="55" spans="1:4" x14ac:dyDescent="0.25">
      <c r="A55" s="1"/>
      <c r="B55" s="1" t="s">
        <v>65</v>
      </c>
      <c r="C55" s="7">
        <f>(0.9+(0.00048*C53))*((C47^0.2)/(C28^0.5))*(C54^0.1)</f>
        <v>9.1377328043578068</v>
      </c>
      <c r="D55" s="11" t="s">
        <v>59</v>
      </c>
    </row>
    <row r="56" spans="1:4" x14ac:dyDescent="0.25">
      <c r="A56" s="1"/>
      <c r="B56" s="1" t="s">
        <v>69</v>
      </c>
      <c r="C56" s="8">
        <f>0.9+2.3*(10^-4)*C52</f>
        <v>1.0366660808651524</v>
      </c>
      <c r="D56" s="11" t="s">
        <v>70</v>
      </c>
    </row>
    <row r="57" spans="1:4" x14ac:dyDescent="0.25">
      <c r="A57" s="1"/>
      <c r="B57" s="1" t="s">
        <v>73</v>
      </c>
      <c r="C57" s="7">
        <f>C49+C50</f>
        <v>55.032484290280891</v>
      </c>
      <c r="D57" s="11" t="s">
        <v>59</v>
      </c>
    </row>
    <row r="58" spans="1:4" x14ac:dyDescent="0.25">
      <c r="A58" s="1" t="s">
        <v>72</v>
      </c>
      <c r="B58" s="1" t="s">
        <v>71</v>
      </c>
      <c r="C58" s="7">
        <f>1/((1/C57)+(C29/C56)+(1/C55))</f>
        <v>6.8073501979827098</v>
      </c>
      <c r="D58" s="11" t="s">
        <v>59</v>
      </c>
    </row>
    <row r="59" spans="1:4" x14ac:dyDescent="0.25">
      <c r="A59" s="1"/>
      <c r="B59" s="1" t="s">
        <v>74</v>
      </c>
      <c r="C59" s="8">
        <f>(C34-(0.75*C35))*(C39-C38)*1000</f>
        <v>9922953.92888017</v>
      </c>
      <c r="D59" s="11" t="s">
        <v>75</v>
      </c>
    </row>
    <row r="60" spans="1:4" x14ac:dyDescent="0.25">
      <c r="A60" s="1" t="s">
        <v>76</v>
      </c>
      <c r="B60" s="1" t="s">
        <v>77</v>
      </c>
      <c r="C60" s="7">
        <f>C59/(C58*C44)</f>
        <v>2318.3999896104051</v>
      </c>
      <c r="D60" s="11" t="s">
        <v>78</v>
      </c>
    </row>
    <row r="61" spans="1:4" x14ac:dyDescent="0.25">
      <c r="A61" s="1"/>
      <c r="B61" s="1" t="s">
        <v>79</v>
      </c>
      <c r="C61" s="9">
        <f>C45*C30</f>
        <v>2318.4</v>
      </c>
      <c r="D61" s="11" t="s">
        <v>78</v>
      </c>
    </row>
    <row r="63" spans="1:4" x14ac:dyDescent="0.25">
      <c r="C63" s="12">
        <f>C61-C60</f>
        <v>1.0389594990556361E-5</v>
      </c>
    </row>
  </sheetData>
  <mergeCells count="4">
    <mergeCell ref="A32:D32"/>
    <mergeCell ref="A1:D1"/>
    <mergeCell ref="A2:D2"/>
    <mergeCell ref="A6:D6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2019-11-23T10:53:54Z</dcterms:modified>
</cp:coreProperties>
</file>