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1.xml" ContentType="application/vnd.openxmlformats-officedocument.themeOverrid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slicers/slicer3.xml" ContentType="application/vnd.ms-excel.slicer+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D:\Data_Analyst_Carier\Project_Corolla\03_Exports_Reports\SpotrebaCorolla\"/>
    </mc:Choice>
  </mc:AlternateContent>
  <xr:revisionPtr revIDLastSave="0" documentId="13_ncr:1_{B563C1C5-3AB8-4B60-B716-4806E26585B1}" xr6:coauthVersionLast="47" xr6:coauthVersionMax="47" xr10:uidLastSave="{00000000-0000-0000-0000-000000000000}"/>
  <bookViews>
    <workbookView showHorizontalScroll="0" showVerticalScroll="0" showSheetTabs="0" xWindow="-120" yWindow="-120" windowWidth="29040" windowHeight="16440" tabRatio="816" firstSheet="2" activeTab="2" xr2:uid="{00000000-000D-0000-FFFF-FFFF00000000}"/>
  </bookViews>
  <sheets>
    <sheet name="Raw_FuelLog" sheetId="1" state="veryHidden" r:id="rId1"/>
    <sheet name="Pvt_Calculations" sheetId="3" state="veryHidden" r:id="rId2"/>
    <sheet name="DASHBOARD FILL-UPS" sheetId="7" r:id="rId3"/>
    <sheet name="DASHBOARD COSTS" sheetId="12" r:id="rId4"/>
    <sheet name="DASHBOARD COSTS &amp; DISTANCE" sheetId="13" r:id="rId5"/>
  </sheets>
  <definedNames>
    <definedName name="_xlcn.WorksheetConnection_Spotreba_Toyota.xlsxTable11" hidden="1">Raw_FuelLog[]</definedName>
    <definedName name="Slicer_Year">#N/A</definedName>
  </definedNames>
  <calcPr calcId="191028"/>
  <pivotCaches>
    <pivotCache cacheId="0" r:id="rId6"/>
    <pivotCache cacheId="1" r:id="rId7"/>
    <pivotCache cacheId="2" r:id="rId8"/>
    <pivotCache cacheId="3" r:id="rId9"/>
    <pivotCache cacheId="4" r:id="rId10"/>
    <pivotCache cacheId="5" r:id="rId11"/>
    <pivotCache cacheId="6"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Spotreba_Toyota.xlsx!Table1"/>
        </x15:modelTables>
        <x15:extLst>
          <ext xmlns:x16="http://schemas.microsoft.com/office/spreadsheetml/2014/11/main" uri="{9835A34E-60A6-4A7C-AAB8-D5F71C897F49}">
            <x16:modelTimeGroupings>
              <x16:modelTimeGrouping tableName="Table1"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P31" i="3" a="1"/>
  <c r="P31" i="3" s="1"/>
  <c r="P30" i="3" a="1"/>
  <c r="P30" i="3" s="1"/>
  <c r="P29" i="3" a="1"/>
  <c r="P29" i="3" s="1"/>
  <c r="Q31" i="3"/>
  <c r="Q30" i="3"/>
  <c r="Q29" i="3"/>
  <c r="Q23" i="3"/>
  <c r="Q22" i="3"/>
  <c r="Q21" i="3"/>
  <c r="P23" i="3"/>
  <c r="P22" i="3"/>
  <c r="P21" i="3"/>
  <c r="O31" i="3"/>
  <c r="O30" i="3"/>
  <c r="O29" i="3"/>
  <c r="O23" i="3"/>
  <c r="O22" i="3"/>
  <c r="O21" i="3"/>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X2"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W2" i="1" a="1"/>
  <c r="W2" i="1" s="1"/>
  <c r="W3" i="1" a="1"/>
  <c r="W3" i="1" s="1"/>
  <c r="W4" i="1" a="1"/>
  <c r="W4" i="1" s="1"/>
  <c r="W5" i="1" a="1"/>
  <c r="W5" i="1" s="1"/>
  <c r="W6" i="1" a="1"/>
  <c r="W6" i="1" s="1"/>
  <c r="W7" i="1" a="1"/>
  <c r="W7" i="1" s="1"/>
  <c r="W8" i="1" a="1"/>
  <c r="W8" i="1" s="1"/>
  <c r="W9" i="1" a="1"/>
  <c r="W9" i="1" s="1"/>
  <c r="W10" i="1" a="1"/>
  <c r="W10" i="1" s="1"/>
  <c r="W11" i="1" a="1"/>
  <c r="W11" i="1" s="1"/>
  <c r="W12" i="1" a="1"/>
  <c r="W12" i="1" s="1"/>
  <c r="W13" i="1" a="1"/>
  <c r="W13" i="1" s="1"/>
  <c r="W14" i="1" a="1"/>
  <c r="W14" i="1" s="1"/>
  <c r="W15" i="1" a="1"/>
  <c r="W15" i="1" s="1"/>
  <c r="W16" i="1" a="1"/>
  <c r="W16" i="1" s="1"/>
  <c r="W17" i="1" a="1"/>
  <c r="W17" i="1" s="1"/>
  <c r="W18" i="1" a="1"/>
  <c r="W18" i="1" s="1"/>
  <c r="W19" i="1" a="1"/>
  <c r="W19" i="1" s="1"/>
  <c r="W20" i="1" a="1"/>
  <c r="W20" i="1" s="1"/>
  <c r="W21" i="1" a="1"/>
  <c r="W21" i="1" s="1"/>
  <c r="W22" i="1" a="1"/>
  <c r="W22" i="1" s="1"/>
  <c r="W23" i="1" a="1"/>
  <c r="W23" i="1" s="1"/>
  <c r="W24" i="1" a="1"/>
  <c r="W24" i="1" s="1"/>
  <c r="W25" i="1" a="1"/>
  <c r="W25" i="1" s="1"/>
  <c r="W26" i="1" a="1"/>
  <c r="W26" i="1" s="1"/>
  <c r="W27" i="1" a="1"/>
  <c r="W27" i="1" s="1"/>
  <c r="W28" i="1" a="1"/>
  <c r="W28" i="1" s="1"/>
  <c r="W29" i="1" a="1"/>
  <c r="W29" i="1" s="1"/>
  <c r="W30" i="1" a="1"/>
  <c r="W30" i="1" s="1"/>
  <c r="W31" i="1" a="1"/>
  <c r="W31" i="1" s="1"/>
  <c r="W32" i="1" a="1"/>
  <c r="W32" i="1" s="1"/>
  <c r="W33" i="1" a="1"/>
  <c r="W33" i="1" s="1"/>
  <c r="W34" i="1" a="1"/>
  <c r="W34" i="1" s="1"/>
  <c r="W35" i="1" a="1"/>
  <c r="W35" i="1" s="1"/>
  <c r="W36" i="1" a="1"/>
  <c r="W36" i="1" s="1"/>
  <c r="W37" i="1" a="1"/>
  <c r="W37" i="1" s="1"/>
  <c r="W38" i="1" a="1"/>
  <c r="W38" i="1" s="1"/>
  <c r="W39" i="1" a="1"/>
  <c r="W39" i="1" s="1"/>
  <c r="W40" i="1" a="1"/>
  <c r="W40" i="1" s="1"/>
  <c r="W41" i="1" a="1"/>
  <c r="W41" i="1" s="1"/>
  <c r="W42" i="1" a="1"/>
  <c r="W42" i="1" s="1"/>
  <c r="W43" i="1" a="1"/>
  <c r="W43" i="1" s="1"/>
  <c r="W44" i="1" a="1"/>
  <c r="W44" i="1" s="1"/>
  <c r="W45" i="1" a="1"/>
  <c r="W45" i="1" s="1"/>
  <c r="W46" i="1" a="1"/>
  <c r="W46" i="1" s="1"/>
  <c r="W47" i="1" a="1"/>
  <c r="W47" i="1" s="1"/>
  <c r="W48" i="1" a="1"/>
  <c r="W48" i="1" s="1"/>
  <c r="W49" i="1" a="1"/>
  <c r="W49" i="1" s="1"/>
  <c r="W50" i="1" a="1"/>
  <c r="W50" i="1" s="1"/>
  <c r="W51" i="1" a="1"/>
  <c r="W51" i="1" s="1"/>
  <c r="W52" i="1" a="1"/>
  <c r="W52" i="1" s="1"/>
  <c r="W53" i="1" a="1"/>
  <c r="W53" i="1" s="1"/>
  <c r="W54" i="1" a="1"/>
  <c r="W54" i="1" s="1"/>
  <c r="W55" i="1" a="1"/>
  <c r="W55" i="1" s="1"/>
  <c r="W56" i="1" a="1"/>
  <c r="W56" i="1" s="1"/>
  <c r="W57" i="1" a="1"/>
  <c r="W57" i="1" s="1"/>
  <c r="W58" i="1" a="1"/>
  <c r="W58" i="1" s="1"/>
  <c r="W59" i="1" a="1"/>
  <c r="W59" i="1" s="1"/>
  <c r="W60" i="1" a="1"/>
  <c r="W60" i="1" s="1"/>
  <c r="W61" i="1" a="1"/>
  <c r="W61" i="1" s="1"/>
  <c r="W62" i="1" a="1"/>
  <c r="W62" i="1" s="1"/>
  <c r="W63" i="1" a="1"/>
  <c r="W63" i="1" s="1"/>
  <c r="W64" i="1" a="1"/>
  <c r="W64" i="1" s="1"/>
  <c r="W65" i="1" a="1"/>
  <c r="W65" i="1" s="1"/>
  <c r="W66" i="1" a="1"/>
  <c r="W66" i="1" s="1"/>
  <c r="W67" i="1" a="1"/>
  <c r="W67" i="1" s="1"/>
  <c r="W68" i="1" a="1"/>
  <c r="W68" i="1" s="1"/>
  <c r="W69" i="1" a="1"/>
  <c r="W69" i="1" s="1"/>
  <c r="W70" i="1" a="1"/>
  <c r="W70" i="1" s="1"/>
  <c r="W71" i="1" a="1"/>
  <c r="W71" i="1" s="1"/>
  <c r="W72" i="1" a="1"/>
  <c r="W72" i="1" s="1"/>
  <c r="W73" i="1" a="1"/>
  <c r="W73" i="1" s="1"/>
  <c r="W74" i="1" a="1"/>
  <c r="W74" i="1" s="1"/>
  <c r="W75" i="1" a="1"/>
  <c r="W75" i="1" s="1"/>
  <c r="W76" i="1" a="1"/>
  <c r="W76" i="1" s="1"/>
  <c r="W77" i="1" a="1"/>
  <c r="W77" i="1" s="1"/>
  <c r="W78" i="1" a="1"/>
  <c r="W78" i="1" s="1"/>
  <c r="W79" i="1" a="1"/>
  <c r="W79" i="1" s="1"/>
  <c r="W80" i="1" a="1"/>
  <c r="W80" i="1" s="1"/>
  <c r="W81" i="1" a="1"/>
  <c r="W81" i="1" s="1"/>
  <c r="W82" i="1" a="1"/>
  <c r="W82" i="1" s="1"/>
  <c r="W83" i="1" a="1"/>
  <c r="W83" i="1" s="1"/>
  <c r="W84" i="1" a="1"/>
  <c r="W84" i="1" s="1"/>
  <c r="W85" i="1" a="1"/>
  <c r="W85" i="1" s="1"/>
  <c r="W86" i="1" a="1"/>
  <c r="W86" i="1" s="1"/>
  <c r="W87" i="1" a="1"/>
  <c r="W87" i="1" s="1"/>
  <c r="W88" i="1" a="1"/>
  <c r="W88" i="1" s="1"/>
  <c r="W89" i="1" a="1"/>
  <c r="W89" i="1" s="1"/>
  <c r="W90" i="1" a="1"/>
  <c r="W90" i="1" s="1"/>
  <c r="W91" i="1" a="1"/>
  <c r="W91" i="1" s="1"/>
  <c r="W92" i="1" a="1"/>
  <c r="W92" i="1" s="1"/>
  <c r="W93" i="1" a="1"/>
  <c r="W93" i="1" s="1"/>
  <c r="W94" i="1" a="1"/>
  <c r="W94" i="1" s="1"/>
  <c r="W95" i="1" a="1"/>
  <c r="W95" i="1" s="1"/>
  <c r="W96" i="1" a="1"/>
  <c r="W96" i="1" s="1"/>
  <c r="W97" i="1" a="1"/>
  <c r="W97" i="1" s="1"/>
  <c r="W98" i="1" a="1"/>
  <c r="W98" i="1" s="1"/>
  <c r="W99" i="1" a="1"/>
  <c r="W99" i="1" s="1"/>
  <c r="W100" i="1" a="1"/>
  <c r="W100" i="1" s="1"/>
  <c r="W101" i="1" a="1"/>
  <c r="W101" i="1" s="1"/>
  <c r="W102" i="1" a="1"/>
  <c r="W102" i="1" s="1"/>
  <c r="W103" i="1" a="1"/>
  <c r="W103" i="1" s="1"/>
  <c r="W104" i="1" a="1"/>
  <c r="W104" i="1" s="1"/>
  <c r="W105" i="1" a="1"/>
  <c r="W105" i="1" s="1"/>
  <c r="W106" i="1" a="1"/>
  <c r="W106" i="1" s="1"/>
  <c r="W107" i="1" a="1"/>
  <c r="W107" i="1" s="1"/>
  <c r="W108" i="1" a="1"/>
  <c r="W108" i="1" s="1"/>
  <c r="W109" i="1" a="1"/>
  <c r="W109" i="1" s="1"/>
  <c r="W110" i="1" a="1"/>
  <c r="W110" i="1" s="1"/>
  <c r="W111" i="1" a="1"/>
  <c r="W111" i="1" s="1"/>
  <c r="W112" i="1" a="1"/>
  <c r="W112" i="1" s="1"/>
  <c r="W113" i="1" a="1"/>
  <c r="W113" i="1" s="1"/>
  <c r="W114" i="1" a="1"/>
  <c r="W114" i="1" s="1"/>
  <c r="W115" i="1" a="1"/>
  <c r="W115" i="1" s="1"/>
  <c r="W116" i="1" a="1"/>
  <c r="W116" i="1" s="1"/>
  <c r="W117" i="1" a="1"/>
  <c r="W117" i="1" s="1"/>
  <c r="W118" i="1" a="1"/>
  <c r="W118" i="1" s="1"/>
  <c r="W119" i="1" a="1"/>
  <c r="W119" i="1" s="1"/>
  <c r="W120" i="1" a="1"/>
  <c r="W120" i="1" s="1"/>
  <c r="W121" i="1" a="1"/>
  <c r="W121" i="1" s="1"/>
  <c r="W122" i="1" a="1"/>
  <c r="W122" i="1" s="1"/>
  <c r="W123" i="1" a="1"/>
  <c r="W123" i="1" s="1"/>
  <c r="W124" i="1" a="1"/>
  <c r="W124" i="1" s="1"/>
  <c r="W125" i="1" a="1"/>
  <c r="W125" i="1" s="1"/>
  <c r="W126" i="1" a="1"/>
  <c r="W126" i="1" s="1"/>
  <c r="W127" i="1" a="1"/>
  <c r="W127" i="1" s="1"/>
  <c r="W128" i="1" a="1"/>
  <c r="W128" i="1" s="1"/>
  <c r="W129" i="1" a="1"/>
  <c r="W129" i="1" s="1"/>
  <c r="W130" i="1" a="1"/>
  <c r="W130" i="1" s="1"/>
  <c r="W131" i="1" a="1"/>
  <c r="W131" i="1" s="1"/>
  <c r="W132" i="1" a="1"/>
  <c r="W132" i="1" s="1"/>
  <c r="W133" i="1" a="1"/>
  <c r="W133" i="1" s="1"/>
  <c r="W134" i="1" a="1"/>
  <c r="W134" i="1" s="1"/>
  <c r="W135" i="1" a="1"/>
  <c r="W135" i="1" s="1"/>
  <c r="W136" i="1" a="1"/>
  <c r="W136" i="1" s="1"/>
  <c r="W137" i="1" a="1"/>
  <c r="W137" i="1" s="1"/>
  <c r="W138" i="1" a="1"/>
  <c r="W138" i="1" s="1"/>
  <c r="W139" i="1" a="1"/>
  <c r="W139" i="1" s="1"/>
  <c r="W140" i="1" a="1"/>
  <c r="W140" i="1" s="1"/>
  <c r="W141" i="1" a="1"/>
  <c r="W141" i="1" s="1"/>
  <c r="W142" i="1" a="1"/>
  <c r="W142" i="1" s="1"/>
  <c r="W143" i="1" a="1"/>
  <c r="W143" i="1" s="1"/>
  <c r="W144" i="1" a="1"/>
  <c r="W144" i="1" s="1"/>
  <c r="W145" i="1" a="1"/>
  <c r="W145" i="1" s="1"/>
  <c r="W146" i="1" a="1"/>
  <c r="W146" i="1" s="1"/>
  <c r="W147" i="1" a="1"/>
  <c r="W147" i="1" s="1"/>
  <c r="W148" i="1" a="1"/>
  <c r="W148" i="1" s="1"/>
  <c r="W149" i="1" a="1"/>
  <c r="W149" i="1" s="1"/>
  <c r="W150" i="1" a="1"/>
  <c r="W150" i="1" s="1"/>
  <c r="W151" i="1" a="1"/>
  <c r="W151" i="1" s="1"/>
  <c r="W152" i="1" a="1"/>
  <c r="W152" i="1" s="1"/>
  <c r="W153" i="1" a="1"/>
  <c r="W153" i="1" s="1"/>
  <c r="W154" i="1" a="1"/>
  <c r="W154" i="1" s="1"/>
  <c r="W155" i="1" a="1"/>
  <c r="W155" i="1" s="1"/>
  <c r="W156" i="1" a="1"/>
  <c r="W156" i="1" s="1"/>
  <c r="W157" i="1" a="1"/>
  <c r="W157" i="1" s="1"/>
  <c r="W158" i="1" a="1"/>
  <c r="W158" i="1" s="1"/>
  <c r="W159" i="1" a="1"/>
  <c r="W159" i="1" s="1"/>
  <c r="W160" i="1" a="1"/>
  <c r="W160" i="1" s="1"/>
  <c r="W161" i="1" a="1"/>
  <c r="W161" i="1" s="1"/>
  <c r="W162" i="1" a="1"/>
  <c r="W162" i="1" s="1"/>
  <c r="W163" i="1" a="1"/>
  <c r="W163" i="1" s="1"/>
  <c r="W164" i="1" a="1"/>
  <c r="W164" i="1" s="1"/>
  <c r="W165" i="1" a="1"/>
  <c r="W165" i="1" s="1"/>
  <c r="W166" i="1" a="1"/>
  <c r="W166" i="1" s="1"/>
  <c r="W167" i="1" a="1"/>
  <c r="W167" i="1" s="1"/>
  <c r="W168" i="1" a="1"/>
  <c r="W168" i="1" s="1"/>
  <c r="W169" i="1" a="1"/>
  <c r="W169" i="1" s="1"/>
  <c r="W170" i="1" a="1"/>
  <c r="W170" i="1" s="1"/>
  <c r="W171" i="1" a="1"/>
  <c r="W171" i="1" s="1"/>
  <c r="W172" i="1" a="1"/>
  <c r="W172" i="1" s="1"/>
  <c r="W173" i="1" a="1"/>
  <c r="W173" i="1" s="1"/>
  <c r="W174" i="1" a="1"/>
  <c r="W174" i="1" s="1"/>
  <c r="W175" i="1" a="1"/>
  <c r="W175" i="1" s="1"/>
  <c r="W176" i="1" a="1"/>
  <c r="W176" i="1" s="1"/>
  <c r="W177" i="1" a="1"/>
  <c r="W177" i="1" s="1"/>
  <c r="W178" i="1" a="1"/>
  <c r="W178" i="1" s="1"/>
  <c r="W179" i="1" a="1"/>
  <c r="W179" i="1" s="1"/>
  <c r="W180" i="1" a="1"/>
  <c r="W180" i="1" s="1"/>
  <c r="W181" i="1" a="1"/>
  <c r="W181" i="1" s="1"/>
  <c r="W182" i="1" a="1"/>
  <c r="W182" i="1" s="1"/>
  <c r="W183" i="1" a="1"/>
  <c r="W183" i="1" s="1"/>
  <c r="W184" i="1" a="1"/>
  <c r="W184" i="1" s="1"/>
  <c r="W185" i="1" a="1"/>
  <c r="W185" i="1" s="1"/>
  <c r="W186" i="1" a="1"/>
  <c r="W186" i="1" s="1"/>
  <c r="W187" i="1" a="1"/>
  <c r="W187" i="1" s="1"/>
  <c r="W188" i="1" a="1"/>
  <c r="W188" i="1" s="1"/>
  <c r="W189" i="1" a="1"/>
  <c r="W189" i="1" s="1"/>
  <c r="W190" i="1" a="1"/>
  <c r="W190" i="1" s="1"/>
  <c r="W191" i="1" a="1"/>
  <c r="W191" i="1" s="1"/>
  <c r="W192" i="1" a="1"/>
  <c r="W192" i="1" s="1"/>
  <c r="W193" i="1" a="1"/>
  <c r="W193" i="1" s="1"/>
  <c r="W194" i="1" a="1"/>
  <c r="W194" i="1" s="1"/>
  <c r="W195" i="1" a="1"/>
  <c r="W195" i="1" s="1"/>
  <c r="W196" i="1" a="1"/>
  <c r="W196" i="1" s="1"/>
  <c r="W197" i="1" a="1"/>
  <c r="W197" i="1" s="1"/>
  <c r="W198" i="1" a="1"/>
  <c r="W198" i="1" s="1"/>
  <c r="W199" i="1" a="1"/>
  <c r="W199" i="1" s="1"/>
  <c r="W200" i="1" a="1"/>
  <c r="W200" i="1" s="1"/>
  <c r="W201" i="1" a="1"/>
  <c r="W201" i="1" s="1"/>
  <c r="W202" i="1" a="1"/>
  <c r="W202" i="1" s="1"/>
  <c r="W203" i="1" a="1"/>
  <c r="W203" i="1" s="1"/>
  <c r="W204" i="1" a="1"/>
  <c r="W204" i="1" s="1"/>
  <c r="W205" i="1" a="1"/>
  <c r="W205" i="1" s="1"/>
  <c r="W206" i="1" a="1"/>
  <c r="W206" i="1" s="1"/>
  <c r="W207" i="1" a="1"/>
  <c r="W207" i="1" s="1"/>
  <c r="W208" i="1" a="1"/>
  <c r="W208" i="1" s="1"/>
  <c r="W209" i="1" a="1"/>
  <c r="W209" i="1" s="1"/>
  <c r="W210" i="1" a="1"/>
  <c r="W210" i="1" s="1"/>
  <c r="W211" i="1" a="1"/>
  <c r="W211" i="1" s="1"/>
  <c r="W212" i="1" a="1"/>
  <c r="W212" i="1" s="1"/>
  <c r="W213" i="1" a="1"/>
  <c r="W213" i="1" s="1"/>
  <c r="W214" i="1" a="1"/>
  <c r="W214" i="1" s="1"/>
  <c r="W215" i="1" a="1"/>
  <c r="W215" i="1" s="1"/>
  <c r="W216" i="1" a="1"/>
  <c r="W216" i="1" s="1"/>
  <c r="W217" i="1" a="1"/>
  <c r="W217" i="1" s="1"/>
  <c r="W218" i="1" a="1"/>
  <c r="W218" i="1" s="1"/>
  <c r="W219" i="1" a="1"/>
  <c r="W219" i="1" s="1"/>
  <c r="W220" i="1" a="1"/>
  <c r="W220" i="1" s="1"/>
  <c r="W221" i="1" a="1"/>
  <c r="W221" i="1" s="1"/>
  <c r="W222" i="1" a="1"/>
  <c r="W222" i="1" s="1"/>
  <c r="W223" i="1" a="1"/>
  <c r="W223" i="1" s="1"/>
  <c r="W224" i="1" a="1"/>
  <c r="W224" i="1" s="1"/>
  <c r="W225" i="1" a="1"/>
  <c r="W225" i="1" s="1"/>
  <c r="W226" i="1" a="1"/>
  <c r="W226" i="1" s="1"/>
  <c r="W227" i="1" a="1"/>
  <c r="W227" i="1" s="1"/>
  <c r="W228" i="1" a="1"/>
  <c r="W228" i="1" s="1"/>
  <c r="W229" i="1" a="1"/>
  <c r="W229" i="1" s="1"/>
  <c r="W230" i="1" a="1"/>
  <c r="W230" i="1" s="1"/>
  <c r="W231" i="1" a="1"/>
  <c r="W231" i="1" s="1"/>
  <c r="W232" i="1" a="1"/>
  <c r="W232" i="1" s="1"/>
  <c r="W233" i="1" a="1"/>
  <c r="W233" i="1" s="1"/>
  <c r="W234" i="1" a="1"/>
  <c r="W234" i="1" s="1"/>
  <c r="W235" i="1" a="1"/>
  <c r="W235" i="1" s="1"/>
  <c r="W236" i="1" a="1"/>
  <c r="W236" i="1" s="1"/>
  <c r="W237" i="1" a="1"/>
  <c r="W237" i="1" s="1"/>
  <c r="W238" i="1" a="1"/>
  <c r="W238" i="1" s="1"/>
  <c r="W239" i="1" a="1"/>
  <c r="W239" i="1" s="1"/>
  <c r="W240" i="1" a="1"/>
  <c r="W240" i="1" s="1"/>
  <c r="W241" i="1" a="1"/>
  <c r="W241" i="1" s="1"/>
  <c r="W242" i="1" a="1"/>
  <c r="W242" i="1" s="1"/>
  <c r="W243" i="1" a="1"/>
  <c r="W243" i="1" s="1"/>
  <c r="W244" i="1" a="1"/>
  <c r="W244" i="1" s="1"/>
  <c r="W245" i="1" a="1"/>
  <c r="W245" i="1" s="1"/>
  <c r="W246" i="1" a="1"/>
  <c r="W246" i="1" s="1"/>
  <c r="W247" i="1" a="1"/>
  <c r="W247" i="1" s="1"/>
  <c r="W248" i="1" a="1"/>
  <c r="W248" i="1" s="1"/>
  <c r="W249" i="1" a="1"/>
  <c r="W249" i="1" s="1"/>
  <c r="W250" i="1" a="1"/>
  <c r="W250" i="1" s="1"/>
  <c r="W251" i="1" a="1"/>
  <c r="W251" i="1" s="1"/>
  <c r="W252" i="1" a="1"/>
  <c r="W252" i="1" s="1"/>
  <c r="W253" i="1" a="1"/>
  <c r="W253" i="1" s="1"/>
  <c r="W254" i="1" a="1"/>
  <c r="W254" i="1" s="1"/>
  <c r="W255" i="1" a="1"/>
  <c r="W255" i="1" s="1"/>
  <c r="W256" i="1" a="1"/>
  <c r="W256" i="1" s="1"/>
  <c r="W257" i="1" a="1"/>
  <c r="W257" i="1" s="1"/>
  <c r="W258" i="1" a="1"/>
  <c r="W258" i="1" s="1"/>
  <c r="W259" i="1" a="1"/>
  <c r="W259" i="1" s="1"/>
  <c r="W260" i="1" a="1"/>
  <c r="W260" i="1" s="1"/>
  <c r="W261" i="1" a="1"/>
  <c r="W261" i="1" s="1"/>
  <c r="W262" i="1" a="1"/>
  <c r="W262" i="1" s="1"/>
  <c r="W263" i="1" a="1"/>
  <c r="W263" i="1" s="1"/>
  <c r="W264" i="1" a="1"/>
  <c r="W264" i="1" s="1"/>
  <c r="W265" i="1" a="1"/>
  <c r="W265" i="1" s="1"/>
  <c r="W266" i="1" a="1"/>
  <c r="W266" i="1" s="1"/>
  <c r="W267" i="1" a="1"/>
  <c r="W267" i="1" s="1"/>
  <c r="W268" i="1" a="1"/>
  <c r="W268" i="1" s="1"/>
  <c r="W269" i="1" a="1"/>
  <c r="W269" i="1" s="1"/>
  <c r="W270" i="1" a="1"/>
  <c r="W270" i="1" s="1"/>
  <c r="W271" i="1" a="1"/>
  <c r="W271" i="1" s="1"/>
  <c r="W272" i="1" a="1"/>
  <c r="W272" i="1" s="1"/>
  <c r="W273" i="1" a="1"/>
  <c r="W273" i="1" s="1"/>
  <c r="W274" i="1" a="1"/>
  <c r="W274" i="1" s="1"/>
  <c r="W275" i="1" a="1"/>
  <c r="W275" i="1" s="1"/>
  <c r="W276" i="1" a="1"/>
  <c r="W276" i="1" s="1"/>
  <c r="U2"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A29" i="3" a="1"/>
  <c r="A29" i="3" l="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 i="1"/>
  <c r="V2" i="1" l="1"/>
  <c r="V14" i="1"/>
  <c r="V26" i="1"/>
  <c r="V38" i="1"/>
  <c r="V50" i="1"/>
  <c r="V62" i="1"/>
  <c r="V74" i="1"/>
  <c r="V86" i="1"/>
  <c r="V98" i="1"/>
  <c r="V110" i="1"/>
  <c r="V122" i="1"/>
  <c r="V134" i="1"/>
  <c r="V146" i="1"/>
  <c r="V158" i="1"/>
  <c r="V170" i="1"/>
  <c r="V182" i="1"/>
  <c r="V194" i="1"/>
  <c r="V206" i="1"/>
  <c r="V218" i="1"/>
  <c r="V230" i="1"/>
  <c r="V242" i="1"/>
  <c r="V254" i="1"/>
  <c r="V266" i="1"/>
  <c r="V75" i="1"/>
  <c r="V111" i="1"/>
  <c r="V183" i="1"/>
  <c r="V4" i="1"/>
  <c r="V16" i="1"/>
  <c r="V28" i="1"/>
  <c r="V40" i="1"/>
  <c r="V52" i="1"/>
  <c r="V64" i="1"/>
  <c r="V76" i="1"/>
  <c r="V88" i="1"/>
  <c r="V100" i="1"/>
  <c r="V112" i="1"/>
  <c r="V124" i="1"/>
  <c r="V136" i="1"/>
  <c r="V148" i="1"/>
  <c r="V160" i="1"/>
  <c r="V172" i="1"/>
  <c r="V184" i="1"/>
  <c r="V196" i="1"/>
  <c r="V208" i="1"/>
  <c r="V220" i="1"/>
  <c r="V232" i="1"/>
  <c r="V244" i="1"/>
  <c r="V256" i="1"/>
  <c r="V268" i="1"/>
  <c r="V5" i="1"/>
  <c r="V17" i="1"/>
  <c r="V29" i="1"/>
  <c r="V41" i="1"/>
  <c r="V53" i="1"/>
  <c r="V65" i="1"/>
  <c r="V77" i="1"/>
  <c r="V89" i="1"/>
  <c r="V101" i="1"/>
  <c r="V113" i="1"/>
  <c r="V125" i="1"/>
  <c r="V137" i="1"/>
  <c r="V149" i="1"/>
  <c r="V161" i="1"/>
  <c r="V173" i="1"/>
  <c r="V185" i="1"/>
  <c r="V197" i="1"/>
  <c r="V209" i="1"/>
  <c r="V221" i="1"/>
  <c r="V233" i="1"/>
  <c r="V245" i="1"/>
  <c r="V257" i="1"/>
  <c r="V269" i="1"/>
  <c r="V6" i="1"/>
  <c r="V18" i="1"/>
  <c r="V30" i="1"/>
  <c r="V42" i="1"/>
  <c r="V54" i="1"/>
  <c r="V66" i="1"/>
  <c r="V78" i="1"/>
  <c r="V90" i="1"/>
  <c r="V102" i="1"/>
  <c r="V114" i="1"/>
  <c r="V126" i="1"/>
  <c r="V138" i="1"/>
  <c r="V150" i="1"/>
  <c r="V162" i="1"/>
  <c r="V174" i="1"/>
  <c r="V186" i="1"/>
  <c r="V198" i="1"/>
  <c r="V210" i="1"/>
  <c r="V222" i="1"/>
  <c r="V234" i="1"/>
  <c r="V246" i="1"/>
  <c r="V258" i="1"/>
  <c r="V270" i="1"/>
  <c r="V7" i="1"/>
  <c r="V19" i="1"/>
  <c r="V31" i="1"/>
  <c r="V43" i="1"/>
  <c r="V55" i="1"/>
  <c r="V67" i="1"/>
  <c r="V79" i="1"/>
  <c r="V91" i="1"/>
  <c r="V103" i="1"/>
  <c r="V115" i="1"/>
  <c r="V127" i="1"/>
  <c r="V139" i="1"/>
  <c r="V151" i="1"/>
  <c r="V163" i="1"/>
  <c r="V175" i="1"/>
  <c r="V187" i="1"/>
  <c r="V199" i="1"/>
  <c r="V211" i="1"/>
  <c r="V223" i="1"/>
  <c r="V235" i="1"/>
  <c r="V247" i="1"/>
  <c r="V259" i="1"/>
  <c r="V271" i="1"/>
  <c r="V27" i="1"/>
  <c r="V135" i="1"/>
  <c r="V207" i="1"/>
  <c r="V8" i="1"/>
  <c r="V20" i="1"/>
  <c r="V32" i="1"/>
  <c r="V44" i="1"/>
  <c r="V56" i="1"/>
  <c r="V68" i="1"/>
  <c r="V80" i="1"/>
  <c r="V92" i="1"/>
  <c r="V104" i="1"/>
  <c r="V116" i="1"/>
  <c r="V128" i="1"/>
  <c r="V140" i="1"/>
  <c r="V152" i="1"/>
  <c r="V164" i="1"/>
  <c r="V176" i="1"/>
  <c r="V188" i="1"/>
  <c r="V200" i="1"/>
  <c r="V212" i="1"/>
  <c r="V224" i="1"/>
  <c r="V236" i="1"/>
  <c r="V248" i="1"/>
  <c r="V260" i="1"/>
  <c r="V272" i="1"/>
  <c r="V3" i="1"/>
  <c r="V99" i="1"/>
  <c r="V195" i="1"/>
  <c r="V9" i="1"/>
  <c r="V21" i="1"/>
  <c r="V33" i="1"/>
  <c r="V45" i="1"/>
  <c r="V57" i="1"/>
  <c r="V69" i="1"/>
  <c r="V81" i="1"/>
  <c r="V93" i="1"/>
  <c r="V105" i="1"/>
  <c r="V117" i="1"/>
  <c r="V129" i="1"/>
  <c r="V141" i="1"/>
  <c r="V153" i="1"/>
  <c r="V165" i="1"/>
  <c r="V177" i="1"/>
  <c r="V189" i="1"/>
  <c r="V201" i="1"/>
  <c r="V213" i="1"/>
  <c r="V225" i="1"/>
  <c r="V237" i="1"/>
  <c r="V249" i="1"/>
  <c r="V261" i="1"/>
  <c r="V273" i="1"/>
  <c r="V63" i="1"/>
  <c r="V147" i="1"/>
  <c r="V243" i="1"/>
  <c r="V10" i="1"/>
  <c r="V22" i="1"/>
  <c r="V34" i="1"/>
  <c r="V46" i="1"/>
  <c r="V58" i="1"/>
  <c r="V70" i="1"/>
  <c r="V82" i="1"/>
  <c r="V94" i="1"/>
  <c r="V106" i="1"/>
  <c r="V118" i="1"/>
  <c r="V130" i="1"/>
  <c r="V142" i="1"/>
  <c r="V154" i="1"/>
  <c r="V166" i="1"/>
  <c r="V178" i="1"/>
  <c r="V190" i="1"/>
  <c r="V202" i="1"/>
  <c r="V214" i="1"/>
  <c r="V226" i="1"/>
  <c r="V238" i="1"/>
  <c r="V250" i="1"/>
  <c r="V262" i="1"/>
  <c r="V274" i="1"/>
  <c r="V51" i="1"/>
  <c r="V231" i="1"/>
  <c r="V11" i="1"/>
  <c r="V23" i="1"/>
  <c r="V35" i="1"/>
  <c r="V47" i="1"/>
  <c r="V59" i="1"/>
  <c r="V71" i="1"/>
  <c r="V83" i="1"/>
  <c r="V95" i="1"/>
  <c r="V107" i="1"/>
  <c r="V119" i="1"/>
  <c r="V131" i="1"/>
  <c r="V143" i="1"/>
  <c r="V155" i="1"/>
  <c r="V167" i="1"/>
  <c r="V179" i="1"/>
  <c r="V191" i="1"/>
  <c r="V203" i="1"/>
  <c r="V215" i="1"/>
  <c r="V227" i="1"/>
  <c r="V239" i="1"/>
  <c r="V251" i="1"/>
  <c r="V263" i="1"/>
  <c r="V275" i="1"/>
  <c r="V87" i="1"/>
  <c r="V159" i="1"/>
  <c r="V255" i="1"/>
  <c r="V12" i="1"/>
  <c r="V24" i="1"/>
  <c r="V36" i="1"/>
  <c r="V48" i="1"/>
  <c r="V60" i="1"/>
  <c r="V72" i="1"/>
  <c r="V84" i="1"/>
  <c r="V96" i="1"/>
  <c r="V108" i="1"/>
  <c r="V120" i="1"/>
  <c r="V132" i="1"/>
  <c r="V144" i="1"/>
  <c r="V156" i="1"/>
  <c r="V168" i="1"/>
  <c r="V180" i="1"/>
  <c r="V192" i="1"/>
  <c r="V204" i="1"/>
  <c r="V216" i="1"/>
  <c r="V228" i="1"/>
  <c r="V240" i="1"/>
  <c r="V252" i="1"/>
  <c r="V264" i="1"/>
  <c r="V276" i="1"/>
  <c r="V39" i="1"/>
  <c r="V171" i="1"/>
  <c r="V267" i="1"/>
  <c r="V13" i="1"/>
  <c r="V25" i="1"/>
  <c r="V37" i="1"/>
  <c r="V49" i="1"/>
  <c r="V61" i="1"/>
  <c r="V73" i="1"/>
  <c r="V85" i="1"/>
  <c r="V97" i="1"/>
  <c r="V109" i="1"/>
  <c r="V121" i="1"/>
  <c r="V133" i="1"/>
  <c r="V145" i="1"/>
  <c r="V157" i="1"/>
  <c r="V169" i="1"/>
  <c r="V181" i="1"/>
  <c r="V193" i="1"/>
  <c r="V205" i="1"/>
  <c r="V217" i="1"/>
  <c r="V229" i="1"/>
  <c r="V241" i="1"/>
  <c r="V253" i="1"/>
  <c r="V265" i="1"/>
  <c r="V15" i="1"/>
  <c r="V123" i="1"/>
  <c r="V21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D011AE-2B9D-4325-94E8-F982F994453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33F0CAD-CF7C-4497-A631-1DDF6BC8E0AB}" name="WorksheetConnection_Spotreba_Toyota.xlsx!Table1" type="102" refreshedVersion="8" minRefreshableVersion="5">
    <extLst>
      <ext xmlns:x15="http://schemas.microsoft.com/office/spreadsheetml/2010/11/main" uri="{DE250136-89BD-433C-8126-D09CA5730AF9}">
        <x15:connection id="Table1" autoDelete="1">
          <x15:rangePr sourceName="_xlcn.WorksheetConnection_Spotreba_Toyota.xlsxTable1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3"/>
        </ext>
      </extLst>
    </bk>
  </futureMetadata>
  <cellMetadata count="1">
    <bk>
      <rc t="1" v="0"/>
    </bk>
  </cellMetadata>
  <valueMetadata count="1">
    <bk>
      <rc t="2" v="0"/>
    </bk>
  </valueMetadata>
</metadata>
</file>

<file path=xl/python.xml><?xml version="1.0" encoding="utf-8"?>
<python xmlns="http://schemas.microsoft.com/office/spreadsheetml/2023/python">
  <environmentDefinition id="{00000000-0000-0000-0000-000000000000}">
    <initialization>
      <code/>
    </initialization>
  </environmentDefinition>
  <pythonScripts>
    <pythonScript>
      <code xml:space="preserve">import pandas as pd
import numpy as np
import matplotlib.pyplot as plt
from matplotlib.offsetbox import AnchoredText
from matplotlib import rcParams
# ------------ Nastavenia vzhľadu ------------
# Paleta (vybral som z tvojho zoznamu)
COL_POINTS = "#052C6D"  # modrá pre body
COL_LINE   = "#F9A811"  # oranžová pre regresiu
COL_GRID   = "#83B7C2"  # jemná mriežka
# Transparentné pozadie (RGBA)
BG_COLOR = (0, 0, 0, 0)
# Fonty &amp; veľkosti
rcParams["font.family"] = "Calibri"      # ak Calibri nie je, Excel ho aj tak prekryje
LABEL_SIZE = 14
TICK_SIZE  = 14
LEG_SIZE   = 14
# ------------ 1) Dáta ------------
df = xl(%P2%, headers=True)
df["Date"] = pd.to_datetime(df["Date"], dayfirst=True)
data = df[["Price_EUR_L", "Cons_Est_L_100km"]].dropna()
# ------------ 2) Štatistika ------------
corr = data["Price_EUR_L"].corr(data["Cons_Est_L_100km"])
m, b = np.polyfit(data["Price_EUR_L"], data["Cons_Est_L_100km"], 1)
# Zapíš do hárku, aby si to vedel použiť v dashboarde
xl(%P3%, corr)  # korelácia
xl(%P4%, m)     # sklon (slope)
xl(%P5%, b)     # intercept (ak sa ti zíde)
# ------------ 3) Graf ------------
fig, ax = plt.subplots(figsize=(10, 6))
# Transparentné pozadie
fig.patch.set_alpha(0)
ax.set_facecolor(BG_COLOR)
# Body
ax.scatter(
    data["Price_EUR_L"],
    data["Cons_Est_L_100km"],
    color=COL_POINTS,
    edgecolors="white",
    linewidths=0.3,
    alpha=0.8,
    s=25,
    label="Measurements"
)
# Regresná čiara
x = np.linspace(data["Price_EUR_L"].min(), data["Price_EUR_L"].max(), 100)
ax.plot(
    x, m * x + b,
    "--", lw=2, color=COL_LINE,
    label=f"Regression line (slope = {m:+.2f})"
)
# Pearson r do grafu
text_box = AnchoredText(
    f"Pearson r = {corr:+.2f}",
    loc="lower left",
    frameon=False,
    prop={"size": LEG_SIZE, "weight": "bold"}
)
ax.add_artist(text_box)
# Mriežka &amp; osi
# ax.grid(True, linestyle=":", linewidth=1.0, color=COL_GRID)
# skryjem rámiky okolo grafu, aby to ladilo s kartou
for spine in ax.spines.values():
    spine.set_visible(False)
# Titulok a popisy osí
ax.set_xlabel("Price € / L", fontsize=LABEL_SIZE, fontweight="bold", color="black")
ax.set_ylabel("Consumption L/100 km", fontsize=LABEL_SIZE, fontweight="bold", color="black")
# Ticky (čísla na osiach)
ax.tick_params(axis="both", labelsize=TICK_SIZE, width=0, labelcolor="black")
# Legenda
ax.legend(frameon=False, fontsize=LEG_SIZE)
plt.tight_layout()
plt.show()
</code>
    </pythonScript>
  </pythonScripts>
</python>
</file>

<file path=xl/sharedStrings.xml><?xml version="1.0" encoding="utf-8"?>
<sst xmlns="http://schemas.openxmlformats.org/spreadsheetml/2006/main" count="838" uniqueCount="169">
  <si>
    <t>ID</t>
  </si>
  <si>
    <t>Date</t>
  </si>
  <si>
    <t>Day</t>
  </si>
  <si>
    <t>Month</t>
  </si>
  <si>
    <t>Year</t>
  </si>
  <si>
    <t>Odometer_km</t>
  </si>
  <si>
    <t>Amount_EUR</t>
  </si>
  <si>
    <t>AVG Amount EUR</t>
  </si>
  <si>
    <t>Price_EUR_L</t>
  </si>
  <si>
    <t>AVG price EUR/L</t>
  </si>
  <si>
    <t>Volume_L</t>
  </si>
  <si>
    <t>AVG Volume L</t>
  </si>
  <si>
    <t>Cons_Real_L_100km</t>
  </si>
  <si>
    <t>Location_City</t>
  </si>
  <si>
    <t>CountryCode</t>
  </si>
  <si>
    <t>FullFill_Flag</t>
  </si>
  <si>
    <t>Cons_Est_L_100km</t>
  </si>
  <si>
    <t>Avg Consumption</t>
  </si>
  <si>
    <t>Distance_km</t>
  </si>
  <si>
    <t>Fuel_Grade</t>
  </si>
  <si>
    <t>Cost_per_km</t>
  </si>
  <si>
    <t>Avg Cost/km</t>
  </si>
  <si>
    <t>Days_Since_Last_Fill</t>
  </si>
  <si>
    <t>Multiple Fill-ups</t>
  </si>
  <si>
    <t>IsForeign</t>
  </si>
  <si>
    <t>Banská Bystrica</t>
  </si>
  <si>
    <t>SK</t>
  </si>
  <si>
    <t>Kežmarok</t>
  </si>
  <si>
    <t>Poprad</t>
  </si>
  <si>
    <t>Nowy Targ</t>
  </si>
  <si>
    <t>PL</t>
  </si>
  <si>
    <t>Różyniec</t>
  </si>
  <si>
    <t>Alsfeld</t>
  </si>
  <si>
    <t>DE</t>
  </si>
  <si>
    <t>Worms</t>
  </si>
  <si>
    <t>Gernsheim</t>
  </si>
  <si>
    <t>Pfungstadt</t>
  </si>
  <si>
    <t>Zgorzelec</t>
  </si>
  <si>
    <t>Bukowno</t>
  </si>
  <si>
    <t>Spišská Belá</t>
  </si>
  <si>
    <t>Wien</t>
  </si>
  <si>
    <t>AT</t>
  </si>
  <si>
    <t>Ort im Innkreis</t>
  </si>
  <si>
    <t>95+</t>
  </si>
  <si>
    <t>Wolfsthal</t>
  </si>
  <si>
    <t>Braunau am Inn</t>
  </si>
  <si>
    <t>Blaubeuren</t>
  </si>
  <si>
    <t>Ulm</t>
  </si>
  <si>
    <t>Langenau</t>
  </si>
  <si>
    <t>Altenkunstadt</t>
  </si>
  <si>
    <t>Hochstadt am Main</t>
  </si>
  <si>
    <t>Senden</t>
  </si>
  <si>
    <t>Elchingen</t>
  </si>
  <si>
    <t>Veľká Lomnica</t>
  </si>
  <si>
    <t>Biberach</t>
  </si>
  <si>
    <t>Zeleneč</t>
  </si>
  <si>
    <t>Hainburg an der Donau</t>
  </si>
  <si>
    <t>Prostějov</t>
  </si>
  <si>
    <t>CZ</t>
  </si>
  <si>
    <t>Ružomberok</t>
  </si>
  <si>
    <t>Kittsee</t>
  </si>
  <si>
    <t>Nersingen</t>
  </si>
  <si>
    <t>Himmelreich</t>
  </si>
  <si>
    <t>Niedzica</t>
  </si>
  <si>
    <t>Žilina</t>
  </si>
  <si>
    <t>Liptovský Mikuláš</t>
  </si>
  <si>
    <t>Białka Tatrzańska</t>
  </si>
  <si>
    <t>Fill-ups by Year and Month</t>
  </si>
  <si>
    <t>Fuel Volume by Country</t>
  </si>
  <si>
    <t xml:space="preserve"> Status Statistics</t>
  </si>
  <si>
    <t>Total Fuel by Year and Month</t>
  </si>
  <si>
    <t xml:space="preserve"> KPI</t>
  </si>
  <si>
    <t>Fuel Costs by Year and Month</t>
  </si>
  <si>
    <t>Fuel Costs by Octane Rating</t>
  </si>
  <si>
    <t>Key Fueling Metrics</t>
  </si>
  <si>
    <t>Distance Driven</t>
  </si>
  <si>
    <t>Fill-ups</t>
  </si>
  <si>
    <t>Country</t>
  </si>
  <si>
    <t>Volume L</t>
  </si>
  <si>
    <t xml:space="preserve"> Status</t>
  </si>
  <si>
    <t>Percentage</t>
  </si>
  <si>
    <t>Total Fuel</t>
  </si>
  <si>
    <t>Fuel KPI</t>
  </si>
  <si>
    <t>Fuel Cost</t>
  </si>
  <si>
    <t>Octane Rating</t>
  </si>
  <si>
    <t>Key Metrics</t>
  </si>
  <si>
    <t>Sum of Distance_km</t>
  </si>
  <si>
    <t>Total Fill-ups</t>
  </si>
  <si>
    <t>Partial</t>
  </si>
  <si>
    <t>Grand Total</t>
  </si>
  <si>
    <t>Max  Volume</t>
  </si>
  <si>
    <t>Country and City</t>
  </si>
  <si>
    <t>Max Cost per Fill-up</t>
  </si>
  <si>
    <t>Jan</t>
  </si>
  <si>
    <t>Full</t>
  </si>
  <si>
    <t>Min  Volume</t>
  </si>
  <si>
    <t>Avg Cost per Fill-up</t>
  </si>
  <si>
    <t>Feb</t>
  </si>
  <si>
    <t>Avg Volume</t>
  </si>
  <si>
    <t>Min Cost per Fill-up</t>
  </si>
  <si>
    <t>Mar</t>
  </si>
  <si>
    <t>Max Consumption</t>
  </si>
  <si>
    <t>Max Price/L</t>
  </si>
  <si>
    <t>Apr</t>
  </si>
  <si>
    <t>Min Consumption</t>
  </si>
  <si>
    <t>Avg Price/L</t>
  </si>
  <si>
    <t>May</t>
  </si>
  <si>
    <t>Share of Foreign Fill-ups</t>
  </si>
  <si>
    <t>Min Price/L</t>
  </si>
  <si>
    <t>Jun</t>
  </si>
  <si>
    <t>Country Type</t>
  </si>
  <si>
    <t>Fill-up Share</t>
  </si>
  <si>
    <t>Total Volume</t>
  </si>
  <si>
    <t>Fill-up Frequency per Day</t>
  </si>
  <si>
    <t>Max Cost/km</t>
  </si>
  <si>
    <t>Jul</t>
  </si>
  <si>
    <t>Domestic</t>
  </si>
  <si>
    <t>Total Refuelings</t>
  </si>
  <si>
    <t>Day Type</t>
  </si>
  <si>
    <t>Aug</t>
  </si>
  <si>
    <t>Foreign</t>
  </si>
  <si>
    <t>Same Day</t>
  </si>
  <si>
    <t>Min Cost/km</t>
  </si>
  <si>
    <t>Sep</t>
  </si>
  <si>
    <t>Fuel Cost by Country</t>
  </si>
  <si>
    <t>Single</t>
  </si>
  <si>
    <t>Avg Daily Cost</t>
  </si>
  <si>
    <t>Oct</t>
  </si>
  <si>
    <t>Sum of Amount_EUR</t>
  </si>
  <si>
    <t>Avg Monthly Cost</t>
  </si>
  <si>
    <t>Nov</t>
  </si>
  <si>
    <t>Total Cost</t>
  </si>
  <si>
    <t>Start Odometer</t>
  </si>
  <si>
    <t>End Odometer</t>
  </si>
  <si>
    <t>Avg Days Between Fill-ups</t>
  </si>
  <si>
    <t>Median Days Between Fill-ups</t>
  </si>
  <si>
    <t>Top/Bottom 3 Fill-ups</t>
  </si>
  <si>
    <t>Max Distance per Fill-up</t>
  </si>
  <si>
    <t>Top 3 Amount</t>
  </si>
  <si>
    <t>Top 3 Volume</t>
  </si>
  <si>
    <t>Top 3 Price</t>
  </si>
  <si>
    <t>Avg Distance per Fill-up</t>
  </si>
  <si>
    <t>Average km per Day</t>
  </si>
  <si>
    <t>Average km per Month</t>
  </si>
  <si>
    <t>Biberach2</t>
  </si>
  <si>
    <t>Python Calculation</t>
  </si>
  <si>
    <t>Bottom 3 Amount</t>
  </si>
  <si>
    <t>Bottom 3 Volume</t>
  </si>
  <si>
    <t>Bottom 3 Price</t>
  </si>
  <si>
    <t>Total Amount</t>
  </si>
  <si>
    <t>Text for TextBox Charts</t>
  </si>
  <si>
    <t>Fuel Costs</t>
  </si>
  <si>
    <t>Number of Fill-ups</t>
  </si>
  <si>
    <t>Full and Partial Fuel Fill-Ups</t>
  </si>
  <si>
    <t>Distribution of Fill-Ups: Same Day vs. Single</t>
  </si>
  <si>
    <t>Domestic vs. Foreign Refueling Share</t>
  </si>
  <si>
    <t>FILL - UPS</t>
  </si>
  <si>
    <t>COSTS</t>
  </si>
  <si>
    <t>DISTANCE</t>
  </si>
  <si>
    <t>Cost per Fill-up</t>
  </si>
  <si>
    <t>Price per liter</t>
  </si>
  <si>
    <t>Cost per km</t>
  </si>
  <si>
    <t xml:space="preserve">Total &amp; Daily &amp; Monthly Cost </t>
  </si>
  <si>
    <t>Odometer Readings</t>
  </si>
  <si>
    <t>Max &amp; Avg Trip per Fill-Up</t>
  </si>
  <si>
    <t>Avg Distance per Day &amp; Month</t>
  </si>
  <si>
    <t>Distance Driven by Month</t>
  </si>
  <si>
    <t>Dec</t>
  </si>
  <si>
    <t>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</si>
</sst>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164" formatCode="[$-41B]d/mmm/yyyy;@"/>
    <numFmt numFmtId="165" formatCode="0.000"/>
    <numFmt numFmtId="166" formatCode="_-* #,##0.00\ [$€-41B]_-;\-* #,##0.00\ [$€-41B]_-;_-* &quot;-&quot;??\ [$€-41B]_-;_-@_-"/>
    <numFmt numFmtId="167" formatCode="#,##0.00\ &quot;L&quot;"/>
    <numFmt numFmtId="168" formatCode="#,##0.00\ &quot;L/100 km&quot;"/>
    <numFmt numFmtId="169" formatCode="#,##0.00\ [$€-41B]"/>
    <numFmt numFmtId="170" formatCode="#,##0.000\ [$€-41B]"/>
    <numFmt numFmtId="171" formatCode="0.0000"/>
    <numFmt numFmtId="172" formatCode="#,##0&quot; km&quot;"/>
    <numFmt numFmtId="173" formatCode="0.0\ &quot;days&quot;"/>
    <numFmt numFmtId="174" formatCode="0.00&quot; L&quot;"/>
    <numFmt numFmtId="175" formatCode="0.000&quot; €/L&quot;"/>
    <numFmt numFmtId="176" formatCode="#,##0&quot; l&quot;"/>
    <numFmt numFmtId="177" formatCode="#,##0\ &quot;km&quot;"/>
    <numFmt numFmtId="178" formatCode="0.0"/>
    <numFmt numFmtId="179" formatCode="#,##0.00\ &quot;l&quot;"/>
  </numFmts>
  <fonts count="8" x14ac:knownFonts="1">
    <font>
      <sz val="11"/>
      <color theme="1"/>
      <name val="Calibri"/>
      <family val="2"/>
      <scheme val="minor"/>
    </font>
    <font>
      <sz val="11"/>
      <color theme="1"/>
      <name val="Calibri"/>
      <family val="2"/>
      <charset val="238"/>
      <scheme val="minor"/>
    </font>
    <font>
      <b/>
      <sz val="12"/>
      <color theme="1"/>
      <name val="Calibri"/>
      <family val="2"/>
      <charset val="238"/>
      <scheme val="minor"/>
    </font>
    <font>
      <b/>
      <sz val="12"/>
      <color theme="1"/>
      <name val="Calibri"/>
      <family val="2"/>
      <charset val="238"/>
    </font>
    <font>
      <b/>
      <sz val="11"/>
      <color theme="1"/>
      <name val="Calibri"/>
      <family val="2"/>
      <charset val="238"/>
      <scheme val="minor"/>
    </font>
    <font>
      <b/>
      <u/>
      <sz val="12"/>
      <color theme="1"/>
      <name val="Calibri"/>
      <family val="2"/>
      <charset val="238"/>
      <scheme val="minor"/>
    </font>
    <font>
      <sz val="11"/>
      <color theme="1"/>
      <name val="Calibri"/>
      <family val="2"/>
      <scheme val="minor"/>
    </font>
    <font>
      <sz val="8"/>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3"/>
        <bgColor indexed="64"/>
      </patternFill>
    </fill>
    <fill>
      <patternFill patternType="solid">
        <fgColor rgb="FF023554"/>
        <bgColor indexed="64"/>
      </patternFill>
    </fill>
  </fills>
  <borders count="16">
    <border>
      <left/>
      <right/>
      <top/>
      <bottom/>
      <diagonal/>
    </border>
    <border>
      <left style="thin">
        <color auto="1"/>
      </left>
      <right/>
      <top style="thin">
        <color auto="1"/>
      </top>
      <bottom style="thin">
        <color auto="1"/>
      </bottom>
      <diagonal/>
    </border>
    <border>
      <left/>
      <right/>
      <top/>
      <bottom style="thin">
        <color indexed="64"/>
      </bottom>
      <diagonal/>
    </border>
    <border>
      <left style="dotted">
        <color indexed="64"/>
      </left>
      <right style="dotted">
        <color indexed="64"/>
      </right>
      <top style="thin">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dotted">
        <color indexed="64"/>
      </right>
      <top style="thin">
        <color indexed="64"/>
      </top>
      <bottom style="dotted">
        <color indexed="64"/>
      </bottom>
      <diagonal/>
    </border>
    <border>
      <left/>
      <right style="dotted">
        <color indexed="64"/>
      </right>
      <top style="dotted">
        <color indexed="64"/>
      </top>
      <bottom style="dotted">
        <color indexed="64"/>
      </bottom>
      <diagonal/>
    </border>
    <border>
      <left/>
      <right style="dotted">
        <color indexed="64"/>
      </right>
      <top/>
      <bottom style="thin">
        <color indexed="64"/>
      </bottom>
      <diagonal/>
    </border>
    <border>
      <left style="dotted">
        <color indexed="64"/>
      </left>
      <right style="dotted">
        <color indexed="64"/>
      </right>
      <top/>
      <bottom/>
      <diagonal/>
    </border>
    <border>
      <left/>
      <right/>
      <top style="thin">
        <color indexed="64"/>
      </top>
      <bottom style="dotted">
        <color indexed="64"/>
      </bottom>
      <diagonal/>
    </border>
    <border>
      <left/>
      <right/>
      <top style="dotted">
        <color indexed="64"/>
      </top>
      <bottom style="dotted">
        <color indexed="64"/>
      </bottom>
      <diagonal/>
    </border>
    <border>
      <left/>
      <right style="dotted">
        <color indexed="64"/>
      </right>
      <top/>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style="dotted">
        <color indexed="64"/>
      </left>
      <right style="dotted">
        <color indexed="64"/>
      </right>
      <top/>
      <bottom style="thin">
        <color indexed="64"/>
      </bottom>
      <diagonal/>
    </border>
    <border>
      <left style="dotted">
        <color indexed="64"/>
      </left>
      <right/>
      <top/>
      <bottom/>
      <diagonal/>
    </border>
  </borders>
  <cellStyleXfs count="2">
    <xf numFmtId="0" fontId="0" fillId="0" borderId="0"/>
    <xf numFmtId="9" fontId="6" fillId="0" borderId="0" applyFont="0" applyFill="0" applyBorder="0" applyAlignment="0" applyProtection="0"/>
  </cellStyleXfs>
  <cellXfs count="54">
    <xf numFmtId="0" fontId="0" fillId="0" borderId="0" xfId="0"/>
    <xf numFmtId="1" fontId="0" fillId="0" borderId="0" xfId="0" applyNumberFormat="1"/>
    <xf numFmtId="164" fontId="0" fillId="0" borderId="0" xfId="0" applyNumberFormat="1"/>
    <xf numFmtId="2" fontId="0" fillId="0" borderId="0" xfId="0" applyNumberFormat="1"/>
    <xf numFmtId="10" fontId="0" fillId="0" borderId="0" xfId="0" applyNumberFormat="1"/>
    <xf numFmtId="0" fontId="1" fillId="0" borderId="0" xfId="0" applyFont="1"/>
    <xf numFmtId="165" fontId="0" fillId="0" borderId="0" xfId="0" applyNumberFormat="1"/>
    <xf numFmtId="49" fontId="0" fillId="0" borderId="0" xfId="0" applyNumberFormat="1" applyAlignment="1">
      <alignment horizontal="right" vertical="center"/>
    </xf>
    <xf numFmtId="0" fontId="0" fillId="0" borderId="0" xfId="0" pivotButton="1"/>
    <xf numFmtId="0" fontId="0" fillId="0" borderId="0" xfId="0" applyAlignment="1">
      <alignment horizontal="left"/>
    </xf>
    <xf numFmtId="1" fontId="0" fillId="0" borderId="0" xfId="0" applyNumberFormat="1" applyAlignment="1">
      <alignment horizontal="left"/>
    </xf>
    <xf numFmtId="166" fontId="0" fillId="0" borderId="0" xfId="0" applyNumberFormat="1"/>
    <xf numFmtId="49" fontId="3" fillId="3" borderId="1" xfId="0" applyNumberFormat="1" applyFont="1" applyFill="1" applyBorder="1" applyAlignment="1">
      <alignment horizontal="left" vertical="top"/>
    </xf>
    <xf numFmtId="49" fontId="3" fillId="3" borderId="0" xfId="0" applyNumberFormat="1" applyFont="1" applyFill="1" applyAlignment="1">
      <alignment horizontal="left" vertical="top"/>
    </xf>
    <xf numFmtId="49" fontId="2" fillId="3" borderId="0" xfId="0" applyNumberFormat="1" applyFont="1" applyFill="1" applyAlignment="1">
      <alignment horizontal="left" vertical="top"/>
    </xf>
    <xf numFmtId="167" fontId="0" fillId="0" borderId="0" xfId="0" applyNumberFormat="1"/>
    <xf numFmtId="168" fontId="0" fillId="0" borderId="0" xfId="0" applyNumberFormat="1"/>
    <xf numFmtId="0" fontId="0" fillId="0" borderId="0" xfId="0" applyAlignment="1">
      <alignment horizontal="left" indent="1"/>
    </xf>
    <xf numFmtId="169" fontId="0" fillId="0" borderId="0" xfId="0" applyNumberFormat="1"/>
    <xf numFmtId="170" fontId="0" fillId="0" borderId="0" xfId="0" applyNumberFormat="1"/>
    <xf numFmtId="171" fontId="0" fillId="0" borderId="0" xfId="0" applyNumberFormat="1"/>
    <xf numFmtId="172" fontId="0" fillId="0" borderId="0" xfId="0" applyNumberFormat="1"/>
    <xf numFmtId="173" fontId="0" fillId="0" borderId="0" xfId="0" applyNumberFormat="1"/>
    <xf numFmtId="0" fontId="4" fillId="0" borderId="2" xfId="0" applyFont="1" applyBorder="1"/>
    <xf numFmtId="174" fontId="0" fillId="0" borderId="5" xfId="0" applyNumberFormat="1" applyBorder="1"/>
    <xf numFmtId="174" fontId="0" fillId="0" borderId="6" xfId="0" applyNumberFormat="1" applyBorder="1"/>
    <xf numFmtId="174" fontId="0" fillId="0" borderId="3" xfId="0" applyNumberFormat="1" applyBorder="1"/>
    <xf numFmtId="174" fontId="0" fillId="0" borderId="4" xfId="0" applyNumberFormat="1" applyBorder="1"/>
    <xf numFmtId="0" fontId="4" fillId="0" borderId="7" xfId="0" applyFont="1" applyBorder="1"/>
    <xf numFmtId="174" fontId="0" fillId="0" borderId="8" xfId="0" applyNumberFormat="1" applyBorder="1"/>
    <xf numFmtId="169" fontId="0" fillId="0" borderId="6" xfId="0" applyNumberFormat="1" applyBorder="1"/>
    <xf numFmtId="175" fontId="0" fillId="0" borderId="9" xfId="0" applyNumberFormat="1" applyBorder="1"/>
    <xf numFmtId="175" fontId="0" fillId="0" borderId="10" xfId="0" applyNumberFormat="1" applyBorder="1"/>
    <xf numFmtId="169" fontId="0" fillId="0" borderId="11" xfId="0" applyNumberFormat="1" applyBorder="1"/>
    <xf numFmtId="174" fontId="0" fillId="0" borderId="11" xfId="0" applyNumberFormat="1" applyBorder="1"/>
    <xf numFmtId="175" fontId="0" fillId="0" borderId="0" xfId="0" applyNumberFormat="1"/>
    <xf numFmtId="169" fontId="0" fillId="0" borderId="5" xfId="0" applyNumberFormat="1" applyBorder="1"/>
    <xf numFmtId="175" fontId="0" fillId="0" borderId="12" xfId="0" applyNumberFormat="1" applyBorder="1"/>
    <xf numFmtId="175" fontId="0" fillId="0" borderId="13" xfId="0" applyNumberFormat="1" applyBorder="1"/>
    <xf numFmtId="0" fontId="4" fillId="0" borderId="14" xfId="0" applyFont="1" applyBorder="1"/>
    <xf numFmtId="175" fontId="0" fillId="0" borderId="15" xfId="0" applyNumberFormat="1" applyBorder="1"/>
    <xf numFmtId="176" fontId="0" fillId="0" borderId="0" xfId="0" applyNumberFormat="1"/>
    <xf numFmtId="0" fontId="5" fillId="2" borderId="0" xfId="0" applyFont="1" applyFill="1" applyAlignment="1">
      <alignment horizontal="center"/>
    </xf>
    <xf numFmtId="177" fontId="0" fillId="0" borderId="0" xfId="0" applyNumberFormat="1"/>
    <xf numFmtId="0" fontId="4" fillId="0" borderId="0" xfId="0" applyFont="1" applyAlignment="1">
      <alignment horizontal="center" vertical="center"/>
    </xf>
    <xf numFmtId="0" fontId="0" fillId="4" borderId="0" xfId="0" applyFill="1"/>
    <xf numFmtId="10" fontId="0" fillId="0" borderId="0" xfId="1" applyNumberFormat="1" applyFont="1"/>
    <xf numFmtId="178" fontId="0" fillId="0" borderId="0" xfId="0" applyNumberFormat="1"/>
    <xf numFmtId="179" fontId="0" fillId="0" borderId="0" xfId="0" applyNumberFormat="1"/>
    <xf numFmtId="0" fontId="2" fillId="2" borderId="0" xfId="0" applyFont="1" applyFill="1" applyAlignment="1">
      <alignment horizontal="center" vertical="center"/>
    </xf>
    <xf numFmtId="49" fontId="2" fillId="2" borderId="0" xfId="0" applyNumberFormat="1" applyFont="1" applyFill="1" applyAlignment="1">
      <alignment horizontal="center" vertical="center"/>
    </xf>
    <xf numFmtId="0" fontId="0" fillId="0" borderId="0" xfId="0"/>
    <xf numFmtId="0" fontId="2" fillId="2" borderId="0" xfId="0" applyFont="1" applyFill="1" applyAlignment="1">
      <alignment horizontal="center" vertical="center" wrapText="1"/>
    </xf>
    <xf numFmtId="0" fontId="0" fillId="0" borderId="0" xfId="0" applyNumberFormat="1"/>
  </cellXfs>
  <cellStyles count="2">
    <cellStyle name="Normal" xfId="0" builtinId="0"/>
    <cellStyle name="Percent" xfId="1" builtinId="5"/>
  </cellStyles>
  <dxfs count="73">
    <dxf>
      <border outline="0">
        <left style="medium">
          <color indexed="64"/>
        </left>
        <right style="medium">
          <color indexed="64"/>
        </right>
        <top style="medium">
          <color indexed="64"/>
        </top>
        <bottom style="medium">
          <color indexed="64"/>
        </bottom>
      </border>
    </dxf>
    <dxf>
      <border outline="0">
        <bottom style="thin">
          <color indexed="64"/>
        </bottom>
      </border>
    </dxf>
    <dxf>
      <border outline="0">
        <left style="medium">
          <color indexed="64"/>
        </left>
        <right style="medium">
          <color indexed="64"/>
        </right>
        <top style="medium">
          <color indexed="64"/>
        </top>
        <bottom style="medium">
          <color indexed="64"/>
        </bottom>
      </border>
    </dxf>
    <dxf>
      <border outline="0">
        <bottom style="thin">
          <color indexed="64"/>
        </bottom>
      </border>
    </dxf>
    <dxf>
      <font>
        <b/>
        <i val="0"/>
        <strike val="0"/>
        <condense val="0"/>
        <extend val="0"/>
        <outline val="0"/>
        <shadow val="0"/>
        <u val="none"/>
        <vertAlign val="baseline"/>
        <sz val="11"/>
        <color theme="1"/>
        <name val="Calibri"/>
        <family val="2"/>
        <charset val="238"/>
        <scheme val="minor"/>
      </font>
    </dxf>
    <dxf>
      <numFmt numFmtId="166" formatCode="_-* #,##0.00\ [$€-41B]_-;\-* #,##0.00\ [$€-41B]_-;_-* &quot;-&quot;??\ [$€-41B]_-;_-@_-"/>
    </dxf>
    <dxf>
      <numFmt numFmtId="166" formatCode="_-* #,##0.00\ [$€-41B]_-;\-* #,##0.00\ [$€-41B]_-;_-* &quot;-&quot;??\ [$€-41B]_-;_-@_-"/>
    </dxf>
    <dxf>
      <numFmt numFmtId="167" formatCode="#,##0.00\ &quot;L&quot;"/>
    </dxf>
    <dxf>
      <numFmt numFmtId="166" formatCode="_-* #,##0.00\ [$€-41B]_-;\-* #,##0.00\ [$€-41B]_-;_-* &quot;-&quot;??\ [$€-41B]_-;_-@_-"/>
    </dxf>
    <dxf>
      <numFmt numFmtId="166" formatCode="_-* #,##0.00\ [$€-41B]_-;\-* #,##0.00\ [$€-41B]_-;_-* &quot;-&quot;??\ [$€-41B]_-;_-@_-"/>
    </dxf>
    <dxf>
      <numFmt numFmtId="172" formatCode="#,##0&quot; km&quot;"/>
    </dxf>
    <dxf>
      <numFmt numFmtId="170" formatCode="#,##0.000\ [$€-41B]"/>
    </dxf>
    <dxf>
      <numFmt numFmtId="172" formatCode="#,##0&quot; km&quot;"/>
    </dxf>
    <dxf>
      <numFmt numFmtId="172" formatCode="#,##0&quot; km&quot;"/>
    </dxf>
    <dxf>
      <numFmt numFmtId="173" formatCode="0.0\ &quot;days&quot;"/>
    </dxf>
    <dxf>
      <numFmt numFmtId="172" formatCode="#,##0&quot; km&quot;"/>
    </dxf>
    <dxf>
      <numFmt numFmtId="170" formatCode="#,##0.000\ [$€-41B]"/>
    </dxf>
    <dxf>
      <numFmt numFmtId="170" formatCode="#,##0.000\ [$€-41B]"/>
    </dxf>
    <dxf>
      <numFmt numFmtId="170" formatCode="#,##0.000\ [$€-41B]"/>
    </dxf>
    <dxf>
      <numFmt numFmtId="169" formatCode="#,##0.00\ [$€-41B]"/>
    </dxf>
    <dxf>
      <numFmt numFmtId="167" formatCode="#,##0.00\ &quot;L&quot;"/>
    </dxf>
    <dxf>
      <numFmt numFmtId="167" formatCode="#,##0.00\ &quot;L&quot;"/>
    </dxf>
    <dxf>
      <numFmt numFmtId="168" formatCode="#,##0.00\ &quot;L/100 km&quot;"/>
    </dxf>
    <dxf>
      <numFmt numFmtId="168" formatCode="#,##0.00\ &quot;L/100 km&quot;"/>
    </dxf>
    <dxf>
      <numFmt numFmtId="168" formatCode="#,##0.00\ &quot;L/100 km&quot;"/>
    </dxf>
    <dxf>
      <numFmt numFmtId="167" formatCode="#,##0.00\ &quot;L&quot;"/>
    </dxf>
    <dxf>
      <numFmt numFmtId="167" formatCode="#,##0.00\ &quot;L&quot;"/>
    </dxf>
    <dxf>
      <numFmt numFmtId="166" formatCode="_-* #,##0.00\ [$€-41B]_-;\-* #,##0.00\ [$€-41B]_-;_-* &quot;-&quot;??\ [$€-41B]_-;_-@_-"/>
    </dxf>
    <dxf>
      <numFmt numFmtId="166" formatCode="_-* #,##0.00\ [$€-41B]_-;\-* #,##0.00\ [$€-41B]_-;_-* &quot;-&quot;??\ [$€-41B]_-;_-@_-"/>
    </dxf>
    <dxf>
      <numFmt numFmtId="177" formatCode="#,##0\ &quot;km&quot;"/>
    </dxf>
    <dxf>
      <numFmt numFmtId="176" formatCode="#,##0&quot; l&quot;"/>
    </dxf>
    <dxf>
      <numFmt numFmtId="0" formatCode="General"/>
    </dxf>
    <dxf>
      <numFmt numFmtId="0" formatCode="General"/>
    </dxf>
    <dxf>
      <numFmt numFmtId="0" formatCode="General"/>
    </dxf>
    <dxf>
      <numFmt numFmtId="165" formatCode="0.000"/>
    </dxf>
    <dxf>
      <numFmt numFmtId="171" formatCode="0.0000"/>
    </dxf>
    <dxf>
      <numFmt numFmtId="30" formatCode="@"/>
      <alignment horizontal="right" vertical="center" textRotation="0" wrapText="0" indent="0" justifyLastLine="0" shrinkToFit="0" readingOrder="0"/>
    </dxf>
    <dxf>
      <numFmt numFmtId="1" formatCode="0"/>
    </dxf>
    <dxf>
      <numFmt numFmtId="2" formatCode="0.00"/>
    </dxf>
    <dxf>
      <numFmt numFmtId="165" formatCode="0.000"/>
    </dxf>
    <dxf>
      <numFmt numFmtId="1" formatCode="0"/>
    </dxf>
    <dxf>
      <numFmt numFmtId="2" formatCode="0.00"/>
    </dxf>
    <dxf>
      <numFmt numFmtId="165" formatCode="0.000"/>
    </dxf>
    <dxf>
      <numFmt numFmtId="165" formatCode="0.000"/>
    </dxf>
    <dxf>
      <numFmt numFmtId="165" formatCode="0.000"/>
    </dxf>
    <dxf>
      <numFmt numFmtId="165" formatCode="0.000"/>
    </dxf>
    <dxf>
      <numFmt numFmtId="2" formatCode="0.00"/>
    </dxf>
    <dxf>
      <numFmt numFmtId="2" formatCode="0.00"/>
    </dxf>
    <dxf>
      <numFmt numFmtId="1" formatCode="0"/>
    </dxf>
    <dxf>
      <numFmt numFmtId="1" formatCode="0"/>
    </dxf>
    <dxf>
      <numFmt numFmtId="1" formatCode="0"/>
    </dxf>
    <dxf>
      <numFmt numFmtId="1" formatCode="0"/>
    </dxf>
    <dxf>
      <numFmt numFmtId="164" formatCode="[$-41B]d/mmm/yyyy;@"/>
    </dxf>
    <dxf>
      <numFmt numFmtId="1" formatCode="0"/>
    </dxf>
    <dxf>
      <font>
        <b/>
        <strike val="0"/>
        <outline val="0"/>
        <shadow val="0"/>
        <u val="none"/>
        <vertAlign val="baseline"/>
        <sz val="12"/>
        <color theme="1"/>
        <name val="Calibri"/>
        <family val="2"/>
        <charset val="238"/>
      </font>
      <numFmt numFmtId="30" formatCode="@"/>
      <fill>
        <patternFill patternType="solid">
          <fgColor indexed="64"/>
          <bgColor theme="3"/>
        </patternFill>
      </fill>
      <alignment horizontal="left" vertical="top" textRotation="0" wrapText="0" indent="0" justifyLastLine="0" shrinkToFit="0" readingOrder="0"/>
    </dxf>
    <dxf>
      <font>
        <color rgb="FF006100"/>
      </font>
      <fill>
        <gradientFill degree="90">
          <stop position="0">
            <color rgb="FF92D050"/>
          </stop>
          <stop position="1">
            <color rgb="FF00B050"/>
          </stop>
        </gradientFill>
      </fill>
    </dxf>
    <dxf>
      <font>
        <color rgb="FF9C0006"/>
      </font>
      <fill>
        <gradientFill degree="90">
          <stop position="0">
            <color theme="5" tint="0.40000610370189521"/>
          </stop>
          <stop position="1">
            <color rgb="FFFF0000"/>
          </stop>
        </gradientFill>
      </fill>
    </dxf>
    <dxf>
      <font>
        <color rgb="FF9C0006"/>
      </font>
      <fill>
        <gradientFill degree="90">
          <stop position="0">
            <color theme="5" tint="0.40000610370189521"/>
          </stop>
          <stop position="1">
            <color rgb="FFFF0000"/>
          </stop>
        </gradientFill>
      </fill>
    </dxf>
    <dxf>
      <font>
        <color rgb="FF006100"/>
      </font>
      <fill>
        <gradientFill degree="90">
          <stop position="0">
            <color rgb="FF92D050"/>
          </stop>
          <stop position="1">
            <color rgb="FF00B050"/>
          </stop>
        </gradientFill>
      </fill>
    </dxf>
    <dxf>
      <font>
        <color rgb="FF9C0006"/>
      </font>
      <fill>
        <gradientFill degree="90">
          <stop position="0">
            <color theme="5" tint="0.40000610370189521"/>
          </stop>
          <stop position="1">
            <color rgb="FFFF0000"/>
          </stop>
        </gradientFill>
      </fill>
    </dxf>
    <dxf>
      <font>
        <color rgb="FF006100"/>
      </font>
      <fill>
        <gradientFill degree="90">
          <stop position="0">
            <color rgb="FF92D050"/>
          </stop>
          <stop position="1">
            <color rgb="FF00B050"/>
          </stop>
        </gradientFill>
      </fill>
    </dxf>
    <dxf>
      <font>
        <color rgb="FF006100"/>
      </font>
      <fill>
        <gradientFill degree="90">
          <stop position="0">
            <color rgb="FF92D050"/>
          </stop>
          <stop position="1">
            <color rgb="FF00B050"/>
          </stop>
        </gradientFill>
      </fill>
    </dxf>
    <dxf>
      <font>
        <color rgb="FF9C0006"/>
      </font>
      <fill>
        <gradientFill degree="90">
          <stop position="0">
            <color theme="5" tint="0.40000610370189521"/>
          </stop>
          <stop position="1">
            <color rgb="FFFF0000"/>
          </stop>
        </gradientFill>
      </fill>
    </dxf>
    <dxf>
      <font>
        <color rgb="FF006100"/>
      </font>
      <fill>
        <gradientFill degree="90">
          <stop position="0">
            <color rgb="FF92D050"/>
          </stop>
          <stop position="1">
            <color rgb="FF00B050"/>
          </stop>
        </gradientFill>
      </fill>
    </dxf>
    <dxf>
      <font>
        <color rgb="FF9C0006"/>
      </font>
      <fill>
        <gradientFill degree="90">
          <stop position="0">
            <color theme="5" tint="0.40000610370189521"/>
          </stop>
          <stop position="1">
            <color rgb="FFFF0000"/>
          </stop>
        </gradientFill>
      </fill>
    </dxf>
    <dxf>
      <font>
        <color rgb="FF9C0006"/>
      </font>
      <fill>
        <gradientFill degree="90">
          <stop position="0">
            <color theme="5" tint="0.40000610370189521"/>
          </stop>
          <stop position="1">
            <color rgb="FFFF0000"/>
          </stop>
        </gradientFill>
      </fill>
    </dxf>
    <dxf>
      <font>
        <color rgb="FF006100"/>
      </font>
      <fill>
        <gradientFill degree="90">
          <stop position="0">
            <color rgb="FF92D050"/>
          </stop>
          <stop position="1">
            <color rgb="FF00B050"/>
          </stop>
        </gradientFill>
      </fill>
    </dxf>
    <dxf>
      <font>
        <color rgb="FF006100"/>
      </font>
      <fill>
        <gradientFill degree="90">
          <stop position="0">
            <color rgb="FF92D050"/>
          </stop>
          <stop position="1">
            <color rgb="FF00B050"/>
          </stop>
        </gradientFill>
      </fill>
    </dxf>
    <dxf>
      <font>
        <color rgb="FF9C0006"/>
      </font>
      <fill>
        <gradientFill degree="90">
          <stop position="0">
            <color theme="5" tint="0.40000610370189521"/>
          </stop>
          <stop position="1">
            <color rgb="FFFF0000"/>
          </stop>
        </gradientFill>
      </fill>
    </dxf>
    <dxf>
      <font>
        <b/>
        <color theme="1"/>
      </font>
      <border>
        <bottom style="thin">
          <color theme="4"/>
        </bottom>
        <vertical/>
        <horizontal/>
      </border>
    </dxf>
    <dxf>
      <font>
        <color theme="1"/>
      </font>
      <fill>
        <patternFill>
          <bgColor rgb="FF07274E"/>
        </patternFill>
      </fill>
      <border diagonalUp="0" diagonalDown="0">
        <left/>
        <right/>
        <top/>
        <bottom/>
        <vertical/>
        <horizontal/>
      </border>
    </dxf>
    <dxf>
      <font>
        <b/>
        <color theme="1"/>
      </font>
      <border>
        <bottom style="thin">
          <color theme="4"/>
        </bottom>
        <vertical/>
        <horizontal/>
      </border>
    </dxf>
    <dxf>
      <font>
        <color theme="1"/>
      </font>
      <fill>
        <patternFill>
          <bgColor rgb="FF07274E"/>
        </patternFill>
      </fill>
      <border diagonalUp="0" diagonalDown="0">
        <left/>
        <right/>
        <top/>
        <bottom/>
        <vertical/>
        <horizontal/>
      </border>
    </dxf>
  </dxfs>
  <tableStyles count="2" defaultTableStyle="TableStyleMedium9" defaultPivotStyle="PivotStyleLight16">
    <tableStyle name="MyThemeSlicer" pivot="0" table="0" count="10" xr9:uid="{FD11F68E-2BB5-4ECF-B01B-E18B96002EEB}">
      <tableStyleElement type="wholeTable" dxfId="72"/>
      <tableStyleElement type="headerRow" dxfId="71"/>
    </tableStyle>
    <tableStyle name="MyThemeSlicer 2" pivot="0" table="0" count="10" xr9:uid="{EA20C222-DF2B-4F5D-A290-6BAFE4F58CA0}">
      <tableStyleElement type="wholeTable" dxfId="70"/>
      <tableStyleElement type="headerRow" dxfId="69"/>
    </tableStyle>
  </tableStyles>
  <colors>
    <mruColors>
      <color rgb="FF2384F9"/>
      <color rgb="FF1CCE9F"/>
      <color rgb="FF0A8F8C"/>
      <color rgb="FF00B0F0"/>
      <color rgb="FF0BA19D"/>
      <color rgb="FF0ED0CB"/>
      <color rgb="FFB9E073"/>
      <color rgb="FF92E0FC"/>
      <color rgb="FF046A90"/>
      <color rgb="FF1AFFD5"/>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23554"/>
          </font>
          <fill>
            <gradientFill degree="90">
              <stop position="0">
                <color rgb="FF1AFFD5"/>
              </stop>
              <stop position="1">
                <color rgb="FFA7FFEE"/>
              </stop>
            </gradientFill>
          </fill>
          <border diagonalUp="0" diagonalDown="0">
            <left/>
            <right/>
            <top/>
            <bottom/>
            <vertical/>
            <horizontal/>
          </border>
        </dxf>
        <dxf>
          <font>
            <color rgb="FF0A8F8C"/>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83B7C2"/>
          </font>
          <fill>
            <patternFill patternType="solid">
              <fgColor rgb="FFFFFFFF"/>
              <bgColor rgb="FF00374B"/>
            </patternFill>
          </fill>
          <border>
            <left style="thin">
              <color rgb="FF0A8F8C"/>
            </left>
            <right style="thin">
              <color rgb="FF0A8F8C"/>
            </right>
            <top style="thin">
              <color rgb="FF0A8F8C"/>
            </top>
            <bottom style="thin">
              <color rgb="FF0A8F8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23554"/>
          </font>
          <fill>
            <gradientFill degree="90">
              <stop position="0">
                <color rgb="FF1AFFD5"/>
              </stop>
              <stop position="1">
                <color rgb="FFA7FFEE"/>
              </stop>
            </gradientFill>
          </fill>
          <border diagonalUp="0" diagonalDown="0">
            <left/>
            <right/>
            <top/>
            <bottom/>
            <vertical/>
            <horizontal/>
          </border>
        </dxf>
        <dxf>
          <font>
            <color rgb="FF0A8F8C"/>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326068"/>
          </font>
          <fill>
            <patternFill patternType="solid">
              <fgColor rgb="FFFFFFFF"/>
              <bgColor rgb="FF00374B"/>
            </patternFill>
          </fill>
          <border>
            <left style="thin">
              <color rgb="FF0A8F8C"/>
            </left>
            <right style="thin">
              <color rgb="FF0A8F8C"/>
            </right>
            <top style="thin">
              <color rgb="FF0A8F8C"/>
            </top>
            <bottom style="thin">
              <color rgb="FF0A8F8C"/>
            </bottom>
            <vertical/>
            <horizontal/>
          </border>
        </dxf>
      </x14:dxfs>
    </ext>
    <ext xmlns:x14="http://schemas.microsoft.com/office/spreadsheetml/2009/9/main" uri="{EB79DEF2-80B8-43e5-95BD-54CBDDF9020C}">
      <x14:slicerStyles defaultSlicerStyle="SlicerStyleLight1">
        <x14:slicerStyle name="MyTheme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ThemeSlicer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sheetMetadata" Target="metadata.xml"/><Relationship Id="rId26" Type="http://schemas.microsoft.com/office/2017/06/relationships/rdRichValueTypes" Target="richData/rdRichValueTypes.xml"/><Relationship Id="rId39" Type="http://schemas.openxmlformats.org/officeDocument/2006/relationships/customXml" Target="../customXml/item10.xml"/><Relationship Id="rId21" Type="http://schemas.microsoft.com/office/2017/06/relationships/rdRichValueStructure" Target="richData/rdrichvaluestructure.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microsoft.com/office/2023/09/relationships/Python" Target="python.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styles" Target="styles.xml"/><Relationship Id="rId29" Type="http://schemas.openxmlformats.org/officeDocument/2006/relationships/calcChain" Target="calcChain.xml"/><Relationship Id="rId11" Type="http://schemas.openxmlformats.org/officeDocument/2006/relationships/pivotCacheDefinition" Target="pivotCache/pivotCacheDefinition6.xml"/><Relationship Id="rId24" Type="http://schemas.microsoft.com/office/2017/06/relationships/rdSupportingPropertyBagStructure" Target="richData/rdsupportingpropertybagstructure.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 Type="http://schemas.openxmlformats.org/officeDocument/2006/relationships/worksheet" Target="worksheets/sheet5.xml"/><Relationship Id="rId10" Type="http://schemas.openxmlformats.org/officeDocument/2006/relationships/pivotCacheDefinition" Target="pivotCache/pivotCacheDefinition5.xml"/><Relationship Id="rId19" Type="http://schemas.microsoft.com/office/2022/10/relationships/richValueRel" Target="richData/richValueRel.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theme" Target="theme/theme1.xml"/><Relationship Id="rId22" Type="http://schemas.microsoft.com/office/2017/06/relationships/rdArray" Target="richData/rdarray.xml"/><Relationship Id="rId27" Type="http://schemas.openxmlformats.org/officeDocument/2006/relationships/powerPivotData" Target="model/item.data"/><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microsoft.com/office/2006/relationships/vbaProject" Target="vbaProject.bin"/><Relationship Id="rId8" Type="http://schemas.openxmlformats.org/officeDocument/2006/relationships/pivotCacheDefinition" Target="pivotCache/pivotCacheDefinition3.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sharedStrings" Target="sharedStrings.xml"/><Relationship Id="rId25" Type="http://schemas.microsoft.com/office/2017/06/relationships/rdSupportingPropertyBag" Target="richData/rdsupportingpropertybag.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microsoft.com/office/2017/06/relationships/rdRichValue" Target="richData/rdrichvalue.xml"/><Relationship Id="rId41" Type="http://schemas.openxmlformats.org/officeDocument/2006/relationships/customXml" Target="../customXml/item12.xml"/><Relationship Id="rId54" Type="http://schemas.openxmlformats.org/officeDocument/2006/relationships/customXml" Target="../customXml/item2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connections" Target="connections.xml"/><Relationship Id="rId23" Type="http://schemas.microsoft.com/office/2017/06/relationships/richStyles" Target="richData/richStyles.xml"/><Relationship Id="rId28" Type="http://schemas.microsoft.com/office/2017/10/relationships/person" Target="persons/person.xml"/><Relationship Id="rId36" Type="http://schemas.openxmlformats.org/officeDocument/2006/relationships/customXml" Target="../customXml/item7.xml"/><Relationship Id="rId49" Type="http://schemas.openxmlformats.org/officeDocument/2006/relationships/customXml" Target="../customXml/item2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36"/>
        <c:holeSize val="55"/>
      </c:doughnutChart>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[Spotreba_Toyota.xlsm]Pvt_Calculations! Status Statistics</c:name>
    <c:fmtId val="7"/>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0A8F8C"/>
          </a:solidFill>
          <a:ln w="19050">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1AFFD5"/>
          </a:solidFill>
          <a:ln w="19050">
            <a:noFill/>
          </a:ln>
          <a:effectLst>
            <a:outerShdw blurRad="63500" sx="102000" sy="102000" algn="ctr" rotWithShape="0">
              <a:prstClr val="black">
                <a:alpha val="40000"/>
              </a:prstClr>
            </a:outerShdw>
          </a:effectLst>
        </c:spPr>
      </c:pivotFmt>
      <c:pivotFmt>
        <c:idx val="14"/>
        <c:spPr>
          <a:solidFill>
            <a:srgbClr val="2384F9"/>
          </a:solidFill>
          <a:ln w="19050">
            <a:noFill/>
          </a:ln>
          <a:effectLst>
            <a:outerShdw blurRad="63500" sx="102000" sy="102000" algn="ctr" rotWithShape="0">
              <a:prstClr val="black">
                <a:alpha val="40000"/>
              </a:prstClr>
            </a:outerShdw>
          </a:effectLst>
        </c:spPr>
      </c:pivotFmt>
    </c:pivotFmts>
    <c:plotArea>
      <c:layout>
        <c:manualLayout>
          <c:layoutTarget val="inner"/>
          <c:xMode val="edge"/>
          <c:yMode val="edge"/>
          <c:x val="0.30030004345401012"/>
          <c:y val="0.1061945557236357"/>
          <c:w val="0.41999192533693069"/>
          <c:h val="0.78761088855272865"/>
        </c:manualLayout>
      </c:layout>
      <c:doughnutChart>
        <c:varyColors val="0"/>
        <c:ser>
          <c:idx val="0"/>
          <c:order val="0"/>
          <c:tx>
            <c:strRef>
              <c:f>Pvt_Calculations!$P$2</c:f>
              <c:strCache>
                <c:ptCount val="1"/>
                <c:pt idx="0">
                  <c:v>Total</c:v>
                </c:pt>
              </c:strCache>
            </c:strRef>
          </c:tx>
          <c:spPr>
            <a:solidFill>
              <a:srgbClr val="0A8F8C"/>
            </a:solidFill>
            <a:ln w="19050">
              <a:noFill/>
            </a:ln>
            <a:effectLst>
              <a:outerShdw blurRad="63500" sx="102000" sy="102000" algn="ctr" rotWithShape="0">
                <a:prstClr val="black">
                  <a:alpha val="40000"/>
                </a:prstClr>
              </a:outerShdw>
            </a:effectLst>
          </c:spPr>
          <c:explosion val="5"/>
          <c:dPt>
            <c:idx val="0"/>
            <c:bubble3D val="0"/>
            <c:spPr>
              <a:solidFill>
                <a:srgbClr val="1AFFD5"/>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1-D59D-4321-AAEC-B8A2A0E81113}"/>
              </c:ext>
            </c:extLst>
          </c:dPt>
          <c:dPt>
            <c:idx val="1"/>
            <c:bubble3D val="0"/>
            <c:spPr>
              <a:solidFill>
                <a:srgbClr val="2384F9"/>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3-D59D-4321-AAEC-B8A2A0E81113}"/>
              </c:ext>
            </c:extLst>
          </c:dPt>
          <c:cat>
            <c:strRef>
              <c:f>Pvt_Calculations!$O$3:$O$4</c:f>
              <c:strCache>
                <c:ptCount val="2"/>
                <c:pt idx="0">
                  <c:v>Partial</c:v>
                </c:pt>
                <c:pt idx="1">
                  <c:v>Full</c:v>
                </c:pt>
              </c:strCache>
            </c:strRef>
          </c:cat>
          <c:val>
            <c:numRef>
              <c:f>Pvt_Calculations!$P$3:$P$4</c:f>
              <c:numCache>
                <c:formatCode>0.00%</c:formatCode>
                <c:ptCount val="2"/>
                <c:pt idx="0">
                  <c:v>0.2172859025032938</c:v>
                </c:pt>
                <c:pt idx="1">
                  <c:v>0.78271409749670617</c:v>
                </c:pt>
              </c:numCache>
            </c:numRef>
          </c:val>
          <c:extLst>
            <c:ext xmlns:c16="http://schemas.microsoft.com/office/drawing/2014/chart" uri="{C3380CC4-5D6E-409C-BE32-E72D297353CC}">
              <c16:uniqueId val="{00000006-9C60-4360-B1F4-93721F5403E6}"/>
            </c:ext>
          </c:extLst>
        </c:ser>
        <c:dLbls>
          <c:showLegendKey val="0"/>
          <c:showVal val="0"/>
          <c:showCatName val="0"/>
          <c:showSerName val="0"/>
          <c:showPercent val="0"/>
          <c:showBubbleSize val="0"/>
          <c:showLeaderLines val="1"/>
        </c:dLbls>
        <c:firstSliceAng val="35"/>
        <c:holeSize val="5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[Spotreba_Toyota.xlsm]Pvt_Calculations!Fill-up Frequency per Day</c:name>
    <c:fmtId val="6"/>
  </c:pivotSource>
  <c:chart>
    <c:autoTitleDeleted val="1"/>
    <c:pivotFmts>
      <c:pivotFmt>
        <c:idx val="0"/>
        <c:spPr>
          <a:solidFill>
            <a:srgbClr val="0A8F8C"/>
          </a:solidFill>
          <a:ln w="19050">
            <a:noFill/>
          </a:ln>
          <a:effectLst>
            <a:outerShdw blurRad="63500" sx="102000" sy="102000" algn="ctr" rotWithShape="0">
              <a:prstClr val="black">
                <a:alpha val="40000"/>
              </a:prstClr>
            </a:outerShdw>
          </a:effectLst>
        </c:spPr>
        <c:marker>
          <c:symbol val="none"/>
        </c:marker>
        <c:dLbl>
          <c:idx val="0"/>
          <c:delete val="1"/>
          <c:extLst>
            <c:ext xmlns:c15="http://schemas.microsoft.com/office/drawing/2012/chart" uri="{CE6537A1-D6FC-4f65-9D91-7224C49458BB}"/>
          </c:extLst>
        </c:dLbl>
      </c:pivotFmt>
      <c:pivotFmt>
        <c:idx val="1"/>
        <c:spPr>
          <a:solidFill>
            <a:srgbClr val="0A8F8C"/>
          </a:solidFill>
          <a:ln w="19050">
            <a:noFill/>
          </a:ln>
          <a:effectLst>
            <a:outerShdw blurRad="63500" sx="102000" sy="102000" algn="ctr" rotWithShape="0">
              <a:prstClr val="black">
                <a:alpha val="40000"/>
              </a:prstClr>
            </a:outerShdw>
          </a:effectLst>
        </c:spPr>
        <c:marker>
          <c:symbol val="none"/>
        </c:marker>
        <c:dLbl>
          <c:idx val="0"/>
          <c:delete val="1"/>
          <c:extLst>
            <c:ext xmlns:c15="http://schemas.microsoft.com/office/drawing/2012/chart" uri="{CE6537A1-D6FC-4f65-9D91-7224C49458BB}"/>
          </c:extLst>
        </c:dLbl>
      </c:pivotFmt>
      <c:pivotFmt>
        <c:idx val="2"/>
        <c:spPr>
          <a:solidFill>
            <a:srgbClr val="0A8F8C"/>
          </a:solidFill>
          <a:ln w="19050">
            <a:noFill/>
          </a:ln>
          <a:effectLst>
            <a:outerShdw blurRad="63500" sx="102000" sy="102000" algn="ctr" rotWithShape="0">
              <a:prstClr val="black">
                <a:alpha val="40000"/>
              </a:prstClr>
            </a:outerShdw>
          </a:effectLst>
        </c:spPr>
      </c:pivotFmt>
      <c:pivotFmt>
        <c:idx val="3"/>
        <c:spPr>
          <a:solidFill>
            <a:srgbClr val="0A8F8C"/>
          </a:solidFill>
          <a:ln w="19050">
            <a:noFill/>
          </a:ln>
          <a:effectLst>
            <a:outerShdw blurRad="63500" sx="102000" sy="102000" algn="ctr" rotWithShape="0">
              <a:prstClr val="black">
                <a:alpha val="40000"/>
              </a:prstClr>
            </a:outerShdw>
          </a:effectLst>
        </c:spPr>
      </c:pivotFmt>
      <c:pivotFmt>
        <c:idx val="4"/>
        <c:spPr>
          <a:solidFill>
            <a:srgbClr val="0A8F8C"/>
          </a:solidFill>
          <a:ln w="19050">
            <a:noFill/>
          </a:ln>
          <a:effectLst>
            <a:outerShdw blurRad="63500" sx="102000" sy="102000" algn="ctr" rotWithShape="0">
              <a:prstClr val="black">
                <a:alpha val="40000"/>
              </a:prstClr>
            </a:outerShdw>
          </a:effectLst>
        </c:spPr>
        <c:marker>
          <c:symbol val="none"/>
        </c:marker>
        <c:dLbl>
          <c:idx val="0"/>
          <c:delete val="1"/>
          <c:extLst>
            <c:ext xmlns:c15="http://schemas.microsoft.com/office/drawing/2012/chart" uri="{CE6537A1-D6FC-4f65-9D91-7224C49458BB}"/>
          </c:extLst>
        </c:dLbl>
      </c:pivotFmt>
      <c:pivotFmt>
        <c:idx val="5"/>
        <c:spPr>
          <a:solidFill>
            <a:srgbClr val="0A8F8C"/>
          </a:solidFill>
          <a:ln w="19050">
            <a:noFill/>
          </a:ln>
          <a:effectLst>
            <a:outerShdw blurRad="63500" sx="102000" sy="102000" algn="ctr" rotWithShape="0">
              <a:prstClr val="black">
                <a:alpha val="40000"/>
              </a:prstClr>
            </a:outerShdw>
          </a:effectLst>
        </c:spPr>
      </c:pivotFmt>
      <c:pivotFmt>
        <c:idx val="6"/>
        <c:spPr>
          <a:solidFill>
            <a:srgbClr val="0A8F8C"/>
          </a:solidFill>
          <a:ln w="19050">
            <a:noFill/>
          </a:ln>
          <a:effectLst>
            <a:outerShdw blurRad="63500" sx="102000" sy="102000" algn="ctr" rotWithShape="0">
              <a:prstClr val="black">
                <a:alpha val="40000"/>
              </a:prstClr>
            </a:outerShdw>
          </a:effectLst>
        </c:spPr>
      </c:pivotFmt>
      <c:pivotFmt>
        <c:idx val="7"/>
        <c:spPr>
          <a:solidFill>
            <a:srgbClr val="0A8F8C"/>
          </a:solidFill>
          <a:ln>
            <a:noFill/>
          </a:ln>
          <a:effectLst>
            <a:outerShdw blurRad="63500" sx="102000" sy="102000" algn="ctr" rotWithShape="0">
              <a:prstClr val="black">
                <a:alpha val="40000"/>
              </a:prstClr>
            </a:outerShdw>
          </a:effectLst>
        </c:spPr>
        <c:marker>
          <c:symbol val="none"/>
        </c:marker>
        <c:dLbl>
          <c:idx val="0"/>
          <c:delete val="1"/>
          <c:extLst>
            <c:ext xmlns:c15="http://schemas.microsoft.com/office/drawing/2012/chart" uri="{CE6537A1-D6FC-4f65-9D91-7224C49458BB}"/>
          </c:extLst>
        </c:dLbl>
      </c:pivotFmt>
      <c:pivotFmt>
        <c:idx val="8"/>
        <c:spPr>
          <a:solidFill>
            <a:srgbClr val="1CCE9F"/>
          </a:solidFill>
          <a:ln w="19050">
            <a:noFill/>
          </a:ln>
          <a:effectLst>
            <a:outerShdw blurRad="63500" sx="102000" sy="102000" algn="ctr" rotWithShape="0">
              <a:prstClr val="black">
                <a:alpha val="40000"/>
              </a:prstClr>
            </a:outerShdw>
          </a:effectLst>
        </c:spPr>
      </c:pivotFmt>
      <c:pivotFmt>
        <c:idx val="9"/>
        <c:spPr>
          <a:solidFill>
            <a:srgbClr val="92E0FC"/>
          </a:solidFill>
          <a:ln w="19050">
            <a:noFill/>
          </a:ln>
          <a:effectLst>
            <a:outerShdw blurRad="63500" sx="102000" sy="102000" algn="ctr" rotWithShape="0">
              <a:prstClr val="black">
                <a:alpha val="40000"/>
              </a:prstClr>
            </a:outerShdw>
          </a:effectLst>
        </c:spPr>
      </c:pivotFmt>
    </c:pivotFmts>
    <c:plotArea>
      <c:layout/>
      <c:doughnutChart>
        <c:varyColors val="1"/>
        <c:ser>
          <c:idx val="0"/>
          <c:order val="0"/>
          <c:tx>
            <c:strRef>
              <c:f>Pvt_Calculations!$AU$10</c:f>
              <c:strCache>
                <c:ptCount val="1"/>
                <c:pt idx="0">
                  <c:v>Total</c:v>
                </c:pt>
              </c:strCache>
            </c:strRef>
          </c:tx>
          <c:spPr>
            <a:solidFill>
              <a:srgbClr val="0A8F8C"/>
            </a:solidFill>
            <a:ln>
              <a:noFill/>
            </a:ln>
            <a:effectLst>
              <a:outerShdw blurRad="63500" sx="102000" sy="102000" algn="ctr" rotWithShape="0">
                <a:prstClr val="black">
                  <a:alpha val="40000"/>
                </a:prstClr>
              </a:outerShdw>
            </a:effectLst>
          </c:spPr>
          <c:explosion val="5"/>
          <c:dPt>
            <c:idx val="0"/>
            <c:bubble3D val="0"/>
            <c:spPr>
              <a:solidFill>
                <a:srgbClr val="1CCE9F"/>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12-1DCF-42DE-986F-E01A1C443F01}"/>
              </c:ext>
            </c:extLst>
          </c:dPt>
          <c:dPt>
            <c:idx val="1"/>
            <c:bubble3D val="0"/>
            <c:spPr>
              <a:solidFill>
                <a:srgbClr val="92E0FC"/>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14-1DCF-42DE-986F-E01A1C443F01}"/>
              </c:ext>
            </c:extLst>
          </c:dPt>
          <c:cat>
            <c:strRef>
              <c:f>Pvt_Calculations!$AT$11:$AT$12</c:f>
              <c:strCache>
                <c:ptCount val="2"/>
                <c:pt idx="0">
                  <c:v>Same Day</c:v>
                </c:pt>
                <c:pt idx="1">
                  <c:v>Single</c:v>
                </c:pt>
              </c:strCache>
            </c:strRef>
          </c:cat>
          <c:val>
            <c:numRef>
              <c:f>Pvt_Calculations!$AU$11:$AU$12</c:f>
              <c:numCache>
                <c:formatCode>0.00%</c:formatCode>
                <c:ptCount val="2"/>
                <c:pt idx="0">
                  <c:v>0.40727272727272729</c:v>
                </c:pt>
                <c:pt idx="1">
                  <c:v>0.59272727272727277</c:v>
                </c:pt>
              </c:numCache>
            </c:numRef>
          </c:val>
          <c:extLst>
            <c:ext xmlns:c16="http://schemas.microsoft.com/office/drawing/2014/chart" uri="{C3380CC4-5D6E-409C-BE32-E72D297353CC}">
              <c16:uniqueId val="{00000015-1DCF-42DE-986F-E01A1C443F01}"/>
            </c:ext>
          </c:extLst>
        </c:ser>
        <c:dLbls>
          <c:showLegendKey val="0"/>
          <c:showVal val="0"/>
          <c:showCatName val="0"/>
          <c:showSerName val="0"/>
          <c:showPercent val="0"/>
          <c:showBubbleSize val="0"/>
          <c:showLeaderLines val="1"/>
        </c:dLbls>
        <c:firstSliceAng val="35"/>
        <c:holeSize val="55"/>
      </c:doughnutChart>
    </c:plotArea>
    <c:plotVisOnly val="1"/>
    <c:dispBlanksAs val="gap"/>
    <c:showDLblsOverMax val="0"/>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[Spotreba_Toyota.xlsm]Pvt_Calculations!Total Fuel by Year and Month</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0\ \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0\ \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0\ \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0\ \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0\ \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0\ \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A8F8C"/>
          </a:solidFill>
          <a:ln>
            <a:noFill/>
          </a:ln>
          <a:effectLst>
            <a:outerShdw blurRad="63500" sx="102000" sy="102000" algn="ctr" rotWithShape="0">
              <a:prstClr val="black">
                <a:alpha val="40000"/>
              </a:prstClr>
            </a:outerShdw>
          </a:effectLst>
        </c:spPr>
        <c:marker>
          <c:symbol val="none"/>
        </c:marker>
        <c:dLbl>
          <c:idx val="0"/>
          <c:numFmt formatCode="#,##0\ \l"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A8F8C"/>
          </a:solidFill>
          <a:ln>
            <a:noFill/>
          </a:ln>
          <a:effectLst>
            <a:outerShdw blurRad="63500" sx="102000" sy="102000" algn="ctr" rotWithShape="0">
              <a:prstClr val="black">
                <a:alpha val="40000"/>
              </a:prstClr>
            </a:outerShdw>
          </a:effectLst>
        </c:spPr>
        <c:marker>
          <c:symbol val="none"/>
        </c:marker>
        <c:dLbl>
          <c:idx val="0"/>
          <c:numFmt formatCode="#,##0\ \l"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A8F8C"/>
          </a:solidFill>
          <a:ln>
            <a:noFill/>
          </a:ln>
          <a:effectLst>
            <a:outerShdw blurRad="63500" sx="102000" sy="102000" algn="ctr" rotWithShape="0">
              <a:prstClr val="black">
                <a:alpha val="40000"/>
              </a:prstClr>
            </a:outerShdw>
          </a:effectLst>
        </c:spPr>
        <c:marker>
          <c:symbol val="none"/>
        </c:marker>
        <c:dLbl>
          <c:idx val="0"/>
          <c:numFmt formatCode="#,##0\ \l"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A8F8C"/>
          </a:solidFill>
          <a:ln>
            <a:noFill/>
          </a:ln>
          <a:effectLst>
            <a:outerShdw blurRad="63500" sx="102000" sy="102000" algn="ctr" rotWithShape="0">
              <a:prstClr val="black">
                <a:alpha val="40000"/>
              </a:prstClr>
            </a:outerShdw>
          </a:effectLst>
        </c:spPr>
        <c:marker>
          <c:symbol val="none"/>
        </c:marker>
        <c:dLbl>
          <c:idx val="0"/>
          <c:numFmt formatCode="#,##0\ \l" sourceLinked="0"/>
          <c:spPr>
            <a:noFill/>
            <a:ln>
              <a:noFill/>
            </a:ln>
            <a:effectLst/>
          </c:spPr>
          <c:txPr>
            <a:bodyPr rot="0" spcFirstLastPara="1" vertOverflow="ellipsis" vert="horz" wrap="square" lIns="38100" tIns="19050" rIns="38100" bIns="19050" anchor="ctr" anchorCtr="0">
              <a:spAutoFit/>
            </a:bodyPr>
            <a:lstStyle/>
            <a:p>
              <a:pPr algn="ctr">
                <a:defRPr sz="10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A8F8C"/>
          </a:solidFill>
          <a:ln>
            <a:noFill/>
          </a:ln>
          <a:effectLst>
            <a:outerShdw blurRad="63500" sx="102000" sy="102000" algn="ctr" rotWithShape="0">
              <a:prstClr val="black">
                <a:alpha val="40000"/>
              </a:prstClr>
            </a:outerShdw>
          </a:effectLst>
        </c:spPr>
        <c:marker>
          <c:symbol val="none"/>
        </c:marker>
        <c:dLbl>
          <c:idx val="0"/>
          <c:numFmt formatCode="#,##0\ \l"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Pvt_Calculations!$T$2:$T$3</c:f>
              <c:strCache>
                <c:ptCount val="1"/>
                <c:pt idx="0">
                  <c:v>2020</c:v>
                </c:pt>
              </c:strCache>
            </c:strRef>
          </c:tx>
          <c:spPr>
            <a:solidFill>
              <a:srgbClr val="0A8F8C"/>
            </a:solidFill>
            <a:ln>
              <a:noFill/>
            </a:ln>
            <a:effectLst>
              <a:outerShdw blurRad="63500" sx="102000" sy="102000" algn="ctr" rotWithShape="0">
                <a:prstClr val="black">
                  <a:alpha val="40000"/>
                </a:prstClr>
              </a:outerShdw>
            </a:effectLst>
          </c:spPr>
          <c:invertIfNegative val="0"/>
          <c:dLbls>
            <c:numFmt formatCode="#,##0\ \l"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Pvt_Calculations!$S$4:$S$16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Pvt_Calculations!$T$4:$T$16</c:f>
              <c:numCache>
                <c:formatCode>#,##0.00\ "L"</c:formatCode>
                <c:ptCount val="12"/>
                <c:pt idx="0">
                  <c:v>225.36199999999997</c:v>
                </c:pt>
                <c:pt idx="1">
                  <c:v>155.66</c:v>
                </c:pt>
                <c:pt idx="2">
                  <c:v>161.09699999999998</c:v>
                </c:pt>
                <c:pt idx="3">
                  <c:v>35.906999999999996</c:v>
                </c:pt>
                <c:pt idx="4">
                  <c:v>114.68299999999999</c:v>
                </c:pt>
                <c:pt idx="5">
                  <c:v>76.900000000000006</c:v>
                </c:pt>
                <c:pt idx="6">
                  <c:v>37.978000000000002</c:v>
                </c:pt>
                <c:pt idx="7">
                  <c:v>132.56400000000002</c:v>
                </c:pt>
                <c:pt idx="8">
                  <c:v>50.34</c:v>
                </c:pt>
                <c:pt idx="9">
                  <c:v>173.99900000000002</c:v>
                </c:pt>
                <c:pt idx="10">
                  <c:v>26.34</c:v>
                </c:pt>
                <c:pt idx="11">
                  <c:v>106.17900000000002</c:v>
                </c:pt>
              </c:numCache>
            </c:numRef>
          </c:val>
          <c:extLst>
            <c:ext xmlns:c16="http://schemas.microsoft.com/office/drawing/2014/chart" uri="{C3380CC4-5D6E-409C-BE32-E72D297353CC}">
              <c16:uniqueId val="{00000000-8825-4962-93BC-FFFF7DCE7E84}"/>
            </c:ext>
          </c:extLst>
        </c:ser>
        <c:dLbls>
          <c:dLblPos val="outEnd"/>
          <c:showLegendKey val="0"/>
          <c:showVal val="1"/>
          <c:showCatName val="0"/>
          <c:showSerName val="0"/>
          <c:showPercent val="0"/>
          <c:showBubbleSize val="0"/>
        </c:dLbls>
        <c:gapWidth val="182"/>
        <c:axId val="1108781616"/>
        <c:axId val="1108782096"/>
      </c:barChart>
      <c:catAx>
        <c:axId val="1108781616"/>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1" i="0" u="none" strike="noStrike" kern="1200" baseline="0">
                <a:solidFill>
                  <a:schemeClr val="tx1"/>
                </a:solidFill>
                <a:latin typeface="+mn-lt"/>
                <a:ea typeface="+mn-ea"/>
                <a:cs typeface="+mn-cs"/>
              </a:defRPr>
            </a:pPr>
            <a:endParaRPr lang="sk-SK"/>
          </a:p>
        </c:txPr>
        <c:crossAx val="1108782096"/>
        <c:crosses val="autoZero"/>
        <c:auto val="1"/>
        <c:lblAlgn val="ctr"/>
        <c:lblOffset val="100"/>
        <c:noMultiLvlLbl val="0"/>
      </c:catAx>
      <c:valAx>
        <c:axId val="1108782096"/>
        <c:scaling>
          <c:orientation val="minMax"/>
        </c:scaling>
        <c:delete val="1"/>
        <c:axPos val="b"/>
        <c:numFmt formatCode="#,##0.00\ &quot;L&quot;" sourceLinked="1"/>
        <c:majorTickMark val="out"/>
        <c:minorTickMark val="none"/>
        <c:tickLblPos val="nextTo"/>
        <c:crossAx val="1108781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[Spotreba_Toyota.xlsm]Pvt_Calculations!Fuel Volume by Country</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8100000" algn="tr" rotWithShape="0">
                    <a:prstClr val="black">
                      <a:alpha val="40000"/>
                    </a:prstClr>
                  </a:outerShdw>
                </a:effectLst>
                <a:latin typeface="+mn-lt"/>
                <a:ea typeface="+mn-ea"/>
                <a:cs typeface="+mn-cs"/>
              </a:defRPr>
            </a:pPr>
            <a:r>
              <a:rPr lang="sk-SK" sz="1400" b="1" i="0" u="none" strike="noStrike" baseline="0">
                <a:solidFill>
                  <a:schemeClr val="tx1"/>
                </a:solidFill>
                <a:effectLst>
                  <a:outerShdw blurRad="50800" dist="38100" dir="8100000" algn="tr" rotWithShape="0">
                    <a:prstClr val="black">
                      <a:alpha val="40000"/>
                    </a:prstClr>
                  </a:outerShdw>
                </a:effectLst>
              </a:rPr>
              <a:t>Volume by Country</a:t>
            </a:r>
            <a:endParaRPr lang="en-US" sz="1400" b="1">
              <a:solidFill>
                <a:schemeClr val="tx1"/>
              </a:solidFill>
              <a:effectLst>
                <a:outerShdw blurRad="50800" dist="38100" dir="8100000" algn="tr" rotWithShape="0">
                  <a:prstClr val="black">
                    <a:alpha val="40000"/>
                  </a:prstClr>
                </a:outerShdw>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8100000" algn="tr"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10756722951844894"/>
              <c:y val="6.4814814814814811E-2"/>
            </c:manualLayout>
          </c:layout>
          <c:numFmt formatCode="0.00%" sourceLinked="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0756722951844903"/>
              <c:y val="7.8703703703703623E-2"/>
            </c:manualLayout>
          </c:layout>
          <c:numFmt formatCode="0.00%" sourceLinked="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16510318949343339"/>
              <c:y val="-8.7962962962962979E-2"/>
            </c:manualLayout>
          </c:layout>
          <c:numFmt formatCode="0.00%" sourceLinked="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0.1550969355847405"/>
              <c:y val="-8.3333333333333329E-2"/>
            </c:manualLayout>
          </c:layout>
          <c:numFmt formatCode="0.00%" sourceLinked="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7.5046904315196998E-3"/>
              <c:y val="9.7222222222222224E-2"/>
            </c:manualLayout>
          </c:layout>
          <c:numFmt formatCode="0.00%" sourceLinked="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8.255159474671651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w="19050">
            <a:solidFill>
              <a:schemeClr val="lt1"/>
            </a:solidFill>
          </a:ln>
          <a:effectLst/>
        </c:spPr>
        <c:dLbl>
          <c:idx val="0"/>
          <c:layout>
            <c:manualLayout>
              <c:x val="-7.2545340838023761E-2"/>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w="19050">
            <a:solidFill>
              <a:schemeClr val="lt1"/>
            </a:solidFill>
          </a:ln>
          <a:effectLst/>
        </c:spPr>
        <c:dLbl>
          <c:idx val="0"/>
          <c:layout>
            <c:manualLayout>
              <c:x val="8.2551594746716611E-2"/>
              <c:y val="3.24074074074073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w="19050">
            <a:solidFill>
              <a:schemeClr val="lt1"/>
            </a:solidFill>
          </a:ln>
          <a:effectLst/>
        </c:spPr>
        <c:dLbl>
          <c:idx val="0"/>
          <c:layout>
            <c:manualLayout>
              <c:x val="7.5046904315196079E-3"/>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w="19050">
            <a:solidFill>
              <a:schemeClr val="lt1"/>
            </a:solidFill>
          </a:ln>
          <a:effectLst/>
        </c:spPr>
        <c:dLbl>
          <c:idx val="0"/>
          <c:layout>
            <c:manualLayout>
              <c:x val="-8.5053158223889938E-2"/>
              <c:y val="6.01851851851850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8.255159474671651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8.2551594746716611E-2"/>
              <c:y val="3.24074074074073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7.5046904315196079E-3"/>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8.5053158223889938E-2"/>
              <c:y val="6.01851851851850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7.2545340838023761E-2"/>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rgbClr val="2384F9"/>
          </a:solidFill>
          <a:ln w="19050">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2384F9"/>
          </a:solidFill>
          <a:ln w="19050">
            <a:noFill/>
          </a:ln>
          <a:effectLst>
            <a:outerShdw blurRad="63500" sx="102000" sy="102000" algn="ctr" rotWithShape="0">
              <a:prstClr val="black">
                <a:alpha val="4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15:layout>
                <c:manualLayout>
                  <c:w val="0.25369521334254119"/>
                  <c:h val="0.17416664649915314"/>
                </c:manualLayout>
              </c15:layout>
            </c:ext>
          </c:extLst>
        </c:dLbl>
      </c:pivotFmt>
      <c:pivotFmt>
        <c:idx val="32"/>
        <c:spPr>
          <a:solidFill>
            <a:srgbClr val="2384F9"/>
          </a:solidFill>
          <a:ln w="19050">
            <a:noFill/>
          </a:ln>
          <a:effectLst>
            <a:outerShdw blurRad="63500" sx="102000" sy="102000" algn="ctr" rotWithShape="0">
              <a:prstClr val="black">
                <a:alpha val="40000"/>
              </a:prstClr>
            </a:outerShdw>
          </a:effectLst>
        </c:spPr>
      </c:pivotFmt>
      <c:pivotFmt>
        <c:idx val="33"/>
        <c:spPr>
          <a:solidFill>
            <a:srgbClr val="2384F9"/>
          </a:solidFill>
          <a:ln w="19050">
            <a:noFill/>
          </a:ln>
          <a:effectLst>
            <a:outerShdw blurRad="63500" sx="102000" sy="102000" algn="ctr" rotWithShape="0">
              <a:prstClr val="black">
                <a:alpha val="40000"/>
              </a:prstClr>
            </a:outerShdw>
          </a:effectLst>
        </c:spPr>
        <c:dLbl>
          <c:idx val="0"/>
          <c:layout>
            <c:manualLayout>
              <c:x val="6.1375457839168267E-3"/>
              <c:y val="2.1568837243071161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15:layout>
                <c:manualLayout>
                  <c:w val="0.31507067118170956"/>
                  <c:h val="0.17416664649915314"/>
                </c:manualLayout>
              </c15:layout>
            </c:ext>
          </c:extLst>
        </c:dLbl>
      </c:pivotFmt>
      <c:pivotFmt>
        <c:idx val="34"/>
        <c:spPr>
          <a:solidFill>
            <a:srgbClr val="2384F9"/>
          </a:solidFill>
          <a:ln w="19050">
            <a:noFill/>
          </a:ln>
          <a:effectLst>
            <a:outerShdw blurRad="63500" sx="102000" sy="102000" algn="ctr" rotWithShape="0">
              <a:prstClr val="black">
                <a:alpha val="40000"/>
              </a:prstClr>
            </a:outerShdw>
          </a:effectLst>
        </c:spPr>
      </c:pivotFmt>
      <c:pivotFmt>
        <c:idx val="35"/>
        <c:spPr>
          <a:solidFill>
            <a:srgbClr val="2384F9"/>
          </a:solidFill>
          <a:ln w="19050">
            <a:noFill/>
          </a:ln>
          <a:effectLst>
            <a:outerShdw blurRad="63500" sx="102000" sy="102000" algn="ctr" rotWithShape="0">
              <a:prstClr val="black">
                <a:alpha val="4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15:layout>
                <c:manualLayout>
                  <c:w val="0.2716516425667313"/>
                  <c:h val="0.17416664649915314"/>
                </c:manualLayout>
              </c15:layout>
            </c:ext>
          </c:extLst>
        </c:dLbl>
      </c:pivotFmt>
    </c:pivotFmts>
    <c:plotArea>
      <c:layout>
        <c:manualLayout>
          <c:layoutTarget val="inner"/>
          <c:xMode val="edge"/>
          <c:yMode val="edge"/>
          <c:x val="6.7513003623085099E-2"/>
          <c:y val="0.25930879350291874"/>
          <c:w val="0.8649739927538298"/>
          <c:h val="0.59017786897739666"/>
        </c:manualLayout>
      </c:layout>
      <c:barChart>
        <c:barDir val="col"/>
        <c:grouping val="clustered"/>
        <c:varyColors val="0"/>
        <c:ser>
          <c:idx val="0"/>
          <c:order val="0"/>
          <c:tx>
            <c:strRef>
              <c:f>Pvt_Calculations!$L$2</c:f>
              <c:strCache>
                <c:ptCount val="1"/>
                <c:pt idx="0">
                  <c:v>Total</c:v>
                </c:pt>
              </c:strCache>
            </c:strRef>
          </c:tx>
          <c:spPr>
            <a:solidFill>
              <a:srgbClr val="2384F9"/>
            </a:solidFill>
            <a:ln w="19050">
              <a:noFill/>
            </a:ln>
            <a:effectLst>
              <a:outerShdw blurRad="63500" sx="102000" sy="102000" algn="ctr" rotWithShape="0">
                <a:prstClr val="black">
                  <a:alpha val="40000"/>
                </a:prstClr>
              </a:outerShdw>
            </a:effectLst>
          </c:spPr>
          <c:invertIfNegative val="0"/>
          <c:dPt>
            <c:idx val="0"/>
            <c:invertIfNegative val="0"/>
            <c:bubble3D val="0"/>
            <c:spPr>
              <a:solidFill>
                <a:srgbClr val="2384F9"/>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1-A3E0-43BB-B451-51BBB0663914}"/>
              </c:ext>
            </c:extLst>
          </c:dPt>
          <c:dPt>
            <c:idx val="1"/>
            <c:invertIfNegative val="0"/>
            <c:bubble3D val="0"/>
            <c:spPr>
              <a:solidFill>
                <a:srgbClr val="2384F9"/>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3-A3E0-43BB-B451-51BBB0663914}"/>
              </c:ext>
            </c:extLst>
          </c:dPt>
          <c:dPt>
            <c:idx val="2"/>
            <c:invertIfNegative val="0"/>
            <c:bubble3D val="0"/>
            <c:spPr>
              <a:solidFill>
                <a:srgbClr val="2384F9"/>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5-A3E0-43BB-B451-51BBB0663914}"/>
              </c:ext>
            </c:extLst>
          </c:dPt>
          <c:dPt>
            <c:idx val="3"/>
            <c:invertIfNegative val="0"/>
            <c:bubble3D val="0"/>
            <c:spPr>
              <a:solidFill>
                <a:srgbClr val="2384F9"/>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7-A3E0-43BB-B451-51BBB0663914}"/>
              </c:ext>
            </c:extLst>
          </c:dPt>
          <c:dPt>
            <c:idx val="4"/>
            <c:invertIfNegative val="0"/>
            <c:bubble3D val="0"/>
            <c:spPr>
              <a:solidFill>
                <a:srgbClr val="2384F9"/>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9-A3E0-43BB-B451-51BBB0663914}"/>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369521334254119"/>
                      <c:h val="0.17416664649915314"/>
                    </c:manualLayout>
                  </c15:layout>
                </c:ext>
                <c:ext xmlns:c16="http://schemas.microsoft.com/office/drawing/2014/chart" uri="{C3380CC4-5D6E-409C-BE32-E72D297353CC}">
                  <c16:uniqueId val="{00000001-A3E0-43BB-B451-51BBB0663914}"/>
                </c:ext>
              </c:extLst>
            </c:dLbl>
            <c:dLbl>
              <c:idx val="2"/>
              <c:layout>
                <c:manualLayout>
                  <c:x val="6.1375457839168267E-3"/>
                  <c:y val="2.1568837243071161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31507067118170956"/>
                      <c:h val="0.17416664649915314"/>
                    </c:manualLayout>
                  </c15:layout>
                </c:ext>
                <c:ext xmlns:c16="http://schemas.microsoft.com/office/drawing/2014/chart" uri="{C3380CC4-5D6E-409C-BE32-E72D297353CC}">
                  <c16:uniqueId val="{00000005-A3E0-43BB-B451-51BBB0663914}"/>
                </c:ext>
              </c:extLst>
            </c:dLbl>
            <c:dLbl>
              <c:idx val="4"/>
              <c:dLblPos val="outEnd"/>
              <c:showLegendKey val="0"/>
              <c:showVal val="1"/>
              <c:showCatName val="0"/>
              <c:showSerName val="0"/>
              <c:showPercent val="0"/>
              <c:showBubbleSize val="0"/>
              <c:extLst>
                <c:ext xmlns:c15="http://schemas.microsoft.com/office/drawing/2012/chart" uri="{CE6537A1-D6FC-4f65-9D91-7224C49458BB}">
                  <c15:layout>
                    <c:manualLayout>
                      <c:w val="0.2716516425667313"/>
                      <c:h val="0.17416664649915314"/>
                    </c:manualLayout>
                  </c15:layout>
                </c:ext>
                <c:ext xmlns:c16="http://schemas.microsoft.com/office/drawing/2014/chart" uri="{C3380CC4-5D6E-409C-BE32-E72D297353CC}">
                  <c16:uniqueId val="{00000009-A3E0-43BB-B451-51BBB0663914}"/>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Pvt_Calculations!$K$3:$K$8</c:f>
              <c:strCache>
                <c:ptCount val="5"/>
                <c:pt idx="0">
                  <c:v>SK</c:v>
                </c:pt>
                <c:pt idx="1">
                  <c:v>PL</c:v>
                </c:pt>
                <c:pt idx="2">
                  <c:v>DE</c:v>
                </c:pt>
                <c:pt idx="3">
                  <c:v>CZ</c:v>
                </c:pt>
                <c:pt idx="4">
                  <c:v>AT</c:v>
                </c:pt>
              </c:strCache>
            </c:strRef>
          </c:cat>
          <c:val>
            <c:numRef>
              <c:f>Pvt_Calculations!$L$3:$L$8</c:f>
              <c:numCache>
                <c:formatCode>#,##0" l"</c:formatCode>
                <c:ptCount val="5"/>
                <c:pt idx="0">
                  <c:v>2407.2370000000001</c:v>
                </c:pt>
                <c:pt idx="1">
                  <c:v>288.99200000000008</c:v>
                </c:pt>
                <c:pt idx="2">
                  <c:v>2747.5500000000006</c:v>
                </c:pt>
                <c:pt idx="3">
                  <c:v>32.49</c:v>
                </c:pt>
                <c:pt idx="4">
                  <c:v>2394.5500000000002</c:v>
                </c:pt>
              </c:numCache>
            </c:numRef>
          </c:val>
          <c:extLst>
            <c:ext xmlns:c16="http://schemas.microsoft.com/office/drawing/2014/chart" uri="{C3380CC4-5D6E-409C-BE32-E72D297353CC}">
              <c16:uniqueId val="{0000000A-A3E0-43BB-B451-51BBB0663914}"/>
            </c:ext>
          </c:extLst>
        </c:ser>
        <c:dLbls>
          <c:dLblPos val="outEnd"/>
          <c:showLegendKey val="0"/>
          <c:showVal val="1"/>
          <c:showCatName val="0"/>
          <c:showSerName val="0"/>
          <c:showPercent val="0"/>
          <c:showBubbleSize val="0"/>
        </c:dLbls>
        <c:gapWidth val="100"/>
        <c:axId val="2110994031"/>
        <c:axId val="2110994511"/>
      </c:barChart>
      <c:catAx>
        <c:axId val="211099403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1100" b="1" i="0" u="none" strike="noStrike" kern="1200" baseline="0">
                <a:solidFill>
                  <a:schemeClr val="tx1"/>
                </a:solidFill>
                <a:latin typeface="+mn-lt"/>
                <a:ea typeface="+mn-ea"/>
                <a:cs typeface="+mn-cs"/>
              </a:defRPr>
            </a:pPr>
            <a:endParaRPr lang="sk-SK"/>
          </a:p>
        </c:txPr>
        <c:crossAx val="2110994511"/>
        <c:crosses val="autoZero"/>
        <c:auto val="1"/>
        <c:lblAlgn val="ctr"/>
        <c:lblOffset val="100"/>
        <c:noMultiLvlLbl val="0"/>
      </c:catAx>
      <c:valAx>
        <c:axId val="2110994511"/>
        <c:scaling>
          <c:orientation val="minMax"/>
        </c:scaling>
        <c:delete val="1"/>
        <c:axPos val="l"/>
        <c:numFmt formatCode="#,##0&quot; l&quot;" sourceLinked="1"/>
        <c:majorTickMark val="out"/>
        <c:minorTickMark val="none"/>
        <c:tickLblPos val="nextTo"/>
        <c:crossAx val="2110994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effectLst>
                  <a:outerShdw blurRad="50800" dist="38100" dir="8100000" algn="tr" rotWithShape="0">
                    <a:prstClr val="black">
                      <a:alpha val="40000"/>
                    </a:prstClr>
                  </a:outerShdw>
                </a:effectLst>
                <a:latin typeface="+mn-lt"/>
                <a:ea typeface="+mn-ea"/>
                <a:cs typeface="+mn-cs"/>
              </a:defRPr>
            </a:pPr>
            <a:r>
              <a:rPr lang="sk-SK" b="1">
                <a:solidFill>
                  <a:schemeClr val="tx1"/>
                </a:solidFill>
                <a:effectLst>
                  <a:outerShdw blurRad="50800" dist="38100" dir="8100000" algn="tr" rotWithShape="0">
                    <a:prstClr val="black">
                      <a:alpha val="40000"/>
                    </a:prstClr>
                  </a:outerShdw>
                </a:effectLst>
              </a:rPr>
              <a:t>Fuel Volume per Fill-up and Average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effectLst>
                <a:outerShdw blurRad="50800" dist="38100" dir="8100000" algn="tr" rotWithShape="0">
                  <a:prstClr val="black">
                    <a:alpha val="40000"/>
                  </a:prstClr>
                </a:outerShdw>
              </a:effectLst>
              <a:latin typeface="+mn-lt"/>
              <a:ea typeface="+mn-ea"/>
              <a:cs typeface="+mn-cs"/>
            </a:defRPr>
          </a:pPr>
          <a:endParaRPr lang="sk-SK"/>
        </a:p>
      </c:txPr>
    </c:title>
    <c:autoTitleDeleted val="0"/>
    <c:plotArea>
      <c:layout/>
      <c:lineChart>
        <c:grouping val="standard"/>
        <c:varyColors val="0"/>
        <c:ser>
          <c:idx val="0"/>
          <c:order val="0"/>
          <c:tx>
            <c:strRef>
              <c:f>'Raw_FuelLog'!$K$1</c:f>
              <c:strCache>
                <c:ptCount val="1"/>
                <c:pt idx="0">
                  <c:v>Volume_L</c:v>
                </c:pt>
              </c:strCache>
            </c:strRef>
          </c:tx>
          <c:spPr>
            <a:ln w="28575" cap="rnd">
              <a:solidFill>
                <a:srgbClr val="0BA19D"/>
              </a:solidFill>
              <a:round/>
            </a:ln>
            <a:effectLst>
              <a:outerShdw blurRad="63500" sx="102000" sy="102000" algn="ctr" rotWithShape="0">
                <a:prstClr val="black">
                  <a:alpha val="40000"/>
                </a:prstClr>
              </a:outerShdw>
            </a:effectLst>
          </c:spPr>
          <c:marker>
            <c:symbol val="none"/>
          </c:marker>
          <c:dLbls>
            <c:dLbl>
              <c:idx val="0"/>
              <c:layout>
                <c:manualLayout>
                  <c:x val="3.4438226431338708E-3"/>
                  <c:y val="-5.376344086021502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294-4EF6-880E-FB3B52CEBF87}"/>
                </c:ext>
              </c:extLst>
            </c:dLbl>
            <c:dLbl>
              <c:idx val="96"/>
              <c:layout>
                <c:manualLayout>
                  <c:x val="0"/>
                  <c:y val="1.07526881720430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294-4EF6-880E-FB3B52CEBF87}"/>
                </c:ext>
              </c:extLst>
            </c:dLbl>
            <c:numFmt formatCode="#,##0.00\ \l"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effectLst/>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15:showLeaderLines val="0"/>
              </c:ext>
            </c:extLst>
          </c:dLbls>
          <c:cat>
            <c:multiLvlStrRef>
              <c:f>'Raw_FuelLog'!$D$2:$E$276</c:f>
              <c:multiLvlStrCache>
                <c:ptCount val="275"/>
                <c:lvl>
                  <c:pt idx="0">
                    <c:v>2020</c:v>
                  </c:pt>
                  <c:pt idx="1">
                    <c:v>2020</c:v>
                  </c:pt>
                  <c:pt idx="2">
                    <c:v>2020</c:v>
                  </c:pt>
                  <c:pt idx="3">
                    <c:v>2020</c:v>
                  </c:pt>
                  <c:pt idx="4">
                    <c:v>2020</c:v>
                  </c:pt>
                  <c:pt idx="5">
                    <c:v>2020</c:v>
                  </c:pt>
                  <c:pt idx="6">
                    <c:v>2020</c:v>
                  </c:pt>
                  <c:pt idx="7">
                    <c:v>2020</c:v>
                  </c:pt>
                  <c:pt idx="8">
                    <c:v>2020</c:v>
                  </c:pt>
                  <c:pt idx="9">
                    <c:v>2020</c:v>
                  </c:pt>
                  <c:pt idx="10">
                    <c:v>2020</c:v>
                  </c:pt>
                  <c:pt idx="11">
                    <c:v>2020</c:v>
                  </c:pt>
                  <c:pt idx="12">
                    <c:v>2020</c:v>
                  </c:pt>
                  <c:pt idx="13">
                    <c:v>2020</c:v>
                  </c:pt>
                  <c:pt idx="14">
                    <c:v>2020</c:v>
                  </c:pt>
                  <c:pt idx="15">
                    <c:v>2020</c:v>
                  </c:pt>
                  <c:pt idx="16">
                    <c:v>2020</c:v>
                  </c:pt>
                  <c:pt idx="17">
                    <c:v>2020</c:v>
                  </c:pt>
                  <c:pt idx="18">
                    <c:v>2020</c:v>
                  </c:pt>
                  <c:pt idx="19">
                    <c:v>2020</c:v>
                  </c:pt>
                  <c:pt idx="20">
                    <c:v>2020</c:v>
                  </c:pt>
                  <c:pt idx="21">
                    <c:v>2020</c:v>
                  </c:pt>
                  <c:pt idx="22">
                    <c:v>2020</c:v>
                  </c:pt>
                  <c:pt idx="23">
                    <c:v>2020</c:v>
                  </c:pt>
                  <c:pt idx="24">
                    <c:v>2020</c:v>
                  </c:pt>
                  <c:pt idx="25">
                    <c:v>2020</c:v>
                  </c:pt>
                  <c:pt idx="26">
                    <c:v>2020</c:v>
                  </c:pt>
                  <c:pt idx="27">
                    <c:v>2020</c:v>
                  </c:pt>
                  <c:pt idx="28">
                    <c:v>2020</c:v>
                  </c:pt>
                  <c:pt idx="29">
                    <c:v>2020</c:v>
                  </c:pt>
                  <c:pt idx="30">
                    <c:v>2020</c:v>
                  </c:pt>
                  <c:pt idx="31">
                    <c:v>2020</c:v>
                  </c:pt>
                  <c:pt idx="32">
                    <c:v>2020</c:v>
                  </c:pt>
                  <c:pt idx="33">
                    <c:v>2020</c:v>
                  </c:pt>
                  <c:pt idx="34">
                    <c:v>2020</c:v>
                  </c:pt>
                  <c:pt idx="35">
                    <c:v>2020</c:v>
                  </c:pt>
                  <c:pt idx="36">
                    <c:v>2020</c:v>
                  </c:pt>
                  <c:pt idx="37">
                    <c:v>2020</c:v>
                  </c:pt>
                  <c:pt idx="38">
                    <c:v>2020</c:v>
                  </c:pt>
                  <c:pt idx="39">
                    <c:v>2020</c:v>
                  </c:pt>
                  <c:pt idx="40">
                    <c:v>2020</c:v>
                  </c:pt>
                  <c:pt idx="41">
                    <c:v>2020</c:v>
                  </c:pt>
                  <c:pt idx="42">
                    <c:v>2020</c:v>
                  </c:pt>
                  <c:pt idx="43">
                    <c:v>2020</c:v>
                  </c:pt>
                  <c:pt idx="44">
                    <c:v>2020</c:v>
                  </c:pt>
                  <c:pt idx="45">
                    <c:v>2020</c:v>
                  </c:pt>
                  <c:pt idx="46">
                    <c:v>2020</c:v>
                  </c:pt>
                  <c:pt idx="47">
                    <c:v>2020</c:v>
                  </c:pt>
                  <c:pt idx="48">
                    <c:v>2020</c:v>
                  </c:pt>
                  <c:pt idx="49">
                    <c:v>2021</c:v>
                  </c:pt>
                  <c:pt idx="50">
                    <c:v>2021</c:v>
                  </c:pt>
                  <c:pt idx="51">
                    <c:v>2021</c:v>
                  </c:pt>
                  <c:pt idx="52">
                    <c:v>2021</c:v>
                  </c:pt>
                  <c:pt idx="53">
                    <c:v>2021</c:v>
                  </c:pt>
                  <c:pt idx="54">
                    <c:v>2021</c:v>
                  </c:pt>
                  <c:pt idx="55">
                    <c:v>2021</c:v>
                  </c:pt>
                  <c:pt idx="56">
                    <c:v>2021</c:v>
                  </c:pt>
                  <c:pt idx="57">
                    <c:v>2021</c:v>
                  </c:pt>
                  <c:pt idx="58">
                    <c:v>2021</c:v>
                  </c:pt>
                  <c:pt idx="59">
                    <c:v>2021</c:v>
                  </c:pt>
                  <c:pt idx="60">
                    <c:v>2021</c:v>
                  </c:pt>
                  <c:pt idx="61">
                    <c:v>2021</c:v>
                  </c:pt>
                  <c:pt idx="62">
                    <c:v>2021</c:v>
                  </c:pt>
                  <c:pt idx="63">
                    <c:v>2021</c:v>
                  </c:pt>
                  <c:pt idx="64">
                    <c:v>2021</c:v>
                  </c:pt>
                  <c:pt idx="65">
                    <c:v>2021</c:v>
                  </c:pt>
                  <c:pt idx="66">
                    <c:v>2021</c:v>
                  </c:pt>
                  <c:pt idx="67">
                    <c:v>2021</c:v>
                  </c:pt>
                  <c:pt idx="68">
                    <c:v>2021</c:v>
                  </c:pt>
                  <c:pt idx="69">
                    <c:v>2021</c:v>
                  </c:pt>
                  <c:pt idx="70">
                    <c:v>2021</c:v>
                  </c:pt>
                  <c:pt idx="71">
                    <c:v>2021</c:v>
                  </c:pt>
                  <c:pt idx="72">
                    <c:v>2021</c:v>
                  </c:pt>
                  <c:pt idx="73">
                    <c:v>2021</c:v>
                  </c:pt>
                  <c:pt idx="74">
                    <c:v>2021</c:v>
                  </c:pt>
                  <c:pt idx="75">
                    <c:v>2021</c:v>
                  </c:pt>
                  <c:pt idx="76">
                    <c:v>2021</c:v>
                  </c:pt>
                  <c:pt idx="77">
                    <c:v>2021</c:v>
                  </c:pt>
                  <c:pt idx="78">
                    <c:v>2021</c:v>
                  </c:pt>
                  <c:pt idx="79">
                    <c:v>2021</c:v>
                  </c:pt>
                  <c:pt idx="80">
                    <c:v>2021</c:v>
                  </c:pt>
                  <c:pt idx="81">
                    <c:v>2021</c:v>
                  </c:pt>
                  <c:pt idx="82">
                    <c:v>2021</c:v>
                  </c:pt>
                  <c:pt idx="83">
                    <c:v>2021</c:v>
                  </c:pt>
                  <c:pt idx="84">
                    <c:v>2021</c:v>
                  </c:pt>
                  <c:pt idx="85">
                    <c:v>2021</c:v>
                  </c:pt>
                  <c:pt idx="86">
                    <c:v>2021</c:v>
                  </c:pt>
                  <c:pt idx="87">
                    <c:v>2021</c:v>
                  </c:pt>
                  <c:pt idx="88">
                    <c:v>2021</c:v>
                  </c:pt>
                  <c:pt idx="89">
                    <c:v>2021</c:v>
                  </c:pt>
                  <c:pt idx="90">
                    <c:v>2021</c:v>
                  </c:pt>
                  <c:pt idx="91">
                    <c:v>2021</c:v>
                  </c:pt>
                  <c:pt idx="92">
                    <c:v>2021</c:v>
                  </c:pt>
                  <c:pt idx="93">
                    <c:v>2021</c:v>
                  </c:pt>
                  <c:pt idx="94">
                    <c:v>2021</c:v>
                  </c:pt>
                  <c:pt idx="95">
                    <c:v>2021</c:v>
                  </c:pt>
                  <c:pt idx="96">
                    <c:v>2021</c:v>
                  </c:pt>
                  <c:pt idx="97">
                    <c:v>2021</c:v>
                  </c:pt>
                  <c:pt idx="98">
                    <c:v>2021</c:v>
                  </c:pt>
                  <c:pt idx="99">
                    <c:v>2021</c:v>
                  </c:pt>
                  <c:pt idx="100">
                    <c:v>2021</c:v>
                  </c:pt>
                  <c:pt idx="101">
                    <c:v>2021</c:v>
                  </c:pt>
                  <c:pt idx="102">
                    <c:v>2022</c:v>
                  </c:pt>
                  <c:pt idx="103">
                    <c:v>2022</c:v>
                  </c:pt>
                  <c:pt idx="104">
                    <c:v>2022</c:v>
                  </c:pt>
                  <c:pt idx="105">
                    <c:v>2022</c:v>
                  </c:pt>
                  <c:pt idx="106">
                    <c:v>2022</c:v>
                  </c:pt>
                  <c:pt idx="107">
                    <c:v>2022</c:v>
                  </c:pt>
                  <c:pt idx="108">
                    <c:v>2022</c:v>
                  </c:pt>
                  <c:pt idx="109">
                    <c:v>2022</c:v>
                  </c:pt>
                  <c:pt idx="110">
                    <c:v>2022</c:v>
                  </c:pt>
                  <c:pt idx="111">
                    <c:v>2022</c:v>
                  </c:pt>
                  <c:pt idx="112">
                    <c:v>2022</c:v>
                  </c:pt>
                  <c:pt idx="113">
                    <c:v>2022</c:v>
                  </c:pt>
                  <c:pt idx="114">
                    <c:v>2022</c:v>
                  </c:pt>
                  <c:pt idx="115">
                    <c:v>2022</c:v>
                  </c:pt>
                  <c:pt idx="116">
                    <c:v>2022</c:v>
                  </c:pt>
                  <c:pt idx="117">
                    <c:v>2022</c:v>
                  </c:pt>
                  <c:pt idx="118">
                    <c:v>2022</c:v>
                  </c:pt>
                  <c:pt idx="119">
                    <c:v>2022</c:v>
                  </c:pt>
                  <c:pt idx="120">
                    <c:v>2022</c:v>
                  </c:pt>
                  <c:pt idx="121">
                    <c:v>2022</c:v>
                  </c:pt>
                  <c:pt idx="122">
                    <c:v>2022</c:v>
                  </c:pt>
                  <c:pt idx="123">
                    <c:v>2022</c:v>
                  </c:pt>
                  <c:pt idx="124">
                    <c:v>2022</c:v>
                  </c:pt>
                  <c:pt idx="125">
                    <c:v>2022</c:v>
                  </c:pt>
                  <c:pt idx="126">
                    <c:v>2022</c:v>
                  </c:pt>
                  <c:pt idx="127">
                    <c:v>2022</c:v>
                  </c:pt>
                  <c:pt idx="128">
                    <c:v>2022</c:v>
                  </c:pt>
                  <c:pt idx="129">
                    <c:v>2022</c:v>
                  </c:pt>
                  <c:pt idx="130">
                    <c:v>2022</c:v>
                  </c:pt>
                  <c:pt idx="131">
                    <c:v>2022</c:v>
                  </c:pt>
                  <c:pt idx="132">
                    <c:v>2022</c:v>
                  </c:pt>
                  <c:pt idx="133">
                    <c:v>2022</c:v>
                  </c:pt>
                  <c:pt idx="134">
                    <c:v>2022</c:v>
                  </c:pt>
                  <c:pt idx="135">
                    <c:v>2022</c:v>
                  </c:pt>
                  <c:pt idx="136">
                    <c:v>2022</c:v>
                  </c:pt>
                  <c:pt idx="137">
                    <c:v>2022</c:v>
                  </c:pt>
                  <c:pt idx="138">
                    <c:v>2022</c:v>
                  </c:pt>
                  <c:pt idx="139">
                    <c:v>2022</c:v>
                  </c:pt>
                  <c:pt idx="140">
                    <c:v>2022</c:v>
                  </c:pt>
                  <c:pt idx="141">
                    <c:v>2022</c:v>
                  </c:pt>
                  <c:pt idx="142">
                    <c:v>2022</c:v>
                  </c:pt>
                  <c:pt idx="143">
                    <c:v>2022</c:v>
                  </c:pt>
                  <c:pt idx="144">
                    <c:v>2022</c:v>
                  </c:pt>
                  <c:pt idx="145">
                    <c:v>2022</c:v>
                  </c:pt>
                  <c:pt idx="146">
                    <c:v>2022</c:v>
                  </c:pt>
                  <c:pt idx="147">
                    <c:v>2022</c:v>
                  </c:pt>
                  <c:pt idx="148">
                    <c:v>2022</c:v>
                  </c:pt>
                  <c:pt idx="149">
                    <c:v>2022</c:v>
                  </c:pt>
                  <c:pt idx="150">
                    <c:v>2022</c:v>
                  </c:pt>
                  <c:pt idx="151">
                    <c:v>2022</c:v>
                  </c:pt>
                  <c:pt idx="152">
                    <c:v>2022</c:v>
                  </c:pt>
                  <c:pt idx="153">
                    <c:v>2022</c:v>
                  </c:pt>
                  <c:pt idx="154">
                    <c:v>2022</c:v>
                  </c:pt>
                  <c:pt idx="155">
                    <c:v>2022</c:v>
                  </c:pt>
                  <c:pt idx="156">
                    <c:v>2022</c:v>
                  </c:pt>
                  <c:pt idx="157">
                    <c:v>2022</c:v>
                  </c:pt>
                  <c:pt idx="158">
                    <c:v>2022</c:v>
                  </c:pt>
                  <c:pt idx="159">
                    <c:v>2022</c:v>
                  </c:pt>
                  <c:pt idx="160">
                    <c:v>2022</c:v>
                  </c:pt>
                  <c:pt idx="161">
                    <c:v>2022</c:v>
                  </c:pt>
                  <c:pt idx="162">
                    <c:v>2022</c:v>
                  </c:pt>
                  <c:pt idx="163">
                    <c:v>2022</c:v>
                  </c:pt>
                  <c:pt idx="164">
                    <c:v>2022</c:v>
                  </c:pt>
                  <c:pt idx="165">
                    <c:v>2022</c:v>
                  </c:pt>
                  <c:pt idx="166">
                    <c:v>2022</c:v>
                  </c:pt>
                  <c:pt idx="167">
                    <c:v>2022</c:v>
                  </c:pt>
                  <c:pt idx="168">
                    <c:v>2022</c:v>
                  </c:pt>
                  <c:pt idx="169">
                    <c:v>2023</c:v>
                  </c:pt>
                  <c:pt idx="170">
                    <c:v>2023</c:v>
                  </c:pt>
                  <c:pt idx="171">
                    <c:v>2023</c:v>
                  </c:pt>
                  <c:pt idx="172">
                    <c:v>2023</c:v>
                  </c:pt>
                  <c:pt idx="173">
                    <c:v>2023</c:v>
                  </c:pt>
                  <c:pt idx="174">
                    <c:v>2023</c:v>
                  </c:pt>
                  <c:pt idx="175">
                    <c:v>2023</c:v>
                  </c:pt>
                  <c:pt idx="176">
                    <c:v>2023</c:v>
                  </c:pt>
                  <c:pt idx="177">
                    <c:v>2023</c:v>
                  </c:pt>
                  <c:pt idx="178">
                    <c:v>2023</c:v>
                  </c:pt>
                  <c:pt idx="179">
                    <c:v>2023</c:v>
                  </c:pt>
                  <c:pt idx="180">
                    <c:v>2023</c:v>
                  </c:pt>
                  <c:pt idx="181">
                    <c:v>2023</c:v>
                  </c:pt>
                  <c:pt idx="182">
                    <c:v>2023</c:v>
                  </c:pt>
                  <c:pt idx="183">
                    <c:v>2023</c:v>
                  </c:pt>
                  <c:pt idx="184">
                    <c:v>2023</c:v>
                  </c:pt>
                  <c:pt idx="185">
                    <c:v>2023</c:v>
                  </c:pt>
                  <c:pt idx="186">
                    <c:v>2023</c:v>
                  </c:pt>
                  <c:pt idx="187">
                    <c:v>2023</c:v>
                  </c:pt>
                  <c:pt idx="188">
                    <c:v>2023</c:v>
                  </c:pt>
                  <c:pt idx="189">
                    <c:v>2023</c:v>
                  </c:pt>
                  <c:pt idx="190">
                    <c:v>2023</c:v>
                  </c:pt>
                  <c:pt idx="191">
                    <c:v>2023</c:v>
                  </c:pt>
                  <c:pt idx="192">
                    <c:v>2023</c:v>
                  </c:pt>
                  <c:pt idx="193">
                    <c:v>2023</c:v>
                  </c:pt>
                  <c:pt idx="194">
                    <c:v>2023</c:v>
                  </c:pt>
                  <c:pt idx="195">
                    <c:v>2023</c:v>
                  </c:pt>
                  <c:pt idx="196">
                    <c:v>2023</c:v>
                  </c:pt>
                  <c:pt idx="197">
                    <c:v>2023</c:v>
                  </c:pt>
                  <c:pt idx="198">
                    <c:v>2023</c:v>
                  </c:pt>
                  <c:pt idx="199">
                    <c:v>2023</c:v>
                  </c:pt>
                  <c:pt idx="200">
                    <c:v>2023</c:v>
                  </c:pt>
                  <c:pt idx="201">
                    <c:v>2023</c:v>
                  </c:pt>
                  <c:pt idx="202">
                    <c:v>2023</c:v>
                  </c:pt>
                  <c:pt idx="203">
                    <c:v>2023</c:v>
                  </c:pt>
                  <c:pt idx="204">
                    <c:v>2023</c:v>
                  </c:pt>
                  <c:pt idx="205">
                    <c:v>2023</c:v>
                  </c:pt>
                  <c:pt idx="206">
                    <c:v>2023</c:v>
                  </c:pt>
                  <c:pt idx="207">
                    <c:v>2023</c:v>
                  </c:pt>
                  <c:pt idx="208">
                    <c:v>2023</c:v>
                  </c:pt>
                  <c:pt idx="209">
                    <c:v>2023</c:v>
                  </c:pt>
                  <c:pt idx="210">
                    <c:v>2023</c:v>
                  </c:pt>
                  <c:pt idx="211">
                    <c:v>2023</c:v>
                  </c:pt>
                  <c:pt idx="212">
                    <c:v>2023</c:v>
                  </c:pt>
                  <c:pt idx="213">
                    <c:v>2023</c:v>
                  </c:pt>
                  <c:pt idx="214">
                    <c:v>2023</c:v>
                  </c:pt>
                  <c:pt idx="215">
                    <c:v>2023</c:v>
                  </c:pt>
                  <c:pt idx="216">
                    <c:v>2023</c:v>
                  </c:pt>
                  <c:pt idx="217">
                    <c:v>2023</c:v>
                  </c:pt>
                  <c:pt idx="218">
                    <c:v>2023</c:v>
                  </c:pt>
                  <c:pt idx="219">
                    <c:v>2023</c:v>
                  </c:pt>
                  <c:pt idx="220">
                    <c:v>2023</c:v>
                  </c:pt>
                  <c:pt idx="221">
                    <c:v>2023</c:v>
                  </c:pt>
                  <c:pt idx="222">
                    <c:v>2023</c:v>
                  </c:pt>
                  <c:pt idx="223">
                    <c:v>2023</c:v>
                  </c:pt>
                  <c:pt idx="224">
                    <c:v>2023</c:v>
                  </c:pt>
                  <c:pt idx="225">
                    <c:v>2023</c:v>
                  </c:pt>
                  <c:pt idx="226">
                    <c:v>2023</c:v>
                  </c:pt>
                  <c:pt idx="227">
                    <c:v>2023</c:v>
                  </c:pt>
                  <c:pt idx="228">
                    <c:v>2023</c:v>
                  </c:pt>
                  <c:pt idx="229">
                    <c:v>2023</c:v>
                  </c:pt>
                  <c:pt idx="230">
                    <c:v>2023</c:v>
                  </c:pt>
                  <c:pt idx="231">
                    <c:v>2023</c:v>
                  </c:pt>
                  <c:pt idx="232">
                    <c:v>2023</c:v>
                  </c:pt>
                  <c:pt idx="233">
                    <c:v>2023</c:v>
                  </c:pt>
                  <c:pt idx="234">
                    <c:v>2024</c:v>
                  </c:pt>
                  <c:pt idx="235">
                    <c:v>2024</c:v>
                  </c:pt>
                  <c:pt idx="236">
                    <c:v>2024</c:v>
                  </c:pt>
                  <c:pt idx="237">
                    <c:v>2024</c:v>
                  </c:pt>
                  <c:pt idx="238">
                    <c:v>2024</c:v>
                  </c:pt>
                  <c:pt idx="239">
                    <c:v>2024</c:v>
                  </c:pt>
                  <c:pt idx="240">
                    <c:v>2024</c:v>
                  </c:pt>
                  <c:pt idx="241">
                    <c:v>2024</c:v>
                  </c:pt>
                  <c:pt idx="242">
                    <c:v>2024</c:v>
                  </c:pt>
                  <c:pt idx="243">
                    <c:v>2024</c:v>
                  </c:pt>
                  <c:pt idx="244">
                    <c:v>2024</c:v>
                  </c:pt>
                  <c:pt idx="245">
                    <c:v>2024</c:v>
                  </c:pt>
                  <c:pt idx="246">
                    <c:v>2024</c:v>
                  </c:pt>
                  <c:pt idx="247">
                    <c:v>2024</c:v>
                  </c:pt>
                  <c:pt idx="248">
                    <c:v>2024</c:v>
                  </c:pt>
                  <c:pt idx="249">
                    <c:v>2024</c:v>
                  </c:pt>
                  <c:pt idx="250">
                    <c:v>2024</c:v>
                  </c:pt>
                  <c:pt idx="251">
                    <c:v>2024</c:v>
                  </c:pt>
                  <c:pt idx="252">
                    <c:v>2024</c:v>
                  </c:pt>
                  <c:pt idx="253">
                    <c:v>2024</c:v>
                  </c:pt>
                  <c:pt idx="254">
                    <c:v>2024</c:v>
                  </c:pt>
                  <c:pt idx="255">
                    <c:v>2024</c:v>
                  </c:pt>
                  <c:pt idx="256">
                    <c:v>2024</c:v>
                  </c:pt>
                  <c:pt idx="257">
                    <c:v>2024</c:v>
                  </c:pt>
                  <c:pt idx="258">
                    <c:v>2024</c:v>
                  </c:pt>
                  <c:pt idx="259">
                    <c:v>2024</c:v>
                  </c:pt>
                  <c:pt idx="260">
                    <c:v>2024</c:v>
                  </c:pt>
                  <c:pt idx="261">
                    <c:v>2024</c:v>
                  </c:pt>
                  <c:pt idx="262">
                    <c:v>2024</c:v>
                  </c:pt>
                  <c:pt idx="263">
                    <c:v>2024</c:v>
                  </c:pt>
                  <c:pt idx="264">
                    <c:v>2024</c:v>
                  </c:pt>
                  <c:pt idx="265">
                    <c:v>2024</c:v>
                  </c:pt>
                  <c:pt idx="266">
                    <c:v>2024</c:v>
                  </c:pt>
                  <c:pt idx="267">
                    <c:v>2024</c:v>
                  </c:pt>
                  <c:pt idx="268">
                    <c:v>2024</c:v>
                  </c:pt>
                  <c:pt idx="269">
                    <c:v>2024</c:v>
                  </c:pt>
                  <c:pt idx="270">
                    <c:v>2024</c:v>
                  </c:pt>
                  <c:pt idx="271">
                    <c:v>2024</c:v>
                  </c:pt>
                  <c:pt idx="272">
                    <c:v>2024</c:v>
                  </c:pt>
                  <c:pt idx="273">
                    <c:v>2024</c:v>
                  </c:pt>
                  <c:pt idx="274">
                    <c:v>2024</c:v>
                  </c:pt>
                </c:lvl>
                <c:lvl>
                  <c:pt idx="0">
                    <c:v>Jan</c:v>
                  </c:pt>
                  <c:pt idx="1">
                    <c:v>Jan</c:v>
                  </c:pt>
                  <c:pt idx="2">
                    <c:v>Jan</c:v>
                  </c:pt>
                  <c:pt idx="3">
                    <c:v>Jan</c:v>
                  </c:pt>
                  <c:pt idx="4">
                    <c:v>Jan</c:v>
                  </c:pt>
                  <c:pt idx="5">
                    <c:v>Jan</c:v>
                  </c:pt>
                  <c:pt idx="6">
                    <c:v>Feb</c:v>
                  </c:pt>
                  <c:pt idx="7">
                    <c:v>Feb</c:v>
                  </c:pt>
                  <c:pt idx="8">
                    <c:v>Feb</c:v>
                  </c:pt>
                  <c:pt idx="9">
                    <c:v>Feb</c:v>
                  </c:pt>
                  <c:pt idx="10">
                    <c:v>Feb</c:v>
                  </c:pt>
                  <c:pt idx="11">
                    <c:v>Mar</c:v>
                  </c:pt>
                  <c:pt idx="12">
                    <c:v>Mar</c:v>
                  </c:pt>
                  <c:pt idx="13">
                    <c:v>Mar</c:v>
                  </c:pt>
                  <c:pt idx="14">
                    <c:v>Mar</c:v>
                  </c:pt>
                  <c:pt idx="15">
                    <c:v>Mar</c:v>
                  </c:pt>
                  <c:pt idx="16">
                    <c:v>Mar</c:v>
                  </c:pt>
                  <c:pt idx="17">
                    <c:v>Apr</c:v>
                  </c:pt>
                  <c:pt idx="18">
                    <c:v>Apr</c:v>
                  </c:pt>
                  <c:pt idx="19">
                    <c:v>May</c:v>
                  </c:pt>
                  <c:pt idx="20">
                    <c:v>May</c:v>
                  </c:pt>
                  <c:pt idx="21">
                    <c:v>May</c:v>
                  </c:pt>
                  <c:pt idx="22">
                    <c:v>May</c:v>
                  </c:pt>
                  <c:pt idx="23">
                    <c:v>May</c:v>
                  </c:pt>
                  <c:pt idx="24">
                    <c:v>Jun</c:v>
                  </c:pt>
                  <c:pt idx="25">
                    <c:v>Jun</c:v>
                  </c:pt>
                  <c:pt idx="26">
                    <c:v>Jun</c:v>
                  </c:pt>
                  <c:pt idx="27">
                    <c:v>Jun</c:v>
                  </c:pt>
                  <c:pt idx="28">
                    <c:v>Jul</c:v>
                  </c:pt>
                  <c:pt idx="29">
                    <c:v>Jul</c:v>
                  </c:pt>
                  <c:pt idx="30">
                    <c:v>Aug</c:v>
                  </c:pt>
                  <c:pt idx="31">
                    <c:v>Aug</c:v>
                  </c:pt>
                  <c:pt idx="32">
                    <c:v>Aug</c:v>
                  </c:pt>
                  <c:pt idx="33">
                    <c:v>Aug</c:v>
                  </c:pt>
                  <c:pt idx="34">
                    <c:v>Aug</c:v>
                  </c:pt>
                  <c:pt idx="35">
                    <c:v>Sep</c:v>
                  </c:pt>
                  <c:pt idx="36">
                    <c:v>Sep</c:v>
                  </c:pt>
                  <c:pt idx="37">
                    <c:v>Sep</c:v>
                  </c:pt>
                  <c:pt idx="38">
                    <c:v>Oct</c:v>
                  </c:pt>
                  <c:pt idx="39">
                    <c:v>Oct</c:v>
                  </c:pt>
                  <c:pt idx="40">
                    <c:v>Oct</c:v>
                  </c:pt>
                  <c:pt idx="41">
                    <c:v>Oct</c:v>
                  </c:pt>
                  <c:pt idx="42">
                    <c:v>Oct</c:v>
                  </c:pt>
                  <c:pt idx="43">
                    <c:v>Oct</c:v>
                  </c:pt>
                  <c:pt idx="44">
                    <c:v>Nov</c:v>
                  </c:pt>
                  <c:pt idx="45">
                    <c:v>Dec</c:v>
                  </c:pt>
                  <c:pt idx="46">
                    <c:v>Dec</c:v>
                  </c:pt>
                  <c:pt idx="47">
                    <c:v>Dec</c:v>
                  </c:pt>
                  <c:pt idx="48">
                    <c:v>Dec</c:v>
                  </c:pt>
                  <c:pt idx="49">
                    <c:v>Jan</c:v>
                  </c:pt>
                  <c:pt idx="50">
                    <c:v>Jan</c:v>
                  </c:pt>
                  <c:pt idx="51">
                    <c:v>Jan</c:v>
                  </c:pt>
                  <c:pt idx="52">
                    <c:v>Jan</c:v>
                  </c:pt>
                  <c:pt idx="53">
                    <c:v>Feb</c:v>
                  </c:pt>
                  <c:pt idx="54">
                    <c:v>Feb</c:v>
                  </c:pt>
                  <c:pt idx="55">
                    <c:v>Feb</c:v>
                  </c:pt>
                  <c:pt idx="56">
                    <c:v>Mar</c:v>
                  </c:pt>
                  <c:pt idx="57">
                    <c:v>Mar</c:v>
                  </c:pt>
                  <c:pt idx="58">
                    <c:v>Apr</c:v>
                  </c:pt>
                  <c:pt idx="59">
                    <c:v>Apr</c:v>
                  </c:pt>
                  <c:pt idx="60">
                    <c:v>May</c:v>
                  </c:pt>
                  <c:pt idx="61">
                    <c:v>May</c:v>
                  </c:pt>
                  <c:pt idx="62">
                    <c:v>May</c:v>
                  </c:pt>
                  <c:pt idx="63">
                    <c:v>May</c:v>
                  </c:pt>
                  <c:pt idx="64">
                    <c:v>May</c:v>
                  </c:pt>
                  <c:pt idx="65">
                    <c:v>May</c:v>
                  </c:pt>
                  <c:pt idx="66">
                    <c:v>May</c:v>
                  </c:pt>
                  <c:pt idx="67">
                    <c:v>Jun</c:v>
                  </c:pt>
                  <c:pt idx="68">
                    <c:v>Jun</c:v>
                  </c:pt>
                  <c:pt idx="69">
                    <c:v>Jul</c:v>
                  </c:pt>
                  <c:pt idx="70">
                    <c:v>Jul</c:v>
                  </c:pt>
                  <c:pt idx="71">
                    <c:v>Jul</c:v>
                  </c:pt>
                  <c:pt idx="72">
                    <c:v>Jul</c:v>
                  </c:pt>
                  <c:pt idx="73">
                    <c:v>Jul</c:v>
                  </c:pt>
                  <c:pt idx="74">
                    <c:v>Jul</c:v>
                  </c:pt>
                  <c:pt idx="75">
                    <c:v>Aug</c:v>
                  </c:pt>
                  <c:pt idx="76">
                    <c:v>Aug</c:v>
                  </c:pt>
                  <c:pt idx="77">
                    <c:v>Aug</c:v>
                  </c:pt>
                  <c:pt idx="78">
                    <c:v>Aug</c:v>
                  </c:pt>
                  <c:pt idx="79">
                    <c:v>Aug</c:v>
                  </c:pt>
                  <c:pt idx="80">
                    <c:v>Sep</c:v>
                  </c:pt>
                  <c:pt idx="81">
                    <c:v>Sep</c:v>
                  </c:pt>
                  <c:pt idx="82">
                    <c:v>Oct</c:v>
                  </c:pt>
                  <c:pt idx="83">
                    <c:v>Oct</c:v>
                  </c:pt>
                  <c:pt idx="84">
                    <c:v>Oct</c:v>
                  </c:pt>
                  <c:pt idx="85">
                    <c:v>Oct</c:v>
                  </c:pt>
                  <c:pt idx="86">
                    <c:v>Oct</c:v>
                  </c:pt>
                  <c:pt idx="87">
                    <c:v>Oct</c:v>
                  </c:pt>
                  <c:pt idx="88">
                    <c:v>Oct</c:v>
                  </c:pt>
                  <c:pt idx="89">
                    <c:v>Oct</c:v>
                  </c:pt>
                  <c:pt idx="90">
                    <c:v>Oct</c:v>
                  </c:pt>
                  <c:pt idx="91">
                    <c:v>Nov</c:v>
                  </c:pt>
                  <c:pt idx="92">
                    <c:v>Nov</c:v>
                  </c:pt>
                  <c:pt idx="93">
                    <c:v>Nov</c:v>
                  </c:pt>
                  <c:pt idx="94">
                    <c:v>Dec</c:v>
                  </c:pt>
                  <c:pt idx="95">
                    <c:v>Dec</c:v>
                  </c:pt>
                  <c:pt idx="96">
                    <c:v>Dec</c:v>
                  </c:pt>
                  <c:pt idx="97">
                    <c:v>Dec</c:v>
                  </c:pt>
                  <c:pt idx="98">
                    <c:v>Dec</c:v>
                  </c:pt>
                  <c:pt idx="99">
                    <c:v>Dec</c:v>
                  </c:pt>
                  <c:pt idx="100">
                    <c:v>Dec</c:v>
                  </c:pt>
                  <c:pt idx="101">
                    <c:v>Dec</c:v>
                  </c:pt>
                  <c:pt idx="102">
                    <c:v>Jan</c:v>
                  </c:pt>
                  <c:pt idx="103">
                    <c:v>Jan</c:v>
                  </c:pt>
                  <c:pt idx="104">
                    <c:v>Jan</c:v>
                  </c:pt>
                  <c:pt idx="105">
                    <c:v>Jan</c:v>
                  </c:pt>
                  <c:pt idx="106">
                    <c:v>Jan</c:v>
                  </c:pt>
                  <c:pt idx="107">
                    <c:v>Feb</c:v>
                  </c:pt>
                  <c:pt idx="108">
                    <c:v>Feb</c:v>
                  </c:pt>
                  <c:pt idx="109">
                    <c:v>Feb</c:v>
                  </c:pt>
                  <c:pt idx="110">
                    <c:v>Feb</c:v>
                  </c:pt>
                  <c:pt idx="111">
                    <c:v>Feb</c:v>
                  </c:pt>
                  <c:pt idx="112">
                    <c:v>Feb</c:v>
                  </c:pt>
                  <c:pt idx="113">
                    <c:v>Mar</c:v>
                  </c:pt>
                  <c:pt idx="114">
                    <c:v>Mar</c:v>
                  </c:pt>
                  <c:pt idx="115">
                    <c:v>Mar</c:v>
                  </c:pt>
                  <c:pt idx="116">
                    <c:v>Mar</c:v>
                  </c:pt>
                  <c:pt idx="117">
                    <c:v>Apr</c:v>
                  </c:pt>
                  <c:pt idx="118">
                    <c:v>Apr</c:v>
                  </c:pt>
                  <c:pt idx="119">
                    <c:v>Apr</c:v>
                  </c:pt>
                  <c:pt idx="120">
                    <c:v>Apr</c:v>
                  </c:pt>
                  <c:pt idx="121">
                    <c:v>Apr</c:v>
                  </c:pt>
                  <c:pt idx="122">
                    <c:v>Apr</c:v>
                  </c:pt>
                  <c:pt idx="123">
                    <c:v>Apr</c:v>
                  </c:pt>
                  <c:pt idx="124">
                    <c:v>Apr</c:v>
                  </c:pt>
                  <c:pt idx="125">
                    <c:v>Apr</c:v>
                  </c:pt>
                  <c:pt idx="126">
                    <c:v>May</c:v>
                  </c:pt>
                  <c:pt idx="127">
                    <c:v>May</c:v>
                  </c:pt>
                  <c:pt idx="128">
                    <c:v>May</c:v>
                  </c:pt>
                  <c:pt idx="129">
                    <c:v>Jun</c:v>
                  </c:pt>
                  <c:pt idx="130">
                    <c:v>Jun</c:v>
                  </c:pt>
                  <c:pt idx="131">
                    <c:v>Jun</c:v>
                  </c:pt>
                  <c:pt idx="132">
                    <c:v>Jun</c:v>
                  </c:pt>
                  <c:pt idx="133">
                    <c:v>Jun</c:v>
                  </c:pt>
                  <c:pt idx="134">
                    <c:v>Jun</c:v>
                  </c:pt>
                  <c:pt idx="135">
                    <c:v>Jul</c:v>
                  </c:pt>
                  <c:pt idx="136">
                    <c:v>Jul</c:v>
                  </c:pt>
                  <c:pt idx="137">
                    <c:v>Jul</c:v>
                  </c:pt>
                  <c:pt idx="138">
                    <c:v>Jul</c:v>
                  </c:pt>
                  <c:pt idx="139">
                    <c:v>Aug</c:v>
                  </c:pt>
                  <c:pt idx="140">
                    <c:v>Aug</c:v>
                  </c:pt>
                  <c:pt idx="141">
                    <c:v>Aug</c:v>
                  </c:pt>
                  <c:pt idx="142">
                    <c:v>Aug</c:v>
                  </c:pt>
                  <c:pt idx="143">
                    <c:v>Aug</c:v>
                  </c:pt>
                  <c:pt idx="144">
                    <c:v>Sep</c:v>
                  </c:pt>
                  <c:pt idx="145">
                    <c:v>Sep</c:v>
                  </c:pt>
                  <c:pt idx="146">
                    <c:v>Sep</c:v>
                  </c:pt>
                  <c:pt idx="147">
                    <c:v>Sep</c:v>
                  </c:pt>
                  <c:pt idx="148">
                    <c:v>Sep</c:v>
                  </c:pt>
                  <c:pt idx="149">
                    <c:v>Sep</c:v>
                  </c:pt>
                  <c:pt idx="150">
                    <c:v>Sep</c:v>
                  </c:pt>
                  <c:pt idx="151">
                    <c:v>Oct</c:v>
                  </c:pt>
                  <c:pt idx="152">
                    <c:v>Oct</c:v>
                  </c:pt>
                  <c:pt idx="153">
                    <c:v>Oct</c:v>
                  </c:pt>
                  <c:pt idx="154">
                    <c:v>Oct</c:v>
                  </c:pt>
                  <c:pt idx="155">
                    <c:v>Oct</c:v>
                  </c:pt>
                  <c:pt idx="156">
                    <c:v>Oct</c:v>
                  </c:pt>
                  <c:pt idx="157">
                    <c:v>Oct</c:v>
                  </c:pt>
                  <c:pt idx="158">
                    <c:v>Oct</c:v>
                  </c:pt>
                  <c:pt idx="159">
                    <c:v>Nov</c:v>
                  </c:pt>
                  <c:pt idx="160">
                    <c:v>Nov</c:v>
                  </c:pt>
                  <c:pt idx="161">
                    <c:v>Dec</c:v>
                  </c:pt>
                  <c:pt idx="162">
                    <c:v>Dec</c:v>
                  </c:pt>
                  <c:pt idx="163">
                    <c:v>Dec</c:v>
                  </c:pt>
                  <c:pt idx="164">
                    <c:v>Dec</c:v>
                  </c:pt>
                  <c:pt idx="165">
                    <c:v>Dec</c:v>
                  </c:pt>
                  <c:pt idx="166">
                    <c:v>Dec</c:v>
                  </c:pt>
                  <c:pt idx="167">
                    <c:v>Dec</c:v>
                  </c:pt>
                  <c:pt idx="168">
                    <c:v>Dec</c:v>
                  </c:pt>
                  <c:pt idx="169">
                    <c:v>Jan</c:v>
                  </c:pt>
                  <c:pt idx="170">
                    <c:v>Feb</c:v>
                  </c:pt>
                  <c:pt idx="171">
                    <c:v>Feb</c:v>
                  </c:pt>
                  <c:pt idx="172">
                    <c:v>Feb</c:v>
                  </c:pt>
                  <c:pt idx="173">
                    <c:v>Feb</c:v>
                  </c:pt>
                  <c:pt idx="174">
                    <c:v>Feb</c:v>
                  </c:pt>
                  <c:pt idx="175">
                    <c:v>Mar</c:v>
                  </c:pt>
                  <c:pt idx="176">
                    <c:v>Mar</c:v>
                  </c:pt>
                  <c:pt idx="177">
                    <c:v>Mar</c:v>
                  </c:pt>
                  <c:pt idx="178">
                    <c:v>Mar</c:v>
                  </c:pt>
                  <c:pt idx="179">
                    <c:v>Mar</c:v>
                  </c:pt>
                  <c:pt idx="180">
                    <c:v>Mar</c:v>
                  </c:pt>
                  <c:pt idx="181">
                    <c:v>Mar</c:v>
                  </c:pt>
                  <c:pt idx="182">
                    <c:v>Apr</c:v>
                  </c:pt>
                  <c:pt idx="183">
                    <c:v>Apr</c:v>
                  </c:pt>
                  <c:pt idx="184">
                    <c:v>Apr</c:v>
                  </c:pt>
                  <c:pt idx="185">
                    <c:v>Apr</c:v>
                  </c:pt>
                  <c:pt idx="186">
                    <c:v>Apr</c:v>
                  </c:pt>
                  <c:pt idx="187">
                    <c:v>May</c:v>
                  </c:pt>
                  <c:pt idx="188">
                    <c:v>May</c:v>
                  </c:pt>
                  <c:pt idx="189">
                    <c:v>May</c:v>
                  </c:pt>
                  <c:pt idx="190">
                    <c:v>May</c:v>
                  </c:pt>
                  <c:pt idx="191">
                    <c:v>May</c:v>
                  </c:pt>
                  <c:pt idx="192">
                    <c:v>May</c:v>
                  </c:pt>
                  <c:pt idx="193">
                    <c:v>May</c:v>
                  </c:pt>
                  <c:pt idx="194">
                    <c:v>May</c:v>
                  </c:pt>
                  <c:pt idx="195">
                    <c:v>Jun</c:v>
                  </c:pt>
                  <c:pt idx="196">
                    <c:v>Jun</c:v>
                  </c:pt>
                  <c:pt idx="197">
                    <c:v>Jun</c:v>
                  </c:pt>
                  <c:pt idx="198">
                    <c:v>Jun</c:v>
                  </c:pt>
                  <c:pt idx="199">
                    <c:v>Jun</c:v>
                  </c:pt>
                  <c:pt idx="200">
                    <c:v>Jul</c:v>
                  </c:pt>
                  <c:pt idx="201">
                    <c:v>Jul</c:v>
                  </c:pt>
                  <c:pt idx="202">
                    <c:v>Jul</c:v>
                  </c:pt>
                  <c:pt idx="203">
                    <c:v>Jul</c:v>
                  </c:pt>
                  <c:pt idx="204">
                    <c:v>Jul</c:v>
                  </c:pt>
                  <c:pt idx="205">
                    <c:v>Jul</c:v>
                  </c:pt>
                  <c:pt idx="206">
                    <c:v>Jul</c:v>
                  </c:pt>
                  <c:pt idx="207">
                    <c:v>Aug</c:v>
                  </c:pt>
                  <c:pt idx="208">
                    <c:v>Aug</c:v>
                  </c:pt>
                  <c:pt idx="209">
                    <c:v>Aug</c:v>
                  </c:pt>
                  <c:pt idx="210">
                    <c:v>Aug</c:v>
                  </c:pt>
                  <c:pt idx="211">
                    <c:v>Aug</c:v>
                  </c:pt>
                  <c:pt idx="212">
                    <c:v>Aug</c:v>
                  </c:pt>
                  <c:pt idx="213">
                    <c:v>Aug</c:v>
                  </c:pt>
                  <c:pt idx="214">
                    <c:v>Sep</c:v>
                  </c:pt>
                  <c:pt idx="215">
                    <c:v>Sep</c:v>
                  </c:pt>
                  <c:pt idx="216">
                    <c:v>Sep</c:v>
                  </c:pt>
                  <c:pt idx="217">
                    <c:v>Oct</c:v>
                  </c:pt>
                  <c:pt idx="218">
                    <c:v>Oct</c:v>
                  </c:pt>
                  <c:pt idx="219">
                    <c:v>Oct</c:v>
                  </c:pt>
                  <c:pt idx="220">
                    <c:v>Oct</c:v>
                  </c:pt>
                  <c:pt idx="221">
                    <c:v>Oct</c:v>
                  </c:pt>
                  <c:pt idx="222">
                    <c:v>Oct</c:v>
                  </c:pt>
                  <c:pt idx="223">
                    <c:v>Oct</c:v>
                  </c:pt>
                  <c:pt idx="224">
                    <c:v>Nov</c:v>
                  </c:pt>
                  <c:pt idx="225">
                    <c:v>Nov</c:v>
                  </c:pt>
                  <c:pt idx="226">
                    <c:v>Nov</c:v>
                  </c:pt>
                  <c:pt idx="227">
                    <c:v>Nov</c:v>
                  </c:pt>
                  <c:pt idx="228">
                    <c:v>Nov</c:v>
                  </c:pt>
                  <c:pt idx="229">
                    <c:v>Dec</c:v>
                  </c:pt>
                  <c:pt idx="230">
                    <c:v>Dec</c:v>
                  </c:pt>
                  <c:pt idx="231">
                    <c:v>Dec</c:v>
                  </c:pt>
                  <c:pt idx="232">
                    <c:v>Dec</c:v>
                  </c:pt>
                  <c:pt idx="233">
                    <c:v>Dec</c:v>
                  </c:pt>
                  <c:pt idx="234">
                    <c:v>Jan</c:v>
                  </c:pt>
                  <c:pt idx="235">
                    <c:v>Jan</c:v>
                  </c:pt>
                  <c:pt idx="236">
                    <c:v>Jan</c:v>
                  </c:pt>
                  <c:pt idx="237">
                    <c:v>Jan</c:v>
                  </c:pt>
                  <c:pt idx="238">
                    <c:v>Jan</c:v>
                  </c:pt>
                  <c:pt idx="239">
                    <c:v>Jan</c:v>
                  </c:pt>
                  <c:pt idx="240">
                    <c:v>Feb</c:v>
                  </c:pt>
                  <c:pt idx="241">
                    <c:v>Feb</c:v>
                  </c:pt>
                  <c:pt idx="242">
                    <c:v>Mar</c:v>
                  </c:pt>
                  <c:pt idx="243">
                    <c:v>Mar</c:v>
                  </c:pt>
                  <c:pt idx="244">
                    <c:v>Mar</c:v>
                  </c:pt>
                  <c:pt idx="245">
                    <c:v>Mar</c:v>
                  </c:pt>
                  <c:pt idx="246">
                    <c:v>Mar</c:v>
                  </c:pt>
                  <c:pt idx="247">
                    <c:v>Apr</c:v>
                  </c:pt>
                  <c:pt idx="248">
                    <c:v>Apr</c:v>
                  </c:pt>
                  <c:pt idx="249">
                    <c:v>Apr</c:v>
                  </c:pt>
                  <c:pt idx="250">
                    <c:v>Apr</c:v>
                  </c:pt>
                  <c:pt idx="251">
                    <c:v>May</c:v>
                  </c:pt>
                  <c:pt idx="252">
                    <c:v>May</c:v>
                  </c:pt>
                  <c:pt idx="253">
                    <c:v>Jun</c:v>
                  </c:pt>
                  <c:pt idx="254">
                    <c:v>Jun</c:v>
                  </c:pt>
                  <c:pt idx="255">
                    <c:v>Jul</c:v>
                  </c:pt>
                  <c:pt idx="256">
                    <c:v>Jul</c:v>
                  </c:pt>
                  <c:pt idx="257">
                    <c:v>Aug</c:v>
                  </c:pt>
                  <c:pt idx="258">
                    <c:v>Sep</c:v>
                  </c:pt>
                  <c:pt idx="259">
                    <c:v>Sep</c:v>
                  </c:pt>
                  <c:pt idx="260">
                    <c:v>Oct</c:v>
                  </c:pt>
                  <c:pt idx="261">
                    <c:v>Oct</c:v>
                  </c:pt>
                  <c:pt idx="262">
                    <c:v>Nov</c:v>
                  </c:pt>
                  <c:pt idx="263">
                    <c:v>Nov</c:v>
                  </c:pt>
                  <c:pt idx="264">
                    <c:v>Nov</c:v>
                  </c:pt>
                  <c:pt idx="265">
                    <c:v>Nov</c:v>
                  </c:pt>
                  <c:pt idx="266">
                    <c:v>Nov</c:v>
                  </c:pt>
                  <c:pt idx="267">
                    <c:v>Nov</c:v>
                  </c:pt>
                  <c:pt idx="268">
                    <c:v>Nov</c:v>
                  </c:pt>
                  <c:pt idx="269">
                    <c:v>Nov</c:v>
                  </c:pt>
                  <c:pt idx="270">
                    <c:v>Nov</c:v>
                  </c:pt>
                  <c:pt idx="271">
                    <c:v>Nov</c:v>
                  </c:pt>
                  <c:pt idx="272">
                    <c:v>Nov</c:v>
                  </c:pt>
                  <c:pt idx="273">
                    <c:v>Nov</c:v>
                  </c:pt>
                  <c:pt idx="274">
                    <c:v>Nov</c:v>
                  </c:pt>
                </c:lvl>
              </c:multiLvlStrCache>
            </c:multiLvlStrRef>
          </c:cat>
          <c:val>
            <c:numRef>
              <c:f>'Raw_FuelLog'!$K$2:$K$276</c:f>
              <c:numCache>
                <c:formatCode>0.000</c:formatCode>
                <c:ptCount val="275"/>
                <c:pt idx="0">
                  <c:v>47.12</c:v>
                </c:pt>
                <c:pt idx="1">
                  <c:v>40.64</c:v>
                </c:pt>
                <c:pt idx="2">
                  <c:v>41.7</c:v>
                </c:pt>
                <c:pt idx="3">
                  <c:v>27.63</c:v>
                </c:pt>
                <c:pt idx="4">
                  <c:v>31.712</c:v>
                </c:pt>
                <c:pt idx="5">
                  <c:v>36.56</c:v>
                </c:pt>
                <c:pt idx="6">
                  <c:v>32.94</c:v>
                </c:pt>
                <c:pt idx="7">
                  <c:v>33.57</c:v>
                </c:pt>
                <c:pt idx="8">
                  <c:v>22.89</c:v>
                </c:pt>
                <c:pt idx="9">
                  <c:v>39.04</c:v>
                </c:pt>
                <c:pt idx="10">
                  <c:v>27.22</c:v>
                </c:pt>
                <c:pt idx="11">
                  <c:v>42.8</c:v>
                </c:pt>
                <c:pt idx="12">
                  <c:v>35.020000000000003</c:v>
                </c:pt>
                <c:pt idx="13">
                  <c:v>19.427</c:v>
                </c:pt>
                <c:pt idx="14">
                  <c:v>24.97</c:v>
                </c:pt>
                <c:pt idx="15">
                  <c:v>21.57</c:v>
                </c:pt>
                <c:pt idx="16">
                  <c:v>17.309999999999999</c:v>
                </c:pt>
                <c:pt idx="17">
                  <c:v>17.873000000000001</c:v>
                </c:pt>
                <c:pt idx="18">
                  <c:v>18.033999999999999</c:v>
                </c:pt>
                <c:pt idx="19">
                  <c:v>27.65</c:v>
                </c:pt>
                <c:pt idx="20">
                  <c:v>18.43</c:v>
                </c:pt>
                <c:pt idx="21">
                  <c:v>27.08</c:v>
                </c:pt>
                <c:pt idx="22">
                  <c:v>18.433</c:v>
                </c:pt>
                <c:pt idx="23">
                  <c:v>23.09</c:v>
                </c:pt>
                <c:pt idx="24">
                  <c:v>22.62</c:v>
                </c:pt>
                <c:pt idx="25">
                  <c:v>17.78</c:v>
                </c:pt>
                <c:pt idx="26">
                  <c:v>21.95</c:v>
                </c:pt>
                <c:pt idx="27">
                  <c:v>14.55</c:v>
                </c:pt>
                <c:pt idx="28">
                  <c:v>21.1</c:v>
                </c:pt>
                <c:pt idx="29">
                  <c:v>16.878</c:v>
                </c:pt>
                <c:pt idx="30">
                  <c:v>17.170000000000002</c:v>
                </c:pt>
                <c:pt idx="31">
                  <c:v>41.05</c:v>
                </c:pt>
                <c:pt idx="32">
                  <c:v>22.4</c:v>
                </c:pt>
                <c:pt idx="33">
                  <c:v>19.670000000000002</c:v>
                </c:pt>
                <c:pt idx="34">
                  <c:v>32.274000000000001</c:v>
                </c:pt>
                <c:pt idx="35">
                  <c:v>16.82</c:v>
                </c:pt>
                <c:pt idx="36">
                  <c:v>17.11</c:v>
                </c:pt>
                <c:pt idx="37">
                  <c:v>16.41</c:v>
                </c:pt>
                <c:pt idx="38">
                  <c:v>39.628</c:v>
                </c:pt>
                <c:pt idx="39">
                  <c:v>21.577999999999999</c:v>
                </c:pt>
                <c:pt idx="40">
                  <c:v>24.867000000000001</c:v>
                </c:pt>
                <c:pt idx="41">
                  <c:v>25.23</c:v>
                </c:pt>
                <c:pt idx="42">
                  <c:v>37.432000000000002</c:v>
                </c:pt>
                <c:pt idx="43">
                  <c:v>25.263999999999999</c:v>
                </c:pt>
                <c:pt idx="44">
                  <c:v>26.34</c:v>
                </c:pt>
                <c:pt idx="45">
                  <c:v>22</c:v>
                </c:pt>
                <c:pt idx="46">
                  <c:v>25.462</c:v>
                </c:pt>
                <c:pt idx="47">
                  <c:v>36.737000000000002</c:v>
                </c:pt>
                <c:pt idx="48">
                  <c:v>21.98</c:v>
                </c:pt>
                <c:pt idx="49">
                  <c:v>16.27</c:v>
                </c:pt>
                <c:pt idx="50">
                  <c:v>31.99</c:v>
                </c:pt>
                <c:pt idx="51">
                  <c:v>32.68</c:v>
                </c:pt>
                <c:pt idx="52">
                  <c:v>26.94</c:v>
                </c:pt>
                <c:pt idx="53">
                  <c:v>11.55</c:v>
                </c:pt>
                <c:pt idx="54">
                  <c:v>40.19</c:v>
                </c:pt>
                <c:pt idx="55">
                  <c:v>27.61</c:v>
                </c:pt>
                <c:pt idx="56">
                  <c:v>38.950000000000003</c:v>
                </c:pt>
                <c:pt idx="57">
                  <c:v>39.630000000000003</c:v>
                </c:pt>
                <c:pt idx="58">
                  <c:v>38.761000000000003</c:v>
                </c:pt>
                <c:pt idx="59">
                  <c:v>43.292999999999999</c:v>
                </c:pt>
                <c:pt idx="60">
                  <c:v>20.422000000000001</c:v>
                </c:pt>
                <c:pt idx="61">
                  <c:v>35.28</c:v>
                </c:pt>
                <c:pt idx="62">
                  <c:v>21.24</c:v>
                </c:pt>
                <c:pt idx="63">
                  <c:v>21.92</c:v>
                </c:pt>
                <c:pt idx="64">
                  <c:v>33.24</c:v>
                </c:pt>
                <c:pt idx="65">
                  <c:v>34.869999999999997</c:v>
                </c:pt>
                <c:pt idx="66">
                  <c:v>24.99</c:v>
                </c:pt>
                <c:pt idx="67">
                  <c:v>38.220999999999997</c:v>
                </c:pt>
                <c:pt idx="68">
                  <c:v>42.42</c:v>
                </c:pt>
                <c:pt idx="69">
                  <c:v>41.95</c:v>
                </c:pt>
                <c:pt idx="70">
                  <c:v>16.581</c:v>
                </c:pt>
                <c:pt idx="71">
                  <c:v>6.63</c:v>
                </c:pt>
                <c:pt idx="72">
                  <c:v>41.88</c:v>
                </c:pt>
                <c:pt idx="73">
                  <c:v>22.06</c:v>
                </c:pt>
                <c:pt idx="74">
                  <c:v>13.85</c:v>
                </c:pt>
                <c:pt idx="75">
                  <c:v>13.8</c:v>
                </c:pt>
                <c:pt idx="76">
                  <c:v>38.380000000000003</c:v>
                </c:pt>
                <c:pt idx="77">
                  <c:v>21.18</c:v>
                </c:pt>
                <c:pt idx="78">
                  <c:v>20.49</c:v>
                </c:pt>
                <c:pt idx="79">
                  <c:v>42.87</c:v>
                </c:pt>
                <c:pt idx="80">
                  <c:v>37.69</c:v>
                </c:pt>
                <c:pt idx="81">
                  <c:v>32.072000000000003</c:v>
                </c:pt>
                <c:pt idx="82">
                  <c:v>19.37</c:v>
                </c:pt>
                <c:pt idx="83">
                  <c:v>39.28</c:v>
                </c:pt>
                <c:pt idx="84">
                  <c:v>23.61</c:v>
                </c:pt>
                <c:pt idx="85">
                  <c:v>20.2</c:v>
                </c:pt>
                <c:pt idx="86">
                  <c:v>19.88</c:v>
                </c:pt>
                <c:pt idx="87">
                  <c:v>16.57</c:v>
                </c:pt>
                <c:pt idx="88">
                  <c:v>35.14</c:v>
                </c:pt>
                <c:pt idx="89">
                  <c:v>24.94</c:v>
                </c:pt>
                <c:pt idx="90">
                  <c:v>18.321999999999999</c:v>
                </c:pt>
                <c:pt idx="91">
                  <c:v>30.321000000000002</c:v>
                </c:pt>
                <c:pt idx="92">
                  <c:v>18.193000000000001</c:v>
                </c:pt>
                <c:pt idx="93">
                  <c:v>18.651</c:v>
                </c:pt>
                <c:pt idx="94">
                  <c:v>35.957999999999998</c:v>
                </c:pt>
                <c:pt idx="95">
                  <c:v>32.210999999999999</c:v>
                </c:pt>
                <c:pt idx="96">
                  <c:v>6.6269999999999998</c:v>
                </c:pt>
                <c:pt idx="97">
                  <c:v>38.86</c:v>
                </c:pt>
                <c:pt idx="98">
                  <c:v>20.36</c:v>
                </c:pt>
                <c:pt idx="99">
                  <c:v>20.562000000000001</c:v>
                </c:pt>
                <c:pt idx="100">
                  <c:v>37.630000000000003</c:v>
                </c:pt>
                <c:pt idx="101">
                  <c:v>23.81</c:v>
                </c:pt>
                <c:pt idx="102">
                  <c:v>35.819000000000003</c:v>
                </c:pt>
                <c:pt idx="103">
                  <c:v>38.462000000000003</c:v>
                </c:pt>
                <c:pt idx="104">
                  <c:v>15.538</c:v>
                </c:pt>
                <c:pt idx="105">
                  <c:v>34.86</c:v>
                </c:pt>
                <c:pt idx="106">
                  <c:v>21.72</c:v>
                </c:pt>
                <c:pt idx="107">
                  <c:v>19.75</c:v>
                </c:pt>
                <c:pt idx="108">
                  <c:v>19.492999999999999</c:v>
                </c:pt>
                <c:pt idx="109">
                  <c:v>37.729999999999997</c:v>
                </c:pt>
                <c:pt idx="110">
                  <c:v>23.59</c:v>
                </c:pt>
                <c:pt idx="111">
                  <c:v>32.290999999999997</c:v>
                </c:pt>
                <c:pt idx="112">
                  <c:v>29.609000000000002</c:v>
                </c:pt>
                <c:pt idx="113">
                  <c:v>38.26</c:v>
                </c:pt>
                <c:pt idx="114">
                  <c:v>14.859</c:v>
                </c:pt>
                <c:pt idx="115">
                  <c:v>14.859</c:v>
                </c:pt>
                <c:pt idx="116">
                  <c:v>15.319000000000001</c:v>
                </c:pt>
                <c:pt idx="117">
                  <c:v>15.472</c:v>
                </c:pt>
                <c:pt idx="118">
                  <c:v>15.872</c:v>
                </c:pt>
                <c:pt idx="119">
                  <c:v>7.86</c:v>
                </c:pt>
                <c:pt idx="120">
                  <c:v>31.45</c:v>
                </c:pt>
                <c:pt idx="121">
                  <c:v>17.03</c:v>
                </c:pt>
                <c:pt idx="122">
                  <c:v>20.61</c:v>
                </c:pt>
                <c:pt idx="123">
                  <c:v>29.42</c:v>
                </c:pt>
                <c:pt idx="124">
                  <c:v>25.13</c:v>
                </c:pt>
                <c:pt idx="125">
                  <c:v>24.28</c:v>
                </c:pt>
                <c:pt idx="126">
                  <c:v>41.84</c:v>
                </c:pt>
                <c:pt idx="127">
                  <c:v>25.22</c:v>
                </c:pt>
                <c:pt idx="128">
                  <c:v>21.038</c:v>
                </c:pt>
                <c:pt idx="129">
                  <c:v>15.77</c:v>
                </c:pt>
                <c:pt idx="130">
                  <c:v>34.421999999999997</c:v>
                </c:pt>
                <c:pt idx="131">
                  <c:v>39.32</c:v>
                </c:pt>
                <c:pt idx="132">
                  <c:v>26.13</c:v>
                </c:pt>
                <c:pt idx="133">
                  <c:v>38.56</c:v>
                </c:pt>
                <c:pt idx="134">
                  <c:v>39.409999999999997</c:v>
                </c:pt>
                <c:pt idx="135">
                  <c:v>27.32</c:v>
                </c:pt>
                <c:pt idx="136">
                  <c:v>9.84</c:v>
                </c:pt>
                <c:pt idx="137">
                  <c:v>40.909999999999997</c:v>
                </c:pt>
                <c:pt idx="138">
                  <c:v>36.25</c:v>
                </c:pt>
                <c:pt idx="139">
                  <c:v>39.65</c:v>
                </c:pt>
                <c:pt idx="140">
                  <c:v>33.409999999999997</c:v>
                </c:pt>
                <c:pt idx="141">
                  <c:v>18.100000000000001</c:v>
                </c:pt>
                <c:pt idx="142">
                  <c:v>25.82</c:v>
                </c:pt>
                <c:pt idx="143">
                  <c:v>34.950000000000003</c:v>
                </c:pt>
                <c:pt idx="144">
                  <c:v>41.99</c:v>
                </c:pt>
                <c:pt idx="145">
                  <c:v>32.49</c:v>
                </c:pt>
                <c:pt idx="146">
                  <c:v>33.1</c:v>
                </c:pt>
                <c:pt idx="147">
                  <c:v>21.9</c:v>
                </c:pt>
                <c:pt idx="148">
                  <c:v>23.56</c:v>
                </c:pt>
                <c:pt idx="149">
                  <c:v>39.951999999999998</c:v>
                </c:pt>
                <c:pt idx="150">
                  <c:v>11.37</c:v>
                </c:pt>
                <c:pt idx="151">
                  <c:v>29.16</c:v>
                </c:pt>
                <c:pt idx="152">
                  <c:v>21.27</c:v>
                </c:pt>
                <c:pt idx="153">
                  <c:v>32.630000000000003</c:v>
                </c:pt>
                <c:pt idx="154">
                  <c:v>37.899000000000001</c:v>
                </c:pt>
                <c:pt idx="155">
                  <c:v>33.32</c:v>
                </c:pt>
                <c:pt idx="156">
                  <c:v>22.74</c:v>
                </c:pt>
                <c:pt idx="157">
                  <c:v>23.4</c:v>
                </c:pt>
                <c:pt idx="158">
                  <c:v>36.76</c:v>
                </c:pt>
                <c:pt idx="159">
                  <c:v>34.729999999999997</c:v>
                </c:pt>
                <c:pt idx="160">
                  <c:v>28.8</c:v>
                </c:pt>
                <c:pt idx="161">
                  <c:v>37.53</c:v>
                </c:pt>
                <c:pt idx="162">
                  <c:v>37.54</c:v>
                </c:pt>
                <c:pt idx="163">
                  <c:v>24.67</c:v>
                </c:pt>
                <c:pt idx="164">
                  <c:v>23.53</c:v>
                </c:pt>
                <c:pt idx="165">
                  <c:v>40.380000000000003</c:v>
                </c:pt>
                <c:pt idx="166">
                  <c:v>28.44</c:v>
                </c:pt>
                <c:pt idx="167">
                  <c:v>27.43</c:v>
                </c:pt>
                <c:pt idx="168">
                  <c:v>38.22</c:v>
                </c:pt>
                <c:pt idx="169">
                  <c:v>35.33</c:v>
                </c:pt>
                <c:pt idx="170">
                  <c:v>40.340000000000003</c:v>
                </c:pt>
                <c:pt idx="171">
                  <c:v>30.58</c:v>
                </c:pt>
                <c:pt idx="172">
                  <c:v>17.89</c:v>
                </c:pt>
                <c:pt idx="173">
                  <c:v>20.49</c:v>
                </c:pt>
                <c:pt idx="174">
                  <c:v>35.15</c:v>
                </c:pt>
                <c:pt idx="175">
                  <c:v>39.97</c:v>
                </c:pt>
                <c:pt idx="176">
                  <c:v>33.79</c:v>
                </c:pt>
                <c:pt idx="177">
                  <c:v>25.28</c:v>
                </c:pt>
                <c:pt idx="178">
                  <c:v>41.48</c:v>
                </c:pt>
                <c:pt idx="179">
                  <c:v>39.51</c:v>
                </c:pt>
                <c:pt idx="180">
                  <c:v>31.33</c:v>
                </c:pt>
                <c:pt idx="181">
                  <c:v>22.18</c:v>
                </c:pt>
                <c:pt idx="182">
                  <c:v>39.21</c:v>
                </c:pt>
                <c:pt idx="183">
                  <c:v>27.55</c:v>
                </c:pt>
                <c:pt idx="184">
                  <c:v>26.22</c:v>
                </c:pt>
                <c:pt idx="185">
                  <c:v>25.3</c:v>
                </c:pt>
                <c:pt idx="186">
                  <c:v>41.22</c:v>
                </c:pt>
                <c:pt idx="187">
                  <c:v>40.4</c:v>
                </c:pt>
                <c:pt idx="188">
                  <c:v>23.9</c:v>
                </c:pt>
                <c:pt idx="189">
                  <c:v>23.54</c:v>
                </c:pt>
                <c:pt idx="190">
                  <c:v>19.239999999999998</c:v>
                </c:pt>
                <c:pt idx="191">
                  <c:v>22.34</c:v>
                </c:pt>
                <c:pt idx="192">
                  <c:v>27.71</c:v>
                </c:pt>
                <c:pt idx="193">
                  <c:v>20.8</c:v>
                </c:pt>
                <c:pt idx="194">
                  <c:v>25.95</c:v>
                </c:pt>
                <c:pt idx="195">
                  <c:v>40.07</c:v>
                </c:pt>
                <c:pt idx="196">
                  <c:v>40.46</c:v>
                </c:pt>
                <c:pt idx="197">
                  <c:v>11.37</c:v>
                </c:pt>
                <c:pt idx="198">
                  <c:v>34.659999999999997</c:v>
                </c:pt>
                <c:pt idx="199">
                  <c:v>23.09</c:v>
                </c:pt>
                <c:pt idx="200">
                  <c:v>36.902999999999999</c:v>
                </c:pt>
                <c:pt idx="201">
                  <c:v>40.081000000000003</c:v>
                </c:pt>
                <c:pt idx="202">
                  <c:v>24.86</c:v>
                </c:pt>
                <c:pt idx="203">
                  <c:v>22.07</c:v>
                </c:pt>
                <c:pt idx="204">
                  <c:v>37.122999999999998</c:v>
                </c:pt>
                <c:pt idx="205">
                  <c:v>37.54</c:v>
                </c:pt>
                <c:pt idx="206">
                  <c:v>19.71</c:v>
                </c:pt>
                <c:pt idx="207">
                  <c:v>37.840000000000003</c:v>
                </c:pt>
                <c:pt idx="208">
                  <c:v>25.9</c:v>
                </c:pt>
                <c:pt idx="209">
                  <c:v>21.97</c:v>
                </c:pt>
                <c:pt idx="210">
                  <c:v>40.200000000000003</c:v>
                </c:pt>
                <c:pt idx="211">
                  <c:v>33.880000000000003</c:v>
                </c:pt>
                <c:pt idx="212">
                  <c:v>18.45</c:v>
                </c:pt>
                <c:pt idx="213">
                  <c:v>39.241999999999997</c:v>
                </c:pt>
                <c:pt idx="214">
                  <c:v>27.01</c:v>
                </c:pt>
                <c:pt idx="215">
                  <c:v>39.859000000000002</c:v>
                </c:pt>
                <c:pt idx="216">
                  <c:v>30.12</c:v>
                </c:pt>
                <c:pt idx="217">
                  <c:v>39.982999999999997</c:v>
                </c:pt>
                <c:pt idx="218">
                  <c:v>25.91</c:v>
                </c:pt>
                <c:pt idx="219">
                  <c:v>24.12</c:v>
                </c:pt>
                <c:pt idx="220">
                  <c:v>41.851999999999997</c:v>
                </c:pt>
                <c:pt idx="221">
                  <c:v>37.079000000000001</c:v>
                </c:pt>
                <c:pt idx="222">
                  <c:v>22.199000000000002</c:v>
                </c:pt>
                <c:pt idx="223">
                  <c:v>22.158999999999999</c:v>
                </c:pt>
                <c:pt idx="224">
                  <c:v>39.420999999999999</c:v>
                </c:pt>
                <c:pt idx="225">
                  <c:v>33.531999999999996</c:v>
                </c:pt>
                <c:pt idx="226">
                  <c:v>24.478000000000002</c:v>
                </c:pt>
                <c:pt idx="227">
                  <c:v>36.616999999999997</c:v>
                </c:pt>
                <c:pt idx="228">
                  <c:v>16.959</c:v>
                </c:pt>
                <c:pt idx="229">
                  <c:v>39.542999999999999</c:v>
                </c:pt>
                <c:pt idx="230">
                  <c:v>32.472000000000001</c:v>
                </c:pt>
                <c:pt idx="231">
                  <c:v>25.670999999999999</c:v>
                </c:pt>
                <c:pt idx="232">
                  <c:v>23.899000000000001</c:v>
                </c:pt>
                <c:pt idx="233">
                  <c:v>32.698999999999998</c:v>
                </c:pt>
                <c:pt idx="234">
                  <c:v>33.549999999999997</c:v>
                </c:pt>
                <c:pt idx="235">
                  <c:v>19.757999999999999</c:v>
                </c:pt>
                <c:pt idx="236">
                  <c:v>33.67</c:v>
                </c:pt>
                <c:pt idx="237">
                  <c:v>26.43</c:v>
                </c:pt>
                <c:pt idx="238">
                  <c:v>32.67</c:v>
                </c:pt>
                <c:pt idx="239">
                  <c:v>17.762</c:v>
                </c:pt>
                <c:pt idx="240">
                  <c:v>41.972000000000001</c:v>
                </c:pt>
                <c:pt idx="241">
                  <c:v>40.429000000000002</c:v>
                </c:pt>
                <c:pt idx="242">
                  <c:v>23.548999999999999</c:v>
                </c:pt>
                <c:pt idx="243">
                  <c:v>31.565999999999999</c:v>
                </c:pt>
                <c:pt idx="244">
                  <c:v>30.411000000000001</c:v>
                </c:pt>
                <c:pt idx="245">
                  <c:v>18.34</c:v>
                </c:pt>
                <c:pt idx="246">
                  <c:v>24.257000000000001</c:v>
                </c:pt>
                <c:pt idx="247">
                  <c:v>20.378</c:v>
                </c:pt>
                <c:pt idx="248">
                  <c:v>35.070999999999998</c:v>
                </c:pt>
                <c:pt idx="249">
                  <c:v>22.879000000000001</c:v>
                </c:pt>
                <c:pt idx="250">
                  <c:v>33.93</c:v>
                </c:pt>
                <c:pt idx="251">
                  <c:v>42.56</c:v>
                </c:pt>
                <c:pt idx="252">
                  <c:v>41.067999999999998</c:v>
                </c:pt>
                <c:pt idx="253">
                  <c:v>29.568000000000001</c:v>
                </c:pt>
                <c:pt idx="254">
                  <c:v>37.911000000000001</c:v>
                </c:pt>
                <c:pt idx="255">
                  <c:v>38.613</c:v>
                </c:pt>
                <c:pt idx="256">
                  <c:v>35.993000000000002</c:v>
                </c:pt>
                <c:pt idx="257">
                  <c:v>43.552999999999997</c:v>
                </c:pt>
                <c:pt idx="258">
                  <c:v>39.987000000000002</c:v>
                </c:pt>
                <c:pt idx="259">
                  <c:v>36.332999999999998</c:v>
                </c:pt>
                <c:pt idx="260">
                  <c:v>40.158999999999999</c:v>
                </c:pt>
                <c:pt idx="261">
                  <c:v>38.090000000000003</c:v>
                </c:pt>
                <c:pt idx="262">
                  <c:v>36.558</c:v>
                </c:pt>
                <c:pt idx="263">
                  <c:v>21.988</c:v>
                </c:pt>
                <c:pt idx="264">
                  <c:v>21.492000000000001</c:v>
                </c:pt>
                <c:pt idx="265">
                  <c:v>34.96</c:v>
                </c:pt>
                <c:pt idx="266">
                  <c:v>24.132000000000001</c:v>
                </c:pt>
                <c:pt idx="267">
                  <c:v>31.777000000000001</c:v>
                </c:pt>
                <c:pt idx="268">
                  <c:v>22.23</c:v>
                </c:pt>
                <c:pt idx="269">
                  <c:v>27.882999999999999</c:v>
                </c:pt>
                <c:pt idx="270">
                  <c:v>21.652999999999999</c:v>
                </c:pt>
                <c:pt idx="271">
                  <c:v>18.762</c:v>
                </c:pt>
                <c:pt idx="272">
                  <c:v>29.219000000000001</c:v>
                </c:pt>
                <c:pt idx="273">
                  <c:v>21.547000000000001</c:v>
                </c:pt>
                <c:pt idx="274">
                  <c:v>13.002000000000001</c:v>
                </c:pt>
              </c:numCache>
            </c:numRef>
          </c:val>
          <c:smooth val="0"/>
          <c:extLst>
            <c:ext xmlns:c16="http://schemas.microsoft.com/office/drawing/2014/chart" uri="{C3380CC4-5D6E-409C-BE32-E72D297353CC}">
              <c16:uniqueId val="{00000002-F294-4EF6-880E-FB3B52CEBF87}"/>
            </c:ext>
          </c:extLst>
        </c:ser>
        <c:ser>
          <c:idx val="1"/>
          <c:order val="1"/>
          <c:tx>
            <c:strRef>
              <c:f>'Raw_FuelLog'!$L$1</c:f>
              <c:strCache>
                <c:ptCount val="1"/>
                <c:pt idx="0">
                  <c:v>AVG Volume L</c:v>
                </c:pt>
              </c:strCache>
            </c:strRef>
          </c:tx>
          <c:spPr>
            <a:ln w="28575" cap="rnd">
              <a:solidFill>
                <a:srgbClr val="00B0F0"/>
              </a:solidFill>
              <a:round/>
            </a:ln>
            <a:effectLst>
              <a:outerShdw blurRad="63500" sx="102000" sy="102000" algn="ctr" rotWithShape="0">
                <a:prstClr val="black">
                  <a:alpha val="40000"/>
                </a:prstClr>
              </a:outerShdw>
            </a:effectLst>
          </c:spPr>
          <c:marker>
            <c:symbol val="none"/>
          </c:marker>
          <c:dLbls>
            <c:dLbl>
              <c:idx val="259"/>
              <c:layout>
                <c:manualLayout>
                  <c:x val="-4.3047783039173608E-2"/>
                  <c:y val="0.18817204301075269"/>
                </c:manualLayout>
              </c:layout>
              <c:numFmt formatCode="#,##0.00\ \l"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solidFill>
                      <a:effectLst/>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7AD-44D7-941E-0A0DA46243FA}"/>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solidFill>
                    <a:effectLst/>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'Raw_FuelLog'!$D$2:$E$276</c:f>
              <c:multiLvlStrCache>
                <c:ptCount val="275"/>
                <c:lvl>
                  <c:pt idx="0">
                    <c:v>2020</c:v>
                  </c:pt>
                  <c:pt idx="1">
                    <c:v>2020</c:v>
                  </c:pt>
                  <c:pt idx="2">
                    <c:v>2020</c:v>
                  </c:pt>
                  <c:pt idx="3">
                    <c:v>2020</c:v>
                  </c:pt>
                  <c:pt idx="4">
                    <c:v>2020</c:v>
                  </c:pt>
                  <c:pt idx="5">
                    <c:v>2020</c:v>
                  </c:pt>
                  <c:pt idx="6">
                    <c:v>2020</c:v>
                  </c:pt>
                  <c:pt idx="7">
                    <c:v>2020</c:v>
                  </c:pt>
                  <c:pt idx="8">
                    <c:v>2020</c:v>
                  </c:pt>
                  <c:pt idx="9">
                    <c:v>2020</c:v>
                  </c:pt>
                  <c:pt idx="10">
                    <c:v>2020</c:v>
                  </c:pt>
                  <c:pt idx="11">
                    <c:v>2020</c:v>
                  </c:pt>
                  <c:pt idx="12">
                    <c:v>2020</c:v>
                  </c:pt>
                  <c:pt idx="13">
                    <c:v>2020</c:v>
                  </c:pt>
                  <c:pt idx="14">
                    <c:v>2020</c:v>
                  </c:pt>
                  <c:pt idx="15">
                    <c:v>2020</c:v>
                  </c:pt>
                  <c:pt idx="16">
                    <c:v>2020</c:v>
                  </c:pt>
                  <c:pt idx="17">
                    <c:v>2020</c:v>
                  </c:pt>
                  <c:pt idx="18">
                    <c:v>2020</c:v>
                  </c:pt>
                  <c:pt idx="19">
                    <c:v>2020</c:v>
                  </c:pt>
                  <c:pt idx="20">
                    <c:v>2020</c:v>
                  </c:pt>
                  <c:pt idx="21">
                    <c:v>2020</c:v>
                  </c:pt>
                  <c:pt idx="22">
                    <c:v>2020</c:v>
                  </c:pt>
                  <c:pt idx="23">
                    <c:v>2020</c:v>
                  </c:pt>
                  <c:pt idx="24">
                    <c:v>2020</c:v>
                  </c:pt>
                  <c:pt idx="25">
                    <c:v>2020</c:v>
                  </c:pt>
                  <c:pt idx="26">
                    <c:v>2020</c:v>
                  </c:pt>
                  <c:pt idx="27">
                    <c:v>2020</c:v>
                  </c:pt>
                  <c:pt idx="28">
                    <c:v>2020</c:v>
                  </c:pt>
                  <c:pt idx="29">
                    <c:v>2020</c:v>
                  </c:pt>
                  <c:pt idx="30">
                    <c:v>2020</c:v>
                  </c:pt>
                  <c:pt idx="31">
                    <c:v>2020</c:v>
                  </c:pt>
                  <c:pt idx="32">
                    <c:v>2020</c:v>
                  </c:pt>
                  <c:pt idx="33">
                    <c:v>2020</c:v>
                  </c:pt>
                  <c:pt idx="34">
                    <c:v>2020</c:v>
                  </c:pt>
                  <c:pt idx="35">
                    <c:v>2020</c:v>
                  </c:pt>
                  <c:pt idx="36">
                    <c:v>2020</c:v>
                  </c:pt>
                  <c:pt idx="37">
                    <c:v>2020</c:v>
                  </c:pt>
                  <c:pt idx="38">
                    <c:v>2020</c:v>
                  </c:pt>
                  <c:pt idx="39">
                    <c:v>2020</c:v>
                  </c:pt>
                  <c:pt idx="40">
                    <c:v>2020</c:v>
                  </c:pt>
                  <c:pt idx="41">
                    <c:v>2020</c:v>
                  </c:pt>
                  <c:pt idx="42">
                    <c:v>2020</c:v>
                  </c:pt>
                  <c:pt idx="43">
                    <c:v>2020</c:v>
                  </c:pt>
                  <c:pt idx="44">
                    <c:v>2020</c:v>
                  </c:pt>
                  <c:pt idx="45">
                    <c:v>2020</c:v>
                  </c:pt>
                  <c:pt idx="46">
                    <c:v>2020</c:v>
                  </c:pt>
                  <c:pt idx="47">
                    <c:v>2020</c:v>
                  </c:pt>
                  <c:pt idx="48">
                    <c:v>2020</c:v>
                  </c:pt>
                  <c:pt idx="49">
                    <c:v>2021</c:v>
                  </c:pt>
                  <c:pt idx="50">
                    <c:v>2021</c:v>
                  </c:pt>
                  <c:pt idx="51">
                    <c:v>2021</c:v>
                  </c:pt>
                  <c:pt idx="52">
                    <c:v>2021</c:v>
                  </c:pt>
                  <c:pt idx="53">
                    <c:v>2021</c:v>
                  </c:pt>
                  <c:pt idx="54">
                    <c:v>2021</c:v>
                  </c:pt>
                  <c:pt idx="55">
                    <c:v>2021</c:v>
                  </c:pt>
                  <c:pt idx="56">
                    <c:v>2021</c:v>
                  </c:pt>
                  <c:pt idx="57">
                    <c:v>2021</c:v>
                  </c:pt>
                  <c:pt idx="58">
                    <c:v>2021</c:v>
                  </c:pt>
                  <c:pt idx="59">
                    <c:v>2021</c:v>
                  </c:pt>
                  <c:pt idx="60">
                    <c:v>2021</c:v>
                  </c:pt>
                  <c:pt idx="61">
                    <c:v>2021</c:v>
                  </c:pt>
                  <c:pt idx="62">
                    <c:v>2021</c:v>
                  </c:pt>
                  <c:pt idx="63">
                    <c:v>2021</c:v>
                  </c:pt>
                  <c:pt idx="64">
                    <c:v>2021</c:v>
                  </c:pt>
                  <c:pt idx="65">
                    <c:v>2021</c:v>
                  </c:pt>
                  <c:pt idx="66">
                    <c:v>2021</c:v>
                  </c:pt>
                  <c:pt idx="67">
                    <c:v>2021</c:v>
                  </c:pt>
                  <c:pt idx="68">
                    <c:v>2021</c:v>
                  </c:pt>
                  <c:pt idx="69">
                    <c:v>2021</c:v>
                  </c:pt>
                  <c:pt idx="70">
                    <c:v>2021</c:v>
                  </c:pt>
                  <c:pt idx="71">
                    <c:v>2021</c:v>
                  </c:pt>
                  <c:pt idx="72">
                    <c:v>2021</c:v>
                  </c:pt>
                  <c:pt idx="73">
                    <c:v>2021</c:v>
                  </c:pt>
                  <c:pt idx="74">
                    <c:v>2021</c:v>
                  </c:pt>
                  <c:pt idx="75">
                    <c:v>2021</c:v>
                  </c:pt>
                  <c:pt idx="76">
                    <c:v>2021</c:v>
                  </c:pt>
                  <c:pt idx="77">
                    <c:v>2021</c:v>
                  </c:pt>
                  <c:pt idx="78">
                    <c:v>2021</c:v>
                  </c:pt>
                  <c:pt idx="79">
                    <c:v>2021</c:v>
                  </c:pt>
                  <c:pt idx="80">
                    <c:v>2021</c:v>
                  </c:pt>
                  <c:pt idx="81">
                    <c:v>2021</c:v>
                  </c:pt>
                  <c:pt idx="82">
                    <c:v>2021</c:v>
                  </c:pt>
                  <c:pt idx="83">
                    <c:v>2021</c:v>
                  </c:pt>
                  <c:pt idx="84">
                    <c:v>2021</c:v>
                  </c:pt>
                  <c:pt idx="85">
                    <c:v>2021</c:v>
                  </c:pt>
                  <c:pt idx="86">
                    <c:v>2021</c:v>
                  </c:pt>
                  <c:pt idx="87">
                    <c:v>2021</c:v>
                  </c:pt>
                  <c:pt idx="88">
                    <c:v>2021</c:v>
                  </c:pt>
                  <c:pt idx="89">
                    <c:v>2021</c:v>
                  </c:pt>
                  <c:pt idx="90">
                    <c:v>2021</c:v>
                  </c:pt>
                  <c:pt idx="91">
                    <c:v>2021</c:v>
                  </c:pt>
                  <c:pt idx="92">
                    <c:v>2021</c:v>
                  </c:pt>
                  <c:pt idx="93">
                    <c:v>2021</c:v>
                  </c:pt>
                  <c:pt idx="94">
                    <c:v>2021</c:v>
                  </c:pt>
                  <c:pt idx="95">
                    <c:v>2021</c:v>
                  </c:pt>
                  <c:pt idx="96">
                    <c:v>2021</c:v>
                  </c:pt>
                  <c:pt idx="97">
                    <c:v>2021</c:v>
                  </c:pt>
                  <c:pt idx="98">
                    <c:v>2021</c:v>
                  </c:pt>
                  <c:pt idx="99">
                    <c:v>2021</c:v>
                  </c:pt>
                  <c:pt idx="100">
                    <c:v>2021</c:v>
                  </c:pt>
                  <c:pt idx="101">
                    <c:v>2021</c:v>
                  </c:pt>
                  <c:pt idx="102">
                    <c:v>2022</c:v>
                  </c:pt>
                  <c:pt idx="103">
                    <c:v>2022</c:v>
                  </c:pt>
                  <c:pt idx="104">
                    <c:v>2022</c:v>
                  </c:pt>
                  <c:pt idx="105">
                    <c:v>2022</c:v>
                  </c:pt>
                  <c:pt idx="106">
                    <c:v>2022</c:v>
                  </c:pt>
                  <c:pt idx="107">
                    <c:v>2022</c:v>
                  </c:pt>
                  <c:pt idx="108">
                    <c:v>2022</c:v>
                  </c:pt>
                  <c:pt idx="109">
                    <c:v>2022</c:v>
                  </c:pt>
                  <c:pt idx="110">
                    <c:v>2022</c:v>
                  </c:pt>
                  <c:pt idx="111">
                    <c:v>2022</c:v>
                  </c:pt>
                  <c:pt idx="112">
                    <c:v>2022</c:v>
                  </c:pt>
                  <c:pt idx="113">
                    <c:v>2022</c:v>
                  </c:pt>
                  <c:pt idx="114">
                    <c:v>2022</c:v>
                  </c:pt>
                  <c:pt idx="115">
                    <c:v>2022</c:v>
                  </c:pt>
                  <c:pt idx="116">
                    <c:v>2022</c:v>
                  </c:pt>
                  <c:pt idx="117">
                    <c:v>2022</c:v>
                  </c:pt>
                  <c:pt idx="118">
                    <c:v>2022</c:v>
                  </c:pt>
                  <c:pt idx="119">
                    <c:v>2022</c:v>
                  </c:pt>
                  <c:pt idx="120">
                    <c:v>2022</c:v>
                  </c:pt>
                  <c:pt idx="121">
                    <c:v>2022</c:v>
                  </c:pt>
                  <c:pt idx="122">
                    <c:v>2022</c:v>
                  </c:pt>
                  <c:pt idx="123">
                    <c:v>2022</c:v>
                  </c:pt>
                  <c:pt idx="124">
                    <c:v>2022</c:v>
                  </c:pt>
                  <c:pt idx="125">
                    <c:v>2022</c:v>
                  </c:pt>
                  <c:pt idx="126">
                    <c:v>2022</c:v>
                  </c:pt>
                  <c:pt idx="127">
                    <c:v>2022</c:v>
                  </c:pt>
                  <c:pt idx="128">
                    <c:v>2022</c:v>
                  </c:pt>
                  <c:pt idx="129">
                    <c:v>2022</c:v>
                  </c:pt>
                  <c:pt idx="130">
                    <c:v>2022</c:v>
                  </c:pt>
                  <c:pt idx="131">
                    <c:v>2022</c:v>
                  </c:pt>
                  <c:pt idx="132">
                    <c:v>2022</c:v>
                  </c:pt>
                  <c:pt idx="133">
                    <c:v>2022</c:v>
                  </c:pt>
                  <c:pt idx="134">
                    <c:v>2022</c:v>
                  </c:pt>
                  <c:pt idx="135">
                    <c:v>2022</c:v>
                  </c:pt>
                  <c:pt idx="136">
                    <c:v>2022</c:v>
                  </c:pt>
                  <c:pt idx="137">
                    <c:v>2022</c:v>
                  </c:pt>
                  <c:pt idx="138">
                    <c:v>2022</c:v>
                  </c:pt>
                  <c:pt idx="139">
                    <c:v>2022</c:v>
                  </c:pt>
                  <c:pt idx="140">
                    <c:v>2022</c:v>
                  </c:pt>
                  <c:pt idx="141">
                    <c:v>2022</c:v>
                  </c:pt>
                  <c:pt idx="142">
                    <c:v>2022</c:v>
                  </c:pt>
                  <c:pt idx="143">
                    <c:v>2022</c:v>
                  </c:pt>
                  <c:pt idx="144">
                    <c:v>2022</c:v>
                  </c:pt>
                  <c:pt idx="145">
                    <c:v>2022</c:v>
                  </c:pt>
                  <c:pt idx="146">
                    <c:v>2022</c:v>
                  </c:pt>
                  <c:pt idx="147">
                    <c:v>2022</c:v>
                  </c:pt>
                  <c:pt idx="148">
                    <c:v>2022</c:v>
                  </c:pt>
                  <c:pt idx="149">
                    <c:v>2022</c:v>
                  </c:pt>
                  <c:pt idx="150">
                    <c:v>2022</c:v>
                  </c:pt>
                  <c:pt idx="151">
                    <c:v>2022</c:v>
                  </c:pt>
                  <c:pt idx="152">
                    <c:v>2022</c:v>
                  </c:pt>
                  <c:pt idx="153">
                    <c:v>2022</c:v>
                  </c:pt>
                  <c:pt idx="154">
                    <c:v>2022</c:v>
                  </c:pt>
                  <c:pt idx="155">
                    <c:v>2022</c:v>
                  </c:pt>
                  <c:pt idx="156">
                    <c:v>2022</c:v>
                  </c:pt>
                  <c:pt idx="157">
                    <c:v>2022</c:v>
                  </c:pt>
                  <c:pt idx="158">
                    <c:v>2022</c:v>
                  </c:pt>
                  <c:pt idx="159">
                    <c:v>2022</c:v>
                  </c:pt>
                  <c:pt idx="160">
                    <c:v>2022</c:v>
                  </c:pt>
                  <c:pt idx="161">
                    <c:v>2022</c:v>
                  </c:pt>
                  <c:pt idx="162">
                    <c:v>2022</c:v>
                  </c:pt>
                  <c:pt idx="163">
                    <c:v>2022</c:v>
                  </c:pt>
                  <c:pt idx="164">
                    <c:v>2022</c:v>
                  </c:pt>
                  <c:pt idx="165">
                    <c:v>2022</c:v>
                  </c:pt>
                  <c:pt idx="166">
                    <c:v>2022</c:v>
                  </c:pt>
                  <c:pt idx="167">
                    <c:v>2022</c:v>
                  </c:pt>
                  <c:pt idx="168">
                    <c:v>2022</c:v>
                  </c:pt>
                  <c:pt idx="169">
                    <c:v>2023</c:v>
                  </c:pt>
                  <c:pt idx="170">
                    <c:v>2023</c:v>
                  </c:pt>
                  <c:pt idx="171">
                    <c:v>2023</c:v>
                  </c:pt>
                  <c:pt idx="172">
                    <c:v>2023</c:v>
                  </c:pt>
                  <c:pt idx="173">
                    <c:v>2023</c:v>
                  </c:pt>
                  <c:pt idx="174">
                    <c:v>2023</c:v>
                  </c:pt>
                  <c:pt idx="175">
                    <c:v>2023</c:v>
                  </c:pt>
                  <c:pt idx="176">
                    <c:v>2023</c:v>
                  </c:pt>
                  <c:pt idx="177">
                    <c:v>2023</c:v>
                  </c:pt>
                  <c:pt idx="178">
                    <c:v>2023</c:v>
                  </c:pt>
                  <c:pt idx="179">
                    <c:v>2023</c:v>
                  </c:pt>
                  <c:pt idx="180">
                    <c:v>2023</c:v>
                  </c:pt>
                  <c:pt idx="181">
                    <c:v>2023</c:v>
                  </c:pt>
                  <c:pt idx="182">
                    <c:v>2023</c:v>
                  </c:pt>
                  <c:pt idx="183">
                    <c:v>2023</c:v>
                  </c:pt>
                  <c:pt idx="184">
                    <c:v>2023</c:v>
                  </c:pt>
                  <c:pt idx="185">
                    <c:v>2023</c:v>
                  </c:pt>
                  <c:pt idx="186">
                    <c:v>2023</c:v>
                  </c:pt>
                  <c:pt idx="187">
                    <c:v>2023</c:v>
                  </c:pt>
                  <c:pt idx="188">
                    <c:v>2023</c:v>
                  </c:pt>
                  <c:pt idx="189">
                    <c:v>2023</c:v>
                  </c:pt>
                  <c:pt idx="190">
                    <c:v>2023</c:v>
                  </c:pt>
                  <c:pt idx="191">
                    <c:v>2023</c:v>
                  </c:pt>
                  <c:pt idx="192">
                    <c:v>2023</c:v>
                  </c:pt>
                  <c:pt idx="193">
                    <c:v>2023</c:v>
                  </c:pt>
                  <c:pt idx="194">
                    <c:v>2023</c:v>
                  </c:pt>
                  <c:pt idx="195">
                    <c:v>2023</c:v>
                  </c:pt>
                  <c:pt idx="196">
                    <c:v>2023</c:v>
                  </c:pt>
                  <c:pt idx="197">
                    <c:v>2023</c:v>
                  </c:pt>
                  <c:pt idx="198">
                    <c:v>2023</c:v>
                  </c:pt>
                  <c:pt idx="199">
                    <c:v>2023</c:v>
                  </c:pt>
                  <c:pt idx="200">
                    <c:v>2023</c:v>
                  </c:pt>
                  <c:pt idx="201">
                    <c:v>2023</c:v>
                  </c:pt>
                  <c:pt idx="202">
                    <c:v>2023</c:v>
                  </c:pt>
                  <c:pt idx="203">
                    <c:v>2023</c:v>
                  </c:pt>
                  <c:pt idx="204">
                    <c:v>2023</c:v>
                  </c:pt>
                  <c:pt idx="205">
                    <c:v>2023</c:v>
                  </c:pt>
                  <c:pt idx="206">
                    <c:v>2023</c:v>
                  </c:pt>
                  <c:pt idx="207">
                    <c:v>2023</c:v>
                  </c:pt>
                  <c:pt idx="208">
                    <c:v>2023</c:v>
                  </c:pt>
                  <c:pt idx="209">
                    <c:v>2023</c:v>
                  </c:pt>
                  <c:pt idx="210">
                    <c:v>2023</c:v>
                  </c:pt>
                  <c:pt idx="211">
                    <c:v>2023</c:v>
                  </c:pt>
                  <c:pt idx="212">
                    <c:v>2023</c:v>
                  </c:pt>
                  <c:pt idx="213">
                    <c:v>2023</c:v>
                  </c:pt>
                  <c:pt idx="214">
                    <c:v>2023</c:v>
                  </c:pt>
                  <c:pt idx="215">
                    <c:v>2023</c:v>
                  </c:pt>
                  <c:pt idx="216">
                    <c:v>2023</c:v>
                  </c:pt>
                  <c:pt idx="217">
                    <c:v>2023</c:v>
                  </c:pt>
                  <c:pt idx="218">
                    <c:v>2023</c:v>
                  </c:pt>
                  <c:pt idx="219">
                    <c:v>2023</c:v>
                  </c:pt>
                  <c:pt idx="220">
                    <c:v>2023</c:v>
                  </c:pt>
                  <c:pt idx="221">
                    <c:v>2023</c:v>
                  </c:pt>
                  <c:pt idx="222">
                    <c:v>2023</c:v>
                  </c:pt>
                  <c:pt idx="223">
                    <c:v>2023</c:v>
                  </c:pt>
                  <c:pt idx="224">
                    <c:v>2023</c:v>
                  </c:pt>
                  <c:pt idx="225">
                    <c:v>2023</c:v>
                  </c:pt>
                  <c:pt idx="226">
                    <c:v>2023</c:v>
                  </c:pt>
                  <c:pt idx="227">
                    <c:v>2023</c:v>
                  </c:pt>
                  <c:pt idx="228">
                    <c:v>2023</c:v>
                  </c:pt>
                  <c:pt idx="229">
                    <c:v>2023</c:v>
                  </c:pt>
                  <c:pt idx="230">
                    <c:v>2023</c:v>
                  </c:pt>
                  <c:pt idx="231">
                    <c:v>2023</c:v>
                  </c:pt>
                  <c:pt idx="232">
                    <c:v>2023</c:v>
                  </c:pt>
                  <c:pt idx="233">
                    <c:v>2023</c:v>
                  </c:pt>
                  <c:pt idx="234">
                    <c:v>2024</c:v>
                  </c:pt>
                  <c:pt idx="235">
                    <c:v>2024</c:v>
                  </c:pt>
                  <c:pt idx="236">
                    <c:v>2024</c:v>
                  </c:pt>
                  <c:pt idx="237">
                    <c:v>2024</c:v>
                  </c:pt>
                  <c:pt idx="238">
                    <c:v>2024</c:v>
                  </c:pt>
                  <c:pt idx="239">
                    <c:v>2024</c:v>
                  </c:pt>
                  <c:pt idx="240">
                    <c:v>2024</c:v>
                  </c:pt>
                  <c:pt idx="241">
                    <c:v>2024</c:v>
                  </c:pt>
                  <c:pt idx="242">
                    <c:v>2024</c:v>
                  </c:pt>
                  <c:pt idx="243">
                    <c:v>2024</c:v>
                  </c:pt>
                  <c:pt idx="244">
                    <c:v>2024</c:v>
                  </c:pt>
                  <c:pt idx="245">
                    <c:v>2024</c:v>
                  </c:pt>
                  <c:pt idx="246">
                    <c:v>2024</c:v>
                  </c:pt>
                  <c:pt idx="247">
                    <c:v>2024</c:v>
                  </c:pt>
                  <c:pt idx="248">
                    <c:v>2024</c:v>
                  </c:pt>
                  <c:pt idx="249">
                    <c:v>2024</c:v>
                  </c:pt>
                  <c:pt idx="250">
                    <c:v>2024</c:v>
                  </c:pt>
                  <c:pt idx="251">
                    <c:v>2024</c:v>
                  </c:pt>
                  <c:pt idx="252">
                    <c:v>2024</c:v>
                  </c:pt>
                  <c:pt idx="253">
                    <c:v>2024</c:v>
                  </c:pt>
                  <c:pt idx="254">
                    <c:v>2024</c:v>
                  </c:pt>
                  <c:pt idx="255">
                    <c:v>2024</c:v>
                  </c:pt>
                  <c:pt idx="256">
                    <c:v>2024</c:v>
                  </c:pt>
                  <c:pt idx="257">
                    <c:v>2024</c:v>
                  </c:pt>
                  <c:pt idx="258">
                    <c:v>2024</c:v>
                  </c:pt>
                  <c:pt idx="259">
                    <c:v>2024</c:v>
                  </c:pt>
                  <c:pt idx="260">
                    <c:v>2024</c:v>
                  </c:pt>
                  <c:pt idx="261">
                    <c:v>2024</c:v>
                  </c:pt>
                  <c:pt idx="262">
                    <c:v>2024</c:v>
                  </c:pt>
                  <c:pt idx="263">
                    <c:v>2024</c:v>
                  </c:pt>
                  <c:pt idx="264">
                    <c:v>2024</c:v>
                  </c:pt>
                  <c:pt idx="265">
                    <c:v>2024</c:v>
                  </c:pt>
                  <c:pt idx="266">
                    <c:v>2024</c:v>
                  </c:pt>
                  <c:pt idx="267">
                    <c:v>2024</c:v>
                  </c:pt>
                  <c:pt idx="268">
                    <c:v>2024</c:v>
                  </c:pt>
                  <c:pt idx="269">
                    <c:v>2024</c:v>
                  </c:pt>
                  <c:pt idx="270">
                    <c:v>2024</c:v>
                  </c:pt>
                  <c:pt idx="271">
                    <c:v>2024</c:v>
                  </c:pt>
                  <c:pt idx="272">
                    <c:v>2024</c:v>
                  </c:pt>
                  <c:pt idx="273">
                    <c:v>2024</c:v>
                  </c:pt>
                  <c:pt idx="274">
                    <c:v>2024</c:v>
                  </c:pt>
                </c:lvl>
                <c:lvl>
                  <c:pt idx="0">
                    <c:v>Jan</c:v>
                  </c:pt>
                  <c:pt idx="1">
                    <c:v>Jan</c:v>
                  </c:pt>
                  <c:pt idx="2">
                    <c:v>Jan</c:v>
                  </c:pt>
                  <c:pt idx="3">
                    <c:v>Jan</c:v>
                  </c:pt>
                  <c:pt idx="4">
                    <c:v>Jan</c:v>
                  </c:pt>
                  <c:pt idx="5">
                    <c:v>Jan</c:v>
                  </c:pt>
                  <c:pt idx="6">
                    <c:v>Feb</c:v>
                  </c:pt>
                  <c:pt idx="7">
                    <c:v>Feb</c:v>
                  </c:pt>
                  <c:pt idx="8">
                    <c:v>Feb</c:v>
                  </c:pt>
                  <c:pt idx="9">
                    <c:v>Feb</c:v>
                  </c:pt>
                  <c:pt idx="10">
                    <c:v>Feb</c:v>
                  </c:pt>
                  <c:pt idx="11">
                    <c:v>Mar</c:v>
                  </c:pt>
                  <c:pt idx="12">
                    <c:v>Mar</c:v>
                  </c:pt>
                  <c:pt idx="13">
                    <c:v>Mar</c:v>
                  </c:pt>
                  <c:pt idx="14">
                    <c:v>Mar</c:v>
                  </c:pt>
                  <c:pt idx="15">
                    <c:v>Mar</c:v>
                  </c:pt>
                  <c:pt idx="16">
                    <c:v>Mar</c:v>
                  </c:pt>
                  <c:pt idx="17">
                    <c:v>Apr</c:v>
                  </c:pt>
                  <c:pt idx="18">
                    <c:v>Apr</c:v>
                  </c:pt>
                  <c:pt idx="19">
                    <c:v>May</c:v>
                  </c:pt>
                  <c:pt idx="20">
                    <c:v>May</c:v>
                  </c:pt>
                  <c:pt idx="21">
                    <c:v>May</c:v>
                  </c:pt>
                  <c:pt idx="22">
                    <c:v>May</c:v>
                  </c:pt>
                  <c:pt idx="23">
                    <c:v>May</c:v>
                  </c:pt>
                  <c:pt idx="24">
                    <c:v>Jun</c:v>
                  </c:pt>
                  <c:pt idx="25">
                    <c:v>Jun</c:v>
                  </c:pt>
                  <c:pt idx="26">
                    <c:v>Jun</c:v>
                  </c:pt>
                  <c:pt idx="27">
                    <c:v>Jun</c:v>
                  </c:pt>
                  <c:pt idx="28">
                    <c:v>Jul</c:v>
                  </c:pt>
                  <c:pt idx="29">
                    <c:v>Jul</c:v>
                  </c:pt>
                  <c:pt idx="30">
                    <c:v>Aug</c:v>
                  </c:pt>
                  <c:pt idx="31">
                    <c:v>Aug</c:v>
                  </c:pt>
                  <c:pt idx="32">
                    <c:v>Aug</c:v>
                  </c:pt>
                  <c:pt idx="33">
                    <c:v>Aug</c:v>
                  </c:pt>
                  <c:pt idx="34">
                    <c:v>Aug</c:v>
                  </c:pt>
                  <c:pt idx="35">
                    <c:v>Sep</c:v>
                  </c:pt>
                  <c:pt idx="36">
                    <c:v>Sep</c:v>
                  </c:pt>
                  <c:pt idx="37">
                    <c:v>Sep</c:v>
                  </c:pt>
                  <c:pt idx="38">
                    <c:v>Oct</c:v>
                  </c:pt>
                  <c:pt idx="39">
                    <c:v>Oct</c:v>
                  </c:pt>
                  <c:pt idx="40">
                    <c:v>Oct</c:v>
                  </c:pt>
                  <c:pt idx="41">
                    <c:v>Oct</c:v>
                  </c:pt>
                  <c:pt idx="42">
                    <c:v>Oct</c:v>
                  </c:pt>
                  <c:pt idx="43">
                    <c:v>Oct</c:v>
                  </c:pt>
                  <c:pt idx="44">
                    <c:v>Nov</c:v>
                  </c:pt>
                  <c:pt idx="45">
                    <c:v>Dec</c:v>
                  </c:pt>
                  <c:pt idx="46">
                    <c:v>Dec</c:v>
                  </c:pt>
                  <c:pt idx="47">
                    <c:v>Dec</c:v>
                  </c:pt>
                  <c:pt idx="48">
                    <c:v>Dec</c:v>
                  </c:pt>
                  <c:pt idx="49">
                    <c:v>Jan</c:v>
                  </c:pt>
                  <c:pt idx="50">
                    <c:v>Jan</c:v>
                  </c:pt>
                  <c:pt idx="51">
                    <c:v>Jan</c:v>
                  </c:pt>
                  <c:pt idx="52">
                    <c:v>Jan</c:v>
                  </c:pt>
                  <c:pt idx="53">
                    <c:v>Feb</c:v>
                  </c:pt>
                  <c:pt idx="54">
                    <c:v>Feb</c:v>
                  </c:pt>
                  <c:pt idx="55">
                    <c:v>Feb</c:v>
                  </c:pt>
                  <c:pt idx="56">
                    <c:v>Mar</c:v>
                  </c:pt>
                  <c:pt idx="57">
                    <c:v>Mar</c:v>
                  </c:pt>
                  <c:pt idx="58">
                    <c:v>Apr</c:v>
                  </c:pt>
                  <c:pt idx="59">
                    <c:v>Apr</c:v>
                  </c:pt>
                  <c:pt idx="60">
                    <c:v>May</c:v>
                  </c:pt>
                  <c:pt idx="61">
                    <c:v>May</c:v>
                  </c:pt>
                  <c:pt idx="62">
                    <c:v>May</c:v>
                  </c:pt>
                  <c:pt idx="63">
                    <c:v>May</c:v>
                  </c:pt>
                  <c:pt idx="64">
                    <c:v>May</c:v>
                  </c:pt>
                  <c:pt idx="65">
                    <c:v>May</c:v>
                  </c:pt>
                  <c:pt idx="66">
                    <c:v>May</c:v>
                  </c:pt>
                  <c:pt idx="67">
                    <c:v>Jun</c:v>
                  </c:pt>
                  <c:pt idx="68">
                    <c:v>Jun</c:v>
                  </c:pt>
                  <c:pt idx="69">
                    <c:v>Jul</c:v>
                  </c:pt>
                  <c:pt idx="70">
                    <c:v>Jul</c:v>
                  </c:pt>
                  <c:pt idx="71">
                    <c:v>Jul</c:v>
                  </c:pt>
                  <c:pt idx="72">
                    <c:v>Jul</c:v>
                  </c:pt>
                  <c:pt idx="73">
                    <c:v>Jul</c:v>
                  </c:pt>
                  <c:pt idx="74">
                    <c:v>Jul</c:v>
                  </c:pt>
                  <c:pt idx="75">
                    <c:v>Aug</c:v>
                  </c:pt>
                  <c:pt idx="76">
                    <c:v>Aug</c:v>
                  </c:pt>
                  <c:pt idx="77">
                    <c:v>Aug</c:v>
                  </c:pt>
                  <c:pt idx="78">
                    <c:v>Aug</c:v>
                  </c:pt>
                  <c:pt idx="79">
                    <c:v>Aug</c:v>
                  </c:pt>
                  <c:pt idx="80">
                    <c:v>Sep</c:v>
                  </c:pt>
                  <c:pt idx="81">
                    <c:v>Sep</c:v>
                  </c:pt>
                  <c:pt idx="82">
                    <c:v>Oct</c:v>
                  </c:pt>
                  <c:pt idx="83">
                    <c:v>Oct</c:v>
                  </c:pt>
                  <c:pt idx="84">
                    <c:v>Oct</c:v>
                  </c:pt>
                  <c:pt idx="85">
                    <c:v>Oct</c:v>
                  </c:pt>
                  <c:pt idx="86">
                    <c:v>Oct</c:v>
                  </c:pt>
                  <c:pt idx="87">
                    <c:v>Oct</c:v>
                  </c:pt>
                  <c:pt idx="88">
                    <c:v>Oct</c:v>
                  </c:pt>
                  <c:pt idx="89">
                    <c:v>Oct</c:v>
                  </c:pt>
                  <c:pt idx="90">
                    <c:v>Oct</c:v>
                  </c:pt>
                  <c:pt idx="91">
                    <c:v>Nov</c:v>
                  </c:pt>
                  <c:pt idx="92">
                    <c:v>Nov</c:v>
                  </c:pt>
                  <c:pt idx="93">
                    <c:v>Nov</c:v>
                  </c:pt>
                  <c:pt idx="94">
                    <c:v>Dec</c:v>
                  </c:pt>
                  <c:pt idx="95">
                    <c:v>Dec</c:v>
                  </c:pt>
                  <c:pt idx="96">
                    <c:v>Dec</c:v>
                  </c:pt>
                  <c:pt idx="97">
                    <c:v>Dec</c:v>
                  </c:pt>
                  <c:pt idx="98">
                    <c:v>Dec</c:v>
                  </c:pt>
                  <c:pt idx="99">
                    <c:v>Dec</c:v>
                  </c:pt>
                  <c:pt idx="100">
                    <c:v>Dec</c:v>
                  </c:pt>
                  <c:pt idx="101">
                    <c:v>Dec</c:v>
                  </c:pt>
                  <c:pt idx="102">
                    <c:v>Jan</c:v>
                  </c:pt>
                  <c:pt idx="103">
                    <c:v>Jan</c:v>
                  </c:pt>
                  <c:pt idx="104">
                    <c:v>Jan</c:v>
                  </c:pt>
                  <c:pt idx="105">
                    <c:v>Jan</c:v>
                  </c:pt>
                  <c:pt idx="106">
                    <c:v>Jan</c:v>
                  </c:pt>
                  <c:pt idx="107">
                    <c:v>Feb</c:v>
                  </c:pt>
                  <c:pt idx="108">
                    <c:v>Feb</c:v>
                  </c:pt>
                  <c:pt idx="109">
                    <c:v>Feb</c:v>
                  </c:pt>
                  <c:pt idx="110">
                    <c:v>Feb</c:v>
                  </c:pt>
                  <c:pt idx="111">
                    <c:v>Feb</c:v>
                  </c:pt>
                  <c:pt idx="112">
                    <c:v>Feb</c:v>
                  </c:pt>
                  <c:pt idx="113">
                    <c:v>Mar</c:v>
                  </c:pt>
                  <c:pt idx="114">
                    <c:v>Mar</c:v>
                  </c:pt>
                  <c:pt idx="115">
                    <c:v>Mar</c:v>
                  </c:pt>
                  <c:pt idx="116">
                    <c:v>Mar</c:v>
                  </c:pt>
                  <c:pt idx="117">
                    <c:v>Apr</c:v>
                  </c:pt>
                  <c:pt idx="118">
                    <c:v>Apr</c:v>
                  </c:pt>
                  <c:pt idx="119">
                    <c:v>Apr</c:v>
                  </c:pt>
                  <c:pt idx="120">
                    <c:v>Apr</c:v>
                  </c:pt>
                  <c:pt idx="121">
                    <c:v>Apr</c:v>
                  </c:pt>
                  <c:pt idx="122">
                    <c:v>Apr</c:v>
                  </c:pt>
                  <c:pt idx="123">
                    <c:v>Apr</c:v>
                  </c:pt>
                  <c:pt idx="124">
                    <c:v>Apr</c:v>
                  </c:pt>
                  <c:pt idx="125">
                    <c:v>Apr</c:v>
                  </c:pt>
                  <c:pt idx="126">
                    <c:v>May</c:v>
                  </c:pt>
                  <c:pt idx="127">
                    <c:v>May</c:v>
                  </c:pt>
                  <c:pt idx="128">
                    <c:v>May</c:v>
                  </c:pt>
                  <c:pt idx="129">
                    <c:v>Jun</c:v>
                  </c:pt>
                  <c:pt idx="130">
                    <c:v>Jun</c:v>
                  </c:pt>
                  <c:pt idx="131">
                    <c:v>Jun</c:v>
                  </c:pt>
                  <c:pt idx="132">
                    <c:v>Jun</c:v>
                  </c:pt>
                  <c:pt idx="133">
                    <c:v>Jun</c:v>
                  </c:pt>
                  <c:pt idx="134">
                    <c:v>Jun</c:v>
                  </c:pt>
                  <c:pt idx="135">
                    <c:v>Jul</c:v>
                  </c:pt>
                  <c:pt idx="136">
                    <c:v>Jul</c:v>
                  </c:pt>
                  <c:pt idx="137">
                    <c:v>Jul</c:v>
                  </c:pt>
                  <c:pt idx="138">
                    <c:v>Jul</c:v>
                  </c:pt>
                  <c:pt idx="139">
                    <c:v>Aug</c:v>
                  </c:pt>
                  <c:pt idx="140">
                    <c:v>Aug</c:v>
                  </c:pt>
                  <c:pt idx="141">
                    <c:v>Aug</c:v>
                  </c:pt>
                  <c:pt idx="142">
                    <c:v>Aug</c:v>
                  </c:pt>
                  <c:pt idx="143">
                    <c:v>Aug</c:v>
                  </c:pt>
                  <c:pt idx="144">
                    <c:v>Sep</c:v>
                  </c:pt>
                  <c:pt idx="145">
                    <c:v>Sep</c:v>
                  </c:pt>
                  <c:pt idx="146">
                    <c:v>Sep</c:v>
                  </c:pt>
                  <c:pt idx="147">
                    <c:v>Sep</c:v>
                  </c:pt>
                  <c:pt idx="148">
                    <c:v>Sep</c:v>
                  </c:pt>
                  <c:pt idx="149">
                    <c:v>Sep</c:v>
                  </c:pt>
                  <c:pt idx="150">
                    <c:v>Sep</c:v>
                  </c:pt>
                  <c:pt idx="151">
                    <c:v>Oct</c:v>
                  </c:pt>
                  <c:pt idx="152">
                    <c:v>Oct</c:v>
                  </c:pt>
                  <c:pt idx="153">
                    <c:v>Oct</c:v>
                  </c:pt>
                  <c:pt idx="154">
                    <c:v>Oct</c:v>
                  </c:pt>
                  <c:pt idx="155">
                    <c:v>Oct</c:v>
                  </c:pt>
                  <c:pt idx="156">
                    <c:v>Oct</c:v>
                  </c:pt>
                  <c:pt idx="157">
                    <c:v>Oct</c:v>
                  </c:pt>
                  <c:pt idx="158">
                    <c:v>Oct</c:v>
                  </c:pt>
                  <c:pt idx="159">
                    <c:v>Nov</c:v>
                  </c:pt>
                  <c:pt idx="160">
                    <c:v>Nov</c:v>
                  </c:pt>
                  <c:pt idx="161">
                    <c:v>Dec</c:v>
                  </c:pt>
                  <c:pt idx="162">
                    <c:v>Dec</c:v>
                  </c:pt>
                  <c:pt idx="163">
                    <c:v>Dec</c:v>
                  </c:pt>
                  <c:pt idx="164">
                    <c:v>Dec</c:v>
                  </c:pt>
                  <c:pt idx="165">
                    <c:v>Dec</c:v>
                  </c:pt>
                  <c:pt idx="166">
                    <c:v>Dec</c:v>
                  </c:pt>
                  <c:pt idx="167">
                    <c:v>Dec</c:v>
                  </c:pt>
                  <c:pt idx="168">
                    <c:v>Dec</c:v>
                  </c:pt>
                  <c:pt idx="169">
                    <c:v>Jan</c:v>
                  </c:pt>
                  <c:pt idx="170">
                    <c:v>Feb</c:v>
                  </c:pt>
                  <c:pt idx="171">
                    <c:v>Feb</c:v>
                  </c:pt>
                  <c:pt idx="172">
                    <c:v>Feb</c:v>
                  </c:pt>
                  <c:pt idx="173">
                    <c:v>Feb</c:v>
                  </c:pt>
                  <c:pt idx="174">
                    <c:v>Feb</c:v>
                  </c:pt>
                  <c:pt idx="175">
                    <c:v>Mar</c:v>
                  </c:pt>
                  <c:pt idx="176">
                    <c:v>Mar</c:v>
                  </c:pt>
                  <c:pt idx="177">
                    <c:v>Mar</c:v>
                  </c:pt>
                  <c:pt idx="178">
                    <c:v>Mar</c:v>
                  </c:pt>
                  <c:pt idx="179">
                    <c:v>Mar</c:v>
                  </c:pt>
                  <c:pt idx="180">
                    <c:v>Mar</c:v>
                  </c:pt>
                  <c:pt idx="181">
                    <c:v>Mar</c:v>
                  </c:pt>
                  <c:pt idx="182">
                    <c:v>Apr</c:v>
                  </c:pt>
                  <c:pt idx="183">
                    <c:v>Apr</c:v>
                  </c:pt>
                  <c:pt idx="184">
                    <c:v>Apr</c:v>
                  </c:pt>
                  <c:pt idx="185">
                    <c:v>Apr</c:v>
                  </c:pt>
                  <c:pt idx="186">
                    <c:v>Apr</c:v>
                  </c:pt>
                  <c:pt idx="187">
                    <c:v>May</c:v>
                  </c:pt>
                  <c:pt idx="188">
                    <c:v>May</c:v>
                  </c:pt>
                  <c:pt idx="189">
                    <c:v>May</c:v>
                  </c:pt>
                  <c:pt idx="190">
                    <c:v>May</c:v>
                  </c:pt>
                  <c:pt idx="191">
                    <c:v>May</c:v>
                  </c:pt>
                  <c:pt idx="192">
                    <c:v>May</c:v>
                  </c:pt>
                  <c:pt idx="193">
                    <c:v>May</c:v>
                  </c:pt>
                  <c:pt idx="194">
                    <c:v>May</c:v>
                  </c:pt>
                  <c:pt idx="195">
                    <c:v>Jun</c:v>
                  </c:pt>
                  <c:pt idx="196">
                    <c:v>Jun</c:v>
                  </c:pt>
                  <c:pt idx="197">
                    <c:v>Jun</c:v>
                  </c:pt>
                  <c:pt idx="198">
                    <c:v>Jun</c:v>
                  </c:pt>
                  <c:pt idx="199">
                    <c:v>Jun</c:v>
                  </c:pt>
                  <c:pt idx="200">
                    <c:v>Jul</c:v>
                  </c:pt>
                  <c:pt idx="201">
                    <c:v>Jul</c:v>
                  </c:pt>
                  <c:pt idx="202">
                    <c:v>Jul</c:v>
                  </c:pt>
                  <c:pt idx="203">
                    <c:v>Jul</c:v>
                  </c:pt>
                  <c:pt idx="204">
                    <c:v>Jul</c:v>
                  </c:pt>
                  <c:pt idx="205">
                    <c:v>Jul</c:v>
                  </c:pt>
                  <c:pt idx="206">
                    <c:v>Jul</c:v>
                  </c:pt>
                  <c:pt idx="207">
                    <c:v>Aug</c:v>
                  </c:pt>
                  <c:pt idx="208">
                    <c:v>Aug</c:v>
                  </c:pt>
                  <c:pt idx="209">
                    <c:v>Aug</c:v>
                  </c:pt>
                  <c:pt idx="210">
                    <c:v>Aug</c:v>
                  </c:pt>
                  <c:pt idx="211">
                    <c:v>Aug</c:v>
                  </c:pt>
                  <c:pt idx="212">
                    <c:v>Aug</c:v>
                  </c:pt>
                  <c:pt idx="213">
                    <c:v>Aug</c:v>
                  </c:pt>
                  <c:pt idx="214">
                    <c:v>Sep</c:v>
                  </c:pt>
                  <c:pt idx="215">
                    <c:v>Sep</c:v>
                  </c:pt>
                  <c:pt idx="216">
                    <c:v>Sep</c:v>
                  </c:pt>
                  <c:pt idx="217">
                    <c:v>Oct</c:v>
                  </c:pt>
                  <c:pt idx="218">
                    <c:v>Oct</c:v>
                  </c:pt>
                  <c:pt idx="219">
                    <c:v>Oct</c:v>
                  </c:pt>
                  <c:pt idx="220">
                    <c:v>Oct</c:v>
                  </c:pt>
                  <c:pt idx="221">
                    <c:v>Oct</c:v>
                  </c:pt>
                  <c:pt idx="222">
                    <c:v>Oct</c:v>
                  </c:pt>
                  <c:pt idx="223">
                    <c:v>Oct</c:v>
                  </c:pt>
                  <c:pt idx="224">
                    <c:v>Nov</c:v>
                  </c:pt>
                  <c:pt idx="225">
                    <c:v>Nov</c:v>
                  </c:pt>
                  <c:pt idx="226">
                    <c:v>Nov</c:v>
                  </c:pt>
                  <c:pt idx="227">
                    <c:v>Nov</c:v>
                  </c:pt>
                  <c:pt idx="228">
                    <c:v>Nov</c:v>
                  </c:pt>
                  <c:pt idx="229">
                    <c:v>Dec</c:v>
                  </c:pt>
                  <c:pt idx="230">
                    <c:v>Dec</c:v>
                  </c:pt>
                  <c:pt idx="231">
                    <c:v>Dec</c:v>
                  </c:pt>
                  <c:pt idx="232">
                    <c:v>Dec</c:v>
                  </c:pt>
                  <c:pt idx="233">
                    <c:v>Dec</c:v>
                  </c:pt>
                  <c:pt idx="234">
                    <c:v>Jan</c:v>
                  </c:pt>
                  <c:pt idx="235">
                    <c:v>Jan</c:v>
                  </c:pt>
                  <c:pt idx="236">
                    <c:v>Jan</c:v>
                  </c:pt>
                  <c:pt idx="237">
                    <c:v>Jan</c:v>
                  </c:pt>
                  <c:pt idx="238">
                    <c:v>Jan</c:v>
                  </c:pt>
                  <c:pt idx="239">
                    <c:v>Jan</c:v>
                  </c:pt>
                  <c:pt idx="240">
                    <c:v>Feb</c:v>
                  </c:pt>
                  <c:pt idx="241">
                    <c:v>Feb</c:v>
                  </c:pt>
                  <c:pt idx="242">
                    <c:v>Mar</c:v>
                  </c:pt>
                  <c:pt idx="243">
                    <c:v>Mar</c:v>
                  </c:pt>
                  <c:pt idx="244">
                    <c:v>Mar</c:v>
                  </c:pt>
                  <c:pt idx="245">
                    <c:v>Mar</c:v>
                  </c:pt>
                  <c:pt idx="246">
                    <c:v>Mar</c:v>
                  </c:pt>
                  <c:pt idx="247">
                    <c:v>Apr</c:v>
                  </c:pt>
                  <c:pt idx="248">
                    <c:v>Apr</c:v>
                  </c:pt>
                  <c:pt idx="249">
                    <c:v>Apr</c:v>
                  </c:pt>
                  <c:pt idx="250">
                    <c:v>Apr</c:v>
                  </c:pt>
                  <c:pt idx="251">
                    <c:v>May</c:v>
                  </c:pt>
                  <c:pt idx="252">
                    <c:v>May</c:v>
                  </c:pt>
                  <c:pt idx="253">
                    <c:v>Jun</c:v>
                  </c:pt>
                  <c:pt idx="254">
                    <c:v>Jun</c:v>
                  </c:pt>
                  <c:pt idx="255">
                    <c:v>Jul</c:v>
                  </c:pt>
                  <c:pt idx="256">
                    <c:v>Jul</c:v>
                  </c:pt>
                  <c:pt idx="257">
                    <c:v>Aug</c:v>
                  </c:pt>
                  <c:pt idx="258">
                    <c:v>Sep</c:v>
                  </c:pt>
                  <c:pt idx="259">
                    <c:v>Sep</c:v>
                  </c:pt>
                  <c:pt idx="260">
                    <c:v>Oct</c:v>
                  </c:pt>
                  <c:pt idx="261">
                    <c:v>Oct</c:v>
                  </c:pt>
                  <c:pt idx="262">
                    <c:v>Nov</c:v>
                  </c:pt>
                  <c:pt idx="263">
                    <c:v>Nov</c:v>
                  </c:pt>
                  <c:pt idx="264">
                    <c:v>Nov</c:v>
                  </c:pt>
                  <c:pt idx="265">
                    <c:v>Nov</c:v>
                  </c:pt>
                  <c:pt idx="266">
                    <c:v>Nov</c:v>
                  </c:pt>
                  <c:pt idx="267">
                    <c:v>Nov</c:v>
                  </c:pt>
                  <c:pt idx="268">
                    <c:v>Nov</c:v>
                  </c:pt>
                  <c:pt idx="269">
                    <c:v>Nov</c:v>
                  </c:pt>
                  <c:pt idx="270">
                    <c:v>Nov</c:v>
                  </c:pt>
                  <c:pt idx="271">
                    <c:v>Nov</c:v>
                  </c:pt>
                  <c:pt idx="272">
                    <c:v>Nov</c:v>
                  </c:pt>
                  <c:pt idx="273">
                    <c:v>Nov</c:v>
                  </c:pt>
                  <c:pt idx="274">
                    <c:v>Nov</c:v>
                  </c:pt>
                </c:lvl>
              </c:multiLvlStrCache>
            </c:multiLvlStrRef>
          </c:cat>
          <c:val>
            <c:numRef>
              <c:f>'Raw_FuelLog'!$L$2:$L$276</c:f>
              <c:numCache>
                <c:formatCode>0.000</c:formatCode>
                <c:ptCount val="275"/>
                <c:pt idx="0">
                  <c:v>28.621159999999996</c:v>
                </c:pt>
                <c:pt idx="1">
                  <c:v>28.621159999999996</c:v>
                </c:pt>
                <c:pt idx="2">
                  <c:v>28.621159999999996</c:v>
                </c:pt>
                <c:pt idx="3">
                  <c:v>28.621159999999996</c:v>
                </c:pt>
                <c:pt idx="4">
                  <c:v>28.621159999999996</c:v>
                </c:pt>
                <c:pt idx="5">
                  <c:v>28.621159999999996</c:v>
                </c:pt>
                <c:pt idx="6">
                  <c:v>28.621159999999996</c:v>
                </c:pt>
                <c:pt idx="7">
                  <c:v>28.621159999999996</c:v>
                </c:pt>
                <c:pt idx="8">
                  <c:v>28.621159999999996</c:v>
                </c:pt>
                <c:pt idx="9">
                  <c:v>28.621159999999996</c:v>
                </c:pt>
                <c:pt idx="10">
                  <c:v>28.621159999999996</c:v>
                </c:pt>
                <c:pt idx="11">
                  <c:v>28.621159999999996</c:v>
                </c:pt>
                <c:pt idx="12">
                  <c:v>28.621159999999996</c:v>
                </c:pt>
                <c:pt idx="13">
                  <c:v>28.621159999999996</c:v>
                </c:pt>
                <c:pt idx="14">
                  <c:v>28.621159999999996</c:v>
                </c:pt>
                <c:pt idx="15">
                  <c:v>28.621159999999996</c:v>
                </c:pt>
                <c:pt idx="16">
                  <c:v>28.621159999999996</c:v>
                </c:pt>
                <c:pt idx="17">
                  <c:v>28.621159999999996</c:v>
                </c:pt>
                <c:pt idx="18">
                  <c:v>28.621159999999996</c:v>
                </c:pt>
                <c:pt idx="19">
                  <c:v>28.621159999999996</c:v>
                </c:pt>
                <c:pt idx="20">
                  <c:v>28.621159999999996</c:v>
                </c:pt>
                <c:pt idx="21">
                  <c:v>28.621159999999996</c:v>
                </c:pt>
                <c:pt idx="22">
                  <c:v>28.621159999999996</c:v>
                </c:pt>
                <c:pt idx="23">
                  <c:v>28.621159999999996</c:v>
                </c:pt>
                <c:pt idx="24">
                  <c:v>28.621159999999996</c:v>
                </c:pt>
                <c:pt idx="25">
                  <c:v>28.621159999999996</c:v>
                </c:pt>
                <c:pt idx="26">
                  <c:v>28.621159999999996</c:v>
                </c:pt>
                <c:pt idx="27">
                  <c:v>28.621159999999996</c:v>
                </c:pt>
                <c:pt idx="28">
                  <c:v>28.621159999999996</c:v>
                </c:pt>
                <c:pt idx="29">
                  <c:v>28.621159999999996</c:v>
                </c:pt>
                <c:pt idx="30">
                  <c:v>28.621159999999996</c:v>
                </c:pt>
                <c:pt idx="31">
                  <c:v>28.621159999999996</c:v>
                </c:pt>
                <c:pt idx="32">
                  <c:v>28.621159999999996</c:v>
                </c:pt>
                <c:pt idx="33">
                  <c:v>28.621159999999996</c:v>
                </c:pt>
                <c:pt idx="34">
                  <c:v>28.621159999999996</c:v>
                </c:pt>
                <c:pt idx="35">
                  <c:v>28.621159999999996</c:v>
                </c:pt>
                <c:pt idx="36">
                  <c:v>28.621159999999996</c:v>
                </c:pt>
                <c:pt idx="37">
                  <c:v>28.621159999999996</c:v>
                </c:pt>
                <c:pt idx="38">
                  <c:v>28.621159999999996</c:v>
                </c:pt>
                <c:pt idx="39">
                  <c:v>28.621159999999996</c:v>
                </c:pt>
                <c:pt idx="40">
                  <c:v>28.621159999999996</c:v>
                </c:pt>
                <c:pt idx="41">
                  <c:v>28.621159999999996</c:v>
                </c:pt>
                <c:pt idx="42">
                  <c:v>28.621159999999996</c:v>
                </c:pt>
                <c:pt idx="43">
                  <c:v>28.621159999999996</c:v>
                </c:pt>
                <c:pt idx="44">
                  <c:v>28.621159999999996</c:v>
                </c:pt>
                <c:pt idx="45">
                  <c:v>28.621159999999996</c:v>
                </c:pt>
                <c:pt idx="46">
                  <c:v>28.621159999999996</c:v>
                </c:pt>
                <c:pt idx="47">
                  <c:v>28.621159999999996</c:v>
                </c:pt>
                <c:pt idx="48">
                  <c:v>28.621159999999996</c:v>
                </c:pt>
                <c:pt idx="49">
                  <c:v>28.621159999999996</c:v>
                </c:pt>
                <c:pt idx="50">
                  <c:v>28.621159999999996</c:v>
                </c:pt>
                <c:pt idx="51">
                  <c:v>28.621159999999996</c:v>
                </c:pt>
                <c:pt idx="52">
                  <c:v>28.621159999999996</c:v>
                </c:pt>
                <c:pt idx="53">
                  <c:v>28.621159999999996</c:v>
                </c:pt>
                <c:pt idx="54">
                  <c:v>28.621159999999996</c:v>
                </c:pt>
                <c:pt idx="55">
                  <c:v>28.621159999999996</c:v>
                </c:pt>
                <c:pt idx="56">
                  <c:v>28.621159999999996</c:v>
                </c:pt>
                <c:pt idx="57">
                  <c:v>28.621159999999996</c:v>
                </c:pt>
                <c:pt idx="58">
                  <c:v>28.621159999999996</c:v>
                </c:pt>
                <c:pt idx="59">
                  <c:v>28.621159999999996</c:v>
                </c:pt>
                <c:pt idx="60">
                  <c:v>28.621159999999996</c:v>
                </c:pt>
                <c:pt idx="61">
                  <c:v>28.621159999999996</c:v>
                </c:pt>
                <c:pt idx="62">
                  <c:v>28.621159999999996</c:v>
                </c:pt>
                <c:pt idx="63">
                  <c:v>28.621159999999996</c:v>
                </c:pt>
                <c:pt idx="64">
                  <c:v>28.621159999999996</c:v>
                </c:pt>
                <c:pt idx="65">
                  <c:v>28.621159999999996</c:v>
                </c:pt>
                <c:pt idx="66">
                  <c:v>28.621159999999996</c:v>
                </c:pt>
                <c:pt idx="67">
                  <c:v>28.621159999999996</c:v>
                </c:pt>
                <c:pt idx="68">
                  <c:v>28.621159999999996</c:v>
                </c:pt>
                <c:pt idx="69">
                  <c:v>28.621159999999996</c:v>
                </c:pt>
                <c:pt idx="70">
                  <c:v>28.621159999999996</c:v>
                </c:pt>
                <c:pt idx="71">
                  <c:v>28.621159999999996</c:v>
                </c:pt>
                <c:pt idx="72">
                  <c:v>28.621159999999996</c:v>
                </c:pt>
                <c:pt idx="73">
                  <c:v>28.621159999999996</c:v>
                </c:pt>
                <c:pt idx="74">
                  <c:v>28.621159999999996</c:v>
                </c:pt>
                <c:pt idx="75">
                  <c:v>28.621159999999996</c:v>
                </c:pt>
                <c:pt idx="76">
                  <c:v>28.621159999999996</c:v>
                </c:pt>
                <c:pt idx="77">
                  <c:v>28.621159999999996</c:v>
                </c:pt>
                <c:pt idx="78">
                  <c:v>28.621159999999996</c:v>
                </c:pt>
                <c:pt idx="79">
                  <c:v>28.621159999999996</c:v>
                </c:pt>
                <c:pt idx="80">
                  <c:v>28.621159999999996</c:v>
                </c:pt>
                <c:pt idx="81">
                  <c:v>28.621159999999996</c:v>
                </c:pt>
                <c:pt idx="82">
                  <c:v>28.621159999999996</c:v>
                </c:pt>
                <c:pt idx="83">
                  <c:v>28.621159999999996</c:v>
                </c:pt>
                <c:pt idx="84">
                  <c:v>28.621159999999996</c:v>
                </c:pt>
                <c:pt idx="85">
                  <c:v>28.621159999999996</c:v>
                </c:pt>
                <c:pt idx="86">
                  <c:v>28.621159999999996</c:v>
                </c:pt>
                <c:pt idx="87">
                  <c:v>28.621159999999996</c:v>
                </c:pt>
                <c:pt idx="88">
                  <c:v>28.621159999999996</c:v>
                </c:pt>
                <c:pt idx="89">
                  <c:v>28.621159999999996</c:v>
                </c:pt>
                <c:pt idx="90">
                  <c:v>28.621159999999996</c:v>
                </c:pt>
                <c:pt idx="91">
                  <c:v>28.621159999999996</c:v>
                </c:pt>
                <c:pt idx="92">
                  <c:v>28.621159999999996</c:v>
                </c:pt>
                <c:pt idx="93">
                  <c:v>28.621159999999996</c:v>
                </c:pt>
                <c:pt idx="94">
                  <c:v>28.621159999999996</c:v>
                </c:pt>
                <c:pt idx="95">
                  <c:v>28.621159999999996</c:v>
                </c:pt>
                <c:pt idx="96">
                  <c:v>28.621159999999996</c:v>
                </c:pt>
                <c:pt idx="97">
                  <c:v>28.621159999999996</c:v>
                </c:pt>
                <c:pt idx="98">
                  <c:v>28.621159999999996</c:v>
                </c:pt>
                <c:pt idx="99">
                  <c:v>28.621159999999996</c:v>
                </c:pt>
                <c:pt idx="100">
                  <c:v>28.621159999999996</c:v>
                </c:pt>
                <c:pt idx="101">
                  <c:v>28.621159999999996</c:v>
                </c:pt>
                <c:pt idx="102">
                  <c:v>28.621159999999996</c:v>
                </c:pt>
                <c:pt idx="103">
                  <c:v>28.621159999999996</c:v>
                </c:pt>
                <c:pt idx="104">
                  <c:v>28.621159999999996</c:v>
                </c:pt>
                <c:pt idx="105">
                  <c:v>28.621159999999996</c:v>
                </c:pt>
                <c:pt idx="106">
                  <c:v>28.621159999999996</c:v>
                </c:pt>
                <c:pt idx="107">
                  <c:v>28.621159999999996</c:v>
                </c:pt>
                <c:pt idx="108">
                  <c:v>28.621159999999996</c:v>
                </c:pt>
                <c:pt idx="109">
                  <c:v>28.621159999999996</c:v>
                </c:pt>
                <c:pt idx="110">
                  <c:v>28.621159999999996</c:v>
                </c:pt>
                <c:pt idx="111">
                  <c:v>28.621159999999996</c:v>
                </c:pt>
                <c:pt idx="112">
                  <c:v>28.621159999999996</c:v>
                </c:pt>
                <c:pt idx="113">
                  <c:v>28.621159999999996</c:v>
                </c:pt>
                <c:pt idx="114">
                  <c:v>28.621159999999996</c:v>
                </c:pt>
                <c:pt idx="115">
                  <c:v>28.621159999999996</c:v>
                </c:pt>
                <c:pt idx="116">
                  <c:v>28.621159999999996</c:v>
                </c:pt>
                <c:pt idx="117">
                  <c:v>28.621159999999996</c:v>
                </c:pt>
                <c:pt idx="118">
                  <c:v>28.621159999999996</c:v>
                </c:pt>
                <c:pt idx="119">
                  <c:v>28.621159999999996</c:v>
                </c:pt>
                <c:pt idx="120">
                  <c:v>28.621159999999996</c:v>
                </c:pt>
                <c:pt idx="121">
                  <c:v>28.621159999999996</c:v>
                </c:pt>
                <c:pt idx="122">
                  <c:v>28.621159999999996</c:v>
                </c:pt>
                <c:pt idx="123">
                  <c:v>28.621159999999996</c:v>
                </c:pt>
                <c:pt idx="124">
                  <c:v>28.621159999999996</c:v>
                </c:pt>
                <c:pt idx="125">
                  <c:v>28.621159999999996</c:v>
                </c:pt>
                <c:pt idx="126">
                  <c:v>28.621159999999996</c:v>
                </c:pt>
                <c:pt idx="127">
                  <c:v>28.621159999999996</c:v>
                </c:pt>
                <c:pt idx="128">
                  <c:v>28.621159999999996</c:v>
                </c:pt>
                <c:pt idx="129">
                  <c:v>28.621159999999996</c:v>
                </c:pt>
                <c:pt idx="130">
                  <c:v>28.621159999999996</c:v>
                </c:pt>
                <c:pt idx="131">
                  <c:v>28.621159999999996</c:v>
                </c:pt>
                <c:pt idx="132">
                  <c:v>28.621159999999996</c:v>
                </c:pt>
                <c:pt idx="133">
                  <c:v>28.621159999999996</c:v>
                </c:pt>
                <c:pt idx="134">
                  <c:v>28.621159999999996</c:v>
                </c:pt>
                <c:pt idx="135">
                  <c:v>28.621159999999996</c:v>
                </c:pt>
                <c:pt idx="136">
                  <c:v>28.621159999999996</c:v>
                </c:pt>
                <c:pt idx="137">
                  <c:v>28.621159999999996</c:v>
                </c:pt>
                <c:pt idx="138">
                  <c:v>28.621159999999996</c:v>
                </c:pt>
                <c:pt idx="139">
                  <c:v>28.621159999999996</c:v>
                </c:pt>
                <c:pt idx="140">
                  <c:v>28.621159999999996</c:v>
                </c:pt>
                <c:pt idx="141">
                  <c:v>28.621159999999996</c:v>
                </c:pt>
                <c:pt idx="142">
                  <c:v>28.621159999999996</c:v>
                </c:pt>
                <c:pt idx="143">
                  <c:v>28.621159999999996</c:v>
                </c:pt>
                <c:pt idx="144">
                  <c:v>28.621159999999996</c:v>
                </c:pt>
                <c:pt idx="145">
                  <c:v>28.621159999999996</c:v>
                </c:pt>
                <c:pt idx="146">
                  <c:v>28.621159999999996</c:v>
                </c:pt>
                <c:pt idx="147">
                  <c:v>28.621159999999996</c:v>
                </c:pt>
                <c:pt idx="148">
                  <c:v>28.621159999999996</c:v>
                </c:pt>
                <c:pt idx="149">
                  <c:v>28.621159999999996</c:v>
                </c:pt>
                <c:pt idx="150">
                  <c:v>28.621159999999996</c:v>
                </c:pt>
                <c:pt idx="151">
                  <c:v>28.621159999999996</c:v>
                </c:pt>
                <c:pt idx="152">
                  <c:v>28.621159999999996</c:v>
                </c:pt>
                <c:pt idx="153">
                  <c:v>28.621159999999996</c:v>
                </c:pt>
                <c:pt idx="154">
                  <c:v>28.621159999999996</c:v>
                </c:pt>
                <c:pt idx="155">
                  <c:v>28.621159999999996</c:v>
                </c:pt>
                <c:pt idx="156">
                  <c:v>28.621159999999996</c:v>
                </c:pt>
                <c:pt idx="157">
                  <c:v>28.621159999999996</c:v>
                </c:pt>
                <c:pt idx="158">
                  <c:v>28.621159999999996</c:v>
                </c:pt>
                <c:pt idx="159">
                  <c:v>28.621159999999996</c:v>
                </c:pt>
                <c:pt idx="160">
                  <c:v>28.621159999999996</c:v>
                </c:pt>
                <c:pt idx="161">
                  <c:v>28.621159999999996</c:v>
                </c:pt>
                <c:pt idx="162">
                  <c:v>28.621159999999996</c:v>
                </c:pt>
                <c:pt idx="163">
                  <c:v>28.621159999999996</c:v>
                </c:pt>
                <c:pt idx="164">
                  <c:v>28.621159999999996</c:v>
                </c:pt>
                <c:pt idx="165">
                  <c:v>28.621159999999996</c:v>
                </c:pt>
                <c:pt idx="166">
                  <c:v>28.621159999999996</c:v>
                </c:pt>
                <c:pt idx="167">
                  <c:v>28.621159999999996</c:v>
                </c:pt>
                <c:pt idx="168">
                  <c:v>28.621159999999996</c:v>
                </c:pt>
                <c:pt idx="169">
                  <c:v>28.621159999999996</c:v>
                </c:pt>
                <c:pt idx="170">
                  <c:v>28.621159999999996</c:v>
                </c:pt>
                <c:pt idx="171">
                  <c:v>28.621159999999996</c:v>
                </c:pt>
                <c:pt idx="172">
                  <c:v>28.621159999999996</c:v>
                </c:pt>
                <c:pt idx="173">
                  <c:v>28.621159999999996</c:v>
                </c:pt>
                <c:pt idx="174">
                  <c:v>28.621159999999996</c:v>
                </c:pt>
                <c:pt idx="175">
                  <c:v>28.621159999999996</c:v>
                </c:pt>
                <c:pt idx="176">
                  <c:v>28.621159999999996</c:v>
                </c:pt>
                <c:pt idx="177">
                  <c:v>28.621159999999996</c:v>
                </c:pt>
                <c:pt idx="178">
                  <c:v>28.621159999999996</c:v>
                </c:pt>
                <c:pt idx="179">
                  <c:v>28.621159999999996</c:v>
                </c:pt>
                <c:pt idx="180">
                  <c:v>28.621159999999996</c:v>
                </c:pt>
                <c:pt idx="181">
                  <c:v>28.621159999999996</c:v>
                </c:pt>
                <c:pt idx="182">
                  <c:v>28.621159999999996</c:v>
                </c:pt>
                <c:pt idx="183">
                  <c:v>28.621159999999996</c:v>
                </c:pt>
                <c:pt idx="184">
                  <c:v>28.621159999999996</c:v>
                </c:pt>
                <c:pt idx="185">
                  <c:v>28.621159999999996</c:v>
                </c:pt>
                <c:pt idx="186">
                  <c:v>28.621159999999996</c:v>
                </c:pt>
                <c:pt idx="187">
                  <c:v>28.621159999999996</c:v>
                </c:pt>
                <c:pt idx="188">
                  <c:v>28.621159999999996</c:v>
                </c:pt>
                <c:pt idx="189">
                  <c:v>28.621159999999996</c:v>
                </c:pt>
                <c:pt idx="190">
                  <c:v>28.621159999999996</c:v>
                </c:pt>
                <c:pt idx="191">
                  <c:v>28.621159999999996</c:v>
                </c:pt>
                <c:pt idx="192">
                  <c:v>28.621159999999996</c:v>
                </c:pt>
                <c:pt idx="193">
                  <c:v>28.621159999999996</c:v>
                </c:pt>
                <c:pt idx="194">
                  <c:v>28.621159999999996</c:v>
                </c:pt>
                <c:pt idx="195">
                  <c:v>28.621159999999996</c:v>
                </c:pt>
                <c:pt idx="196">
                  <c:v>28.621159999999996</c:v>
                </c:pt>
                <c:pt idx="197">
                  <c:v>28.621159999999996</c:v>
                </c:pt>
                <c:pt idx="198">
                  <c:v>28.621159999999996</c:v>
                </c:pt>
                <c:pt idx="199">
                  <c:v>28.621159999999996</c:v>
                </c:pt>
                <c:pt idx="200">
                  <c:v>28.621159999999996</c:v>
                </c:pt>
                <c:pt idx="201">
                  <c:v>28.621159999999996</c:v>
                </c:pt>
                <c:pt idx="202">
                  <c:v>28.621159999999996</c:v>
                </c:pt>
                <c:pt idx="203">
                  <c:v>28.621159999999996</c:v>
                </c:pt>
                <c:pt idx="204">
                  <c:v>28.621159999999996</c:v>
                </c:pt>
                <c:pt idx="205">
                  <c:v>28.621159999999996</c:v>
                </c:pt>
                <c:pt idx="206">
                  <c:v>28.621159999999996</c:v>
                </c:pt>
                <c:pt idx="207">
                  <c:v>28.621159999999996</c:v>
                </c:pt>
                <c:pt idx="208">
                  <c:v>28.621159999999996</c:v>
                </c:pt>
                <c:pt idx="209">
                  <c:v>28.621159999999996</c:v>
                </c:pt>
                <c:pt idx="210">
                  <c:v>28.621159999999996</c:v>
                </c:pt>
                <c:pt idx="211">
                  <c:v>28.621159999999996</c:v>
                </c:pt>
                <c:pt idx="212">
                  <c:v>28.621159999999996</c:v>
                </c:pt>
                <c:pt idx="213">
                  <c:v>28.621159999999996</c:v>
                </c:pt>
                <c:pt idx="214">
                  <c:v>28.621159999999996</c:v>
                </c:pt>
                <c:pt idx="215">
                  <c:v>28.621159999999996</c:v>
                </c:pt>
                <c:pt idx="216">
                  <c:v>28.621159999999996</c:v>
                </c:pt>
                <c:pt idx="217">
                  <c:v>28.621159999999996</c:v>
                </c:pt>
                <c:pt idx="218">
                  <c:v>28.621159999999996</c:v>
                </c:pt>
                <c:pt idx="219">
                  <c:v>28.621159999999996</c:v>
                </c:pt>
                <c:pt idx="220">
                  <c:v>28.621159999999996</c:v>
                </c:pt>
                <c:pt idx="221">
                  <c:v>28.621159999999996</c:v>
                </c:pt>
                <c:pt idx="222">
                  <c:v>28.621159999999996</c:v>
                </c:pt>
                <c:pt idx="223">
                  <c:v>28.621159999999996</c:v>
                </c:pt>
                <c:pt idx="224">
                  <c:v>28.621159999999996</c:v>
                </c:pt>
                <c:pt idx="225">
                  <c:v>28.621159999999996</c:v>
                </c:pt>
                <c:pt idx="226">
                  <c:v>28.621159999999996</c:v>
                </c:pt>
                <c:pt idx="227">
                  <c:v>28.621159999999996</c:v>
                </c:pt>
                <c:pt idx="228">
                  <c:v>28.621159999999996</c:v>
                </c:pt>
                <c:pt idx="229">
                  <c:v>28.621159999999996</c:v>
                </c:pt>
                <c:pt idx="230">
                  <c:v>28.621159999999996</c:v>
                </c:pt>
                <c:pt idx="231">
                  <c:v>28.621159999999996</c:v>
                </c:pt>
                <c:pt idx="232">
                  <c:v>28.621159999999996</c:v>
                </c:pt>
                <c:pt idx="233">
                  <c:v>28.621159999999996</c:v>
                </c:pt>
                <c:pt idx="234">
                  <c:v>28.621159999999996</c:v>
                </c:pt>
                <c:pt idx="235">
                  <c:v>28.621159999999996</c:v>
                </c:pt>
                <c:pt idx="236">
                  <c:v>28.621159999999996</c:v>
                </c:pt>
                <c:pt idx="237">
                  <c:v>28.621159999999996</c:v>
                </c:pt>
                <c:pt idx="238">
                  <c:v>28.621159999999996</c:v>
                </c:pt>
                <c:pt idx="239">
                  <c:v>28.621159999999996</c:v>
                </c:pt>
                <c:pt idx="240">
                  <c:v>28.621159999999996</c:v>
                </c:pt>
                <c:pt idx="241">
                  <c:v>28.621159999999996</c:v>
                </c:pt>
                <c:pt idx="242">
                  <c:v>28.621159999999996</c:v>
                </c:pt>
                <c:pt idx="243">
                  <c:v>28.621159999999996</c:v>
                </c:pt>
                <c:pt idx="244">
                  <c:v>28.621159999999996</c:v>
                </c:pt>
                <c:pt idx="245">
                  <c:v>28.621159999999996</c:v>
                </c:pt>
                <c:pt idx="246">
                  <c:v>28.621159999999996</c:v>
                </c:pt>
                <c:pt idx="247">
                  <c:v>28.621159999999996</c:v>
                </c:pt>
                <c:pt idx="248">
                  <c:v>28.621159999999996</c:v>
                </c:pt>
                <c:pt idx="249">
                  <c:v>28.621159999999996</c:v>
                </c:pt>
                <c:pt idx="250">
                  <c:v>28.621159999999996</c:v>
                </c:pt>
                <c:pt idx="251">
                  <c:v>28.621159999999996</c:v>
                </c:pt>
                <c:pt idx="252">
                  <c:v>28.621159999999996</c:v>
                </c:pt>
                <c:pt idx="253">
                  <c:v>28.621159999999996</c:v>
                </c:pt>
                <c:pt idx="254">
                  <c:v>28.621159999999996</c:v>
                </c:pt>
                <c:pt idx="255">
                  <c:v>28.621159999999996</c:v>
                </c:pt>
                <c:pt idx="256">
                  <c:v>28.621159999999996</c:v>
                </c:pt>
                <c:pt idx="257">
                  <c:v>28.621159999999996</c:v>
                </c:pt>
                <c:pt idx="258">
                  <c:v>28.621159999999996</c:v>
                </c:pt>
                <c:pt idx="259">
                  <c:v>28.621159999999996</c:v>
                </c:pt>
                <c:pt idx="260">
                  <c:v>28.621159999999996</c:v>
                </c:pt>
                <c:pt idx="261">
                  <c:v>28.621159999999996</c:v>
                </c:pt>
                <c:pt idx="262">
                  <c:v>28.621159999999996</c:v>
                </c:pt>
                <c:pt idx="263">
                  <c:v>28.621159999999996</c:v>
                </c:pt>
                <c:pt idx="264">
                  <c:v>28.621159999999996</c:v>
                </c:pt>
                <c:pt idx="265">
                  <c:v>28.621159999999996</c:v>
                </c:pt>
                <c:pt idx="266">
                  <c:v>28.621159999999996</c:v>
                </c:pt>
                <c:pt idx="267">
                  <c:v>28.621159999999996</c:v>
                </c:pt>
                <c:pt idx="268">
                  <c:v>28.621159999999996</c:v>
                </c:pt>
                <c:pt idx="269">
                  <c:v>28.621159999999996</c:v>
                </c:pt>
                <c:pt idx="270">
                  <c:v>28.621159999999996</c:v>
                </c:pt>
                <c:pt idx="271">
                  <c:v>28.621159999999996</c:v>
                </c:pt>
                <c:pt idx="272">
                  <c:v>28.621159999999996</c:v>
                </c:pt>
                <c:pt idx="273">
                  <c:v>28.621159999999996</c:v>
                </c:pt>
                <c:pt idx="274">
                  <c:v>28.621159999999996</c:v>
                </c:pt>
              </c:numCache>
            </c:numRef>
          </c:val>
          <c:smooth val="0"/>
          <c:extLst>
            <c:ext xmlns:c16="http://schemas.microsoft.com/office/drawing/2014/chart" uri="{C3380CC4-5D6E-409C-BE32-E72D297353CC}">
              <c16:uniqueId val="{00000004-F294-4EF6-880E-FB3B52CEBF87}"/>
            </c:ext>
          </c:extLst>
        </c:ser>
        <c:dLbls>
          <c:showLegendKey val="0"/>
          <c:showVal val="0"/>
          <c:showCatName val="0"/>
          <c:showSerName val="0"/>
          <c:showPercent val="0"/>
          <c:showBubbleSize val="0"/>
        </c:dLbls>
        <c:smooth val="0"/>
        <c:axId val="1627995487"/>
        <c:axId val="1627995967"/>
      </c:lineChart>
      <c:catAx>
        <c:axId val="1627995487"/>
        <c:scaling>
          <c:orientation val="minMax"/>
        </c:scaling>
        <c:delete val="1"/>
        <c:axPos val="b"/>
        <c:numFmt formatCode="General" sourceLinked="1"/>
        <c:majorTickMark val="none"/>
        <c:minorTickMark val="none"/>
        <c:tickLblPos val="nextTo"/>
        <c:crossAx val="1627995967"/>
        <c:crosses val="autoZero"/>
        <c:auto val="1"/>
        <c:lblAlgn val="ctr"/>
        <c:lblOffset val="100"/>
        <c:noMultiLvlLbl val="0"/>
      </c:catAx>
      <c:valAx>
        <c:axId val="1627995967"/>
        <c:scaling>
          <c:orientation val="minMax"/>
          <c:min val="5"/>
        </c:scaling>
        <c:delete val="1"/>
        <c:axPos val="l"/>
        <c:numFmt formatCode="0.00" sourceLinked="0"/>
        <c:majorTickMark val="out"/>
        <c:minorTickMark val="none"/>
        <c:tickLblPos val="nextTo"/>
        <c:crossAx val="16279954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effectLst>
                  <a:outerShdw blurRad="50800" dist="38100" dir="8100000" algn="tr" rotWithShape="0">
                    <a:prstClr val="black">
                      <a:alpha val="40000"/>
                    </a:prstClr>
                  </a:outerShdw>
                </a:effectLst>
                <a:latin typeface="+mn-lt"/>
                <a:ea typeface="+mn-ea"/>
                <a:cs typeface="+mn-cs"/>
              </a:defRPr>
            </a:pPr>
            <a:r>
              <a:rPr lang="sk-SK" b="1">
                <a:solidFill>
                  <a:schemeClr val="tx1"/>
                </a:solidFill>
                <a:effectLst>
                  <a:outerShdw blurRad="50800" dist="38100" dir="8100000" algn="tr" rotWithShape="0">
                    <a:prstClr val="black">
                      <a:alpha val="40000"/>
                    </a:prstClr>
                  </a:outerShdw>
                </a:effectLst>
              </a:rPr>
              <a:t>Toyota Fuel Consumption Trend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effectLst>
                <a:outerShdw blurRad="50800" dist="38100" dir="8100000" algn="tr" rotWithShape="0">
                  <a:prstClr val="black">
                    <a:alpha val="40000"/>
                  </a:prstClr>
                </a:outerShdw>
              </a:effectLst>
              <a:latin typeface="+mn-lt"/>
              <a:ea typeface="+mn-ea"/>
              <a:cs typeface="+mn-cs"/>
            </a:defRPr>
          </a:pPr>
          <a:endParaRPr lang="sk-SK"/>
        </a:p>
      </c:txPr>
    </c:title>
    <c:autoTitleDeleted val="0"/>
    <c:plotArea>
      <c:layout/>
      <c:lineChart>
        <c:grouping val="standard"/>
        <c:varyColors val="0"/>
        <c:ser>
          <c:idx val="0"/>
          <c:order val="0"/>
          <c:tx>
            <c:strRef>
              <c:f>'Raw_FuelLog'!$Q$1</c:f>
              <c:strCache>
                <c:ptCount val="1"/>
                <c:pt idx="0">
                  <c:v>Cons_Est_L_100km</c:v>
                </c:pt>
              </c:strCache>
            </c:strRef>
          </c:tx>
          <c:spPr>
            <a:ln w="28575" cap="rnd">
              <a:solidFill>
                <a:srgbClr val="00AA95"/>
              </a:solidFill>
              <a:round/>
            </a:ln>
            <a:effectLst>
              <a:outerShdw blurRad="63500" sx="102000" sy="102000" algn="ctr" rotWithShape="0">
                <a:prstClr val="black">
                  <a:alpha val="40000"/>
                </a:prstClr>
              </a:outerShdw>
            </a:effectLst>
          </c:spPr>
          <c:marker>
            <c:symbol val="none"/>
          </c:marker>
          <c:dLbls>
            <c:dLbl>
              <c:idx val="120"/>
              <c:layout>
                <c:manualLayout>
                  <c:x val="1.219151858131426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FE1-44C7-BA77-3500E2660739}"/>
                </c:ext>
              </c:extLst>
            </c:dLbl>
            <c:dLbl>
              <c:idx val="156"/>
              <c:layout>
                <c:manualLayout>
                  <c:x val="1.7068126013839967E-2"/>
                  <c:y val="-5.372407231852368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FE1-44C7-BA77-3500E2660739}"/>
                </c:ext>
              </c:extLst>
            </c:dLbl>
            <c:numFmt formatCode="#,##0.00\ \ \l"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15:showLeaderLines val="0"/>
              </c:ext>
            </c:extLst>
          </c:dLbls>
          <c:cat>
            <c:multiLvlStrRef>
              <c:f>'Raw_FuelLog'!$D$2:$E$276</c:f>
              <c:multiLvlStrCache>
                <c:ptCount val="275"/>
                <c:lvl>
                  <c:pt idx="0">
                    <c:v>2020</c:v>
                  </c:pt>
                  <c:pt idx="1">
                    <c:v>2020</c:v>
                  </c:pt>
                  <c:pt idx="2">
                    <c:v>2020</c:v>
                  </c:pt>
                  <c:pt idx="3">
                    <c:v>2020</c:v>
                  </c:pt>
                  <c:pt idx="4">
                    <c:v>2020</c:v>
                  </c:pt>
                  <c:pt idx="5">
                    <c:v>2020</c:v>
                  </c:pt>
                  <c:pt idx="6">
                    <c:v>2020</c:v>
                  </c:pt>
                  <c:pt idx="7">
                    <c:v>2020</c:v>
                  </c:pt>
                  <c:pt idx="8">
                    <c:v>2020</c:v>
                  </c:pt>
                  <c:pt idx="9">
                    <c:v>2020</c:v>
                  </c:pt>
                  <c:pt idx="10">
                    <c:v>2020</c:v>
                  </c:pt>
                  <c:pt idx="11">
                    <c:v>2020</c:v>
                  </c:pt>
                  <c:pt idx="12">
                    <c:v>2020</c:v>
                  </c:pt>
                  <c:pt idx="13">
                    <c:v>2020</c:v>
                  </c:pt>
                  <c:pt idx="14">
                    <c:v>2020</c:v>
                  </c:pt>
                  <c:pt idx="15">
                    <c:v>2020</c:v>
                  </c:pt>
                  <c:pt idx="16">
                    <c:v>2020</c:v>
                  </c:pt>
                  <c:pt idx="17">
                    <c:v>2020</c:v>
                  </c:pt>
                  <c:pt idx="18">
                    <c:v>2020</c:v>
                  </c:pt>
                  <c:pt idx="19">
                    <c:v>2020</c:v>
                  </c:pt>
                  <c:pt idx="20">
                    <c:v>2020</c:v>
                  </c:pt>
                  <c:pt idx="21">
                    <c:v>2020</c:v>
                  </c:pt>
                  <c:pt idx="22">
                    <c:v>2020</c:v>
                  </c:pt>
                  <c:pt idx="23">
                    <c:v>2020</c:v>
                  </c:pt>
                  <c:pt idx="24">
                    <c:v>2020</c:v>
                  </c:pt>
                  <c:pt idx="25">
                    <c:v>2020</c:v>
                  </c:pt>
                  <c:pt idx="26">
                    <c:v>2020</c:v>
                  </c:pt>
                  <c:pt idx="27">
                    <c:v>2020</c:v>
                  </c:pt>
                  <c:pt idx="28">
                    <c:v>2020</c:v>
                  </c:pt>
                  <c:pt idx="29">
                    <c:v>2020</c:v>
                  </c:pt>
                  <c:pt idx="30">
                    <c:v>2020</c:v>
                  </c:pt>
                  <c:pt idx="31">
                    <c:v>2020</c:v>
                  </c:pt>
                  <c:pt idx="32">
                    <c:v>2020</c:v>
                  </c:pt>
                  <c:pt idx="33">
                    <c:v>2020</c:v>
                  </c:pt>
                  <c:pt idx="34">
                    <c:v>2020</c:v>
                  </c:pt>
                  <c:pt idx="35">
                    <c:v>2020</c:v>
                  </c:pt>
                  <c:pt idx="36">
                    <c:v>2020</c:v>
                  </c:pt>
                  <c:pt idx="37">
                    <c:v>2020</c:v>
                  </c:pt>
                  <c:pt idx="38">
                    <c:v>2020</c:v>
                  </c:pt>
                  <c:pt idx="39">
                    <c:v>2020</c:v>
                  </c:pt>
                  <c:pt idx="40">
                    <c:v>2020</c:v>
                  </c:pt>
                  <c:pt idx="41">
                    <c:v>2020</c:v>
                  </c:pt>
                  <c:pt idx="42">
                    <c:v>2020</c:v>
                  </c:pt>
                  <c:pt idx="43">
                    <c:v>2020</c:v>
                  </c:pt>
                  <c:pt idx="44">
                    <c:v>2020</c:v>
                  </c:pt>
                  <c:pt idx="45">
                    <c:v>2020</c:v>
                  </c:pt>
                  <c:pt idx="46">
                    <c:v>2020</c:v>
                  </c:pt>
                  <c:pt idx="47">
                    <c:v>2020</c:v>
                  </c:pt>
                  <c:pt idx="48">
                    <c:v>2020</c:v>
                  </c:pt>
                  <c:pt idx="49">
                    <c:v>2021</c:v>
                  </c:pt>
                  <c:pt idx="50">
                    <c:v>2021</c:v>
                  </c:pt>
                  <c:pt idx="51">
                    <c:v>2021</c:v>
                  </c:pt>
                  <c:pt idx="52">
                    <c:v>2021</c:v>
                  </c:pt>
                  <c:pt idx="53">
                    <c:v>2021</c:v>
                  </c:pt>
                  <c:pt idx="54">
                    <c:v>2021</c:v>
                  </c:pt>
                  <c:pt idx="55">
                    <c:v>2021</c:v>
                  </c:pt>
                  <c:pt idx="56">
                    <c:v>2021</c:v>
                  </c:pt>
                  <c:pt idx="57">
                    <c:v>2021</c:v>
                  </c:pt>
                  <c:pt idx="58">
                    <c:v>2021</c:v>
                  </c:pt>
                  <c:pt idx="59">
                    <c:v>2021</c:v>
                  </c:pt>
                  <c:pt idx="60">
                    <c:v>2021</c:v>
                  </c:pt>
                  <c:pt idx="61">
                    <c:v>2021</c:v>
                  </c:pt>
                  <c:pt idx="62">
                    <c:v>2021</c:v>
                  </c:pt>
                  <c:pt idx="63">
                    <c:v>2021</c:v>
                  </c:pt>
                  <c:pt idx="64">
                    <c:v>2021</c:v>
                  </c:pt>
                  <c:pt idx="65">
                    <c:v>2021</c:v>
                  </c:pt>
                  <c:pt idx="66">
                    <c:v>2021</c:v>
                  </c:pt>
                  <c:pt idx="67">
                    <c:v>2021</c:v>
                  </c:pt>
                  <c:pt idx="68">
                    <c:v>2021</c:v>
                  </c:pt>
                  <c:pt idx="69">
                    <c:v>2021</c:v>
                  </c:pt>
                  <c:pt idx="70">
                    <c:v>2021</c:v>
                  </c:pt>
                  <c:pt idx="71">
                    <c:v>2021</c:v>
                  </c:pt>
                  <c:pt idx="72">
                    <c:v>2021</c:v>
                  </c:pt>
                  <c:pt idx="73">
                    <c:v>2021</c:v>
                  </c:pt>
                  <c:pt idx="74">
                    <c:v>2021</c:v>
                  </c:pt>
                  <c:pt idx="75">
                    <c:v>2021</c:v>
                  </c:pt>
                  <c:pt idx="76">
                    <c:v>2021</c:v>
                  </c:pt>
                  <c:pt idx="77">
                    <c:v>2021</c:v>
                  </c:pt>
                  <c:pt idx="78">
                    <c:v>2021</c:v>
                  </c:pt>
                  <c:pt idx="79">
                    <c:v>2021</c:v>
                  </c:pt>
                  <c:pt idx="80">
                    <c:v>2021</c:v>
                  </c:pt>
                  <c:pt idx="81">
                    <c:v>2021</c:v>
                  </c:pt>
                  <c:pt idx="82">
                    <c:v>2021</c:v>
                  </c:pt>
                  <c:pt idx="83">
                    <c:v>2021</c:v>
                  </c:pt>
                  <c:pt idx="84">
                    <c:v>2021</c:v>
                  </c:pt>
                  <c:pt idx="85">
                    <c:v>2021</c:v>
                  </c:pt>
                  <c:pt idx="86">
                    <c:v>2021</c:v>
                  </c:pt>
                  <c:pt idx="87">
                    <c:v>2021</c:v>
                  </c:pt>
                  <c:pt idx="88">
                    <c:v>2021</c:v>
                  </c:pt>
                  <c:pt idx="89">
                    <c:v>2021</c:v>
                  </c:pt>
                  <c:pt idx="90">
                    <c:v>2021</c:v>
                  </c:pt>
                  <c:pt idx="91">
                    <c:v>2021</c:v>
                  </c:pt>
                  <c:pt idx="92">
                    <c:v>2021</c:v>
                  </c:pt>
                  <c:pt idx="93">
                    <c:v>2021</c:v>
                  </c:pt>
                  <c:pt idx="94">
                    <c:v>2021</c:v>
                  </c:pt>
                  <c:pt idx="95">
                    <c:v>2021</c:v>
                  </c:pt>
                  <c:pt idx="96">
                    <c:v>2021</c:v>
                  </c:pt>
                  <c:pt idx="97">
                    <c:v>2021</c:v>
                  </c:pt>
                  <c:pt idx="98">
                    <c:v>2021</c:v>
                  </c:pt>
                  <c:pt idx="99">
                    <c:v>2021</c:v>
                  </c:pt>
                  <c:pt idx="100">
                    <c:v>2021</c:v>
                  </c:pt>
                  <c:pt idx="101">
                    <c:v>2021</c:v>
                  </c:pt>
                  <c:pt idx="102">
                    <c:v>2022</c:v>
                  </c:pt>
                  <c:pt idx="103">
                    <c:v>2022</c:v>
                  </c:pt>
                  <c:pt idx="104">
                    <c:v>2022</c:v>
                  </c:pt>
                  <c:pt idx="105">
                    <c:v>2022</c:v>
                  </c:pt>
                  <c:pt idx="106">
                    <c:v>2022</c:v>
                  </c:pt>
                  <c:pt idx="107">
                    <c:v>2022</c:v>
                  </c:pt>
                  <c:pt idx="108">
                    <c:v>2022</c:v>
                  </c:pt>
                  <c:pt idx="109">
                    <c:v>2022</c:v>
                  </c:pt>
                  <c:pt idx="110">
                    <c:v>2022</c:v>
                  </c:pt>
                  <c:pt idx="111">
                    <c:v>2022</c:v>
                  </c:pt>
                  <c:pt idx="112">
                    <c:v>2022</c:v>
                  </c:pt>
                  <c:pt idx="113">
                    <c:v>2022</c:v>
                  </c:pt>
                  <c:pt idx="114">
                    <c:v>2022</c:v>
                  </c:pt>
                  <c:pt idx="115">
                    <c:v>2022</c:v>
                  </c:pt>
                  <c:pt idx="116">
                    <c:v>2022</c:v>
                  </c:pt>
                  <c:pt idx="117">
                    <c:v>2022</c:v>
                  </c:pt>
                  <c:pt idx="118">
                    <c:v>2022</c:v>
                  </c:pt>
                  <c:pt idx="119">
                    <c:v>2022</c:v>
                  </c:pt>
                  <c:pt idx="120">
                    <c:v>2022</c:v>
                  </c:pt>
                  <c:pt idx="121">
                    <c:v>2022</c:v>
                  </c:pt>
                  <c:pt idx="122">
                    <c:v>2022</c:v>
                  </c:pt>
                  <c:pt idx="123">
                    <c:v>2022</c:v>
                  </c:pt>
                  <c:pt idx="124">
                    <c:v>2022</c:v>
                  </c:pt>
                  <c:pt idx="125">
                    <c:v>2022</c:v>
                  </c:pt>
                  <c:pt idx="126">
                    <c:v>2022</c:v>
                  </c:pt>
                  <c:pt idx="127">
                    <c:v>2022</c:v>
                  </c:pt>
                  <c:pt idx="128">
                    <c:v>2022</c:v>
                  </c:pt>
                  <c:pt idx="129">
                    <c:v>2022</c:v>
                  </c:pt>
                  <c:pt idx="130">
                    <c:v>2022</c:v>
                  </c:pt>
                  <c:pt idx="131">
                    <c:v>2022</c:v>
                  </c:pt>
                  <c:pt idx="132">
                    <c:v>2022</c:v>
                  </c:pt>
                  <c:pt idx="133">
                    <c:v>2022</c:v>
                  </c:pt>
                  <c:pt idx="134">
                    <c:v>2022</c:v>
                  </c:pt>
                  <c:pt idx="135">
                    <c:v>2022</c:v>
                  </c:pt>
                  <c:pt idx="136">
                    <c:v>2022</c:v>
                  </c:pt>
                  <c:pt idx="137">
                    <c:v>2022</c:v>
                  </c:pt>
                  <c:pt idx="138">
                    <c:v>2022</c:v>
                  </c:pt>
                  <c:pt idx="139">
                    <c:v>2022</c:v>
                  </c:pt>
                  <c:pt idx="140">
                    <c:v>2022</c:v>
                  </c:pt>
                  <c:pt idx="141">
                    <c:v>2022</c:v>
                  </c:pt>
                  <c:pt idx="142">
                    <c:v>2022</c:v>
                  </c:pt>
                  <c:pt idx="143">
                    <c:v>2022</c:v>
                  </c:pt>
                  <c:pt idx="144">
                    <c:v>2022</c:v>
                  </c:pt>
                  <c:pt idx="145">
                    <c:v>2022</c:v>
                  </c:pt>
                  <c:pt idx="146">
                    <c:v>2022</c:v>
                  </c:pt>
                  <c:pt idx="147">
                    <c:v>2022</c:v>
                  </c:pt>
                  <c:pt idx="148">
                    <c:v>2022</c:v>
                  </c:pt>
                  <c:pt idx="149">
                    <c:v>2022</c:v>
                  </c:pt>
                  <c:pt idx="150">
                    <c:v>2022</c:v>
                  </c:pt>
                  <c:pt idx="151">
                    <c:v>2022</c:v>
                  </c:pt>
                  <c:pt idx="152">
                    <c:v>2022</c:v>
                  </c:pt>
                  <c:pt idx="153">
                    <c:v>2022</c:v>
                  </c:pt>
                  <c:pt idx="154">
                    <c:v>2022</c:v>
                  </c:pt>
                  <c:pt idx="155">
                    <c:v>2022</c:v>
                  </c:pt>
                  <c:pt idx="156">
                    <c:v>2022</c:v>
                  </c:pt>
                  <c:pt idx="157">
                    <c:v>2022</c:v>
                  </c:pt>
                  <c:pt idx="158">
                    <c:v>2022</c:v>
                  </c:pt>
                  <c:pt idx="159">
                    <c:v>2022</c:v>
                  </c:pt>
                  <c:pt idx="160">
                    <c:v>2022</c:v>
                  </c:pt>
                  <c:pt idx="161">
                    <c:v>2022</c:v>
                  </c:pt>
                  <c:pt idx="162">
                    <c:v>2022</c:v>
                  </c:pt>
                  <c:pt idx="163">
                    <c:v>2022</c:v>
                  </c:pt>
                  <c:pt idx="164">
                    <c:v>2022</c:v>
                  </c:pt>
                  <c:pt idx="165">
                    <c:v>2022</c:v>
                  </c:pt>
                  <c:pt idx="166">
                    <c:v>2022</c:v>
                  </c:pt>
                  <c:pt idx="167">
                    <c:v>2022</c:v>
                  </c:pt>
                  <c:pt idx="168">
                    <c:v>2022</c:v>
                  </c:pt>
                  <c:pt idx="169">
                    <c:v>2023</c:v>
                  </c:pt>
                  <c:pt idx="170">
                    <c:v>2023</c:v>
                  </c:pt>
                  <c:pt idx="171">
                    <c:v>2023</c:v>
                  </c:pt>
                  <c:pt idx="172">
                    <c:v>2023</c:v>
                  </c:pt>
                  <c:pt idx="173">
                    <c:v>2023</c:v>
                  </c:pt>
                  <c:pt idx="174">
                    <c:v>2023</c:v>
                  </c:pt>
                  <c:pt idx="175">
                    <c:v>2023</c:v>
                  </c:pt>
                  <c:pt idx="176">
                    <c:v>2023</c:v>
                  </c:pt>
                  <c:pt idx="177">
                    <c:v>2023</c:v>
                  </c:pt>
                  <c:pt idx="178">
                    <c:v>2023</c:v>
                  </c:pt>
                  <c:pt idx="179">
                    <c:v>2023</c:v>
                  </c:pt>
                  <c:pt idx="180">
                    <c:v>2023</c:v>
                  </c:pt>
                  <c:pt idx="181">
                    <c:v>2023</c:v>
                  </c:pt>
                  <c:pt idx="182">
                    <c:v>2023</c:v>
                  </c:pt>
                  <c:pt idx="183">
                    <c:v>2023</c:v>
                  </c:pt>
                  <c:pt idx="184">
                    <c:v>2023</c:v>
                  </c:pt>
                  <c:pt idx="185">
                    <c:v>2023</c:v>
                  </c:pt>
                  <c:pt idx="186">
                    <c:v>2023</c:v>
                  </c:pt>
                  <c:pt idx="187">
                    <c:v>2023</c:v>
                  </c:pt>
                  <c:pt idx="188">
                    <c:v>2023</c:v>
                  </c:pt>
                  <c:pt idx="189">
                    <c:v>2023</c:v>
                  </c:pt>
                  <c:pt idx="190">
                    <c:v>2023</c:v>
                  </c:pt>
                  <c:pt idx="191">
                    <c:v>2023</c:v>
                  </c:pt>
                  <c:pt idx="192">
                    <c:v>2023</c:v>
                  </c:pt>
                  <c:pt idx="193">
                    <c:v>2023</c:v>
                  </c:pt>
                  <c:pt idx="194">
                    <c:v>2023</c:v>
                  </c:pt>
                  <c:pt idx="195">
                    <c:v>2023</c:v>
                  </c:pt>
                  <c:pt idx="196">
                    <c:v>2023</c:v>
                  </c:pt>
                  <c:pt idx="197">
                    <c:v>2023</c:v>
                  </c:pt>
                  <c:pt idx="198">
                    <c:v>2023</c:v>
                  </c:pt>
                  <c:pt idx="199">
                    <c:v>2023</c:v>
                  </c:pt>
                  <c:pt idx="200">
                    <c:v>2023</c:v>
                  </c:pt>
                  <c:pt idx="201">
                    <c:v>2023</c:v>
                  </c:pt>
                  <c:pt idx="202">
                    <c:v>2023</c:v>
                  </c:pt>
                  <c:pt idx="203">
                    <c:v>2023</c:v>
                  </c:pt>
                  <c:pt idx="204">
                    <c:v>2023</c:v>
                  </c:pt>
                  <c:pt idx="205">
                    <c:v>2023</c:v>
                  </c:pt>
                  <c:pt idx="206">
                    <c:v>2023</c:v>
                  </c:pt>
                  <c:pt idx="207">
                    <c:v>2023</c:v>
                  </c:pt>
                  <c:pt idx="208">
                    <c:v>2023</c:v>
                  </c:pt>
                  <c:pt idx="209">
                    <c:v>2023</c:v>
                  </c:pt>
                  <c:pt idx="210">
                    <c:v>2023</c:v>
                  </c:pt>
                  <c:pt idx="211">
                    <c:v>2023</c:v>
                  </c:pt>
                  <c:pt idx="212">
                    <c:v>2023</c:v>
                  </c:pt>
                  <c:pt idx="213">
                    <c:v>2023</c:v>
                  </c:pt>
                  <c:pt idx="214">
                    <c:v>2023</c:v>
                  </c:pt>
                  <c:pt idx="215">
                    <c:v>2023</c:v>
                  </c:pt>
                  <c:pt idx="216">
                    <c:v>2023</c:v>
                  </c:pt>
                  <c:pt idx="217">
                    <c:v>2023</c:v>
                  </c:pt>
                  <c:pt idx="218">
                    <c:v>2023</c:v>
                  </c:pt>
                  <c:pt idx="219">
                    <c:v>2023</c:v>
                  </c:pt>
                  <c:pt idx="220">
                    <c:v>2023</c:v>
                  </c:pt>
                  <c:pt idx="221">
                    <c:v>2023</c:v>
                  </c:pt>
                  <c:pt idx="222">
                    <c:v>2023</c:v>
                  </c:pt>
                  <c:pt idx="223">
                    <c:v>2023</c:v>
                  </c:pt>
                  <c:pt idx="224">
                    <c:v>2023</c:v>
                  </c:pt>
                  <c:pt idx="225">
                    <c:v>2023</c:v>
                  </c:pt>
                  <c:pt idx="226">
                    <c:v>2023</c:v>
                  </c:pt>
                  <c:pt idx="227">
                    <c:v>2023</c:v>
                  </c:pt>
                  <c:pt idx="228">
                    <c:v>2023</c:v>
                  </c:pt>
                  <c:pt idx="229">
                    <c:v>2023</c:v>
                  </c:pt>
                  <c:pt idx="230">
                    <c:v>2023</c:v>
                  </c:pt>
                  <c:pt idx="231">
                    <c:v>2023</c:v>
                  </c:pt>
                  <c:pt idx="232">
                    <c:v>2023</c:v>
                  </c:pt>
                  <c:pt idx="233">
                    <c:v>2023</c:v>
                  </c:pt>
                  <c:pt idx="234">
                    <c:v>2024</c:v>
                  </c:pt>
                  <c:pt idx="235">
                    <c:v>2024</c:v>
                  </c:pt>
                  <c:pt idx="236">
                    <c:v>2024</c:v>
                  </c:pt>
                  <c:pt idx="237">
                    <c:v>2024</c:v>
                  </c:pt>
                  <c:pt idx="238">
                    <c:v>2024</c:v>
                  </c:pt>
                  <c:pt idx="239">
                    <c:v>2024</c:v>
                  </c:pt>
                  <c:pt idx="240">
                    <c:v>2024</c:v>
                  </c:pt>
                  <c:pt idx="241">
                    <c:v>2024</c:v>
                  </c:pt>
                  <c:pt idx="242">
                    <c:v>2024</c:v>
                  </c:pt>
                  <c:pt idx="243">
                    <c:v>2024</c:v>
                  </c:pt>
                  <c:pt idx="244">
                    <c:v>2024</c:v>
                  </c:pt>
                  <c:pt idx="245">
                    <c:v>2024</c:v>
                  </c:pt>
                  <c:pt idx="246">
                    <c:v>2024</c:v>
                  </c:pt>
                  <c:pt idx="247">
                    <c:v>2024</c:v>
                  </c:pt>
                  <c:pt idx="248">
                    <c:v>2024</c:v>
                  </c:pt>
                  <c:pt idx="249">
                    <c:v>2024</c:v>
                  </c:pt>
                  <c:pt idx="250">
                    <c:v>2024</c:v>
                  </c:pt>
                  <c:pt idx="251">
                    <c:v>2024</c:v>
                  </c:pt>
                  <c:pt idx="252">
                    <c:v>2024</c:v>
                  </c:pt>
                  <c:pt idx="253">
                    <c:v>2024</c:v>
                  </c:pt>
                  <c:pt idx="254">
                    <c:v>2024</c:v>
                  </c:pt>
                  <c:pt idx="255">
                    <c:v>2024</c:v>
                  </c:pt>
                  <c:pt idx="256">
                    <c:v>2024</c:v>
                  </c:pt>
                  <c:pt idx="257">
                    <c:v>2024</c:v>
                  </c:pt>
                  <c:pt idx="258">
                    <c:v>2024</c:v>
                  </c:pt>
                  <c:pt idx="259">
                    <c:v>2024</c:v>
                  </c:pt>
                  <c:pt idx="260">
                    <c:v>2024</c:v>
                  </c:pt>
                  <c:pt idx="261">
                    <c:v>2024</c:v>
                  </c:pt>
                  <c:pt idx="262">
                    <c:v>2024</c:v>
                  </c:pt>
                  <c:pt idx="263">
                    <c:v>2024</c:v>
                  </c:pt>
                  <c:pt idx="264">
                    <c:v>2024</c:v>
                  </c:pt>
                  <c:pt idx="265">
                    <c:v>2024</c:v>
                  </c:pt>
                  <c:pt idx="266">
                    <c:v>2024</c:v>
                  </c:pt>
                  <c:pt idx="267">
                    <c:v>2024</c:v>
                  </c:pt>
                  <c:pt idx="268">
                    <c:v>2024</c:v>
                  </c:pt>
                  <c:pt idx="269">
                    <c:v>2024</c:v>
                  </c:pt>
                  <c:pt idx="270">
                    <c:v>2024</c:v>
                  </c:pt>
                  <c:pt idx="271">
                    <c:v>2024</c:v>
                  </c:pt>
                  <c:pt idx="272">
                    <c:v>2024</c:v>
                  </c:pt>
                  <c:pt idx="273">
                    <c:v>2024</c:v>
                  </c:pt>
                  <c:pt idx="274">
                    <c:v>2024</c:v>
                  </c:pt>
                </c:lvl>
                <c:lvl>
                  <c:pt idx="0">
                    <c:v>Jan</c:v>
                  </c:pt>
                  <c:pt idx="1">
                    <c:v>Jan</c:v>
                  </c:pt>
                  <c:pt idx="2">
                    <c:v>Jan</c:v>
                  </c:pt>
                  <c:pt idx="3">
                    <c:v>Jan</c:v>
                  </c:pt>
                  <c:pt idx="4">
                    <c:v>Jan</c:v>
                  </c:pt>
                  <c:pt idx="5">
                    <c:v>Jan</c:v>
                  </c:pt>
                  <c:pt idx="6">
                    <c:v>Feb</c:v>
                  </c:pt>
                  <c:pt idx="7">
                    <c:v>Feb</c:v>
                  </c:pt>
                  <c:pt idx="8">
                    <c:v>Feb</c:v>
                  </c:pt>
                  <c:pt idx="9">
                    <c:v>Feb</c:v>
                  </c:pt>
                  <c:pt idx="10">
                    <c:v>Feb</c:v>
                  </c:pt>
                  <c:pt idx="11">
                    <c:v>Mar</c:v>
                  </c:pt>
                  <c:pt idx="12">
                    <c:v>Mar</c:v>
                  </c:pt>
                  <c:pt idx="13">
                    <c:v>Mar</c:v>
                  </c:pt>
                  <c:pt idx="14">
                    <c:v>Mar</c:v>
                  </c:pt>
                  <c:pt idx="15">
                    <c:v>Mar</c:v>
                  </c:pt>
                  <c:pt idx="16">
                    <c:v>Mar</c:v>
                  </c:pt>
                  <c:pt idx="17">
                    <c:v>Apr</c:v>
                  </c:pt>
                  <c:pt idx="18">
                    <c:v>Apr</c:v>
                  </c:pt>
                  <c:pt idx="19">
                    <c:v>May</c:v>
                  </c:pt>
                  <c:pt idx="20">
                    <c:v>May</c:v>
                  </c:pt>
                  <c:pt idx="21">
                    <c:v>May</c:v>
                  </c:pt>
                  <c:pt idx="22">
                    <c:v>May</c:v>
                  </c:pt>
                  <c:pt idx="23">
                    <c:v>May</c:v>
                  </c:pt>
                  <c:pt idx="24">
                    <c:v>Jun</c:v>
                  </c:pt>
                  <c:pt idx="25">
                    <c:v>Jun</c:v>
                  </c:pt>
                  <c:pt idx="26">
                    <c:v>Jun</c:v>
                  </c:pt>
                  <c:pt idx="27">
                    <c:v>Jun</c:v>
                  </c:pt>
                  <c:pt idx="28">
                    <c:v>Jul</c:v>
                  </c:pt>
                  <c:pt idx="29">
                    <c:v>Jul</c:v>
                  </c:pt>
                  <c:pt idx="30">
                    <c:v>Aug</c:v>
                  </c:pt>
                  <c:pt idx="31">
                    <c:v>Aug</c:v>
                  </c:pt>
                  <c:pt idx="32">
                    <c:v>Aug</c:v>
                  </c:pt>
                  <c:pt idx="33">
                    <c:v>Aug</c:v>
                  </c:pt>
                  <c:pt idx="34">
                    <c:v>Aug</c:v>
                  </c:pt>
                  <c:pt idx="35">
                    <c:v>Sep</c:v>
                  </c:pt>
                  <c:pt idx="36">
                    <c:v>Sep</c:v>
                  </c:pt>
                  <c:pt idx="37">
                    <c:v>Sep</c:v>
                  </c:pt>
                  <c:pt idx="38">
                    <c:v>Oct</c:v>
                  </c:pt>
                  <c:pt idx="39">
                    <c:v>Oct</c:v>
                  </c:pt>
                  <c:pt idx="40">
                    <c:v>Oct</c:v>
                  </c:pt>
                  <c:pt idx="41">
                    <c:v>Oct</c:v>
                  </c:pt>
                  <c:pt idx="42">
                    <c:v>Oct</c:v>
                  </c:pt>
                  <c:pt idx="43">
                    <c:v>Oct</c:v>
                  </c:pt>
                  <c:pt idx="44">
                    <c:v>Nov</c:v>
                  </c:pt>
                  <c:pt idx="45">
                    <c:v>Dec</c:v>
                  </c:pt>
                  <c:pt idx="46">
                    <c:v>Dec</c:v>
                  </c:pt>
                  <c:pt idx="47">
                    <c:v>Dec</c:v>
                  </c:pt>
                  <c:pt idx="48">
                    <c:v>Dec</c:v>
                  </c:pt>
                  <c:pt idx="49">
                    <c:v>Jan</c:v>
                  </c:pt>
                  <c:pt idx="50">
                    <c:v>Jan</c:v>
                  </c:pt>
                  <c:pt idx="51">
                    <c:v>Jan</c:v>
                  </c:pt>
                  <c:pt idx="52">
                    <c:v>Jan</c:v>
                  </c:pt>
                  <c:pt idx="53">
                    <c:v>Feb</c:v>
                  </c:pt>
                  <c:pt idx="54">
                    <c:v>Feb</c:v>
                  </c:pt>
                  <c:pt idx="55">
                    <c:v>Feb</c:v>
                  </c:pt>
                  <c:pt idx="56">
                    <c:v>Mar</c:v>
                  </c:pt>
                  <c:pt idx="57">
                    <c:v>Mar</c:v>
                  </c:pt>
                  <c:pt idx="58">
                    <c:v>Apr</c:v>
                  </c:pt>
                  <c:pt idx="59">
                    <c:v>Apr</c:v>
                  </c:pt>
                  <c:pt idx="60">
                    <c:v>May</c:v>
                  </c:pt>
                  <c:pt idx="61">
                    <c:v>May</c:v>
                  </c:pt>
                  <c:pt idx="62">
                    <c:v>May</c:v>
                  </c:pt>
                  <c:pt idx="63">
                    <c:v>May</c:v>
                  </c:pt>
                  <c:pt idx="64">
                    <c:v>May</c:v>
                  </c:pt>
                  <c:pt idx="65">
                    <c:v>May</c:v>
                  </c:pt>
                  <c:pt idx="66">
                    <c:v>May</c:v>
                  </c:pt>
                  <c:pt idx="67">
                    <c:v>Jun</c:v>
                  </c:pt>
                  <c:pt idx="68">
                    <c:v>Jun</c:v>
                  </c:pt>
                  <c:pt idx="69">
                    <c:v>Jul</c:v>
                  </c:pt>
                  <c:pt idx="70">
                    <c:v>Jul</c:v>
                  </c:pt>
                  <c:pt idx="71">
                    <c:v>Jul</c:v>
                  </c:pt>
                  <c:pt idx="72">
                    <c:v>Jul</c:v>
                  </c:pt>
                  <c:pt idx="73">
                    <c:v>Jul</c:v>
                  </c:pt>
                  <c:pt idx="74">
                    <c:v>Jul</c:v>
                  </c:pt>
                  <c:pt idx="75">
                    <c:v>Aug</c:v>
                  </c:pt>
                  <c:pt idx="76">
                    <c:v>Aug</c:v>
                  </c:pt>
                  <c:pt idx="77">
                    <c:v>Aug</c:v>
                  </c:pt>
                  <c:pt idx="78">
                    <c:v>Aug</c:v>
                  </c:pt>
                  <c:pt idx="79">
                    <c:v>Aug</c:v>
                  </c:pt>
                  <c:pt idx="80">
                    <c:v>Sep</c:v>
                  </c:pt>
                  <c:pt idx="81">
                    <c:v>Sep</c:v>
                  </c:pt>
                  <c:pt idx="82">
                    <c:v>Oct</c:v>
                  </c:pt>
                  <c:pt idx="83">
                    <c:v>Oct</c:v>
                  </c:pt>
                  <c:pt idx="84">
                    <c:v>Oct</c:v>
                  </c:pt>
                  <c:pt idx="85">
                    <c:v>Oct</c:v>
                  </c:pt>
                  <c:pt idx="86">
                    <c:v>Oct</c:v>
                  </c:pt>
                  <c:pt idx="87">
                    <c:v>Oct</c:v>
                  </c:pt>
                  <c:pt idx="88">
                    <c:v>Oct</c:v>
                  </c:pt>
                  <c:pt idx="89">
                    <c:v>Oct</c:v>
                  </c:pt>
                  <c:pt idx="90">
                    <c:v>Oct</c:v>
                  </c:pt>
                  <c:pt idx="91">
                    <c:v>Nov</c:v>
                  </c:pt>
                  <c:pt idx="92">
                    <c:v>Nov</c:v>
                  </c:pt>
                  <c:pt idx="93">
                    <c:v>Nov</c:v>
                  </c:pt>
                  <c:pt idx="94">
                    <c:v>Dec</c:v>
                  </c:pt>
                  <c:pt idx="95">
                    <c:v>Dec</c:v>
                  </c:pt>
                  <c:pt idx="96">
                    <c:v>Dec</c:v>
                  </c:pt>
                  <c:pt idx="97">
                    <c:v>Dec</c:v>
                  </c:pt>
                  <c:pt idx="98">
                    <c:v>Dec</c:v>
                  </c:pt>
                  <c:pt idx="99">
                    <c:v>Dec</c:v>
                  </c:pt>
                  <c:pt idx="100">
                    <c:v>Dec</c:v>
                  </c:pt>
                  <c:pt idx="101">
                    <c:v>Dec</c:v>
                  </c:pt>
                  <c:pt idx="102">
                    <c:v>Jan</c:v>
                  </c:pt>
                  <c:pt idx="103">
                    <c:v>Jan</c:v>
                  </c:pt>
                  <c:pt idx="104">
                    <c:v>Jan</c:v>
                  </c:pt>
                  <c:pt idx="105">
                    <c:v>Jan</c:v>
                  </c:pt>
                  <c:pt idx="106">
                    <c:v>Jan</c:v>
                  </c:pt>
                  <c:pt idx="107">
                    <c:v>Feb</c:v>
                  </c:pt>
                  <c:pt idx="108">
                    <c:v>Feb</c:v>
                  </c:pt>
                  <c:pt idx="109">
                    <c:v>Feb</c:v>
                  </c:pt>
                  <c:pt idx="110">
                    <c:v>Feb</c:v>
                  </c:pt>
                  <c:pt idx="111">
                    <c:v>Feb</c:v>
                  </c:pt>
                  <c:pt idx="112">
                    <c:v>Feb</c:v>
                  </c:pt>
                  <c:pt idx="113">
                    <c:v>Mar</c:v>
                  </c:pt>
                  <c:pt idx="114">
                    <c:v>Mar</c:v>
                  </c:pt>
                  <c:pt idx="115">
                    <c:v>Mar</c:v>
                  </c:pt>
                  <c:pt idx="116">
                    <c:v>Mar</c:v>
                  </c:pt>
                  <c:pt idx="117">
                    <c:v>Apr</c:v>
                  </c:pt>
                  <c:pt idx="118">
                    <c:v>Apr</c:v>
                  </c:pt>
                  <c:pt idx="119">
                    <c:v>Apr</c:v>
                  </c:pt>
                  <c:pt idx="120">
                    <c:v>Apr</c:v>
                  </c:pt>
                  <c:pt idx="121">
                    <c:v>Apr</c:v>
                  </c:pt>
                  <c:pt idx="122">
                    <c:v>Apr</c:v>
                  </c:pt>
                  <c:pt idx="123">
                    <c:v>Apr</c:v>
                  </c:pt>
                  <c:pt idx="124">
                    <c:v>Apr</c:v>
                  </c:pt>
                  <c:pt idx="125">
                    <c:v>Apr</c:v>
                  </c:pt>
                  <c:pt idx="126">
                    <c:v>May</c:v>
                  </c:pt>
                  <c:pt idx="127">
                    <c:v>May</c:v>
                  </c:pt>
                  <c:pt idx="128">
                    <c:v>May</c:v>
                  </c:pt>
                  <c:pt idx="129">
                    <c:v>Jun</c:v>
                  </c:pt>
                  <c:pt idx="130">
                    <c:v>Jun</c:v>
                  </c:pt>
                  <c:pt idx="131">
                    <c:v>Jun</c:v>
                  </c:pt>
                  <c:pt idx="132">
                    <c:v>Jun</c:v>
                  </c:pt>
                  <c:pt idx="133">
                    <c:v>Jun</c:v>
                  </c:pt>
                  <c:pt idx="134">
                    <c:v>Jun</c:v>
                  </c:pt>
                  <c:pt idx="135">
                    <c:v>Jul</c:v>
                  </c:pt>
                  <c:pt idx="136">
                    <c:v>Jul</c:v>
                  </c:pt>
                  <c:pt idx="137">
                    <c:v>Jul</c:v>
                  </c:pt>
                  <c:pt idx="138">
                    <c:v>Jul</c:v>
                  </c:pt>
                  <c:pt idx="139">
                    <c:v>Aug</c:v>
                  </c:pt>
                  <c:pt idx="140">
                    <c:v>Aug</c:v>
                  </c:pt>
                  <c:pt idx="141">
                    <c:v>Aug</c:v>
                  </c:pt>
                  <c:pt idx="142">
                    <c:v>Aug</c:v>
                  </c:pt>
                  <c:pt idx="143">
                    <c:v>Aug</c:v>
                  </c:pt>
                  <c:pt idx="144">
                    <c:v>Sep</c:v>
                  </c:pt>
                  <c:pt idx="145">
                    <c:v>Sep</c:v>
                  </c:pt>
                  <c:pt idx="146">
                    <c:v>Sep</c:v>
                  </c:pt>
                  <c:pt idx="147">
                    <c:v>Sep</c:v>
                  </c:pt>
                  <c:pt idx="148">
                    <c:v>Sep</c:v>
                  </c:pt>
                  <c:pt idx="149">
                    <c:v>Sep</c:v>
                  </c:pt>
                  <c:pt idx="150">
                    <c:v>Sep</c:v>
                  </c:pt>
                  <c:pt idx="151">
                    <c:v>Oct</c:v>
                  </c:pt>
                  <c:pt idx="152">
                    <c:v>Oct</c:v>
                  </c:pt>
                  <c:pt idx="153">
                    <c:v>Oct</c:v>
                  </c:pt>
                  <c:pt idx="154">
                    <c:v>Oct</c:v>
                  </c:pt>
                  <c:pt idx="155">
                    <c:v>Oct</c:v>
                  </c:pt>
                  <c:pt idx="156">
                    <c:v>Oct</c:v>
                  </c:pt>
                  <c:pt idx="157">
                    <c:v>Oct</c:v>
                  </c:pt>
                  <c:pt idx="158">
                    <c:v>Oct</c:v>
                  </c:pt>
                  <c:pt idx="159">
                    <c:v>Nov</c:v>
                  </c:pt>
                  <c:pt idx="160">
                    <c:v>Nov</c:v>
                  </c:pt>
                  <c:pt idx="161">
                    <c:v>Dec</c:v>
                  </c:pt>
                  <c:pt idx="162">
                    <c:v>Dec</c:v>
                  </c:pt>
                  <c:pt idx="163">
                    <c:v>Dec</c:v>
                  </c:pt>
                  <c:pt idx="164">
                    <c:v>Dec</c:v>
                  </c:pt>
                  <c:pt idx="165">
                    <c:v>Dec</c:v>
                  </c:pt>
                  <c:pt idx="166">
                    <c:v>Dec</c:v>
                  </c:pt>
                  <c:pt idx="167">
                    <c:v>Dec</c:v>
                  </c:pt>
                  <c:pt idx="168">
                    <c:v>Dec</c:v>
                  </c:pt>
                  <c:pt idx="169">
                    <c:v>Jan</c:v>
                  </c:pt>
                  <c:pt idx="170">
                    <c:v>Feb</c:v>
                  </c:pt>
                  <c:pt idx="171">
                    <c:v>Feb</c:v>
                  </c:pt>
                  <c:pt idx="172">
                    <c:v>Feb</c:v>
                  </c:pt>
                  <c:pt idx="173">
                    <c:v>Feb</c:v>
                  </c:pt>
                  <c:pt idx="174">
                    <c:v>Feb</c:v>
                  </c:pt>
                  <c:pt idx="175">
                    <c:v>Mar</c:v>
                  </c:pt>
                  <c:pt idx="176">
                    <c:v>Mar</c:v>
                  </c:pt>
                  <c:pt idx="177">
                    <c:v>Mar</c:v>
                  </c:pt>
                  <c:pt idx="178">
                    <c:v>Mar</c:v>
                  </c:pt>
                  <c:pt idx="179">
                    <c:v>Mar</c:v>
                  </c:pt>
                  <c:pt idx="180">
                    <c:v>Mar</c:v>
                  </c:pt>
                  <c:pt idx="181">
                    <c:v>Mar</c:v>
                  </c:pt>
                  <c:pt idx="182">
                    <c:v>Apr</c:v>
                  </c:pt>
                  <c:pt idx="183">
                    <c:v>Apr</c:v>
                  </c:pt>
                  <c:pt idx="184">
                    <c:v>Apr</c:v>
                  </c:pt>
                  <c:pt idx="185">
                    <c:v>Apr</c:v>
                  </c:pt>
                  <c:pt idx="186">
                    <c:v>Apr</c:v>
                  </c:pt>
                  <c:pt idx="187">
                    <c:v>May</c:v>
                  </c:pt>
                  <c:pt idx="188">
                    <c:v>May</c:v>
                  </c:pt>
                  <c:pt idx="189">
                    <c:v>May</c:v>
                  </c:pt>
                  <c:pt idx="190">
                    <c:v>May</c:v>
                  </c:pt>
                  <c:pt idx="191">
                    <c:v>May</c:v>
                  </c:pt>
                  <c:pt idx="192">
                    <c:v>May</c:v>
                  </c:pt>
                  <c:pt idx="193">
                    <c:v>May</c:v>
                  </c:pt>
                  <c:pt idx="194">
                    <c:v>May</c:v>
                  </c:pt>
                  <c:pt idx="195">
                    <c:v>Jun</c:v>
                  </c:pt>
                  <c:pt idx="196">
                    <c:v>Jun</c:v>
                  </c:pt>
                  <c:pt idx="197">
                    <c:v>Jun</c:v>
                  </c:pt>
                  <c:pt idx="198">
                    <c:v>Jun</c:v>
                  </c:pt>
                  <c:pt idx="199">
                    <c:v>Jun</c:v>
                  </c:pt>
                  <c:pt idx="200">
                    <c:v>Jul</c:v>
                  </c:pt>
                  <c:pt idx="201">
                    <c:v>Jul</c:v>
                  </c:pt>
                  <c:pt idx="202">
                    <c:v>Jul</c:v>
                  </c:pt>
                  <c:pt idx="203">
                    <c:v>Jul</c:v>
                  </c:pt>
                  <c:pt idx="204">
                    <c:v>Jul</c:v>
                  </c:pt>
                  <c:pt idx="205">
                    <c:v>Jul</c:v>
                  </c:pt>
                  <c:pt idx="206">
                    <c:v>Jul</c:v>
                  </c:pt>
                  <c:pt idx="207">
                    <c:v>Aug</c:v>
                  </c:pt>
                  <c:pt idx="208">
                    <c:v>Aug</c:v>
                  </c:pt>
                  <c:pt idx="209">
                    <c:v>Aug</c:v>
                  </c:pt>
                  <c:pt idx="210">
                    <c:v>Aug</c:v>
                  </c:pt>
                  <c:pt idx="211">
                    <c:v>Aug</c:v>
                  </c:pt>
                  <c:pt idx="212">
                    <c:v>Aug</c:v>
                  </c:pt>
                  <c:pt idx="213">
                    <c:v>Aug</c:v>
                  </c:pt>
                  <c:pt idx="214">
                    <c:v>Sep</c:v>
                  </c:pt>
                  <c:pt idx="215">
                    <c:v>Sep</c:v>
                  </c:pt>
                  <c:pt idx="216">
                    <c:v>Sep</c:v>
                  </c:pt>
                  <c:pt idx="217">
                    <c:v>Oct</c:v>
                  </c:pt>
                  <c:pt idx="218">
                    <c:v>Oct</c:v>
                  </c:pt>
                  <c:pt idx="219">
                    <c:v>Oct</c:v>
                  </c:pt>
                  <c:pt idx="220">
                    <c:v>Oct</c:v>
                  </c:pt>
                  <c:pt idx="221">
                    <c:v>Oct</c:v>
                  </c:pt>
                  <c:pt idx="222">
                    <c:v>Oct</c:v>
                  </c:pt>
                  <c:pt idx="223">
                    <c:v>Oct</c:v>
                  </c:pt>
                  <c:pt idx="224">
                    <c:v>Nov</c:v>
                  </c:pt>
                  <c:pt idx="225">
                    <c:v>Nov</c:v>
                  </c:pt>
                  <c:pt idx="226">
                    <c:v>Nov</c:v>
                  </c:pt>
                  <c:pt idx="227">
                    <c:v>Nov</c:v>
                  </c:pt>
                  <c:pt idx="228">
                    <c:v>Nov</c:v>
                  </c:pt>
                  <c:pt idx="229">
                    <c:v>Dec</c:v>
                  </c:pt>
                  <c:pt idx="230">
                    <c:v>Dec</c:v>
                  </c:pt>
                  <c:pt idx="231">
                    <c:v>Dec</c:v>
                  </c:pt>
                  <c:pt idx="232">
                    <c:v>Dec</c:v>
                  </c:pt>
                  <c:pt idx="233">
                    <c:v>Dec</c:v>
                  </c:pt>
                  <c:pt idx="234">
                    <c:v>Jan</c:v>
                  </c:pt>
                  <c:pt idx="235">
                    <c:v>Jan</c:v>
                  </c:pt>
                  <c:pt idx="236">
                    <c:v>Jan</c:v>
                  </c:pt>
                  <c:pt idx="237">
                    <c:v>Jan</c:v>
                  </c:pt>
                  <c:pt idx="238">
                    <c:v>Jan</c:v>
                  </c:pt>
                  <c:pt idx="239">
                    <c:v>Jan</c:v>
                  </c:pt>
                  <c:pt idx="240">
                    <c:v>Feb</c:v>
                  </c:pt>
                  <c:pt idx="241">
                    <c:v>Feb</c:v>
                  </c:pt>
                  <c:pt idx="242">
                    <c:v>Mar</c:v>
                  </c:pt>
                  <c:pt idx="243">
                    <c:v>Mar</c:v>
                  </c:pt>
                  <c:pt idx="244">
                    <c:v>Mar</c:v>
                  </c:pt>
                  <c:pt idx="245">
                    <c:v>Mar</c:v>
                  </c:pt>
                  <c:pt idx="246">
                    <c:v>Mar</c:v>
                  </c:pt>
                  <c:pt idx="247">
                    <c:v>Apr</c:v>
                  </c:pt>
                  <c:pt idx="248">
                    <c:v>Apr</c:v>
                  </c:pt>
                  <c:pt idx="249">
                    <c:v>Apr</c:v>
                  </c:pt>
                  <c:pt idx="250">
                    <c:v>Apr</c:v>
                  </c:pt>
                  <c:pt idx="251">
                    <c:v>May</c:v>
                  </c:pt>
                  <c:pt idx="252">
                    <c:v>May</c:v>
                  </c:pt>
                  <c:pt idx="253">
                    <c:v>Jun</c:v>
                  </c:pt>
                  <c:pt idx="254">
                    <c:v>Jun</c:v>
                  </c:pt>
                  <c:pt idx="255">
                    <c:v>Jul</c:v>
                  </c:pt>
                  <c:pt idx="256">
                    <c:v>Jul</c:v>
                  </c:pt>
                  <c:pt idx="257">
                    <c:v>Aug</c:v>
                  </c:pt>
                  <c:pt idx="258">
                    <c:v>Sep</c:v>
                  </c:pt>
                  <c:pt idx="259">
                    <c:v>Sep</c:v>
                  </c:pt>
                  <c:pt idx="260">
                    <c:v>Oct</c:v>
                  </c:pt>
                  <c:pt idx="261">
                    <c:v>Oct</c:v>
                  </c:pt>
                  <c:pt idx="262">
                    <c:v>Nov</c:v>
                  </c:pt>
                  <c:pt idx="263">
                    <c:v>Nov</c:v>
                  </c:pt>
                  <c:pt idx="264">
                    <c:v>Nov</c:v>
                  </c:pt>
                  <c:pt idx="265">
                    <c:v>Nov</c:v>
                  </c:pt>
                  <c:pt idx="266">
                    <c:v>Nov</c:v>
                  </c:pt>
                  <c:pt idx="267">
                    <c:v>Nov</c:v>
                  </c:pt>
                  <c:pt idx="268">
                    <c:v>Nov</c:v>
                  </c:pt>
                  <c:pt idx="269">
                    <c:v>Nov</c:v>
                  </c:pt>
                  <c:pt idx="270">
                    <c:v>Nov</c:v>
                  </c:pt>
                  <c:pt idx="271">
                    <c:v>Nov</c:v>
                  </c:pt>
                  <c:pt idx="272">
                    <c:v>Nov</c:v>
                  </c:pt>
                  <c:pt idx="273">
                    <c:v>Nov</c:v>
                  </c:pt>
                  <c:pt idx="274">
                    <c:v>Nov</c:v>
                  </c:pt>
                </c:lvl>
              </c:multiLvlStrCache>
            </c:multiLvlStrRef>
          </c:cat>
          <c:val>
            <c:numRef>
              <c:f>'Raw_FuelLog'!$Q$2:$Q$276</c:f>
              <c:numCache>
                <c:formatCode>0.000</c:formatCode>
                <c:ptCount val="275"/>
                <c:pt idx="0">
                  <c:v>6.61</c:v>
                </c:pt>
                <c:pt idx="1">
                  <c:v>6.93</c:v>
                </c:pt>
                <c:pt idx="2">
                  <c:v>6.96</c:v>
                </c:pt>
                <c:pt idx="3">
                  <c:v>7.21</c:v>
                </c:pt>
                <c:pt idx="4">
                  <c:v>7.07</c:v>
                </c:pt>
                <c:pt idx="5">
                  <c:v>7.37</c:v>
                </c:pt>
                <c:pt idx="6">
                  <c:v>7.35</c:v>
                </c:pt>
                <c:pt idx="7">
                  <c:v>7.41</c:v>
                </c:pt>
                <c:pt idx="8">
                  <c:v>6.54</c:v>
                </c:pt>
                <c:pt idx="9">
                  <c:v>6.77</c:v>
                </c:pt>
                <c:pt idx="10">
                  <c:v>6.94</c:v>
                </c:pt>
                <c:pt idx="11">
                  <c:v>6.71</c:v>
                </c:pt>
                <c:pt idx="12">
                  <c:v>7.5</c:v>
                </c:pt>
                <c:pt idx="13">
                  <c:v>8.3000000000000007</c:v>
                </c:pt>
                <c:pt idx="14">
                  <c:v>8.36</c:v>
                </c:pt>
                <c:pt idx="15">
                  <c:v>6.92</c:v>
                </c:pt>
                <c:pt idx="16">
                  <c:v>6.8897424657534243</c:v>
                </c:pt>
                <c:pt idx="17">
                  <c:v>6.8753369863013694</c:v>
                </c:pt>
                <c:pt idx="18">
                  <c:v>6.8553863013698626</c:v>
                </c:pt>
                <c:pt idx="19">
                  <c:v>6.8384493150684929</c:v>
                </c:pt>
                <c:pt idx="20">
                  <c:v>6.8153041095890403</c:v>
                </c:pt>
                <c:pt idx="21">
                  <c:v>6.81</c:v>
                </c:pt>
                <c:pt idx="22">
                  <c:v>6.6583492063492056</c:v>
                </c:pt>
                <c:pt idx="23">
                  <c:v>6.5941269841269836</c:v>
                </c:pt>
                <c:pt idx="24">
                  <c:v>6.1752111111111114</c:v>
                </c:pt>
                <c:pt idx="25">
                  <c:v>6.0952301587301587</c:v>
                </c:pt>
                <c:pt idx="26">
                  <c:v>6.0175563492063491</c:v>
                </c:pt>
                <c:pt idx="27">
                  <c:v>5.9321920634920629</c:v>
                </c:pt>
                <c:pt idx="28">
                  <c:v>5.8806658730158734</c:v>
                </c:pt>
                <c:pt idx="29">
                  <c:v>5.7994031746031736</c:v>
                </c:pt>
                <c:pt idx="30">
                  <c:v>5.7465952380952379</c:v>
                </c:pt>
                <c:pt idx="31">
                  <c:v>5.96</c:v>
                </c:pt>
                <c:pt idx="32">
                  <c:v>5.68</c:v>
                </c:pt>
                <c:pt idx="33">
                  <c:v>6.03</c:v>
                </c:pt>
                <c:pt idx="34">
                  <c:v>6.85</c:v>
                </c:pt>
                <c:pt idx="35">
                  <c:v>6.8594287890327497</c:v>
                </c:pt>
                <c:pt idx="36">
                  <c:v>6.8620335110434123</c:v>
                </c:pt>
                <c:pt idx="37">
                  <c:v>6.8669230769230767</c:v>
                </c:pt>
                <c:pt idx="38">
                  <c:v>6.87</c:v>
                </c:pt>
                <c:pt idx="39">
                  <c:v>7.21</c:v>
                </c:pt>
                <c:pt idx="40">
                  <c:v>6.75</c:v>
                </c:pt>
                <c:pt idx="41">
                  <c:v>7.0711948331539292</c:v>
                </c:pt>
                <c:pt idx="42">
                  <c:v>7.28</c:v>
                </c:pt>
                <c:pt idx="43">
                  <c:v>7.52</c:v>
                </c:pt>
                <c:pt idx="44">
                  <c:v>7.1583673469387756</c:v>
                </c:pt>
                <c:pt idx="45">
                  <c:v>7.5356734693877563</c:v>
                </c:pt>
                <c:pt idx="46">
                  <c:v>7.2195918367346952</c:v>
                </c:pt>
                <c:pt idx="47">
                  <c:v>6.32</c:v>
                </c:pt>
                <c:pt idx="48">
                  <c:v>7.28</c:v>
                </c:pt>
                <c:pt idx="49">
                  <c:v>7.3366515837104069</c:v>
                </c:pt>
                <c:pt idx="50">
                  <c:v>6.56</c:v>
                </c:pt>
                <c:pt idx="51">
                  <c:v>7.13</c:v>
                </c:pt>
                <c:pt idx="52">
                  <c:v>7.5655090579710151</c:v>
                </c:pt>
                <c:pt idx="53">
                  <c:v>7.4952644927536243</c:v>
                </c:pt>
                <c:pt idx="54">
                  <c:v>6.63</c:v>
                </c:pt>
                <c:pt idx="55">
                  <c:v>7.1579432270916339</c:v>
                </c:pt>
                <c:pt idx="56">
                  <c:v>6.42</c:v>
                </c:pt>
                <c:pt idx="57">
                  <c:v>6.15</c:v>
                </c:pt>
                <c:pt idx="58">
                  <c:v>6.54</c:v>
                </c:pt>
                <c:pt idx="59">
                  <c:v>6.37</c:v>
                </c:pt>
                <c:pt idx="60">
                  <c:v>6.0547085714285709</c:v>
                </c:pt>
                <c:pt idx="61">
                  <c:v>5.93</c:v>
                </c:pt>
                <c:pt idx="62">
                  <c:v>6.71</c:v>
                </c:pt>
                <c:pt idx="63">
                  <c:v>6.9321029082774048</c:v>
                </c:pt>
                <c:pt idx="64">
                  <c:v>7.0674944071588364</c:v>
                </c:pt>
                <c:pt idx="65">
                  <c:v>7.22</c:v>
                </c:pt>
                <c:pt idx="66">
                  <c:v>7.32</c:v>
                </c:pt>
                <c:pt idx="67">
                  <c:v>6.65</c:v>
                </c:pt>
                <c:pt idx="68">
                  <c:v>6.39</c:v>
                </c:pt>
                <c:pt idx="69">
                  <c:v>6.67</c:v>
                </c:pt>
                <c:pt idx="70">
                  <c:v>6.1910604508196716</c:v>
                </c:pt>
                <c:pt idx="71">
                  <c:v>6.1174354508196718</c:v>
                </c:pt>
                <c:pt idx="72">
                  <c:v>6.36</c:v>
                </c:pt>
                <c:pt idx="73">
                  <c:v>6.94</c:v>
                </c:pt>
                <c:pt idx="74">
                  <c:v>6.0461556256572022</c:v>
                </c:pt>
                <c:pt idx="75">
                  <c:v>5.8706004206098834</c:v>
                </c:pt>
                <c:pt idx="76">
                  <c:v>5.93</c:v>
                </c:pt>
                <c:pt idx="77">
                  <c:v>5.92</c:v>
                </c:pt>
                <c:pt idx="78">
                  <c:v>6.85</c:v>
                </c:pt>
                <c:pt idx="79">
                  <c:v>6.29</c:v>
                </c:pt>
                <c:pt idx="80">
                  <c:v>6.38</c:v>
                </c:pt>
                <c:pt idx="81">
                  <c:v>6.5572995780590722</c:v>
                </c:pt>
                <c:pt idx="82">
                  <c:v>6.7166526019690576</c:v>
                </c:pt>
                <c:pt idx="83">
                  <c:v>6.82</c:v>
                </c:pt>
                <c:pt idx="84">
                  <c:v>6.55</c:v>
                </c:pt>
                <c:pt idx="85">
                  <c:v>6.5664890633763324</c:v>
                </c:pt>
                <c:pt idx="86">
                  <c:v>6.5742007851934936</c:v>
                </c:pt>
                <c:pt idx="87">
                  <c:v>6.5793325855300058</c:v>
                </c:pt>
                <c:pt idx="88">
                  <c:v>6.5902411665731906</c:v>
                </c:pt>
                <c:pt idx="89">
                  <c:v>6.6</c:v>
                </c:pt>
                <c:pt idx="90">
                  <c:v>6.6407830342577494</c:v>
                </c:pt>
                <c:pt idx="91">
                  <c:v>6.6590538336052196</c:v>
                </c:pt>
                <c:pt idx="92">
                  <c:v>6.6871778140293632</c:v>
                </c:pt>
                <c:pt idx="93">
                  <c:v>6.706884176182708</c:v>
                </c:pt>
                <c:pt idx="94">
                  <c:v>6.72</c:v>
                </c:pt>
                <c:pt idx="95">
                  <c:v>6.38</c:v>
                </c:pt>
                <c:pt idx="96">
                  <c:v>6.6531332398316971</c:v>
                </c:pt>
                <c:pt idx="97">
                  <c:v>5.83</c:v>
                </c:pt>
                <c:pt idx="98">
                  <c:v>6.41</c:v>
                </c:pt>
                <c:pt idx="99">
                  <c:v>7.3491993392070496</c:v>
                </c:pt>
                <c:pt idx="100">
                  <c:v>6.86</c:v>
                </c:pt>
                <c:pt idx="101">
                  <c:v>7</c:v>
                </c:pt>
                <c:pt idx="102">
                  <c:v>6.82</c:v>
                </c:pt>
                <c:pt idx="103">
                  <c:v>6.99</c:v>
                </c:pt>
                <c:pt idx="104">
                  <c:v>7.1666601941747574</c:v>
                </c:pt>
                <c:pt idx="105">
                  <c:v>6.26</c:v>
                </c:pt>
                <c:pt idx="106">
                  <c:v>6.81</c:v>
                </c:pt>
                <c:pt idx="107">
                  <c:v>7.4861814159292042</c:v>
                </c:pt>
                <c:pt idx="108">
                  <c:v>7.4838061946902652</c:v>
                </c:pt>
                <c:pt idx="109">
                  <c:v>6.8</c:v>
                </c:pt>
                <c:pt idx="110">
                  <c:v>7.21</c:v>
                </c:pt>
                <c:pt idx="111">
                  <c:v>6.55</c:v>
                </c:pt>
                <c:pt idx="112">
                  <c:v>6.7096177606177596</c:v>
                </c:pt>
                <c:pt idx="113">
                  <c:v>5.74</c:v>
                </c:pt>
                <c:pt idx="114">
                  <c:v>5.4563853028798412</c:v>
                </c:pt>
                <c:pt idx="115">
                  <c:v>5.3601588877855013</c:v>
                </c:pt>
                <c:pt idx="116">
                  <c:v>5.2744836146971199</c:v>
                </c:pt>
                <c:pt idx="117">
                  <c:v>5.1571549155908638</c:v>
                </c:pt>
                <c:pt idx="118">
                  <c:v>5.0571300893743789</c:v>
                </c:pt>
                <c:pt idx="119">
                  <c:v>4.9967775571002981</c:v>
                </c:pt>
                <c:pt idx="120">
                  <c:v>4.8899999999999997</c:v>
                </c:pt>
                <c:pt idx="121">
                  <c:v>6.33</c:v>
                </c:pt>
                <c:pt idx="122">
                  <c:v>6.4724050632911387</c:v>
                </c:pt>
                <c:pt idx="123">
                  <c:v>6.51</c:v>
                </c:pt>
                <c:pt idx="124">
                  <c:v>7.02</c:v>
                </c:pt>
                <c:pt idx="125">
                  <c:v>7.51</c:v>
                </c:pt>
                <c:pt idx="126">
                  <c:v>6.52</c:v>
                </c:pt>
                <c:pt idx="127">
                  <c:v>6.36</c:v>
                </c:pt>
                <c:pt idx="128">
                  <c:v>6.173</c:v>
                </c:pt>
                <c:pt idx="129">
                  <c:v>5.7625473214285714</c:v>
                </c:pt>
                <c:pt idx="130">
                  <c:v>6.02</c:v>
                </c:pt>
                <c:pt idx="131">
                  <c:v>6.9</c:v>
                </c:pt>
                <c:pt idx="132">
                  <c:v>6.4200453091684437</c:v>
                </c:pt>
                <c:pt idx="133">
                  <c:v>6.65</c:v>
                </c:pt>
                <c:pt idx="134">
                  <c:v>5.85</c:v>
                </c:pt>
                <c:pt idx="135">
                  <c:v>8</c:v>
                </c:pt>
                <c:pt idx="136">
                  <c:v>6.9233422712933752</c:v>
                </c:pt>
                <c:pt idx="137">
                  <c:v>6.66</c:v>
                </c:pt>
                <c:pt idx="138">
                  <c:v>6.45</c:v>
                </c:pt>
                <c:pt idx="139">
                  <c:v>6.45</c:v>
                </c:pt>
                <c:pt idx="140">
                  <c:v>5.78</c:v>
                </c:pt>
                <c:pt idx="141">
                  <c:v>6.28</c:v>
                </c:pt>
                <c:pt idx="142">
                  <c:v>6.92</c:v>
                </c:pt>
                <c:pt idx="143">
                  <c:v>6.26</c:v>
                </c:pt>
                <c:pt idx="144">
                  <c:v>6.27</c:v>
                </c:pt>
                <c:pt idx="145">
                  <c:v>6.3</c:v>
                </c:pt>
                <c:pt idx="146">
                  <c:v>6.33</c:v>
                </c:pt>
                <c:pt idx="147">
                  <c:v>6.81</c:v>
                </c:pt>
                <c:pt idx="148">
                  <c:v>7.58</c:v>
                </c:pt>
                <c:pt idx="149">
                  <c:v>6.47</c:v>
                </c:pt>
                <c:pt idx="150">
                  <c:v>6.2777955271565498</c:v>
                </c:pt>
                <c:pt idx="151">
                  <c:v>6.15</c:v>
                </c:pt>
                <c:pt idx="152">
                  <c:v>6.88</c:v>
                </c:pt>
                <c:pt idx="153">
                  <c:v>6.58</c:v>
                </c:pt>
                <c:pt idx="154">
                  <c:v>6.62</c:v>
                </c:pt>
                <c:pt idx="155">
                  <c:v>6.55</c:v>
                </c:pt>
                <c:pt idx="156">
                  <c:v>9.36</c:v>
                </c:pt>
                <c:pt idx="157">
                  <c:v>6.64</c:v>
                </c:pt>
                <c:pt idx="158">
                  <c:v>7</c:v>
                </c:pt>
                <c:pt idx="159">
                  <c:v>7.04</c:v>
                </c:pt>
                <c:pt idx="160">
                  <c:v>7.13</c:v>
                </c:pt>
                <c:pt idx="161">
                  <c:v>7.49</c:v>
                </c:pt>
                <c:pt idx="162">
                  <c:v>6.76</c:v>
                </c:pt>
                <c:pt idx="163">
                  <c:v>6.63</c:v>
                </c:pt>
                <c:pt idx="164">
                  <c:v>7.51</c:v>
                </c:pt>
                <c:pt idx="165">
                  <c:v>7.27</c:v>
                </c:pt>
                <c:pt idx="166">
                  <c:v>7.73</c:v>
                </c:pt>
                <c:pt idx="167">
                  <c:v>8.0500000000000007</c:v>
                </c:pt>
                <c:pt idx="168">
                  <c:v>7.05</c:v>
                </c:pt>
                <c:pt idx="169">
                  <c:v>7.04</c:v>
                </c:pt>
                <c:pt idx="170">
                  <c:v>6.95</c:v>
                </c:pt>
                <c:pt idx="171">
                  <c:v>5.7</c:v>
                </c:pt>
                <c:pt idx="172">
                  <c:v>5.52</c:v>
                </c:pt>
                <c:pt idx="173">
                  <c:v>7.61</c:v>
                </c:pt>
                <c:pt idx="174">
                  <c:v>6.99</c:v>
                </c:pt>
                <c:pt idx="175">
                  <c:v>7.56</c:v>
                </c:pt>
                <c:pt idx="176">
                  <c:v>7.29</c:v>
                </c:pt>
                <c:pt idx="177">
                  <c:v>7.89</c:v>
                </c:pt>
                <c:pt idx="178">
                  <c:v>6.66</c:v>
                </c:pt>
                <c:pt idx="179">
                  <c:v>6.45</c:v>
                </c:pt>
                <c:pt idx="180">
                  <c:v>6.25</c:v>
                </c:pt>
                <c:pt idx="181">
                  <c:v>7.29</c:v>
                </c:pt>
                <c:pt idx="182">
                  <c:v>7.39</c:v>
                </c:pt>
                <c:pt idx="183">
                  <c:v>7.18</c:v>
                </c:pt>
                <c:pt idx="184">
                  <c:v>7.31</c:v>
                </c:pt>
                <c:pt idx="185">
                  <c:v>7.73</c:v>
                </c:pt>
                <c:pt idx="186">
                  <c:v>6.81</c:v>
                </c:pt>
                <c:pt idx="187">
                  <c:v>7.35</c:v>
                </c:pt>
                <c:pt idx="188">
                  <c:v>6.76</c:v>
                </c:pt>
                <c:pt idx="189">
                  <c:v>7.8</c:v>
                </c:pt>
                <c:pt idx="190">
                  <c:v>7.4619324577861157</c:v>
                </c:pt>
                <c:pt idx="191">
                  <c:v>7.43</c:v>
                </c:pt>
                <c:pt idx="192">
                  <c:v>6.23</c:v>
                </c:pt>
                <c:pt idx="193">
                  <c:v>7.5</c:v>
                </c:pt>
                <c:pt idx="194">
                  <c:v>7.63</c:v>
                </c:pt>
                <c:pt idx="195">
                  <c:v>6.86</c:v>
                </c:pt>
                <c:pt idx="196">
                  <c:v>7.03</c:v>
                </c:pt>
                <c:pt idx="197">
                  <c:v>6.3403290076335876</c:v>
                </c:pt>
                <c:pt idx="198">
                  <c:v>6.45</c:v>
                </c:pt>
                <c:pt idx="199">
                  <c:v>8.41</c:v>
                </c:pt>
                <c:pt idx="200">
                  <c:v>6.86</c:v>
                </c:pt>
                <c:pt idx="201">
                  <c:v>6.49</c:v>
                </c:pt>
                <c:pt idx="202">
                  <c:v>6.43</c:v>
                </c:pt>
                <c:pt idx="203">
                  <c:v>7.03</c:v>
                </c:pt>
                <c:pt idx="204">
                  <c:v>6.22</c:v>
                </c:pt>
                <c:pt idx="205">
                  <c:v>5.75</c:v>
                </c:pt>
                <c:pt idx="206">
                  <c:v>6.79</c:v>
                </c:pt>
                <c:pt idx="207">
                  <c:v>7.51</c:v>
                </c:pt>
                <c:pt idx="208">
                  <c:v>6.41</c:v>
                </c:pt>
                <c:pt idx="209">
                  <c:v>7.44</c:v>
                </c:pt>
                <c:pt idx="210">
                  <c:v>7.13</c:v>
                </c:pt>
                <c:pt idx="211">
                  <c:v>5.27</c:v>
                </c:pt>
                <c:pt idx="212">
                  <c:v>7.82</c:v>
                </c:pt>
                <c:pt idx="213">
                  <c:v>7.11</c:v>
                </c:pt>
                <c:pt idx="214">
                  <c:v>6.91</c:v>
                </c:pt>
                <c:pt idx="215">
                  <c:v>7</c:v>
                </c:pt>
                <c:pt idx="216">
                  <c:v>7.15</c:v>
                </c:pt>
                <c:pt idx="217">
                  <c:v>7.18</c:v>
                </c:pt>
                <c:pt idx="218">
                  <c:v>7.03</c:v>
                </c:pt>
                <c:pt idx="219">
                  <c:v>7.2</c:v>
                </c:pt>
                <c:pt idx="220">
                  <c:v>7.1</c:v>
                </c:pt>
                <c:pt idx="221">
                  <c:v>6.2</c:v>
                </c:pt>
                <c:pt idx="222">
                  <c:v>6.42</c:v>
                </c:pt>
                <c:pt idx="223">
                  <c:v>7.17</c:v>
                </c:pt>
                <c:pt idx="224">
                  <c:v>7.23</c:v>
                </c:pt>
                <c:pt idx="225">
                  <c:v>7.01</c:v>
                </c:pt>
                <c:pt idx="226">
                  <c:v>7.91</c:v>
                </c:pt>
                <c:pt idx="227">
                  <c:v>7.35</c:v>
                </c:pt>
                <c:pt idx="228">
                  <c:v>7.6064369310793234</c:v>
                </c:pt>
                <c:pt idx="229">
                  <c:v>7.75</c:v>
                </c:pt>
                <c:pt idx="230">
                  <c:v>7.85</c:v>
                </c:pt>
                <c:pt idx="231">
                  <c:v>6.89</c:v>
                </c:pt>
                <c:pt idx="232">
                  <c:v>7.62</c:v>
                </c:pt>
                <c:pt idx="233">
                  <c:v>7.61</c:v>
                </c:pt>
                <c:pt idx="234">
                  <c:v>7.25</c:v>
                </c:pt>
                <c:pt idx="235">
                  <c:v>8.3148910081743868</c:v>
                </c:pt>
                <c:pt idx="236">
                  <c:v>8.5037193460490474</c:v>
                </c:pt>
                <c:pt idx="237">
                  <c:v>7.95</c:v>
                </c:pt>
                <c:pt idx="238">
                  <c:v>7.14</c:v>
                </c:pt>
                <c:pt idx="239">
                  <c:v>7.6420430107526887</c:v>
                </c:pt>
                <c:pt idx="240">
                  <c:v>6.86</c:v>
                </c:pt>
                <c:pt idx="241">
                  <c:v>7.37</c:v>
                </c:pt>
                <c:pt idx="242">
                  <c:v>7.2774568965517243</c:v>
                </c:pt>
                <c:pt idx="243">
                  <c:v>7.2365086206896549</c:v>
                </c:pt>
                <c:pt idx="244">
                  <c:v>7.18</c:v>
                </c:pt>
                <c:pt idx="245">
                  <c:v>7.1701830161054172</c:v>
                </c:pt>
                <c:pt idx="246">
                  <c:v>7.1634846266471452</c:v>
                </c:pt>
                <c:pt idx="247">
                  <c:v>7.1562811127379211</c:v>
                </c:pt>
                <c:pt idx="248">
                  <c:v>7.15</c:v>
                </c:pt>
                <c:pt idx="249">
                  <c:v>6.9166498740554161</c:v>
                </c:pt>
                <c:pt idx="250">
                  <c:v>6.83</c:v>
                </c:pt>
                <c:pt idx="251">
                  <c:v>6.98</c:v>
                </c:pt>
                <c:pt idx="252">
                  <c:v>6.83</c:v>
                </c:pt>
                <c:pt idx="253">
                  <c:v>7.13</c:v>
                </c:pt>
                <c:pt idx="254">
                  <c:v>6.69</c:v>
                </c:pt>
                <c:pt idx="255">
                  <c:v>8.74</c:v>
                </c:pt>
                <c:pt idx="256">
                  <c:v>5.68</c:v>
                </c:pt>
                <c:pt idx="257">
                  <c:v>6.34</c:v>
                </c:pt>
                <c:pt idx="258">
                  <c:v>6.51</c:v>
                </c:pt>
                <c:pt idx="259">
                  <c:v>7.02</c:v>
                </c:pt>
                <c:pt idx="260">
                  <c:v>6.47</c:v>
                </c:pt>
                <c:pt idx="261">
                  <c:v>6.65</c:v>
                </c:pt>
                <c:pt idx="262">
                  <c:v>6.35</c:v>
                </c:pt>
                <c:pt idx="263">
                  <c:v>7.34</c:v>
                </c:pt>
                <c:pt idx="264">
                  <c:v>7.0917295188556562</c:v>
                </c:pt>
                <c:pt idx="265">
                  <c:v>6.97</c:v>
                </c:pt>
                <c:pt idx="266">
                  <c:v>8.3800000000000008</c:v>
                </c:pt>
                <c:pt idx="267">
                  <c:v>6.74</c:v>
                </c:pt>
                <c:pt idx="268">
                  <c:v>6.61</c:v>
                </c:pt>
                <c:pt idx="269">
                  <c:v>6.43</c:v>
                </c:pt>
                <c:pt idx="270">
                  <c:v>7.07</c:v>
                </c:pt>
                <c:pt idx="271">
                  <c:v>6.5405154639175258</c:v>
                </c:pt>
                <c:pt idx="272">
                  <c:v>6.23</c:v>
                </c:pt>
                <c:pt idx="273">
                  <c:v>6.8722613065326632</c:v>
                </c:pt>
                <c:pt idx="274">
                  <c:v>6.8722613065326632</c:v>
                </c:pt>
              </c:numCache>
            </c:numRef>
          </c:val>
          <c:smooth val="0"/>
          <c:extLst>
            <c:ext xmlns:c16="http://schemas.microsoft.com/office/drawing/2014/chart" uri="{C3380CC4-5D6E-409C-BE32-E72D297353CC}">
              <c16:uniqueId val="{00000002-4FE1-44C7-BA77-3500E2660739}"/>
            </c:ext>
          </c:extLst>
        </c:ser>
        <c:ser>
          <c:idx val="1"/>
          <c:order val="1"/>
          <c:tx>
            <c:strRef>
              <c:f>'Raw_FuelLog'!$R$1</c:f>
              <c:strCache>
                <c:ptCount val="1"/>
                <c:pt idx="0">
                  <c:v>Avg Consumption</c:v>
                </c:pt>
              </c:strCache>
            </c:strRef>
          </c:tx>
          <c:spPr>
            <a:ln w="28575" cap="rnd">
              <a:solidFill>
                <a:srgbClr val="0068A9"/>
              </a:solidFill>
              <a:round/>
            </a:ln>
            <a:effectLst>
              <a:outerShdw blurRad="63500" sx="102000" sy="102000" algn="ctr" rotWithShape="0">
                <a:prstClr val="black">
                  <a:alpha val="40000"/>
                </a:prstClr>
              </a:outerShdw>
            </a:effectLst>
          </c:spPr>
          <c:marker>
            <c:symbol val="none"/>
          </c:marker>
          <c:dLbls>
            <c:dLbl>
              <c:idx val="92"/>
              <c:layout>
                <c:manualLayout>
                  <c:x val="-7.3652507084945931E-2"/>
                  <c:y val="-0.10207573740519499"/>
                </c:manualLayout>
              </c:layout>
              <c:numFmt formatCode="#,##0.00\ \l"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684-49B8-AB92-BCFD01DCDD36}"/>
                </c:ext>
              </c:extLst>
            </c:dLbl>
            <c:numFmt formatCode="#,##0.00\ \l"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'Raw_FuelLog'!$R$2:$R$276</c:f>
              <c:numCache>
                <c:formatCode>0.00</c:formatCode>
                <c:ptCount val="275"/>
                <c:pt idx="0">
                  <c:v>6.8584689345885712</c:v>
                </c:pt>
                <c:pt idx="1">
                  <c:v>6.8584689345885712</c:v>
                </c:pt>
                <c:pt idx="2">
                  <c:v>6.8584689345885712</c:v>
                </c:pt>
                <c:pt idx="3">
                  <c:v>6.8584689345885712</c:v>
                </c:pt>
                <c:pt idx="4">
                  <c:v>6.8584689345885712</c:v>
                </c:pt>
                <c:pt idx="5">
                  <c:v>6.8584689345885712</c:v>
                </c:pt>
                <c:pt idx="6">
                  <c:v>6.8584689345885712</c:v>
                </c:pt>
                <c:pt idx="7">
                  <c:v>6.8584689345885712</c:v>
                </c:pt>
                <c:pt idx="8">
                  <c:v>6.8584689345885712</c:v>
                </c:pt>
                <c:pt idx="9">
                  <c:v>6.8584689345885712</c:v>
                </c:pt>
                <c:pt idx="10">
                  <c:v>6.8584689345885712</c:v>
                </c:pt>
                <c:pt idx="11">
                  <c:v>6.8584689345885712</c:v>
                </c:pt>
                <c:pt idx="12">
                  <c:v>6.8584689345885712</c:v>
                </c:pt>
                <c:pt idx="13">
                  <c:v>6.8584689345885712</c:v>
                </c:pt>
                <c:pt idx="14">
                  <c:v>6.8584689345885712</c:v>
                </c:pt>
                <c:pt idx="15">
                  <c:v>6.8584689345885712</c:v>
                </c:pt>
                <c:pt idx="16">
                  <c:v>6.8584689345885712</c:v>
                </c:pt>
                <c:pt idx="17">
                  <c:v>6.8584689345885712</c:v>
                </c:pt>
                <c:pt idx="18">
                  <c:v>6.8584689345885712</c:v>
                </c:pt>
                <c:pt idx="19">
                  <c:v>6.8584689345885712</c:v>
                </c:pt>
                <c:pt idx="20">
                  <c:v>6.8584689345885712</c:v>
                </c:pt>
                <c:pt idx="21">
                  <c:v>6.8584689345885712</c:v>
                </c:pt>
                <c:pt idx="22">
                  <c:v>6.8584689345885712</c:v>
                </c:pt>
                <c:pt idx="23">
                  <c:v>6.8584689345885712</c:v>
                </c:pt>
                <c:pt idx="24">
                  <c:v>6.8584689345885712</c:v>
                </c:pt>
                <c:pt idx="25">
                  <c:v>6.8584689345885712</c:v>
                </c:pt>
                <c:pt idx="26">
                  <c:v>6.8584689345885712</c:v>
                </c:pt>
                <c:pt idx="27">
                  <c:v>6.8584689345885712</c:v>
                </c:pt>
                <c:pt idx="28">
                  <c:v>6.8584689345885712</c:v>
                </c:pt>
                <c:pt idx="29">
                  <c:v>6.8584689345885712</c:v>
                </c:pt>
                <c:pt idx="30">
                  <c:v>6.8584689345885712</c:v>
                </c:pt>
                <c:pt idx="31">
                  <c:v>6.8584689345885712</c:v>
                </c:pt>
                <c:pt idx="32">
                  <c:v>6.8584689345885712</c:v>
                </c:pt>
                <c:pt idx="33">
                  <c:v>6.8584689345885712</c:v>
                </c:pt>
                <c:pt idx="34">
                  <c:v>6.8584689345885712</c:v>
                </c:pt>
                <c:pt idx="35">
                  <c:v>6.8584689345885712</c:v>
                </c:pt>
                <c:pt idx="36">
                  <c:v>6.8584689345885712</c:v>
                </c:pt>
                <c:pt idx="37">
                  <c:v>6.8584689345885712</c:v>
                </c:pt>
                <c:pt idx="38">
                  <c:v>6.8584689345885712</c:v>
                </c:pt>
                <c:pt idx="39">
                  <c:v>6.8584689345885712</c:v>
                </c:pt>
                <c:pt idx="40">
                  <c:v>6.8584689345885712</c:v>
                </c:pt>
                <c:pt idx="41">
                  <c:v>6.8584689345885712</c:v>
                </c:pt>
                <c:pt idx="42">
                  <c:v>6.8584689345885712</c:v>
                </c:pt>
                <c:pt idx="43">
                  <c:v>6.8584689345885712</c:v>
                </c:pt>
                <c:pt idx="44">
                  <c:v>6.8584689345885712</c:v>
                </c:pt>
                <c:pt idx="45">
                  <c:v>6.8584689345885712</c:v>
                </c:pt>
                <c:pt idx="46">
                  <c:v>6.8584689345885712</c:v>
                </c:pt>
                <c:pt idx="47">
                  <c:v>6.8584689345885712</c:v>
                </c:pt>
                <c:pt idx="48">
                  <c:v>6.8584689345885712</c:v>
                </c:pt>
                <c:pt idx="49">
                  <c:v>6.8584689345885712</c:v>
                </c:pt>
                <c:pt idx="50">
                  <c:v>6.8584689345885712</c:v>
                </c:pt>
                <c:pt idx="51">
                  <c:v>6.8584689345885712</c:v>
                </c:pt>
                <c:pt idx="52">
                  <c:v>6.8584689345885712</c:v>
                </c:pt>
                <c:pt idx="53">
                  <c:v>6.8584689345885712</c:v>
                </c:pt>
                <c:pt idx="54">
                  <c:v>6.8584689345885712</c:v>
                </c:pt>
                <c:pt idx="55">
                  <c:v>6.8584689345885712</c:v>
                </c:pt>
                <c:pt idx="56">
                  <c:v>6.8584689345885712</c:v>
                </c:pt>
                <c:pt idx="57">
                  <c:v>6.8584689345885712</c:v>
                </c:pt>
                <c:pt idx="58">
                  <c:v>6.8584689345885712</c:v>
                </c:pt>
                <c:pt idx="59">
                  <c:v>6.8584689345885712</c:v>
                </c:pt>
                <c:pt idx="60">
                  <c:v>6.8584689345885712</c:v>
                </c:pt>
                <c:pt idx="61">
                  <c:v>6.8584689345885712</c:v>
                </c:pt>
                <c:pt idx="62">
                  <c:v>6.8584689345885712</c:v>
                </c:pt>
                <c:pt idx="63">
                  <c:v>6.8584689345885712</c:v>
                </c:pt>
                <c:pt idx="64">
                  <c:v>6.8584689345885712</c:v>
                </c:pt>
                <c:pt idx="65">
                  <c:v>6.8584689345885712</c:v>
                </c:pt>
                <c:pt idx="66">
                  <c:v>6.8584689345885712</c:v>
                </c:pt>
                <c:pt idx="67">
                  <c:v>6.8584689345885712</c:v>
                </c:pt>
                <c:pt idx="68">
                  <c:v>6.8584689345885712</c:v>
                </c:pt>
                <c:pt idx="69">
                  <c:v>6.8584689345885712</c:v>
                </c:pt>
                <c:pt idx="70">
                  <c:v>6.8584689345885712</c:v>
                </c:pt>
                <c:pt idx="71">
                  <c:v>6.8584689345885712</c:v>
                </c:pt>
                <c:pt idx="72">
                  <c:v>6.8584689345885712</c:v>
                </c:pt>
                <c:pt idx="73">
                  <c:v>6.8584689345885712</c:v>
                </c:pt>
                <c:pt idx="74">
                  <c:v>6.8584689345885712</c:v>
                </c:pt>
                <c:pt idx="75">
                  <c:v>6.8584689345885712</c:v>
                </c:pt>
                <c:pt idx="76">
                  <c:v>6.8584689345885712</c:v>
                </c:pt>
                <c:pt idx="77">
                  <c:v>6.8584689345885712</c:v>
                </c:pt>
                <c:pt idx="78">
                  <c:v>6.8584689345885712</c:v>
                </c:pt>
                <c:pt idx="79">
                  <c:v>6.8584689345885712</c:v>
                </c:pt>
                <c:pt idx="80">
                  <c:v>6.8584689345885712</c:v>
                </c:pt>
                <c:pt idx="81">
                  <c:v>6.8584689345885712</c:v>
                </c:pt>
                <c:pt idx="82">
                  <c:v>6.8584689345885712</c:v>
                </c:pt>
                <c:pt idx="83">
                  <c:v>6.8584689345885712</c:v>
                </c:pt>
                <c:pt idx="84">
                  <c:v>6.8584689345885712</c:v>
                </c:pt>
                <c:pt idx="85">
                  <c:v>6.8584689345885712</c:v>
                </c:pt>
                <c:pt idx="86">
                  <c:v>6.8584689345885712</c:v>
                </c:pt>
                <c:pt idx="87">
                  <c:v>6.8584689345885712</c:v>
                </c:pt>
                <c:pt idx="88">
                  <c:v>6.8584689345885712</c:v>
                </c:pt>
                <c:pt idx="89">
                  <c:v>6.8584689345885712</c:v>
                </c:pt>
                <c:pt idx="90">
                  <c:v>6.8584689345885712</c:v>
                </c:pt>
                <c:pt idx="91">
                  <c:v>6.8584689345885712</c:v>
                </c:pt>
                <c:pt idx="92">
                  <c:v>6.8584689345885712</c:v>
                </c:pt>
                <c:pt idx="93">
                  <c:v>6.8584689345885712</c:v>
                </c:pt>
                <c:pt idx="94">
                  <c:v>6.8584689345885712</c:v>
                </c:pt>
                <c:pt idx="95">
                  <c:v>6.8584689345885712</c:v>
                </c:pt>
                <c:pt idx="96">
                  <c:v>6.8584689345885712</c:v>
                </c:pt>
                <c:pt idx="97">
                  <c:v>6.8584689345885712</c:v>
                </c:pt>
                <c:pt idx="98">
                  <c:v>6.8584689345885712</c:v>
                </c:pt>
                <c:pt idx="99">
                  <c:v>6.8584689345885712</c:v>
                </c:pt>
                <c:pt idx="100">
                  <c:v>6.8584689345885712</c:v>
                </c:pt>
                <c:pt idx="101">
                  <c:v>6.8584689345885712</c:v>
                </c:pt>
                <c:pt idx="102">
                  <c:v>6.8584689345885712</c:v>
                </c:pt>
                <c:pt idx="103">
                  <c:v>6.8584689345885712</c:v>
                </c:pt>
                <c:pt idx="104">
                  <c:v>6.8584689345885712</c:v>
                </c:pt>
                <c:pt idx="105">
                  <c:v>6.8584689345885712</c:v>
                </c:pt>
                <c:pt idx="106">
                  <c:v>6.8584689345885712</c:v>
                </c:pt>
                <c:pt idx="107">
                  <c:v>6.8584689345885712</c:v>
                </c:pt>
                <c:pt idx="108">
                  <c:v>6.8584689345885712</c:v>
                </c:pt>
                <c:pt idx="109">
                  <c:v>6.8584689345885712</c:v>
                </c:pt>
                <c:pt idx="110">
                  <c:v>6.8584689345885712</c:v>
                </c:pt>
                <c:pt idx="111">
                  <c:v>6.8584689345885712</c:v>
                </c:pt>
                <c:pt idx="112">
                  <c:v>6.8584689345885712</c:v>
                </c:pt>
                <c:pt idx="113">
                  <c:v>6.8584689345885712</c:v>
                </c:pt>
                <c:pt idx="114">
                  <c:v>6.8584689345885712</c:v>
                </c:pt>
                <c:pt idx="115">
                  <c:v>6.8584689345885712</c:v>
                </c:pt>
                <c:pt idx="116">
                  <c:v>6.8584689345885712</c:v>
                </c:pt>
                <c:pt idx="117">
                  <c:v>6.8584689345885712</c:v>
                </c:pt>
                <c:pt idx="118">
                  <c:v>6.8584689345885712</c:v>
                </c:pt>
                <c:pt idx="119">
                  <c:v>6.8584689345885712</c:v>
                </c:pt>
                <c:pt idx="120">
                  <c:v>6.8584689345885712</c:v>
                </c:pt>
                <c:pt idx="121">
                  <c:v>6.8584689345885712</c:v>
                </c:pt>
                <c:pt idx="122">
                  <c:v>6.8584689345885712</c:v>
                </c:pt>
                <c:pt idx="123">
                  <c:v>6.8584689345885712</c:v>
                </c:pt>
                <c:pt idx="124">
                  <c:v>6.8584689345885712</c:v>
                </c:pt>
                <c:pt idx="125">
                  <c:v>6.8584689345885712</c:v>
                </c:pt>
                <c:pt idx="126">
                  <c:v>6.8584689345885712</c:v>
                </c:pt>
                <c:pt idx="127">
                  <c:v>6.8584689345885712</c:v>
                </c:pt>
                <c:pt idx="128">
                  <c:v>6.8584689345885712</c:v>
                </c:pt>
                <c:pt idx="129">
                  <c:v>6.8584689345885712</c:v>
                </c:pt>
                <c:pt idx="130">
                  <c:v>6.8584689345885712</c:v>
                </c:pt>
                <c:pt idx="131">
                  <c:v>6.8584689345885712</c:v>
                </c:pt>
                <c:pt idx="132">
                  <c:v>6.8584689345885712</c:v>
                </c:pt>
                <c:pt idx="133">
                  <c:v>6.8584689345885712</c:v>
                </c:pt>
                <c:pt idx="134">
                  <c:v>6.8584689345885712</c:v>
                </c:pt>
                <c:pt idx="135">
                  <c:v>6.8584689345885712</c:v>
                </c:pt>
                <c:pt idx="136">
                  <c:v>6.8584689345885712</c:v>
                </c:pt>
                <c:pt idx="137">
                  <c:v>6.8584689345885712</c:v>
                </c:pt>
                <c:pt idx="138">
                  <c:v>6.8584689345885712</c:v>
                </c:pt>
                <c:pt idx="139">
                  <c:v>6.8584689345885712</c:v>
                </c:pt>
                <c:pt idx="140">
                  <c:v>6.8584689345885712</c:v>
                </c:pt>
                <c:pt idx="141">
                  <c:v>6.8584689345885712</c:v>
                </c:pt>
                <c:pt idx="142">
                  <c:v>6.8584689345885712</c:v>
                </c:pt>
                <c:pt idx="143">
                  <c:v>6.8584689345885712</c:v>
                </c:pt>
                <c:pt idx="144">
                  <c:v>6.8584689345885712</c:v>
                </c:pt>
                <c:pt idx="145">
                  <c:v>6.8584689345885712</c:v>
                </c:pt>
                <c:pt idx="146">
                  <c:v>6.8584689345885712</c:v>
                </c:pt>
                <c:pt idx="147">
                  <c:v>6.8584689345885712</c:v>
                </c:pt>
                <c:pt idx="148">
                  <c:v>6.8584689345885712</c:v>
                </c:pt>
                <c:pt idx="149">
                  <c:v>6.8584689345885712</c:v>
                </c:pt>
                <c:pt idx="150">
                  <c:v>6.8584689345885712</c:v>
                </c:pt>
                <c:pt idx="151">
                  <c:v>6.8584689345885712</c:v>
                </c:pt>
                <c:pt idx="152">
                  <c:v>6.8584689345885712</c:v>
                </c:pt>
                <c:pt idx="153">
                  <c:v>6.8584689345885712</c:v>
                </c:pt>
                <c:pt idx="154">
                  <c:v>6.8584689345885712</c:v>
                </c:pt>
                <c:pt idx="155">
                  <c:v>6.8584689345885712</c:v>
                </c:pt>
                <c:pt idx="156">
                  <c:v>6.8584689345885712</c:v>
                </c:pt>
                <c:pt idx="157">
                  <c:v>6.8584689345885712</c:v>
                </c:pt>
                <c:pt idx="158">
                  <c:v>6.8584689345885712</c:v>
                </c:pt>
                <c:pt idx="159">
                  <c:v>6.8584689345885712</c:v>
                </c:pt>
                <c:pt idx="160">
                  <c:v>6.8584689345885712</c:v>
                </c:pt>
                <c:pt idx="161">
                  <c:v>6.8584689345885712</c:v>
                </c:pt>
                <c:pt idx="162">
                  <c:v>6.8584689345885712</c:v>
                </c:pt>
                <c:pt idx="163">
                  <c:v>6.8584689345885712</c:v>
                </c:pt>
                <c:pt idx="164">
                  <c:v>6.8584689345885712</c:v>
                </c:pt>
                <c:pt idx="165">
                  <c:v>6.8584689345885712</c:v>
                </c:pt>
                <c:pt idx="166">
                  <c:v>6.8584689345885712</c:v>
                </c:pt>
                <c:pt idx="167">
                  <c:v>6.8584689345885712</c:v>
                </c:pt>
                <c:pt idx="168">
                  <c:v>6.8584689345885712</c:v>
                </c:pt>
                <c:pt idx="169">
                  <c:v>6.8584689345885712</c:v>
                </c:pt>
                <c:pt idx="170">
                  <c:v>6.8584689345885712</c:v>
                </c:pt>
                <c:pt idx="171">
                  <c:v>6.8584689345885712</c:v>
                </c:pt>
                <c:pt idx="172">
                  <c:v>6.8584689345885712</c:v>
                </c:pt>
                <c:pt idx="173">
                  <c:v>6.8584689345885712</c:v>
                </c:pt>
                <c:pt idx="174">
                  <c:v>6.8584689345885712</c:v>
                </c:pt>
                <c:pt idx="175">
                  <c:v>6.8584689345885712</c:v>
                </c:pt>
                <c:pt idx="176">
                  <c:v>6.8584689345885712</c:v>
                </c:pt>
                <c:pt idx="177">
                  <c:v>6.8584689345885712</c:v>
                </c:pt>
                <c:pt idx="178">
                  <c:v>6.8584689345885712</c:v>
                </c:pt>
                <c:pt idx="179">
                  <c:v>6.8584689345885712</c:v>
                </c:pt>
                <c:pt idx="180">
                  <c:v>6.8584689345885712</c:v>
                </c:pt>
                <c:pt idx="181">
                  <c:v>6.8584689345885712</c:v>
                </c:pt>
                <c:pt idx="182">
                  <c:v>6.8584689345885712</c:v>
                </c:pt>
                <c:pt idx="183">
                  <c:v>6.8584689345885712</c:v>
                </c:pt>
                <c:pt idx="184">
                  <c:v>6.8584689345885712</c:v>
                </c:pt>
                <c:pt idx="185">
                  <c:v>6.8584689345885712</c:v>
                </c:pt>
                <c:pt idx="186">
                  <c:v>6.8584689345885712</c:v>
                </c:pt>
                <c:pt idx="187">
                  <c:v>6.8584689345885712</c:v>
                </c:pt>
                <c:pt idx="188">
                  <c:v>6.8584689345885712</c:v>
                </c:pt>
                <c:pt idx="189">
                  <c:v>6.8584689345885712</c:v>
                </c:pt>
                <c:pt idx="190">
                  <c:v>6.8584689345885712</c:v>
                </c:pt>
                <c:pt idx="191">
                  <c:v>6.8584689345885712</c:v>
                </c:pt>
                <c:pt idx="192">
                  <c:v>6.8584689345885712</c:v>
                </c:pt>
                <c:pt idx="193">
                  <c:v>6.8584689345885712</c:v>
                </c:pt>
                <c:pt idx="194">
                  <c:v>6.8584689345885712</c:v>
                </c:pt>
                <c:pt idx="195">
                  <c:v>6.8584689345885712</c:v>
                </c:pt>
                <c:pt idx="196">
                  <c:v>6.8584689345885712</c:v>
                </c:pt>
                <c:pt idx="197">
                  <c:v>6.8584689345885712</c:v>
                </c:pt>
                <c:pt idx="198">
                  <c:v>6.8584689345885712</c:v>
                </c:pt>
                <c:pt idx="199">
                  <c:v>6.8584689345885712</c:v>
                </c:pt>
                <c:pt idx="200">
                  <c:v>6.8584689345885712</c:v>
                </c:pt>
                <c:pt idx="201">
                  <c:v>6.8584689345885712</c:v>
                </c:pt>
                <c:pt idx="202">
                  <c:v>6.8584689345885712</c:v>
                </c:pt>
                <c:pt idx="203">
                  <c:v>6.8584689345885712</c:v>
                </c:pt>
                <c:pt idx="204">
                  <c:v>6.8584689345885712</c:v>
                </c:pt>
                <c:pt idx="205">
                  <c:v>6.8584689345885712</c:v>
                </c:pt>
                <c:pt idx="206">
                  <c:v>6.8584689345885712</c:v>
                </c:pt>
                <c:pt idx="207">
                  <c:v>6.8584689345885712</c:v>
                </c:pt>
                <c:pt idx="208">
                  <c:v>6.8584689345885712</c:v>
                </c:pt>
                <c:pt idx="209">
                  <c:v>6.8584689345885712</c:v>
                </c:pt>
                <c:pt idx="210">
                  <c:v>6.8584689345885712</c:v>
                </c:pt>
                <c:pt idx="211">
                  <c:v>6.8584689345885712</c:v>
                </c:pt>
                <c:pt idx="212">
                  <c:v>6.8584689345885712</c:v>
                </c:pt>
                <c:pt idx="213">
                  <c:v>6.8584689345885712</c:v>
                </c:pt>
                <c:pt idx="214">
                  <c:v>6.8584689345885712</c:v>
                </c:pt>
                <c:pt idx="215">
                  <c:v>6.8584689345885712</c:v>
                </c:pt>
                <c:pt idx="216">
                  <c:v>6.8584689345885712</c:v>
                </c:pt>
                <c:pt idx="217">
                  <c:v>6.8584689345885712</c:v>
                </c:pt>
                <c:pt idx="218">
                  <c:v>6.8584689345885712</c:v>
                </c:pt>
                <c:pt idx="219">
                  <c:v>6.8584689345885712</c:v>
                </c:pt>
                <c:pt idx="220">
                  <c:v>6.8584689345885712</c:v>
                </c:pt>
                <c:pt idx="221">
                  <c:v>6.8584689345885712</c:v>
                </c:pt>
                <c:pt idx="222">
                  <c:v>6.8584689345885712</c:v>
                </c:pt>
                <c:pt idx="223">
                  <c:v>6.8584689345885712</c:v>
                </c:pt>
                <c:pt idx="224">
                  <c:v>6.8584689345885712</c:v>
                </c:pt>
                <c:pt idx="225">
                  <c:v>6.8584689345885712</c:v>
                </c:pt>
                <c:pt idx="226">
                  <c:v>6.8584689345885712</c:v>
                </c:pt>
                <c:pt idx="227">
                  <c:v>6.8584689345885712</c:v>
                </c:pt>
                <c:pt idx="228">
                  <c:v>6.8584689345885712</c:v>
                </c:pt>
                <c:pt idx="229">
                  <c:v>6.8584689345885712</c:v>
                </c:pt>
                <c:pt idx="230">
                  <c:v>6.8584689345885712</c:v>
                </c:pt>
                <c:pt idx="231">
                  <c:v>6.8584689345885712</c:v>
                </c:pt>
                <c:pt idx="232">
                  <c:v>6.8584689345885712</c:v>
                </c:pt>
                <c:pt idx="233">
                  <c:v>6.8584689345885712</c:v>
                </c:pt>
                <c:pt idx="234">
                  <c:v>6.8584689345885712</c:v>
                </c:pt>
                <c:pt idx="235">
                  <c:v>6.8584689345885712</c:v>
                </c:pt>
                <c:pt idx="236">
                  <c:v>6.8584689345885712</c:v>
                </c:pt>
                <c:pt idx="237">
                  <c:v>6.8584689345885712</c:v>
                </c:pt>
                <c:pt idx="238">
                  <c:v>6.8584689345885712</c:v>
                </c:pt>
                <c:pt idx="239">
                  <c:v>6.8584689345885712</c:v>
                </c:pt>
                <c:pt idx="240">
                  <c:v>6.8584689345885712</c:v>
                </c:pt>
                <c:pt idx="241">
                  <c:v>6.8584689345885712</c:v>
                </c:pt>
                <c:pt idx="242">
                  <c:v>6.8584689345885712</c:v>
                </c:pt>
                <c:pt idx="243">
                  <c:v>6.8584689345885712</c:v>
                </c:pt>
                <c:pt idx="244">
                  <c:v>6.8584689345885712</c:v>
                </c:pt>
                <c:pt idx="245">
                  <c:v>6.8584689345885712</c:v>
                </c:pt>
                <c:pt idx="246">
                  <c:v>6.8584689345885712</c:v>
                </c:pt>
                <c:pt idx="247">
                  <c:v>6.8584689345885712</c:v>
                </c:pt>
                <c:pt idx="248">
                  <c:v>6.8584689345885712</c:v>
                </c:pt>
                <c:pt idx="249">
                  <c:v>6.8584689345885712</c:v>
                </c:pt>
                <c:pt idx="250">
                  <c:v>6.8584689345885712</c:v>
                </c:pt>
                <c:pt idx="251">
                  <c:v>6.8584689345885712</c:v>
                </c:pt>
                <c:pt idx="252">
                  <c:v>6.8584689345885703</c:v>
                </c:pt>
                <c:pt idx="253">
                  <c:v>6.8584689345885712</c:v>
                </c:pt>
                <c:pt idx="254">
                  <c:v>6.8584689345885712</c:v>
                </c:pt>
                <c:pt idx="255">
                  <c:v>6.8584689345885712</c:v>
                </c:pt>
                <c:pt idx="256">
                  <c:v>6.8584689345885712</c:v>
                </c:pt>
                <c:pt idx="257">
                  <c:v>6.8584689345885712</c:v>
                </c:pt>
                <c:pt idx="258">
                  <c:v>6.8584689345885712</c:v>
                </c:pt>
                <c:pt idx="259">
                  <c:v>6.8584689345885712</c:v>
                </c:pt>
                <c:pt idx="260">
                  <c:v>6.8584689345885712</c:v>
                </c:pt>
                <c:pt idx="261">
                  <c:v>6.8584689345885712</c:v>
                </c:pt>
                <c:pt idx="262">
                  <c:v>6.8584689345885712</c:v>
                </c:pt>
                <c:pt idx="263">
                  <c:v>6.8584689345885712</c:v>
                </c:pt>
                <c:pt idx="264">
                  <c:v>6.8584689345885712</c:v>
                </c:pt>
                <c:pt idx="265">
                  <c:v>6.8584689345885712</c:v>
                </c:pt>
                <c:pt idx="266">
                  <c:v>6.8584689345885712</c:v>
                </c:pt>
                <c:pt idx="267">
                  <c:v>6.8584689345885712</c:v>
                </c:pt>
                <c:pt idx="268">
                  <c:v>6.8584689345885712</c:v>
                </c:pt>
                <c:pt idx="269">
                  <c:v>6.8584689345885712</c:v>
                </c:pt>
                <c:pt idx="270">
                  <c:v>6.8584689345885712</c:v>
                </c:pt>
                <c:pt idx="271">
                  <c:v>6.8584689345885712</c:v>
                </c:pt>
                <c:pt idx="272">
                  <c:v>6.8584689345885712</c:v>
                </c:pt>
                <c:pt idx="273">
                  <c:v>6.8584689345885712</c:v>
                </c:pt>
                <c:pt idx="274">
                  <c:v>6.8584689345885712</c:v>
                </c:pt>
              </c:numCache>
            </c:numRef>
          </c:val>
          <c:smooth val="0"/>
          <c:extLst>
            <c:ext xmlns:c16="http://schemas.microsoft.com/office/drawing/2014/chart" uri="{C3380CC4-5D6E-409C-BE32-E72D297353CC}">
              <c16:uniqueId val="{00000004-4FE1-44C7-BA77-3500E2660739}"/>
            </c:ext>
          </c:extLst>
        </c:ser>
        <c:dLbls>
          <c:showLegendKey val="0"/>
          <c:showVal val="0"/>
          <c:showCatName val="0"/>
          <c:showSerName val="0"/>
          <c:showPercent val="0"/>
          <c:showBubbleSize val="0"/>
        </c:dLbls>
        <c:smooth val="0"/>
        <c:axId val="1178087808"/>
        <c:axId val="1116735456"/>
      </c:lineChart>
      <c:catAx>
        <c:axId val="1178087808"/>
        <c:scaling>
          <c:orientation val="minMax"/>
        </c:scaling>
        <c:delete val="1"/>
        <c:axPos val="b"/>
        <c:numFmt formatCode="General" sourceLinked="1"/>
        <c:majorTickMark val="out"/>
        <c:minorTickMark val="none"/>
        <c:tickLblPos val="nextTo"/>
        <c:crossAx val="1116735456"/>
        <c:crosses val="autoZero"/>
        <c:auto val="1"/>
        <c:lblAlgn val="ctr"/>
        <c:lblOffset val="100"/>
        <c:tickLblSkip val="1"/>
        <c:noMultiLvlLbl val="0"/>
      </c:catAx>
      <c:valAx>
        <c:axId val="1116735456"/>
        <c:scaling>
          <c:orientation val="minMax"/>
          <c:max val="9.5"/>
          <c:min val="4.5"/>
        </c:scaling>
        <c:delete val="1"/>
        <c:axPos val="l"/>
        <c:numFmt formatCode="0.0" sourceLinked="0"/>
        <c:majorTickMark val="out"/>
        <c:minorTickMark val="none"/>
        <c:tickLblPos val="low"/>
        <c:crossAx val="1178087808"/>
        <c:crossesAt val="43839"/>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[Spotreba_Toyota.xlsm]Pvt_Calculations!Fill-ups by Year and Month</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lgn="ctr">
                <a:defRPr sz="1100" b="1" i="0" u="none" strike="noStrike" kern="1200" baseline="0">
                  <a:solidFill>
                    <a:schemeClr val="tx1">
                      <a:lumMod val="85000"/>
                      <a:lumOff val="1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lumMod val="85000"/>
                      <a:lumOff val="1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22"/>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lumMod val="85000"/>
                      <a:lumOff val="1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23"/>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lumMod val="85000"/>
                      <a:lumOff val="1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24"/>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lumMod val="85000"/>
                      <a:lumOff val="1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lgn="ctr">
                <a:defRPr sz="1100" b="1" i="0" u="none" strike="noStrike" kern="1200" baseline="0">
                  <a:solidFill>
                    <a:schemeClr val="tx1">
                      <a:lumMod val="85000"/>
                      <a:lumOff val="1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lgn="ctr">
                <a:defRPr sz="1200" b="1" i="0" u="none" strike="noStrike" kern="1200" baseline="0">
                  <a:solidFill>
                    <a:schemeClr val="tx1">
                      <a:lumMod val="85000"/>
                      <a:lumOff val="1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Pvt_Calculations!$C$2:$C$3</c:f>
              <c:strCache>
                <c:ptCount val="1"/>
                <c:pt idx="0">
                  <c:v>2020</c:v>
                </c:pt>
              </c:strCache>
            </c:strRef>
          </c:tx>
          <c:spPr>
            <a:solidFill>
              <a:srgbClr val="0A8F8C"/>
            </a:solidFill>
            <a:ln>
              <a:noFill/>
            </a:ln>
            <a:effectLst>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Pvt_Calculations!$B$4:$B$16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Pvt_Calculations!$C$4:$C$16</c:f>
              <c:numCache>
                <c:formatCode>General</c:formatCode>
                <c:ptCount val="12"/>
                <c:pt idx="0">
                  <c:v>6</c:v>
                </c:pt>
                <c:pt idx="1">
                  <c:v>5</c:v>
                </c:pt>
                <c:pt idx="2">
                  <c:v>6</c:v>
                </c:pt>
                <c:pt idx="3">
                  <c:v>2</c:v>
                </c:pt>
                <c:pt idx="4">
                  <c:v>5</c:v>
                </c:pt>
                <c:pt idx="5">
                  <c:v>4</c:v>
                </c:pt>
                <c:pt idx="6">
                  <c:v>2</c:v>
                </c:pt>
                <c:pt idx="7">
                  <c:v>5</c:v>
                </c:pt>
                <c:pt idx="8">
                  <c:v>3</c:v>
                </c:pt>
                <c:pt idx="9">
                  <c:v>6</c:v>
                </c:pt>
                <c:pt idx="10">
                  <c:v>1</c:v>
                </c:pt>
                <c:pt idx="11">
                  <c:v>4</c:v>
                </c:pt>
              </c:numCache>
            </c:numRef>
          </c:val>
          <c:extLst>
            <c:ext xmlns:c16="http://schemas.microsoft.com/office/drawing/2014/chart" uri="{C3380CC4-5D6E-409C-BE32-E72D297353CC}">
              <c16:uniqueId val="{00000000-C01D-4196-99AD-DA696E1888CC}"/>
            </c:ext>
          </c:extLst>
        </c:ser>
        <c:dLbls>
          <c:dLblPos val="outEnd"/>
          <c:showLegendKey val="0"/>
          <c:showVal val="1"/>
          <c:showCatName val="0"/>
          <c:showSerName val="0"/>
          <c:showPercent val="0"/>
          <c:showBubbleSize val="0"/>
        </c:dLbls>
        <c:gapWidth val="219"/>
        <c:overlap val="-27"/>
        <c:axId val="109099904"/>
        <c:axId val="109098464"/>
      </c:barChart>
      <c:catAx>
        <c:axId val="109099904"/>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sk-SK"/>
          </a:p>
        </c:txPr>
        <c:crossAx val="109098464"/>
        <c:crosses val="autoZero"/>
        <c:auto val="1"/>
        <c:lblAlgn val="ctr"/>
        <c:lblOffset val="100"/>
        <c:noMultiLvlLbl val="0"/>
      </c:catAx>
      <c:valAx>
        <c:axId val="109098464"/>
        <c:scaling>
          <c:orientation val="minMax"/>
        </c:scaling>
        <c:delete val="1"/>
        <c:axPos val="l"/>
        <c:numFmt formatCode="General" sourceLinked="1"/>
        <c:majorTickMark val="out"/>
        <c:minorTickMark val="none"/>
        <c:tickLblPos val="nextTo"/>
        <c:crossAx val="109099904"/>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[Spotreba_Toyota.xlsm]Pvt_Calculations!Share of Foreign Fill-ups</c:name>
    <c:fmtId val="17"/>
  </c:pivotSource>
  <c:chart>
    <c:autoTitleDeleted val="1"/>
    <c:pivotFmts>
      <c:pivotFmt>
        <c:idx val="0"/>
        <c:spPr>
          <a:solidFill>
            <a:srgbClr val="0A8F8C"/>
          </a:solidFill>
          <a:ln w="19050">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A8F8C"/>
          </a:solidFill>
          <a:ln w="19050">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A8F8C"/>
          </a:solidFill>
          <a:ln w="19050">
            <a:noFill/>
          </a:ln>
          <a:effectLst>
            <a:outerShdw blurRad="63500" sx="102000" sy="102000" algn="ctr" rotWithShape="0">
              <a:prstClr val="black">
                <a:alpha val="40000"/>
              </a:prstClr>
            </a:outerShdw>
          </a:effectLst>
        </c:spPr>
      </c:pivotFmt>
      <c:pivotFmt>
        <c:idx val="3"/>
        <c:spPr>
          <a:solidFill>
            <a:srgbClr val="0A8F8C"/>
          </a:solidFill>
          <a:ln w="19050">
            <a:noFill/>
          </a:ln>
          <a:effectLst>
            <a:outerShdw blurRad="63500" sx="102000" sy="102000" algn="ctr" rotWithShape="0">
              <a:prstClr val="black">
                <a:alpha val="40000"/>
              </a:prstClr>
            </a:outerShdw>
          </a:effectLst>
        </c:spPr>
      </c:pivotFmt>
      <c:pivotFmt>
        <c:idx val="4"/>
        <c:spPr>
          <a:solidFill>
            <a:srgbClr val="0A8F8C"/>
          </a:solidFill>
          <a:ln w="19050">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ED0CB"/>
          </a:solidFill>
          <a:ln w="19050">
            <a:noFill/>
          </a:ln>
          <a:effectLst>
            <a:outerShdw blurRad="63500" sx="102000" sy="102000" algn="ctr" rotWithShape="0">
              <a:prstClr val="black">
                <a:alpha val="40000"/>
              </a:prstClr>
            </a:outerShdw>
          </a:effectLst>
        </c:spPr>
      </c:pivotFmt>
      <c:pivotFmt>
        <c:idx val="6"/>
        <c:spPr>
          <a:solidFill>
            <a:srgbClr val="00B0F0"/>
          </a:solidFill>
          <a:ln w="19050">
            <a:noFill/>
          </a:ln>
          <a:effectLst>
            <a:outerShdw blurRad="63500" sx="102000" sy="102000" algn="ctr" rotWithShape="0">
              <a:prstClr val="black">
                <a:alpha val="40000"/>
              </a:prstClr>
            </a:outerShdw>
          </a:effectLst>
        </c:spPr>
      </c:pivotFmt>
    </c:pivotFmts>
    <c:plotArea>
      <c:layout/>
      <c:doughnutChart>
        <c:varyColors val="1"/>
        <c:ser>
          <c:idx val="0"/>
          <c:order val="0"/>
          <c:tx>
            <c:strRef>
              <c:f>Pvt_Calculations!$P$9</c:f>
              <c:strCache>
                <c:ptCount val="1"/>
                <c:pt idx="0">
                  <c:v>Total</c:v>
                </c:pt>
              </c:strCache>
            </c:strRef>
          </c:tx>
          <c:spPr>
            <a:solidFill>
              <a:srgbClr val="0A8F8C"/>
            </a:solidFill>
            <a:ln>
              <a:noFill/>
            </a:ln>
            <a:effectLst>
              <a:outerShdw blurRad="63500" sx="102000" sy="102000" algn="ctr" rotWithShape="0">
                <a:prstClr val="black">
                  <a:alpha val="40000"/>
                </a:prstClr>
              </a:outerShdw>
            </a:effectLst>
          </c:spPr>
          <c:explosion val="5"/>
          <c:dPt>
            <c:idx val="0"/>
            <c:bubble3D val="0"/>
            <c:spPr>
              <a:solidFill>
                <a:srgbClr val="0ED0CB"/>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1-A6E9-4744-892F-04C5DE8389DE}"/>
              </c:ext>
            </c:extLst>
          </c:dPt>
          <c:dPt>
            <c:idx val="1"/>
            <c:bubble3D val="0"/>
            <c:spPr>
              <a:solidFill>
                <a:srgbClr val="00B0F0"/>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3-A6E9-4744-892F-04C5DE8389DE}"/>
              </c:ext>
            </c:extLst>
          </c:dPt>
          <c:cat>
            <c:strRef>
              <c:f>Pvt_Calculations!$O$10:$O$11</c:f>
              <c:strCache>
                <c:ptCount val="2"/>
                <c:pt idx="0">
                  <c:v>Domestic</c:v>
                </c:pt>
                <c:pt idx="1">
                  <c:v>Foreign</c:v>
                </c:pt>
              </c:strCache>
            </c:strRef>
          </c:cat>
          <c:val>
            <c:numRef>
              <c:f>Pvt_Calculations!$P$10:$P$11</c:f>
              <c:numCache>
                <c:formatCode>0.00%</c:formatCode>
                <c:ptCount val="2"/>
                <c:pt idx="0">
                  <c:v>0.29818181818181816</c:v>
                </c:pt>
                <c:pt idx="1">
                  <c:v>0.70181818181818179</c:v>
                </c:pt>
              </c:numCache>
            </c:numRef>
          </c:val>
          <c:extLst>
            <c:ext xmlns:c16="http://schemas.microsoft.com/office/drawing/2014/chart" uri="{C3380CC4-5D6E-409C-BE32-E72D297353CC}">
              <c16:uniqueId val="{00000004-A6E9-4744-892F-04C5DE8389DE}"/>
            </c:ext>
          </c:extLst>
        </c:ser>
        <c:dLbls>
          <c:showLegendKey val="0"/>
          <c:showVal val="0"/>
          <c:showCatName val="0"/>
          <c:showSerName val="0"/>
          <c:showPercent val="0"/>
          <c:showBubbleSize val="0"/>
          <c:showLeaderLines val="1"/>
        </c:dLbls>
        <c:firstSliceAng val="35"/>
        <c:holeSize val="5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r>
              <a: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rPr>
              <a:t>Cost per km and Average (€/km)</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endParaRPr lang="sk-SK"/>
        </a:p>
      </c:txPr>
    </c:title>
    <c:autoTitleDeleted val="0"/>
    <c:plotArea>
      <c:layout>
        <c:manualLayout>
          <c:layoutTarget val="inner"/>
          <c:xMode val="edge"/>
          <c:yMode val="edge"/>
          <c:x val="0"/>
          <c:y val="0.22581127639797258"/>
          <c:w val="1"/>
          <c:h val="0.70721854187170397"/>
        </c:manualLayout>
      </c:layout>
      <c:lineChart>
        <c:grouping val="standard"/>
        <c:varyColors val="0"/>
        <c:ser>
          <c:idx val="0"/>
          <c:order val="0"/>
          <c:tx>
            <c:strRef>
              <c:f>'Raw_FuelLog'!$U$1</c:f>
              <c:strCache>
                <c:ptCount val="1"/>
                <c:pt idx="0">
                  <c:v>Cost_per_km</c:v>
                </c:pt>
              </c:strCache>
            </c:strRef>
          </c:tx>
          <c:spPr>
            <a:ln w="28575" cap="rnd">
              <a:solidFill>
                <a:srgbClr val="00AA95"/>
              </a:solidFill>
              <a:round/>
            </a:ln>
            <a:effectLst>
              <a:outerShdw blurRad="63500" sx="102000" sy="102000" algn="ctr" rotWithShape="0">
                <a:prstClr val="black">
                  <a:alpha val="40000"/>
                </a:prstClr>
              </a:outerShdw>
            </a:effectLst>
          </c:spPr>
          <c:marker>
            <c:symbol val="none"/>
          </c:marker>
          <c:dLbls>
            <c:dLbl>
              <c:idx val="3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300-4FD7-9301-AF979E7E546D}"/>
                </c:ext>
              </c:extLst>
            </c:dLbl>
            <c:dLbl>
              <c:idx val="156"/>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300-4FD7-9301-AF979E7E546D}"/>
                </c:ext>
              </c:extLst>
            </c:dLbl>
            <c:numFmt formatCode="#,##0.00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solidFill>
                    <a:effectLst/>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'Raw_FuelLog'!$D$2:$E$276</c:f>
              <c:multiLvlStrCache>
                <c:ptCount val="275"/>
                <c:lvl>
                  <c:pt idx="0">
                    <c:v>2020</c:v>
                  </c:pt>
                  <c:pt idx="1">
                    <c:v>2020</c:v>
                  </c:pt>
                  <c:pt idx="2">
                    <c:v>2020</c:v>
                  </c:pt>
                  <c:pt idx="3">
                    <c:v>2020</c:v>
                  </c:pt>
                  <c:pt idx="4">
                    <c:v>2020</c:v>
                  </c:pt>
                  <c:pt idx="5">
                    <c:v>2020</c:v>
                  </c:pt>
                  <c:pt idx="6">
                    <c:v>2020</c:v>
                  </c:pt>
                  <c:pt idx="7">
                    <c:v>2020</c:v>
                  </c:pt>
                  <c:pt idx="8">
                    <c:v>2020</c:v>
                  </c:pt>
                  <c:pt idx="9">
                    <c:v>2020</c:v>
                  </c:pt>
                  <c:pt idx="10">
                    <c:v>2020</c:v>
                  </c:pt>
                  <c:pt idx="11">
                    <c:v>2020</c:v>
                  </c:pt>
                  <c:pt idx="12">
                    <c:v>2020</c:v>
                  </c:pt>
                  <c:pt idx="13">
                    <c:v>2020</c:v>
                  </c:pt>
                  <c:pt idx="14">
                    <c:v>2020</c:v>
                  </c:pt>
                  <c:pt idx="15">
                    <c:v>2020</c:v>
                  </c:pt>
                  <c:pt idx="16">
                    <c:v>2020</c:v>
                  </c:pt>
                  <c:pt idx="17">
                    <c:v>2020</c:v>
                  </c:pt>
                  <c:pt idx="18">
                    <c:v>2020</c:v>
                  </c:pt>
                  <c:pt idx="19">
                    <c:v>2020</c:v>
                  </c:pt>
                  <c:pt idx="20">
                    <c:v>2020</c:v>
                  </c:pt>
                  <c:pt idx="21">
                    <c:v>2020</c:v>
                  </c:pt>
                  <c:pt idx="22">
                    <c:v>2020</c:v>
                  </c:pt>
                  <c:pt idx="23">
                    <c:v>2020</c:v>
                  </c:pt>
                  <c:pt idx="24">
                    <c:v>2020</c:v>
                  </c:pt>
                  <c:pt idx="25">
                    <c:v>2020</c:v>
                  </c:pt>
                  <c:pt idx="26">
                    <c:v>2020</c:v>
                  </c:pt>
                  <c:pt idx="27">
                    <c:v>2020</c:v>
                  </c:pt>
                  <c:pt idx="28">
                    <c:v>2020</c:v>
                  </c:pt>
                  <c:pt idx="29">
                    <c:v>2020</c:v>
                  </c:pt>
                  <c:pt idx="30">
                    <c:v>2020</c:v>
                  </c:pt>
                  <c:pt idx="31">
                    <c:v>2020</c:v>
                  </c:pt>
                  <c:pt idx="32">
                    <c:v>2020</c:v>
                  </c:pt>
                  <c:pt idx="33">
                    <c:v>2020</c:v>
                  </c:pt>
                  <c:pt idx="34">
                    <c:v>2020</c:v>
                  </c:pt>
                  <c:pt idx="35">
                    <c:v>2020</c:v>
                  </c:pt>
                  <c:pt idx="36">
                    <c:v>2020</c:v>
                  </c:pt>
                  <c:pt idx="37">
                    <c:v>2020</c:v>
                  </c:pt>
                  <c:pt idx="38">
                    <c:v>2020</c:v>
                  </c:pt>
                  <c:pt idx="39">
                    <c:v>2020</c:v>
                  </c:pt>
                  <c:pt idx="40">
                    <c:v>2020</c:v>
                  </c:pt>
                  <c:pt idx="41">
                    <c:v>2020</c:v>
                  </c:pt>
                  <c:pt idx="42">
                    <c:v>2020</c:v>
                  </c:pt>
                  <c:pt idx="43">
                    <c:v>2020</c:v>
                  </c:pt>
                  <c:pt idx="44">
                    <c:v>2020</c:v>
                  </c:pt>
                  <c:pt idx="45">
                    <c:v>2020</c:v>
                  </c:pt>
                  <c:pt idx="46">
                    <c:v>2020</c:v>
                  </c:pt>
                  <c:pt idx="47">
                    <c:v>2020</c:v>
                  </c:pt>
                  <c:pt idx="48">
                    <c:v>2020</c:v>
                  </c:pt>
                  <c:pt idx="49">
                    <c:v>2021</c:v>
                  </c:pt>
                  <c:pt idx="50">
                    <c:v>2021</c:v>
                  </c:pt>
                  <c:pt idx="51">
                    <c:v>2021</c:v>
                  </c:pt>
                  <c:pt idx="52">
                    <c:v>2021</c:v>
                  </c:pt>
                  <c:pt idx="53">
                    <c:v>2021</c:v>
                  </c:pt>
                  <c:pt idx="54">
                    <c:v>2021</c:v>
                  </c:pt>
                  <c:pt idx="55">
                    <c:v>2021</c:v>
                  </c:pt>
                  <c:pt idx="56">
                    <c:v>2021</c:v>
                  </c:pt>
                  <c:pt idx="57">
                    <c:v>2021</c:v>
                  </c:pt>
                  <c:pt idx="58">
                    <c:v>2021</c:v>
                  </c:pt>
                  <c:pt idx="59">
                    <c:v>2021</c:v>
                  </c:pt>
                  <c:pt idx="60">
                    <c:v>2021</c:v>
                  </c:pt>
                  <c:pt idx="61">
                    <c:v>2021</c:v>
                  </c:pt>
                  <c:pt idx="62">
                    <c:v>2021</c:v>
                  </c:pt>
                  <c:pt idx="63">
                    <c:v>2021</c:v>
                  </c:pt>
                  <c:pt idx="64">
                    <c:v>2021</c:v>
                  </c:pt>
                  <c:pt idx="65">
                    <c:v>2021</c:v>
                  </c:pt>
                  <c:pt idx="66">
                    <c:v>2021</c:v>
                  </c:pt>
                  <c:pt idx="67">
                    <c:v>2021</c:v>
                  </c:pt>
                  <c:pt idx="68">
                    <c:v>2021</c:v>
                  </c:pt>
                  <c:pt idx="69">
                    <c:v>2021</c:v>
                  </c:pt>
                  <c:pt idx="70">
                    <c:v>2021</c:v>
                  </c:pt>
                  <c:pt idx="71">
                    <c:v>2021</c:v>
                  </c:pt>
                  <c:pt idx="72">
                    <c:v>2021</c:v>
                  </c:pt>
                  <c:pt idx="73">
                    <c:v>2021</c:v>
                  </c:pt>
                  <c:pt idx="74">
                    <c:v>2021</c:v>
                  </c:pt>
                  <c:pt idx="75">
                    <c:v>2021</c:v>
                  </c:pt>
                  <c:pt idx="76">
                    <c:v>2021</c:v>
                  </c:pt>
                  <c:pt idx="77">
                    <c:v>2021</c:v>
                  </c:pt>
                  <c:pt idx="78">
                    <c:v>2021</c:v>
                  </c:pt>
                  <c:pt idx="79">
                    <c:v>2021</c:v>
                  </c:pt>
                  <c:pt idx="80">
                    <c:v>2021</c:v>
                  </c:pt>
                  <c:pt idx="81">
                    <c:v>2021</c:v>
                  </c:pt>
                  <c:pt idx="82">
                    <c:v>2021</c:v>
                  </c:pt>
                  <c:pt idx="83">
                    <c:v>2021</c:v>
                  </c:pt>
                  <c:pt idx="84">
                    <c:v>2021</c:v>
                  </c:pt>
                  <c:pt idx="85">
                    <c:v>2021</c:v>
                  </c:pt>
                  <c:pt idx="86">
                    <c:v>2021</c:v>
                  </c:pt>
                  <c:pt idx="87">
                    <c:v>2021</c:v>
                  </c:pt>
                  <c:pt idx="88">
                    <c:v>2021</c:v>
                  </c:pt>
                  <c:pt idx="89">
                    <c:v>2021</c:v>
                  </c:pt>
                  <c:pt idx="90">
                    <c:v>2021</c:v>
                  </c:pt>
                  <c:pt idx="91">
                    <c:v>2021</c:v>
                  </c:pt>
                  <c:pt idx="92">
                    <c:v>2021</c:v>
                  </c:pt>
                  <c:pt idx="93">
                    <c:v>2021</c:v>
                  </c:pt>
                  <c:pt idx="94">
                    <c:v>2021</c:v>
                  </c:pt>
                  <c:pt idx="95">
                    <c:v>2021</c:v>
                  </c:pt>
                  <c:pt idx="96">
                    <c:v>2021</c:v>
                  </c:pt>
                  <c:pt idx="97">
                    <c:v>2021</c:v>
                  </c:pt>
                  <c:pt idx="98">
                    <c:v>2021</c:v>
                  </c:pt>
                  <c:pt idx="99">
                    <c:v>2021</c:v>
                  </c:pt>
                  <c:pt idx="100">
                    <c:v>2021</c:v>
                  </c:pt>
                  <c:pt idx="101">
                    <c:v>2021</c:v>
                  </c:pt>
                  <c:pt idx="102">
                    <c:v>2022</c:v>
                  </c:pt>
                  <c:pt idx="103">
                    <c:v>2022</c:v>
                  </c:pt>
                  <c:pt idx="104">
                    <c:v>2022</c:v>
                  </c:pt>
                  <c:pt idx="105">
                    <c:v>2022</c:v>
                  </c:pt>
                  <c:pt idx="106">
                    <c:v>2022</c:v>
                  </c:pt>
                  <c:pt idx="107">
                    <c:v>2022</c:v>
                  </c:pt>
                  <c:pt idx="108">
                    <c:v>2022</c:v>
                  </c:pt>
                  <c:pt idx="109">
                    <c:v>2022</c:v>
                  </c:pt>
                  <c:pt idx="110">
                    <c:v>2022</c:v>
                  </c:pt>
                  <c:pt idx="111">
                    <c:v>2022</c:v>
                  </c:pt>
                  <c:pt idx="112">
                    <c:v>2022</c:v>
                  </c:pt>
                  <c:pt idx="113">
                    <c:v>2022</c:v>
                  </c:pt>
                  <c:pt idx="114">
                    <c:v>2022</c:v>
                  </c:pt>
                  <c:pt idx="115">
                    <c:v>2022</c:v>
                  </c:pt>
                  <c:pt idx="116">
                    <c:v>2022</c:v>
                  </c:pt>
                  <c:pt idx="117">
                    <c:v>2022</c:v>
                  </c:pt>
                  <c:pt idx="118">
                    <c:v>2022</c:v>
                  </c:pt>
                  <c:pt idx="119">
                    <c:v>2022</c:v>
                  </c:pt>
                  <c:pt idx="120">
                    <c:v>2022</c:v>
                  </c:pt>
                  <c:pt idx="121">
                    <c:v>2022</c:v>
                  </c:pt>
                  <c:pt idx="122">
                    <c:v>2022</c:v>
                  </c:pt>
                  <c:pt idx="123">
                    <c:v>2022</c:v>
                  </c:pt>
                  <c:pt idx="124">
                    <c:v>2022</c:v>
                  </c:pt>
                  <c:pt idx="125">
                    <c:v>2022</c:v>
                  </c:pt>
                  <c:pt idx="126">
                    <c:v>2022</c:v>
                  </c:pt>
                  <c:pt idx="127">
                    <c:v>2022</c:v>
                  </c:pt>
                  <c:pt idx="128">
                    <c:v>2022</c:v>
                  </c:pt>
                  <c:pt idx="129">
                    <c:v>2022</c:v>
                  </c:pt>
                  <c:pt idx="130">
                    <c:v>2022</c:v>
                  </c:pt>
                  <c:pt idx="131">
                    <c:v>2022</c:v>
                  </c:pt>
                  <c:pt idx="132">
                    <c:v>2022</c:v>
                  </c:pt>
                  <c:pt idx="133">
                    <c:v>2022</c:v>
                  </c:pt>
                  <c:pt idx="134">
                    <c:v>2022</c:v>
                  </c:pt>
                  <c:pt idx="135">
                    <c:v>2022</c:v>
                  </c:pt>
                  <c:pt idx="136">
                    <c:v>2022</c:v>
                  </c:pt>
                  <c:pt idx="137">
                    <c:v>2022</c:v>
                  </c:pt>
                  <c:pt idx="138">
                    <c:v>2022</c:v>
                  </c:pt>
                  <c:pt idx="139">
                    <c:v>2022</c:v>
                  </c:pt>
                  <c:pt idx="140">
                    <c:v>2022</c:v>
                  </c:pt>
                  <c:pt idx="141">
                    <c:v>2022</c:v>
                  </c:pt>
                  <c:pt idx="142">
                    <c:v>2022</c:v>
                  </c:pt>
                  <c:pt idx="143">
                    <c:v>2022</c:v>
                  </c:pt>
                  <c:pt idx="144">
                    <c:v>2022</c:v>
                  </c:pt>
                  <c:pt idx="145">
                    <c:v>2022</c:v>
                  </c:pt>
                  <c:pt idx="146">
                    <c:v>2022</c:v>
                  </c:pt>
                  <c:pt idx="147">
                    <c:v>2022</c:v>
                  </c:pt>
                  <c:pt idx="148">
                    <c:v>2022</c:v>
                  </c:pt>
                  <c:pt idx="149">
                    <c:v>2022</c:v>
                  </c:pt>
                  <c:pt idx="150">
                    <c:v>2022</c:v>
                  </c:pt>
                  <c:pt idx="151">
                    <c:v>2022</c:v>
                  </c:pt>
                  <c:pt idx="152">
                    <c:v>2022</c:v>
                  </c:pt>
                  <c:pt idx="153">
                    <c:v>2022</c:v>
                  </c:pt>
                  <c:pt idx="154">
                    <c:v>2022</c:v>
                  </c:pt>
                  <c:pt idx="155">
                    <c:v>2022</c:v>
                  </c:pt>
                  <c:pt idx="156">
                    <c:v>2022</c:v>
                  </c:pt>
                  <c:pt idx="157">
                    <c:v>2022</c:v>
                  </c:pt>
                  <c:pt idx="158">
                    <c:v>2022</c:v>
                  </c:pt>
                  <c:pt idx="159">
                    <c:v>2022</c:v>
                  </c:pt>
                  <c:pt idx="160">
                    <c:v>2022</c:v>
                  </c:pt>
                  <c:pt idx="161">
                    <c:v>2022</c:v>
                  </c:pt>
                  <c:pt idx="162">
                    <c:v>2022</c:v>
                  </c:pt>
                  <c:pt idx="163">
                    <c:v>2022</c:v>
                  </c:pt>
                  <c:pt idx="164">
                    <c:v>2022</c:v>
                  </c:pt>
                  <c:pt idx="165">
                    <c:v>2022</c:v>
                  </c:pt>
                  <c:pt idx="166">
                    <c:v>2022</c:v>
                  </c:pt>
                  <c:pt idx="167">
                    <c:v>2022</c:v>
                  </c:pt>
                  <c:pt idx="168">
                    <c:v>2022</c:v>
                  </c:pt>
                  <c:pt idx="169">
                    <c:v>2023</c:v>
                  </c:pt>
                  <c:pt idx="170">
                    <c:v>2023</c:v>
                  </c:pt>
                  <c:pt idx="171">
                    <c:v>2023</c:v>
                  </c:pt>
                  <c:pt idx="172">
                    <c:v>2023</c:v>
                  </c:pt>
                  <c:pt idx="173">
                    <c:v>2023</c:v>
                  </c:pt>
                  <c:pt idx="174">
                    <c:v>2023</c:v>
                  </c:pt>
                  <c:pt idx="175">
                    <c:v>2023</c:v>
                  </c:pt>
                  <c:pt idx="176">
                    <c:v>2023</c:v>
                  </c:pt>
                  <c:pt idx="177">
                    <c:v>2023</c:v>
                  </c:pt>
                  <c:pt idx="178">
                    <c:v>2023</c:v>
                  </c:pt>
                  <c:pt idx="179">
                    <c:v>2023</c:v>
                  </c:pt>
                  <c:pt idx="180">
                    <c:v>2023</c:v>
                  </c:pt>
                  <c:pt idx="181">
                    <c:v>2023</c:v>
                  </c:pt>
                  <c:pt idx="182">
                    <c:v>2023</c:v>
                  </c:pt>
                  <c:pt idx="183">
                    <c:v>2023</c:v>
                  </c:pt>
                  <c:pt idx="184">
                    <c:v>2023</c:v>
                  </c:pt>
                  <c:pt idx="185">
                    <c:v>2023</c:v>
                  </c:pt>
                  <c:pt idx="186">
                    <c:v>2023</c:v>
                  </c:pt>
                  <c:pt idx="187">
                    <c:v>2023</c:v>
                  </c:pt>
                  <c:pt idx="188">
                    <c:v>2023</c:v>
                  </c:pt>
                  <c:pt idx="189">
                    <c:v>2023</c:v>
                  </c:pt>
                  <c:pt idx="190">
                    <c:v>2023</c:v>
                  </c:pt>
                  <c:pt idx="191">
                    <c:v>2023</c:v>
                  </c:pt>
                  <c:pt idx="192">
                    <c:v>2023</c:v>
                  </c:pt>
                  <c:pt idx="193">
                    <c:v>2023</c:v>
                  </c:pt>
                  <c:pt idx="194">
                    <c:v>2023</c:v>
                  </c:pt>
                  <c:pt idx="195">
                    <c:v>2023</c:v>
                  </c:pt>
                  <c:pt idx="196">
                    <c:v>2023</c:v>
                  </c:pt>
                  <c:pt idx="197">
                    <c:v>2023</c:v>
                  </c:pt>
                  <c:pt idx="198">
                    <c:v>2023</c:v>
                  </c:pt>
                  <c:pt idx="199">
                    <c:v>2023</c:v>
                  </c:pt>
                  <c:pt idx="200">
                    <c:v>2023</c:v>
                  </c:pt>
                  <c:pt idx="201">
                    <c:v>2023</c:v>
                  </c:pt>
                  <c:pt idx="202">
                    <c:v>2023</c:v>
                  </c:pt>
                  <c:pt idx="203">
                    <c:v>2023</c:v>
                  </c:pt>
                  <c:pt idx="204">
                    <c:v>2023</c:v>
                  </c:pt>
                  <c:pt idx="205">
                    <c:v>2023</c:v>
                  </c:pt>
                  <c:pt idx="206">
                    <c:v>2023</c:v>
                  </c:pt>
                  <c:pt idx="207">
                    <c:v>2023</c:v>
                  </c:pt>
                  <c:pt idx="208">
                    <c:v>2023</c:v>
                  </c:pt>
                  <c:pt idx="209">
                    <c:v>2023</c:v>
                  </c:pt>
                  <c:pt idx="210">
                    <c:v>2023</c:v>
                  </c:pt>
                  <c:pt idx="211">
                    <c:v>2023</c:v>
                  </c:pt>
                  <c:pt idx="212">
                    <c:v>2023</c:v>
                  </c:pt>
                  <c:pt idx="213">
                    <c:v>2023</c:v>
                  </c:pt>
                  <c:pt idx="214">
                    <c:v>2023</c:v>
                  </c:pt>
                  <c:pt idx="215">
                    <c:v>2023</c:v>
                  </c:pt>
                  <c:pt idx="216">
                    <c:v>2023</c:v>
                  </c:pt>
                  <c:pt idx="217">
                    <c:v>2023</c:v>
                  </c:pt>
                  <c:pt idx="218">
                    <c:v>2023</c:v>
                  </c:pt>
                  <c:pt idx="219">
                    <c:v>2023</c:v>
                  </c:pt>
                  <c:pt idx="220">
                    <c:v>2023</c:v>
                  </c:pt>
                  <c:pt idx="221">
                    <c:v>2023</c:v>
                  </c:pt>
                  <c:pt idx="222">
                    <c:v>2023</c:v>
                  </c:pt>
                  <c:pt idx="223">
                    <c:v>2023</c:v>
                  </c:pt>
                  <c:pt idx="224">
                    <c:v>2023</c:v>
                  </c:pt>
                  <c:pt idx="225">
                    <c:v>2023</c:v>
                  </c:pt>
                  <c:pt idx="226">
                    <c:v>2023</c:v>
                  </c:pt>
                  <c:pt idx="227">
                    <c:v>2023</c:v>
                  </c:pt>
                  <c:pt idx="228">
                    <c:v>2023</c:v>
                  </c:pt>
                  <c:pt idx="229">
                    <c:v>2023</c:v>
                  </c:pt>
                  <c:pt idx="230">
                    <c:v>2023</c:v>
                  </c:pt>
                  <c:pt idx="231">
                    <c:v>2023</c:v>
                  </c:pt>
                  <c:pt idx="232">
                    <c:v>2023</c:v>
                  </c:pt>
                  <c:pt idx="233">
                    <c:v>2023</c:v>
                  </c:pt>
                  <c:pt idx="234">
                    <c:v>2024</c:v>
                  </c:pt>
                  <c:pt idx="235">
                    <c:v>2024</c:v>
                  </c:pt>
                  <c:pt idx="236">
                    <c:v>2024</c:v>
                  </c:pt>
                  <c:pt idx="237">
                    <c:v>2024</c:v>
                  </c:pt>
                  <c:pt idx="238">
                    <c:v>2024</c:v>
                  </c:pt>
                  <c:pt idx="239">
                    <c:v>2024</c:v>
                  </c:pt>
                  <c:pt idx="240">
                    <c:v>2024</c:v>
                  </c:pt>
                  <c:pt idx="241">
                    <c:v>2024</c:v>
                  </c:pt>
                  <c:pt idx="242">
                    <c:v>2024</c:v>
                  </c:pt>
                  <c:pt idx="243">
                    <c:v>2024</c:v>
                  </c:pt>
                  <c:pt idx="244">
                    <c:v>2024</c:v>
                  </c:pt>
                  <c:pt idx="245">
                    <c:v>2024</c:v>
                  </c:pt>
                  <c:pt idx="246">
                    <c:v>2024</c:v>
                  </c:pt>
                  <c:pt idx="247">
                    <c:v>2024</c:v>
                  </c:pt>
                  <c:pt idx="248">
                    <c:v>2024</c:v>
                  </c:pt>
                  <c:pt idx="249">
                    <c:v>2024</c:v>
                  </c:pt>
                  <c:pt idx="250">
                    <c:v>2024</c:v>
                  </c:pt>
                  <c:pt idx="251">
                    <c:v>2024</c:v>
                  </c:pt>
                  <c:pt idx="252">
                    <c:v>2024</c:v>
                  </c:pt>
                  <c:pt idx="253">
                    <c:v>2024</c:v>
                  </c:pt>
                  <c:pt idx="254">
                    <c:v>2024</c:v>
                  </c:pt>
                  <c:pt idx="255">
                    <c:v>2024</c:v>
                  </c:pt>
                  <c:pt idx="256">
                    <c:v>2024</c:v>
                  </c:pt>
                  <c:pt idx="257">
                    <c:v>2024</c:v>
                  </c:pt>
                  <c:pt idx="258">
                    <c:v>2024</c:v>
                  </c:pt>
                  <c:pt idx="259">
                    <c:v>2024</c:v>
                  </c:pt>
                  <c:pt idx="260">
                    <c:v>2024</c:v>
                  </c:pt>
                  <c:pt idx="261">
                    <c:v>2024</c:v>
                  </c:pt>
                  <c:pt idx="262">
                    <c:v>2024</c:v>
                  </c:pt>
                  <c:pt idx="263">
                    <c:v>2024</c:v>
                  </c:pt>
                  <c:pt idx="264">
                    <c:v>2024</c:v>
                  </c:pt>
                  <c:pt idx="265">
                    <c:v>2024</c:v>
                  </c:pt>
                  <c:pt idx="266">
                    <c:v>2024</c:v>
                  </c:pt>
                  <c:pt idx="267">
                    <c:v>2024</c:v>
                  </c:pt>
                  <c:pt idx="268">
                    <c:v>2024</c:v>
                  </c:pt>
                  <c:pt idx="269">
                    <c:v>2024</c:v>
                  </c:pt>
                  <c:pt idx="270">
                    <c:v>2024</c:v>
                  </c:pt>
                  <c:pt idx="271">
                    <c:v>2024</c:v>
                  </c:pt>
                  <c:pt idx="272">
                    <c:v>2024</c:v>
                  </c:pt>
                  <c:pt idx="273">
                    <c:v>2024</c:v>
                  </c:pt>
                  <c:pt idx="274">
                    <c:v>2024</c:v>
                  </c:pt>
                </c:lvl>
                <c:lvl>
                  <c:pt idx="0">
                    <c:v>Jan</c:v>
                  </c:pt>
                  <c:pt idx="1">
                    <c:v>Jan</c:v>
                  </c:pt>
                  <c:pt idx="2">
                    <c:v>Jan</c:v>
                  </c:pt>
                  <c:pt idx="3">
                    <c:v>Jan</c:v>
                  </c:pt>
                  <c:pt idx="4">
                    <c:v>Jan</c:v>
                  </c:pt>
                  <c:pt idx="5">
                    <c:v>Jan</c:v>
                  </c:pt>
                  <c:pt idx="6">
                    <c:v>Feb</c:v>
                  </c:pt>
                  <c:pt idx="7">
                    <c:v>Feb</c:v>
                  </c:pt>
                  <c:pt idx="8">
                    <c:v>Feb</c:v>
                  </c:pt>
                  <c:pt idx="9">
                    <c:v>Feb</c:v>
                  </c:pt>
                  <c:pt idx="10">
                    <c:v>Feb</c:v>
                  </c:pt>
                  <c:pt idx="11">
                    <c:v>Mar</c:v>
                  </c:pt>
                  <c:pt idx="12">
                    <c:v>Mar</c:v>
                  </c:pt>
                  <c:pt idx="13">
                    <c:v>Mar</c:v>
                  </c:pt>
                  <c:pt idx="14">
                    <c:v>Mar</c:v>
                  </c:pt>
                  <c:pt idx="15">
                    <c:v>Mar</c:v>
                  </c:pt>
                  <c:pt idx="16">
                    <c:v>Mar</c:v>
                  </c:pt>
                  <c:pt idx="17">
                    <c:v>Apr</c:v>
                  </c:pt>
                  <c:pt idx="18">
                    <c:v>Apr</c:v>
                  </c:pt>
                  <c:pt idx="19">
                    <c:v>May</c:v>
                  </c:pt>
                  <c:pt idx="20">
                    <c:v>May</c:v>
                  </c:pt>
                  <c:pt idx="21">
                    <c:v>May</c:v>
                  </c:pt>
                  <c:pt idx="22">
                    <c:v>May</c:v>
                  </c:pt>
                  <c:pt idx="23">
                    <c:v>May</c:v>
                  </c:pt>
                  <c:pt idx="24">
                    <c:v>Jun</c:v>
                  </c:pt>
                  <c:pt idx="25">
                    <c:v>Jun</c:v>
                  </c:pt>
                  <c:pt idx="26">
                    <c:v>Jun</c:v>
                  </c:pt>
                  <c:pt idx="27">
                    <c:v>Jun</c:v>
                  </c:pt>
                  <c:pt idx="28">
                    <c:v>Jul</c:v>
                  </c:pt>
                  <c:pt idx="29">
                    <c:v>Jul</c:v>
                  </c:pt>
                  <c:pt idx="30">
                    <c:v>Aug</c:v>
                  </c:pt>
                  <c:pt idx="31">
                    <c:v>Aug</c:v>
                  </c:pt>
                  <c:pt idx="32">
                    <c:v>Aug</c:v>
                  </c:pt>
                  <c:pt idx="33">
                    <c:v>Aug</c:v>
                  </c:pt>
                  <c:pt idx="34">
                    <c:v>Aug</c:v>
                  </c:pt>
                  <c:pt idx="35">
                    <c:v>Sep</c:v>
                  </c:pt>
                  <c:pt idx="36">
                    <c:v>Sep</c:v>
                  </c:pt>
                  <c:pt idx="37">
                    <c:v>Sep</c:v>
                  </c:pt>
                  <c:pt idx="38">
                    <c:v>Oct</c:v>
                  </c:pt>
                  <c:pt idx="39">
                    <c:v>Oct</c:v>
                  </c:pt>
                  <c:pt idx="40">
                    <c:v>Oct</c:v>
                  </c:pt>
                  <c:pt idx="41">
                    <c:v>Oct</c:v>
                  </c:pt>
                  <c:pt idx="42">
                    <c:v>Oct</c:v>
                  </c:pt>
                  <c:pt idx="43">
                    <c:v>Oct</c:v>
                  </c:pt>
                  <c:pt idx="44">
                    <c:v>Nov</c:v>
                  </c:pt>
                  <c:pt idx="45">
                    <c:v>Dec</c:v>
                  </c:pt>
                  <c:pt idx="46">
                    <c:v>Dec</c:v>
                  </c:pt>
                  <c:pt idx="47">
                    <c:v>Dec</c:v>
                  </c:pt>
                  <c:pt idx="48">
                    <c:v>Dec</c:v>
                  </c:pt>
                  <c:pt idx="49">
                    <c:v>Jan</c:v>
                  </c:pt>
                  <c:pt idx="50">
                    <c:v>Jan</c:v>
                  </c:pt>
                  <c:pt idx="51">
                    <c:v>Jan</c:v>
                  </c:pt>
                  <c:pt idx="52">
                    <c:v>Jan</c:v>
                  </c:pt>
                  <c:pt idx="53">
                    <c:v>Feb</c:v>
                  </c:pt>
                  <c:pt idx="54">
                    <c:v>Feb</c:v>
                  </c:pt>
                  <c:pt idx="55">
                    <c:v>Feb</c:v>
                  </c:pt>
                  <c:pt idx="56">
                    <c:v>Mar</c:v>
                  </c:pt>
                  <c:pt idx="57">
                    <c:v>Mar</c:v>
                  </c:pt>
                  <c:pt idx="58">
                    <c:v>Apr</c:v>
                  </c:pt>
                  <c:pt idx="59">
                    <c:v>Apr</c:v>
                  </c:pt>
                  <c:pt idx="60">
                    <c:v>May</c:v>
                  </c:pt>
                  <c:pt idx="61">
                    <c:v>May</c:v>
                  </c:pt>
                  <c:pt idx="62">
                    <c:v>May</c:v>
                  </c:pt>
                  <c:pt idx="63">
                    <c:v>May</c:v>
                  </c:pt>
                  <c:pt idx="64">
                    <c:v>May</c:v>
                  </c:pt>
                  <c:pt idx="65">
                    <c:v>May</c:v>
                  </c:pt>
                  <c:pt idx="66">
                    <c:v>May</c:v>
                  </c:pt>
                  <c:pt idx="67">
                    <c:v>Jun</c:v>
                  </c:pt>
                  <c:pt idx="68">
                    <c:v>Jun</c:v>
                  </c:pt>
                  <c:pt idx="69">
                    <c:v>Jul</c:v>
                  </c:pt>
                  <c:pt idx="70">
                    <c:v>Jul</c:v>
                  </c:pt>
                  <c:pt idx="71">
                    <c:v>Jul</c:v>
                  </c:pt>
                  <c:pt idx="72">
                    <c:v>Jul</c:v>
                  </c:pt>
                  <c:pt idx="73">
                    <c:v>Jul</c:v>
                  </c:pt>
                  <c:pt idx="74">
                    <c:v>Jul</c:v>
                  </c:pt>
                  <c:pt idx="75">
                    <c:v>Aug</c:v>
                  </c:pt>
                  <c:pt idx="76">
                    <c:v>Aug</c:v>
                  </c:pt>
                  <c:pt idx="77">
                    <c:v>Aug</c:v>
                  </c:pt>
                  <c:pt idx="78">
                    <c:v>Aug</c:v>
                  </c:pt>
                  <c:pt idx="79">
                    <c:v>Aug</c:v>
                  </c:pt>
                  <c:pt idx="80">
                    <c:v>Sep</c:v>
                  </c:pt>
                  <c:pt idx="81">
                    <c:v>Sep</c:v>
                  </c:pt>
                  <c:pt idx="82">
                    <c:v>Oct</c:v>
                  </c:pt>
                  <c:pt idx="83">
                    <c:v>Oct</c:v>
                  </c:pt>
                  <c:pt idx="84">
                    <c:v>Oct</c:v>
                  </c:pt>
                  <c:pt idx="85">
                    <c:v>Oct</c:v>
                  </c:pt>
                  <c:pt idx="86">
                    <c:v>Oct</c:v>
                  </c:pt>
                  <c:pt idx="87">
                    <c:v>Oct</c:v>
                  </c:pt>
                  <c:pt idx="88">
                    <c:v>Oct</c:v>
                  </c:pt>
                  <c:pt idx="89">
                    <c:v>Oct</c:v>
                  </c:pt>
                  <c:pt idx="90">
                    <c:v>Oct</c:v>
                  </c:pt>
                  <c:pt idx="91">
                    <c:v>Nov</c:v>
                  </c:pt>
                  <c:pt idx="92">
                    <c:v>Nov</c:v>
                  </c:pt>
                  <c:pt idx="93">
                    <c:v>Nov</c:v>
                  </c:pt>
                  <c:pt idx="94">
                    <c:v>Dec</c:v>
                  </c:pt>
                  <c:pt idx="95">
                    <c:v>Dec</c:v>
                  </c:pt>
                  <c:pt idx="96">
                    <c:v>Dec</c:v>
                  </c:pt>
                  <c:pt idx="97">
                    <c:v>Dec</c:v>
                  </c:pt>
                  <c:pt idx="98">
                    <c:v>Dec</c:v>
                  </c:pt>
                  <c:pt idx="99">
                    <c:v>Dec</c:v>
                  </c:pt>
                  <c:pt idx="100">
                    <c:v>Dec</c:v>
                  </c:pt>
                  <c:pt idx="101">
                    <c:v>Dec</c:v>
                  </c:pt>
                  <c:pt idx="102">
                    <c:v>Jan</c:v>
                  </c:pt>
                  <c:pt idx="103">
                    <c:v>Jan</c:v>
                  </c:pt>
                  <c:pt idx="104">
                    <c:v>Jan</c:v>
                  </c:pt>
                  <c:pt idx="105">
                    <c:v>Jan</c:v>
                  </c:pt>
                  <c:pt idx="106">
                    <c:v>Jan</c:v>
                  </c:pt>
                  <c:pt idx="107">
                    <c:v>Feb</c:v>
                  </c:pt>
                  <c:pt idx="108">
                    <c:v>Feb</c:v>
                  </c:pt>
                  <c:pt idx="109">
                    <c:v>Feb</c:v>
                  </c:pt>
                  <c:pt idx="110">
                    <c:v>Feb</c:v>
                  </c:pt>
                  <c:pt idx="111">
                    <c:v>Feb</c:v>
                  </c:pt>
                  <c:pt idx="112">
                    <c:v>Feb</c:v>
                  </c:pt>
                  <c:pt idx="113">
                    <c:v>Mar</c:v>
                  </c:pt>
                  <c:pt idx="114">
                    <c:v>Mar</c:v>
                  </c:pt>
                  <c:pt idx="115">
                    <c:v>Mar</c:v>
                  </c:pt>
                  <c:pt idx="116">
                    <c:v>Mar</c:v>
                  </c:pt>
                  <c:pt idx="117">
                    <c:v>Apr</c:v>
                  </c:pt>
                  <c:pt idx="118">
                    <c:v>Apr</c:v>
                  </c:pt>
                  <c:pt idx="119">
                    <c:v>Apr</c:v>
                  </c:pt>
                  <c:pt idx="120">
                    <c:v>Apr</c:v>
                  </c:pt>
                  <c:pt idx="121">
                    <c:v>Apr</c:v>
                  </c:pt>
                  <c:pt idx="122">
                    <c:v>Apr</c:v>
                  </c:pt>
                  <c:pt idx="123">
                    <c:v>Apr</c:v>
                  </c:pt>
                  <c:pt idx="124">
                    <c:v>Apr</c:v>
                  </c:pt>
                  <c:pt idx="125">
                    <c:v>Apr</c:v>
                  </c:pt>
                  <c:pt idx="126">
                    <c:v>May</c:v>
                  </c:pt>
                  <c:pt idx="127">
                    <c:v>May</c:v>
                  </c:pt>
                  <c:pt idx="128">
                    <c:v>May</c:v>
                  </c:pt>
                  <c:pt idx="129">
                    <c:v>Jun</c:v>
                  </c:pt>
                  <c:pt idx="130">
                    <c:v>Jun</c:v>
                  </c:pt>
                  <c:pt idx="131">
                    <c:v>Jun</c:v>
                  </c:pt>
                  <c:pt idx="132">
                    <c:v>Jun</c:v>
                  </c:pt>
                  <c:pt idx="133">
                    <c:v>Jun</c:v>
                  </c:pt>
                  <c:pt idx="134">
                    <c:v>Jun</c:v>
                  </c:pt>
                  <c:pt idx="135">
                    <c:v>Jul</c:v>
                  </c:pt>
                  <c:pt idx="136">
                    <c:v>Jul</c:v>
                  </c:pt>
                  <c:pt idx="137">
                    <c:v>Jul</c:v>
                  </c:pt>
                  <c:pt idx="138">
                    <c:v>Jul</c:v>
                  </c:pt>
                  <c:pt idx="139">
                    <c:v>Aug</c:v>
                  </c:pt>
                  <c:pt idx="140">
                    <c:v>Aug</c:v>
                  </c:pt>
                  <c:pt idx="141">
                    <c:v>Aug</c:v>
                  </c:pt>
                  <c:pt idx="142">
                    <c:v>Aug</c:v>
                  </c:pt>
                  <c:pt idx="143">
                    <c:v>Aug</c:v>
                  </c:pt>
                  <c:pt idx="144">
                    <c:v>Sep</c:v>
                  </c:pt>
                  <c:pt idx="145">
                    <c:v>Sep</c:v>
                  </c:pt>
                  <c:pt idx="146">
                    <c:v>Sep</c:v>
                  </c:pt>
                  <c:pt idx="147">
                    <c:v>Sep</c:v>
                  </c:pt>
                  <c:pt idx="148">
                    <c:v>Sep</c:v>
                  </c:pt>
                  <c:pt idx="149">
                    <c:v>Sep</c:v>
                  </c:pt>
                  <c:pt idx="150">
                    <c:v>Sep</c:v>
                  </c:pt>
                  <c:pt idx="151">
                    <c:v>Oct</c:v>
                  </c:pt>
                  <c:pt idx="152">
                    <c:v>Oct</c:v>
                  </c:pt>
                  <c:pt idx="153">
                    <c:v>Oct</c:v>
                  </c:pt>
                  <c:pt idx="154">
                    <c:v>Oct</c:v>
                  </c:pt>
                  <c:pt idx="155">
                    <c:v>Oct</c:v>
                  </c:pt>
                  <c:pt idx="156">
                    <c:v>Oct</c:v>
                  </c:pt>
                  <c:pt idx="157">
                    <c:v>Oct</c:v>
                  </c:pt>
                  <c:pt idx="158">
                    <c:v>Oct</c:v>
                  </c:pt>
                  <c:pt idx="159">
                    <c:v>Nov</c:v>
                  </c:pt>
                  <c:pt idx="160">
                    <c:v>Nov</c:v>
                  </c:pt>
                  <c:pt idx="161">
                    <c:v>Dec</c:v>
                  </c:pt>
                  <c:pt idx="162">
                    <c:v>Dec</c:v>
                  </c:pt>
                  <c:pt idx="163">
                    <c:v>Dec</c:v>
                  </c:pt>
                  <c:pt idx="164">
                    <c:v>Dec</c:v>
                  </c:pt>
                  <c:pt idx="165">
                    <c:v>Dec</c:v>
                  </c:pt>
                  <c:pt idx="166">
                    <c:v>Dec</c:v>
                  </c:pt>
                  <c:pt idx="167">
                    <c:v>Dec</c:v>
                  </c:pt>
                  <c:pt idx="168">
                    <c:v>Dec</c:v>
                  </c:pt>
                  <c:pt idx="169">
                    <c:v>Jan</c:v>
                  </c:pt>
                  <c:pt idx="170">
                    <c:v>Feb</c:v>
                  </c:pt>
                  <c:pt idx="171">
                    <c:v>Feb</c:v>
                  </c:pt>
                  <c:pt idx="172">
                    <c:v>Feb</c:v>
                  </c:pt>
                  <c:pt idx="173">
                    <c:v>Feb</c:v>
                  </c:pt>
                  <c:pt idx="174">
                    <c:v>Feb</c:v>
                  </c:pt>
                  <c:pt idx="175">
                    <c:v>Mar</c:v>
                  </c:pt>
                  <c:pt idx="176">
                    <c:v>Mar</c:v>
                  </c:pt>
                  <c:pt idx="177">
                    <c:v>Mar</c:v>
                  </c:pt>
                  <c:pt idx="178">
                    <c:v>Mar</c:v>
                  </c:pt>
                  <c:pt idx="179">
                    <c:v>Mar</c:v>
                  </c:pt>
                  <c:pt idx="180">
                    <c:v>Mar</c:v>
                  </c:pt>
                  <c:pt idx="181">
                    <c:v>Mar</c:v>
                  </c:pt>
                  <c:pt idx="182">
                    <c:v>Apr</c:v>
                  </c:pt>
                  <c:pt idx="183">
                    <c:v>Apr</c:v>
                  </c:pt>
                  <c:pt idx="184">
                    <c:v>Apr</c:v>
                  </c:pt>
                  <c:pt idx="185">
                    <c:v>Apr</c:v>
                  </c:pt>
                  <c:pt idx="186">
                    <c:v>Apr</c:v>
                  </c:pt>
                  <c:pt idx="187">
                    <c:v>May</c:v>
                  </c:pt>
                  <c:pt idx="188">
                    <c:v>May</c:v>
                  </c:pt>
                  <c:pt idx="189">
                    <c:v>May</c:v>
                  </c:pt>
                  <c:pt idx="190">
                    <c:v>May</c:v>
                  </c:pt>
                  <c:pt idx="191">
                    <c:v>May</c:v>
                  </c:pt>
                  <c:pt idx="192">
                    <c:v>May</c:v>
                  </c:pt>
                  <c:pt idx="193">
                    <c:v>May</c:v>
                  </c:pt>
                  <c:pt idx="194">
                    <c:v>May</c:v>
                  </c:pt>
                  <c:pt idx="195">
                    <c:v>Jun</c:v>
                  </c:pt>
                  <c:pt idx="196">
                    <c:v>Jun</c:v>
                  </c:pt>
                  <c:pt idx="197">
                    <c:v>Jun</c:v>
                  </c:pt>
                  <c:pt idx="198">
                    <c:v>Jun</c:v>
                  </c:pt>
                  <c:pt idx="199">
                    <c:v>Jun</c:v>
                  </c:pt>
                  <c:pt idx="200">
                    <c:v>Jul</c:v>
                  </c:pt>
                  <c:pt idx="201">
                    <c:v>Jul</c:v>
                  </c:pt>
                  <c:pt idx="202">
                    <c:v>Jul</c:v>
                  </c:pt>
                  <c:pt idx="203">
                    <c:v>Jul</c:v>
                  </c:pt>
                  <c:pt idx="204">
                    <c:v>Jul</c:v>
                  </c:pt>
                  <c:pt idx="205">
                    <c:v>Jul</c:v>
                  </c:pt>
                  <c:pt idx="206">
                    <c:v>Jul</c:v>
                  </c:pt>
                  <c:pt idx="207">
                    <c:v>Aug</c:v>
                  </c:pt>
                  <c:pt idx="208">
                    <c:v>Aug</c:v>
                  </c:pt>
                  <c:pt idx="209">
                    <c:v>Aug</c:v>
                  </c:pt>
                  <c:pt idx="210">
                    <c:v>Aug</c:v>
                  </c:pt>
                  <c:pt idx="211">
                    <c:v>Aug</c:v>
                  </c:pt>
                  <c:pt idx="212">
                    <c:v>Aug</c:v>
                  </c:pt>
                  <c:pt idx="213">
                    <c:v>Aug</c:v>
                  </c:pt>
                  <c:pt idx="214">
                    <c:v>Sep</c:v>
                  </c:pt>
                  <c:pt idx="215">
                    <c:v>Sep</c:v>
                  </c:pt>
                  <c:pt idx="216">
                    <c:v>Sep</c:v>
                  </c:pt>
                  <c:pt idx="217">
                    <c:v>Oct</c:v>
                  </c:pt>
                  <c:pt idx="218">
                    <c:v>Oct</c:v>
                  </c:pt>
                  <c:pt idx="219">
                    <c:v>Oct</c:v>
                  </c:pt>
                  <c:pt idx="220">
                    <c:v>Oct</c:v>
                  </c:pt>
                  <c:pt idx="221">
                    <c:v>Oct</c:v>
                  </c:pt>
                  <c:pt idx="222">
                    <c:v>Oct</c:v>
                  </c:pt>
                  <c:pt idx="223">
                    <c:v>Oct</c:v>
                  </c:pt>
                  <c:pt idx="224">
                    <c:v>Nov</c:v>
                  </c:pt>
                  <c:pt idx="225">
                    <c:v>Nov</c:v>
                  </c:pt>
                  <c:pt idx="226">
                    <c:v>Nov</c:v>
                  </c:pt>
                  <c:pt idx="227">
                    <c:v>Nov</c:v>
                  </c:pt>
                  <c:pt idx="228">
                    <c:v>Nov</c:v>
                  </c:pt>
                  <c:pt idx="229">
                    <c:v>Dec</c:v>
                  </c:pt>
                  <c:pt idx="230">
                    <c:v>Dec</c:v>
                  </c:pt>
                  <c:pt idx="231">
                    <c:v>Dec</c:v>
                  </c:pt>
                  <c:pt idx="232">
                    <c:v>Dec</c:v>
                  </c:pt>
                  <c:pt idx="233">
                    <c:v>Dec</c:v>
                  </c:pt>
                  <c:pt idx="234">
                    <c:v>Jan</c:v>
                  </c:pt>
                  <c:pt idx="235">
                    <c:v>Jan</c:v>
                  </c:pt>
                  <c:pt idx="236">
                    <c:v>Jan</c:v>
                  </c:pt>
                  <c:pt idx="237">
                    <c:v>Jan</c:v>
                  </c:pt>
                  <c:pt idx="238">
                    <c:v>Jan</c:v>
                  </c:pt>
                  <c:pt idx="239">
                    <c:v>Jan</c:v>
                  </c:pt>
                  <c:pt idx="240">
                    <c:v>Feb</c:v>
                  </c:pt>
                  <c:pt idx="241">
                    <c:v>Feb</c:v>
                  </c:pt>
                  <c:pt idx="242">
                    <c:v>Mar</c:v>
                  </c:pt>
                  <c:pt idx="243">
                    <c:v>Mar</c:v>
                  </c:pt>
                  <c:pt idx="244">
                    <c:v>Mar</c:v>
                  </c:pt>
                  <c:pt idx="245">
                    <c:v>Mar</c:v>
                  </c:pt>
                  <c:pt idx="246">
                    <c:v>Mar</c:v>
                  </c:pt>
                  <c:pt idx="247">
                    <c:v>Apr</c:v>
                  </c:pt>
                  <c:pt idx="248">
                    <c:v>Apr</c:v>
                  </c:pt>
                  <c:pt idx="249">
                    <c:v>Apr</c:v>
                  </c:pt>
                  <c:pt idx="250">
                    <c:v>Apr</c:v>
                  </c:pt>
                  <c:pt idx="251">
                    <c:v>May</c:v>
                  </c:pt>
                  <c:pt idx="252">
                    <c:v>May</c:v>
                  </c:pt>
                  <c:pt idx="253">
                    <c:v>Jun</c:v>
                  </c:pt>
                  <c:pt idx="254">
                    <c:v>Jun</c:v>
                  </c:pt>
                  <c:pt idx="255">
                    <c:v>Jul</c:v>
                  </c:pt>
                  <c:pt idx="256">
                    <c:v>Jul</c:v>
                  </c:pt>
                  <c:pt idx="257">
                    <c:v>Aug</c:v>
                  </c:pt>
                  <c:pt idx="258">
                    <c:v>Sep</c:v>
                  </c:pt>
                  <c:pt idx="259">
                    <c:v>Sep</c:v>
                  </c:pt>
                  <c:pt idx="260">
                    <c:v>Oct</c:v>
                  </c:pt>
                  <c:pt idx="261">
                    <c:v>Oct</c:v>
                  </c:pt>
                  <c:pt idx="262">
                    <c:v>Nov</c:v>
                  </c:pt>
                  <c:pt idx="263">
                    <c:v>Nov</c:v>
                  </c:pt>
                  <c:pt idx="264">
                    <c:v>Nov</c:v>
                  </c:pt>
                  <c:pt idx="265">
                    <c:v>Nov</c:v>
                  </c:pt>
                  <c:pt idx="266">
                    <c:v>Nov</c:v>
                  </c:pt>
                  <c:pt idx="267">
                    <c:v>Nov</c:v>
                  </c:pt>
                  <c:pt idx="268">
                    <c:v>Nov</c:v>
                  </c:pt>
                  <c:pt idx="269">
                    <c:v>Nov</c:v>
                  </c:pt>
                  <c:pt idx="270">
                    <c:v>Nov</c:v>
                  </c:pt>
                  <c:pt idx="271">
                    <c:v>Nov</c:v>
                  </c:pt>
                  <c:pt idx="272">
                    <c:v>Nov</c:v>
                  </c:pt>
                  <c:pt idx="273">
                    <c:v>Nov</c:v>
                  </c:pt>
                  <c:pt idx="274">
                    <c:v>Nov</c:v>
                  </c:pt>
                </c:lvl>
              </c:multiLvlStrCache>
            </c:multiLvlStrRef>
          </c:cat>
          <c:val>
            <c:numRef>
              <c:f>'Raw_FuelLog'!$U$2:$U$276</c:f>
              <c:numCache>
                <c:formatCode>0.0000</c:formatCode>
                <c:ptCount val="275"/>
                <c:pt idx="0">
                  <c:v>8.9235000000000009E-2</c:v>
                </c:pt>
                <c:pt idx="1">
                  <c:v>9.3555000000000013E-2</c:v>
                </c:pt>
                <c:pt idx="2">
                  <c:v>9.2915999999999985E-2</c:v>
                </c:pt>
                <c:pt idx="3">
                  <c:v>8.3059199999999986E-2</c:v>
                </c:pt>
                <c:pt idx="4">
                  <c:v>9.0283899999999986E-2</c:v>
                </c:pt>
                <c:pt idx="5">
                  <c:v>0.1023693</c:v>
                </c:pt>
                <c:pt idx="6">
                  <c:v>0.10135649999999999</c:v>
                </c:pt>
                <c:pt idx="7">
                  <c:v>0.1014429</c:v>
                </c:pt>
                <c:pt idx="8">
                  <c:v>8.9532600000000004E-2</c:v>
                </c:pt>
                <c:pt idx="9">
                  <c:v>8.06307E-2</c:v>
                </c:pt>
                <c:pt idx="10">
                  <c:v>8.0920400000000003E-2</c:v>
                </c:pt>
                <c:pt idx="11">
                  <c:v>8.7162899999999988E-2</c:v>
                </c:pt>
                <c:pt idx="12">
                  <c:v>8.1600000000000006E-2</c:v>
                </c:pt>
                <c:pt idx="13">
                  <c:v>9.1217000000000006E-2</c:v>
                </c:pt>
                <c:pt idx="14">
                  <c:v>8.8114399999999996E-2</c:v>
                </c:pt>
                <c:pt idx="15">
                  <c:v>6.9476799999999991E-2</c:v>
                </c:pt>
                <c:pt idx="16">
                  <c:v>7.9576525479452057E-2</c:v>
                </c:pt>
                <c:pt idx="17">
                  <c:v>7.6935020876712321E-2</c:v>
                </c:pt>
                <c:pt idx="18">
                  <c:v>7.6026234082191779E-2</c:v>
                </c:pt>
                <c:pt idx="19">
                  <c:v>7.4197175068493146E-2</c:v>
                </c:pt>
                <c:pt idx="20">
                  <c:v>7.394604958904108E-2</c:v>
                </c:pt>
                <c:pt idx="21">
                  <c:v>7.3888499999999996E-2</c:v>
                </c:pt>
                <c:pt idx="22">
                  <c:v>7.2243088888888876E-2</c:v>
                </c:pt>
                <c:pt idx="23">
                  <c:v>7.1546277777777778E-2</c:v>
                </c:pt>
                <c:pt idx="24">
                  <c:v>6.8236082777777776E-2</c:v>
                </c:pt>
                <c:pt idx="25">
                  <c:v>6.8571339285714294E-2</c:v>
                </c:pt>
                <c:pt idx="26">
                  <c:v>6.8539966817460315E-2</c:v>
                </c:pt>
                <c:pt idx="27">
                  <c:v>8.1567640873015865E-2</c:v>
                </c:pt>
                <c:pt idx="28">
                  <c:v>6.9685890595238109E-2</c:v>
                </c:pt>
                <c:pt idx="29">
                  <c:v>6.8722927619047608E-2</c:v>
                </c:pt>
                <c:pt idx="30">
                  <c:v>6.6947834523809521E-2</c:v>
                </c:pt>
                <c:pt idx="31">
                  <c:v>6.9433999999999996E-2</c:v>
                </c:pt>
                <c:pt idx="32">
                  <c:v>6.05488E-2</c:v>
                </c:pt>
                <c:pt idx="33">
                  <c:v>6.4762200000000006E-2</c:v>
                </c:pt>
                <c:pt idx="34">
                  <c:v>8.5556499999999994E-2</c:v>
                </c:pt>
                <c:pt idx="35">
                  <c:v>8.1558608301599403E-2</c:v>
                </c:pt>
                <c:pt idx="36">
                  <c:v>8.0217171744097496E-2</c:v>
                </c:pt>
                <c:pt idx="37">
                  <c:v>8.3707792307692305E-2</c:v>
                </c:pt>
                <c:pt idx="38">
                  <c:v>8.3058300000000002E-2</c:v>
                </c:pt>
                <c:pt idx="39">
                  <c:v>7.491189999999999E-2</c:v>
                </c:pt>
                <c:pt idx="40">
                  <c:v>7.128000000000001E-2</c:v>
                </c:pt>
                <c:pt idx="41">
                  <c:v>8.4076506566200221E-2</c:v>
                </c:pt>
                <c:pt idx="42">
                  <c:v>7.542080000000001E-2</c:v>
                </c:pt>
                <c:pt idx="43">
                  <c:v>8.4148799999999982E-2</c:v>
                </c:pt>
                <c:pt idx="44">
                  <c:v>8.1533804081632646E-2</c:v>
                </c:pt>
                <c:pt idx="45">
                  <c:v>8.6584888163265317E-2</c:v>
                </c:pt>
                <c:pt idx="46">
                  <c:v>8.5118987755102071E-2</c:v>
                </c:pt>
                <c:pt idx="47">
                  <c:v>6.9140800000000016E-2</c:v>
                </c:pt>
                <c:pt idx="48">
                  <c:v>8.0880800000000003E-2</c:v>
                </c:pt>
                <c:pt idx="49">
                  <c:v>9.0167447963800912E-2</c:v>
                </c:pt>
                <c:pt idx="50">
                  <c:v>6.5927999999999987E-2</c:v>
                </c:pt>
                <c:pt idx="51">
                  <c:v>7.1371299999999999E-2</c:v>
                </c:pt>
                <c:pt idx="52">
                  <c:v>9.8275962663043476E-2</c:v>
                </c:pt>
                <c:pt idx="53">
                  <c:v>9.7363485760869575E-2</c:v>
                </c:pt>
                <c:pt idx="54">
                  <c:v>8.2808699999999999E-2</c:v>
                </c:pt>
                <c:pt idx="55">
                  <c:v>0.10371859736055779</c:v>
                </c:pt>
                <c:pt idx="56">
                  <c:v>9.1099799999999995E-2</c:v>
                </c:pt>
                <c:pt idx="57">
                  <c:v>8.6038500000000004E-2</c:v>
                </c:pt>
                <c:pt idx="58">
                  <c:v>9.3456600000000001E-2</c:v>
                </c:pt>
                <c:pt idx="59">
                  <c:v>8.9753300000000008E-2</c:v>
                </c:pt>
                <c:pt idx="60">
                  <c:v>8.8943668914285706E-2</c:v>
                </c:pt>
                <c:pt idx="61">
                  <c:v>7.1693699999999999E-2</c:v>
                </c:pt>
                <c:pt idx="62">
                  <c:v>8.4411799999999995E-2</c:v>
                </c:pt>
                <c:pt idx="63">
                  <c:v>9.490048881431766E-2</c:v>
                </c:pt>
                <c:pt idx="64">
                  <c:v>9.5693874272930649E-2</c:v>
                </c:pt>
                <c:pt idx="65">
                  <c:v>9.1405200000000006E-2</c:v>
                </c:pt>
                <c:pt idx="66">
                  <c:v>8.7034800000000009E-2</c:v>
                </c:pt>
                <c:pt idx="67">
                  <c:v>9.5693500000000015E-2</c:v>
                </c:pt>
                <c:pt idx="68">
                  <c:v>9.3230099999999996E-2</c:v>
                </c:pt>
                <c:pt idx="69">
                  <c:v>9.8649299999999995E-2</c:v>
                </c:pt>
                <c:pt idx="70">
                  <c:v>9.3423102202868841E-2</c:v>
                </c:pt>
                <c:pt idx="71">
                  <c:v>9.2312100952868847E-2</c:v>
                </c:pt>
                <c:pt idx="72">
                  <c:v>8.2934400000000005E-2</c:v>
                </c:pt>
                <c:pt idx="73">
                  <c:v>9.0566999999999995E-2</c:v>
                </c:pt>
                <c:pt idx="74">
                  <c:v>8.7366948790746579E-2</c:v>
                </c:pt>
                <c:pt idx="75">
                  <c:v>8.5065000094637216E-2</c:v>
                </c:pt>
                <c:pt idx="76">
                  <c:v>8.4383899999999998E-2</c:v>
                </c:pt>
                <c:pt idx="77">
                  <c:v>7.8676800000000005E-2</c:v>
                </c:pt>
                <c:pt idx="78">
                  <c:v>9.1721499999999984E-2</c:v>
                </c:pt>
                <c:pt idx="79">
                  <c:v>9.3658100000000008E-2</c:v>
                </c:pt>
                <c:pt idx="80">
                  <c:v>9.8826199999999989E-2</c:v>
                </c:pt>
                <c:pt idx="81">
                  <c:v>0.10222830042194093</c:v>
                </c:pt>
                <c:pt idx="82">
                  <c:v>0.1040409488045007</c:v>
                </c:pt>
                <c:pt idx="83">
                  <c:v>9.6775799999999995E-2</c:v>
                </c:pt>
                <c:pt idx="84">
                  <c:v>9.1175999999999993E-2</c:v>
                </c:pt>
                <c:pt idx="85">
                  <c:v>9.7512362591138546E-2</c:v>
                </c:pt>
                <c:pt idx="86">
                  <c:v>9.9204689848569796E-2</c:v>
                </c:pt>
                <c:pt idx="87">
                  <c:v>9.9282128715647774E-2</c:v>
                </c:pt>
                <c:pt idx="88">
                  <c:v>9.3779131800336507E-2</c:v>
                </c:pt>
                <c:pt idx="89">
                  <c:v>9.2663999999999996E-2</c:v>
                </c:pt>
                <c:pt idx="90">
                  <c:v>0.10884243393148452</c:v>
                </c:pt>
                <c:pt idx="91">
                  <c:v>0.10980779771615007</c:v>
                </c:pt>
                <c:pt idx="92">
                  <c:v>0.1102715621533442</c:v>
                </c:pt>
                <c:pt idx="93">
                  <c:v>0.10791376639477977</c:v>
                </c:pt>
                <c:pt idx="94">
                  <c:v>0.10274879999999999</c:v>
                </c:pt>
                <c:pt idx="95">
                  <c:v>9.755019999999999E-2</c:v>
                </c:pt>
                <c:pt idx="96">
                  <c:v>0.1003957805890603</c:v>
                </c:pt>
                <c:pt idx="97">
                  <c:v>8.5351199999999988E-2</c:v>
                </c:pt>
                <c:pt idx="98">
                  <c:v>9.0188700000000011E-2</c:v>
                </c:pt>
                <c:pt idx="99">
                  <c:v>0.10722481835903086</c:v>
                </c:pt>
                <c:pt idx="100">
                  <c:v>9.2267000000000016E-2</c:v>
                </c:pt>
                <c:pt idx="101">
                  <c:v>9.9890000000000007E-2</c:v>
                </c:pt>
                <c:pt idx="102">
                  <c:v>0.1070058</c:v>
                </c:pt>
                <c:pt idx="103">
                  <c:v>0.11177010000000001</c:v>
                </c:pt>
                <c:pt idx="104">
                  <c:v>0.11531156252427185</c:v>
                </c:pt>
                <c:pt idx="105">
                  <c:v>8.8829400000000003E-2</c:v>
                </c:pt>
                <c:pt idx="106">
                  <c:v>0.10065179999999999</c:v>
                </c:pt>
                <c:pt idx="107">
                  <c:v>0.11289161575221239</c:v>
                </c:pt>
                <c:pt idx="108">
                  <c:v>0.11442739671681415</c:v>
                </c:pt>
                <c:pt idx="109">
                  <c:v>0.10397199999999999</c:v>
                </c:pt>
                <c:pt idx="110">
                  <c:v>0.10843839999999999</c:v>
                </c:pt>
                <c:pt idx="111">
                  <c:v>0.11062950000000001</c:v>
                </c:pt>
                <c:pt idx="112">
                  <c:v>0.11332544397683397</c:v>
                </c:pt>
                <c:pt idx="113">
                  <c:v>0.1032626</c:v>
                </c:pt>
                <c:pt idx="114">
                  <c:v>0.110164419265144</c:v>
                </c:pt>
                <c:pt idx="115">
                  <c:v>0.10822160794438929</c:v>
                </c:pt>
                <c:pt idx="116">
                  <c:v>0.10332713401191659</c:v>
                </c:pt>
                <c:pt idx="117">
                  <c:v>9.9997233813306857E-2</c:v>
                </c:pt>
                <c:pt idx="118">
                  <c:v>9.6034900397219458E-2</c:v>
                </c:pt>
                <c:pt idx="119">
                  <c:v>9.5388483565044688E-2</c:v>
                </c:pt>
                <c:pt idx="120">
                  <c:v>8.5770600000000002E-2</c:v>
                </c:pt>
                <c:pt idx="121">
                  <c:v>0.11001539999999999</c:v>
                </c:pt>
                <c:pt idx="122">
                  <c:v>0.10931892151898732</c:v>
                </c:pt>
                <c:pt idx="123">
                  <c:v>0.10995389999999999</c:v>
                </c:pt>
                <c:pt idx="124">
                  <c:v>0.12032279999999999</c:v>
                </c:pt>
                <c:pt idx="125">
                  <c:v>0.13022339999999999</c:v>
                </c:pt>
                <c:pt idx="126">
                  <c:v>0.1290308</c:v>
                </c:pt>
                <c:pt idx="127">
                  <c:v>0.12332040000000001</c:v>
                </c:pt>
                <c:pt idx="128">
                  <c:v>0.13204046999999999</c:v>
                </c:pt>
                <c:pt idx="129">
                  <c:v>0.11000702836607143</c:v>
                </c:pt>
                <c:pt idx="130">
                  <c:v>0.1161258</c:v>
                </c:pt>
                <c:pt idx="131">
                  <c:v>0.13386000000000001</c:v>
                </c:pt>
                <c:pt idx="132">
                  <c:v>0.12223766268656718</c:v>
                </c:pt>
                <c:pt idx="133">
                  <c:v>0.12694850000000002</c:v>
                </c:pt>
                <c:pt idx="134">
                  <c:v>0.11343149999999999</c:v>
                </c:pt>
                <c:pt idx="135">
                  <c:v>0.15432000000000001</c:v>
                </c:pt>
                <c:pt idx="136">
                  <c:v>0.14075154837539433</c:v>
                </c:pt>
                <c:pt idx="137">
                  <c:v>0.1178154</c:v>
                </c:pt>
                <c:pt idx="138">
                  <c:v>0.1095855</c:v>
                </c:pt>
                <c:pt idx="139">
                  <c:v>0.1108755</c:v>
                </c:pt>
                <c:pt idx="140">
                  <c:v>9.4734200000000005E-2</c:v>
                </c:pt>
                <c:pt idx="141">
                  <c:v>0.1105908</c:v>
                </c:pt>
                <c:pt idx="142">
                  <c:v>0.1211</c:v>
                </c:pt>
                <c:pt idx="143">
                  <c:v>0.107672</c:v>
                </c:pt>
                <c:pt idx="144">
                  <c:v>0.1077813</c:v>
                </c:pt>
                <c:pt idx="145">
                  <c:v>0.10470599999999999</c:v>
                </c:pt>
                <c:pt idx="146">
                  <c:v>0.10501469999999999</c:v>
                </c:pt>
                <c:pt idx="147">
                  <c:v>0.11529329999999999</c:v>
                </c:pt>
                <c:pt idx="148">
                  <c:v>0.13522720000000002</c:v>
                </c:pt>
                <c:pt idx="149">
                  <c:v>0.12027729999999999</c:v>
                </c:pt>
                <c:pt idx="150">
                  <c:v>0.11042642332268371</c:v>
                </c:pt>
                <c:pt idx="151">
                  <c:v>0.1087935</c:v>
                </c:pt>
                <c:pt idx="152">
                  <c:v>0.1155152</c:v>
                </c:pt>
                <c:pt idx="153">
                  <c:v>0.106596</c:v>
                </c:pt>
                <c:pt idx="154">
                  <c:v>0.11154699999999999</c:v>
                </c:pt>
                <c:pt idx="155">
                  <c:v>0.11220150000000001</c:v>
                </c:pt>
                <c:pt idx="156">
                  <c:v>0.16698239999999998</c:v>
                </c:pt>
                <c:pt idx="157">
                  <c:v>0.1221096</c:v>
                </c:pt>
                <c:pt idx="158">
                  <c:v>0.12733</c:v>
                </c:pt>
                <c:pt idx="159">
                  <c:v>0.1301696</c:v>
                </c:pt>
                <c:pt idx="160">
                  <c:v>0.1232777</c:v>
                </c:pt>
                <c:pt idx="161">
                  <c:v>0.12650610000000001</c:v>
                </c:pt>
                <c:pt idx="162">
                  <c:v>0.10674039999999999</c:v>
                </c:pt>
                <c:pt idx="163">
                  <c:v>9.8057699999999998E-2</c:v>
                </c:pt>
                <c:pt idx="164">
                  <c:v>0.1068673</c:v>
                </c:pt>
                <c:pt idx="165">
                  <c:v>0.1038883</c:v>
                </c:pt>
                <c:pt idx="166">
                  <c:v>0.10767890000000001</c:v>
                </c:pt>
                <c:pt idx="167">
                  <c:v>0.119462</c:v>
                </c:pt>
                <c:pt idx="168">
                  <c:v>0.11413949999999999</c:v>
                </c:pt>
                <c:pt idx="169">
                  <c:v>0.11468160000000001</c:v>
                </c:pt>
                <c:pt idx="170">
                  <c:v>0.11252050000000001</c:v>
                </c:pt>
                <c:pt idx="171">
                  <c:v>9.9693000000000004E-2</c:v>
                </c:pt>
                <c:pt idx="172">
                  <c:v>8.9313600000000007E-2</c:v>
                </c:pt>
                <c:pt idx="173">
                  <c:v>0.1204663</c:v>
                </c:pt>
                <c:pt idx="174">
                  <c:v>0.11107110000000001</c:v>
                </c:pt>
                <c:pt idx="175">
                  <c:v>0.1193724</c:v>
                </c:pt>
                <c:pt idx="176">
                  <c:v>0.11292210000000001</c:v>
                </c:pt>
                <c:pt idx="177">
                  <c:v>0.12489869999999999</c:v>
                </c:pt>
                <c:pt idx="178">
                  <c:v>0.11048940000000002</c:v>
                </c:pt>
                <c:pt idx="179">
                  <c:v>0.11023050000000001</c:v>
                </c:pt>
                <c:pt idx="180">
                  <c:v>9.7750000000000004E-2</c:v>
                </c:pt>
                <c:pt idx="181">
                  <c:v>0.11357820000000002</c:v>
                </c:pt>
                <c:pt idx="182">
                  <c:v>0.11668809999999999</c:v>
                </c:pt>
                <c:pt idx="183">
                  <c:v>0.11624420000000001</c:v>
                </c:pt>
                <c:pt idx="184">
                  <c:v>0.1156442</c:v>
                </c:pt>
                <c:pt idx="185">
                  <c:v>0.12391190000000001</c:v>
                </c:pt>
                <c:pt idx="186">
                  <c:v>0.1184259</c:v>
                </c:pt>
                <c:pt idx="187">
                  <c:v>0.1307565</c:v>
                </c:pt>
                <c:pt idx="188">
                  <c:v>0.10396879999999999</c:v>
                </c:pt>
                <c:pt idx="189">
                  <c:v>0.11824800000000001</c:v>
                </c:pt>
                <c:pt idx="190">
                  <c:v>0.11633152701688555</c:v>
                </c:pt>
                <c:pt idx="191">
                  <c:v>0.11583369999999998</c:v>
                </c:pt>
                <c:pt idx="192">
                  <c:v>0.1002407</c:v>
                </c:pt>
                <c:pt idx="193">
                  <c:v>0.11497499999999999</c:v>
                </c:pt>
                <c:pt idx="194">
                  <c:v>0.11780719999999999</c:v>
                </c:pt>
                <c:pt idx="195">
                  <c:v>0.11929540000000002</c:v>
                </c:pt>
                <c:pt idx="196">
                  <c:v>0.12084570000000001</c:v>
                </c:pt>
                <c:pt idx="197">
                  <c:v>0.11152638724427481</c:v>
                </c:pt>
                <c:pt idx="198">
                  <c:v>0.10216800000000001</c:v>
                </c:pt>
                <c:pt idx="199">
                  <c:v>0.13069140000000001</c:v>
                </c:pt>
                <c:pt idx="200">
                  <c:v>0.10831940000000001</c:v>
                </c:pt>
                <c:pt idx="201">
                  <c:v>0.1037751</c:v>
                </c:pt>
                <c:pt idx="202">
                  <c:v>0.10345869999999999</c:v>
                </c:pt>
                <c:pt idx="203">
                  <c:v>0.11205820000000001</c:v>
                </c:pt>
                <c:pt idx="204">
                  <c:v>0.11003179999999999</c:v>
                </c:pt>
                <c:pt idx="205">
                  <c:v>9.3954999999999997E-2</c:v>
                </c:pt>
                <c:pt idx="206">
                  <c:v>0.10986220000000001</c:v>
                </c:pt>
                <c:pt idx="207">
                  <c:v>0.12759490000000001</c:v>
                </c:pt>
                <c:pt idx="208">
                  <c:v>0.10243180000000002</c:v>
                </c:pt>
                <c:pt idx="209">
                  <c:v>0.12060240000000001</c:v>
                </c:pt>
                <c:pt idx="210">
                  <c:v>0.12826869999999999</c:v>
                </c:pt>
                <c:pt idx="211">
                  <c:v>8.8746799999999987E-2</c:v>
                </c:pt>
                <c:pt idx="212">
                  <c:v>0.12605840000000001</c:v>
                </c:pt>
                <c:pt idx="213">
                  <c:v>0.1229319</c:v>
                </c:pt>
                <c:pt idx="214">
                  <c:v>0.11947389999999999</c:v>
                </c:pt>
                <c:pt idx="215">
                  <c:v>0.11893000000000002</c:v>
                </c:pt>
                <c:pt idx="216">
                  <c:v>0.12476750000000002</c:v>
                </c:pt>
                <c:pt idx="217">
                  <c:v>0.12342420000000001</c:v>
                </c:pt>
                <c:pt idx="218">
                  <c:v>0.1174713</c:v>
                </c:pt>
                <c:pt idx="219">
                  <c:v>0.12016800000000001</c:v>
                </c:pt>
                <c:pt idx="220">
                  <c:v>0.128439</c:v>
                </c:pt>
                <c:pt idx="221">
                  <c:v>0.10781800000000001</c:v>
                </c:pt>
                <c:pt idx="222">
                  <c:v>0.10541639999999998</c:v>
                </c:pt>
                <c:pt idx="223">
                  <c:v>0.1152219</c:v>
                </c:pt>
                <c:pt idx="224">
                  <c:v>0.1199457</c:v>
                </c:pt>
                <c:pt idx="225">
                  <c:v>0.1127208</c:v>
                </c:pt>
                <c:pt idx="226">
                  <c:v>0.12648090000000001</c:v>
                </c:pt>
                <c:pt idx="227">
                  <c:v>0.1292865</c:v>
                </c:pt>
                <c:pt idx="228">
                  <c:v>0.13455786931079322</c:v>
                </c:pt>
                <c:pt idx="229">
                  <c:v>0.13554750000000002</c:v>
                </c:pt>
                <c:pt idx="230">
                  <c:v>0.1333715</c:v>
                </c:pt>
                <c:pt idx="231">
                  <c:v>0.10376340000000001</c:v>
                </c:pt>
                <c:pt idx="232">
                  <c:v>0.11178540000000001</c:v>
                </c:pt>
                <c:pt idx="233">
                  <c:v>0.11559589999999999</c:v>
                </c:pt>
                <c:pt idx="234">
                  <c:v>0.11375249999999999</c:v>
                </c:pt>
                <c:pt idx="235">
                  <c:v>0.13046063991825613</c:v>
                </c:pt>
                <c:pt idx="236">
                  <c:v>0.12628023228882837</c:v>
                </c:pt>
                <c:pt idx="237">
                  <c:v>0.11956800000000001</c:v>
                </c:pt>
                <c:pt idx="238">
                  <c:v>0.11845259999999999</c:v>
                </c:pt>
                <c:pt idx="239">
                  <c:v>0.12907410645161291</c:v>
                </c:pt>
                <c:pt idx="240">
                  <c:v>0.11792340000000003</c:v>
                </c:pt>
                <c:pt idx="241">
                  <c:v>0.12890130000000002</c:v>
                </c:pt>
                <c:pt idx="242">
                  <c:v>0.12364399267241381</c:v>
                </c:pt>
                <c:pt idx="243">
                  <c:v>0.11462629655172414</c:v>
                </c:pt>
                <c:pt idx="244">
                  <c:v>0.11365940000000001</c:v>
                </c:pt>
                <c:pt idx="245">
                  <c:v>0.1175192996339678</c:v>
                </c:pt>
                <c:pt idx="246">
                  <c:v>0.11812586149341144</c:v>
                </c:pt>
                <c:pt idx="247">
                  <c:v>0.12301647232796487</c:v>
                </c:pt>
                <c:pt idx="248">
                  <c:v>0.12097800000000002</c:v>
                </c:pt>
                <c:pt idx="249">
                  <c:v>0.11820554634760708</c:v>
                </c:pt>
                <c:pt idx="250">
                  <c:v>0.1070261</c:v>
                </c:pt>
                <c:pt idx="251">
                  <c:v>0.10986520000000001</c:v>
                </c:pt>
                <c:pt idx="252">
                  <c:v>0.1112607</c:v>
                </c:pt>
                <c:pt idx="253">
                  <c:v>0.1154347</c:v>
                </c:pt>
                <c:pt idx="254">
                  <c:v>0.1063041</c:v>
                </c:pt>
                <c:pt idx="255">
                  <c:v>0.14237460000000002</c:v>
                </c:pt>
                <c:pt idx="256">
                  <c:v>9.4685599999999995E-2</c:v>
                </c:pt>
                <c:pt idx="257">
                  <c:v>0.10010859999999999</c:v>
                </c:pt>
                <c:pt idx="258">
                  <c:v>9.693389999999999E-2</c:v>
                </c:pt>
                <c:pt idx="259">
                  <c:v>0.1010178</c:v>
                </c:pt>
                <c:pt idx="260">
                  <c:v>9.7632299999999977E-2</c:v>
                </c:pt>
                <c:pt idx="261">
                  <c:v>0.1016785</c:v>
                </c:pt>
                <c:pt idx="262">
                  <c:v>9.5757999999999996E-2</c:v>
                </c:pt>
                <c:pt idx="263">
                  <c:v>0.10745759999999999</c:v>
                </c:pt>
                <c:pt idx="264">
                  <c:v>0.11552427386215865</c:v>
                </c:pt>
                <c:pt idx="265">
                  <c:v>0.10343479999999999</c:v>
                </c:pt>
                <c:pt idx="266">
                  <c:v>0.12452680000000002</c:v>
                </c:pt>
                <c:pt idx="267">
                  <c:v>0.1023806</c:v>
                </c:pt>
                <c:pt idx="268">
                  <c:v>9.4126399999999999E-2</c:v>
                </c:pt>
                <c:pt idx="269">
                  <c:v>9.7800299999999993E-2</c:v>
                </c:pt>
                <c:pt idx="270">
                  <c:v>0.10350479999999999</c:v>
                </c:pt>
                <c:pt idx="271">
                  <c:v>0.10458284226804124</c:v>
                </c:pt>
                <c:pt idx="272">
                  <c:v>9.4945200000000007E-2</c:v>
                </c:pt>
                <c:pt idx="273">
                  <c:v>0.10349625527638191</c:v>
                </c:pt>
                <c:pt idx="274">
                  <c:v>0.10576410150753769</c:v>
                </c:pt>
              </c:numCache>
            </c:numRef>
          </c:val>
          <c:smooth val="0"/>
          <c:extLst>
            <c:ext xmlns:c16="http://schemas.microsoft.com/office/drawing/2014/chart" uri="{C3380CC4-5D6E-409C-BE32-E72D297353CC}">
              <c16:uniqueId val="{00000002-F300-4FD7-9301-AF979E7E546D}"/>
            </c:ext>
          </c:extLst>
        </c:ser>
        <c:ser>
          <c:idx val="1"/>
          <c:order val="1"/>
          <c:tx>
            <c:strRef>
              <c:f>'Raw_FuelLog'!$V$1</c:f>
              <c:strCache>
                <c:ptCount val="1"/>
                <c:pt idx="0">
                  <c:v>Avg Cost/km</c:v>
                </c:pt>
              </c:strCache>
            </c:strRef>
          </c:tx>
          <c:spPr>
            <a:ln w="28575" cap="rnd">
              <a:solidFill>
                <a:srgbClr val="0068A9"/>
              </a:solidFill>
              <a:round/>
            </a:ln>
            <a:effectLst>
              <a:outerShdw blurRad="63500" sx="102000" sy="102000" algn="ctr" rotWithShape="0">
                <a:prstClr val="black">
                  <a:alpha val="40000"/>
                </a:prstClr>
              </a:outerShdw>
            </a:effectLst>
          </c:spPr>
          <c:marker>
            <c:symbol val="none"/>
          </c:marker>
          <c:dLbls>
            <c:dLbl>
              <c:idx val="23"/>
              <c:layout>
                <c:manualLayout>
                  <c:x val="-3.0555555555555555E-2"/>
                  <c:y val="-8.33333333333334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300-4FD7-9301-AF979E7E546D}"/>
                </c:ext>
              </c:extLst>
            </c:dLbl>
            <c:numFmt formatCode="#,##0.00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solidFill>
                    <a:effectLst/>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'Raw_FuelLog'!$D$2:$E$276</c:f>
              <c:multiLvlStrCache>
                <c:ptCount val="275"/>
                <c:lvl>
                  <c:pt idx="0">
                    <c:v>2020</c:v>
                  </c:pt>
                  <c:pt idx="1">
                    <c:v>2020</c:v>
                  </c:pt>
                  <c:pt idx="2">
                    <c:v>2020</c:v>
                  </c:pt>
                  <c:pt idx="3">
                    <c:v>2020</c:v>
                  </c:pt>
                  <c:pt idx="4">
                    <c:v>2020</c:v>
                  </c:pt>
                  <c:pt idx="5">
                    <c:v>2020</c:v>
                  </c:pt>
                  <c:pt idx="6">
                    <c:v>2020</c:v>
                  </c:pt>
                  <c:pt idx="7">
                    <c:v>2020</c:v>
                  </c:pt>
                  <c:pt idx="8">
                    <c:v>2020</c:v>
                  </c:pt>
                  <c:pt idx="9">
                    <c:v>2020</c:v>
                  </c:pt>
                  <c:pt idx="10">
                    <c:v>2020</c:v>
                  </c:pt>
                  <c:pt idx="11">
                    <c:v>2020</c:v>
                  </c:pt>
                  <c:pt idx="12">
                    <c:v>2020</c:v>
                  </c:pt>
                  <c:pt idx="13">
                    <c:v>2020</c:v>
                  </c:pt>
                  <c:pt idx="14">
                    <c:v>2020</c:v>
                  </c:pt>
                  <c:pt idx="15">
                    <c:v>2020</c:v>
                  </c:pt>
                  <c:pt idx="16">
                    <c:v>2020</c:v>
                  </c:pt>
                  <c:pt idx="17">
                    <c:v>2020</c:v>
                  </c:pt>
                  <c:pt idx="18">
                    <c:v>2020</c:v>
                  </c:pt>
                  <c:pt idx="19">
                    <c:v>2020</c:v>
                  </c:pt>
                  <c:pt idx="20">
                    <c:v>2020</c:v>
                  </c:pt>
                  <c:pt idx="21">
                    <c:v>2020</c:v>
                  </c:pt>
                  <c:pt idx="22">
                    <c:v>2020</c:v>
                  </c:pt>
                  <c:pt idx="23">
                    <c:v>2020</c:v>
                  </c:pt>
                  <c:pt idx="24">
                    <c:v>2020</c:v>
                  </c:pt>
                  <c:pt idx="25">
                    <c:v>2020</c:v>
                  </c:pt>
                  <c:pt idx="26">
                    <c:v>2020</c:v>
                  </c:pt>
                  <c:pt idx="27">
                    <c:v>2020</c:v>
                  </c:pt>
                  <c:pt idx="28">
                    <c:v>2020</c:v>
                  </c:pt>
                  <c:pt idx="29">
                    <c:v>2020</c:v>
                  </c:pt>
                  <c:pt idx="30">
                    <c:v>2020</c:v>
                  </c:pt>
                  <c:pt idx="31">
                    <c:v>2020</c:v>
                  </c:pt>
                  <c:pt idx="32">
                    <c:v>2020</c:v>
                  </c:pt>
                  <c:pt idx="33">
                    <c:v>2020</c:v>
                  </c:pt>
                  <c:pt idx="34">
                    <c:v>2020</c:v>
                  </c:pt>
                  <c:pt idx="35">
                    <c:v>2020</c:v>
                  </c:pt>
                  <c:pt idx="36">
                    <c:v>2020</c:v>
                  </c:pt>
                  <c:pt idx="37">
                    <c:v>2020</c:v>
                  </c:pt>
                  <c:pt idx="38">
                    <c:v>2020</c:v>
                  </c:pt>
                  <c:pt idx="39">
                    <c:v>2020</c:v>
                  </c:pt>
                  <c:pt idx="40">
                    <c:v>2020</c:v>
                  </c:pt>
                  <c:pt idx="41">
                    <c:v>2020</c:v>
                  </c:pt>
                  <c:pt idx="42">
                    <c:v>2020</c:v>
                  </c:pt>
                  <c:pt idx="43">
                    <c:v>2020</c:v>
                  </c:pt>
                  <c:pt idx="44">
                    <c:v>2020</c:v>
                  </c:pt>
                  <c:pt idx="45">
                    <c:v>2020</c:v>
                  </c:pt>
                  <c:pt idx="46">
                    <c:v>2020</c:v>
                  </c:pt>
                  <c:pt idx="47">
                    <c:v>2020</c:v>
                  </c:pt>
                  <c:pt idx="48">
                    <c:v>2020</c:v>
                  </c:pt>
                  <c:pt idx="49">
                    <c:v>2021</c:v>
                  </c:pt>
                  <c:pt idx="50">
                    <c:v>2021</c:v>
                  </c:pt>
                  <c:pt idx="51">
                    <c:v>2021</c:v>
                  </c:pt>
                  <c:pt idx="52">
                    <c:v>2021</c:v>
                  </c:pt>
                  <c:pt idx="53">
                    <c:v>2021</c:v>
                  </c:pt>
                  <c:pt idx="54">
                    <c:v>2021</c:v>
                  </c:pt>
                  <c:pt idx="55">
                    <c:v>2021</c:v>
                  </c:pt>
                  <c:pt idx="56">
                    <c:v>2021</c:v>
                  </c:pt>
                  <c:pt idx="57">
                    <c:v>2021</c:v>
                  </c:pt>
                  <c:pt idx="58">
                    <c:v>2021</c:v>
                  </c:pt>
                  <c:pt idx="59">
                    <c:v>2021</c:v>
                  </c:pt>
                  <c:pt idx="60">
                    <c:v>2021</c:v>
                  </c:pt>
                  <c:pt idx="61">
                    <c:v>2021</c:v>
                  </c:pt>
                  <c:pt idx="62">
                    <c:v>2021</c:v>
                  </c:pt>
                  <c:pt idx="63">
                    <c:v>2021</c:v>
                  </c:pt>
                  <c:pt idx="64">
                    <c:v>2021</c:v>
                  </c:pt>
                  <c:pt idx="65">
                    <c:v>2021</c:v>
                  </c:pt>
                  <c:pt idx="66">
                    <c:v>2021</c:v>
                  </c:pt>
                  <c:pt idx="67">
                    <c:v>2021</c:v>
                  </c:pt>
                  <c:pt idx="68">
                    <c:v>2021</c:v>
                  </c:pt>
                  <c:pt idx="69">
                    <c:v>2021</c:v>
                  </c:pt>
                  <c:pt idx="70">
                    <c:v>2021</c:v>
                  </c:pt>
                  <c:pt idx="71">
                    <c:v>2021</c:v>
                  </c:pt>
                  <c:pt idx="72">
                    <c:v>2021</c:v>
                  </c:pt>
                  <c:pt idx="73">
                    <c:v>2021</c:v>
                  </c:pt>
                  <c:pt idx="74">
                    <c:v>2021</c:v>
                  </c:pt>
                  <c:pt idx="75">
                    <c:v>2021</c:v>
                  </c:pt>
                  <c:pt idx="76">
                    <c:v>2021</c:v>
                  </c:pt>
                  <c:pt idx="77">
                    <c:v>2021</c:v>
                  </c:pt>
                  <c:pt idx="78">
                    <c:v>2021</c:v>
                  </c:pt>
                  <c:pt idx="79">
                    <c:v>2021</c:v>
                  </c:pt>
                  <c:pt idx="80">
                    <c:v>2021</c:v>
                  </c:pt>
                  <c:pt idx="81">
                    <c:v>2021</c:v>
                  </c:pt>
                  <c:pt idx="82">
                    <c:v>2021</c:v>
                  </c:pt>
                  <c:pt idx="83">
                    <c:v>2021</c:v>
                  </c:pt>
                  <c:pt idx="84">
                    <c:v>2021</c:v>
                  </c:pt>
                  <c:pt idx="85">
                    <c:v>2021</c:v>
                  </c:pt>
                  <c:pt idx="86">
                    <c:v>2021</c:v>
                  </c:pt>
                  <c:pt idx="87">
                    <c:v>2021</c:v>
                  </c:pt>
                  <c:pt idx="88">
                    <c:v>2021</c:v>
                  </c:pt>
                  <c:pt idx="89">
                    <c:v>2021</c:v>
                  </c:pt>
                  <c:pt idx="90">
                    <c:v>2021</c:v>
                  </c:pt>
                  <c:pt idx="91">
                    <c:v>2021</c:v>
                  </c:pt>
                  <c:pt idx="92">
                    <c:v>2021</c:v>
                  </c:pt>
                  <c:pt idx="93">
                    <c:v>2021</c:v>
                  </c:pt>
                  <c:pt idx="94">
                    <c:v>2021</c:v>
                  </c:pt>
                  <c:pt idx="95">
                    <c:v>2021</c:v>
                  </c:pt>
                  <c:pt idx="96">
                    <c:v>2021</c:v>
                  </c:pt>
                  <c:pt idx="97">
                    <c:v>2021</c:v>
                  </c:pt>
                  <c:pt idx="98">
                    <c:v>2021</c:v>
                  </c:pt>
                  <c:pt idx="99">
                    <c:v>2021</c:v>
                  </c:pt>
                  <c:pt idx="100">
                    <c:v>2021</c:v>
                  </c:pt>
                  <c:pt idx="101">
                    <c:v>2021</c:v>
                  </c:pt>
                  <c:pt idx="102">
                    <c:v>2022</c:v>
                  </c:pt>
                  <c:pt idx="103">
                    <c:v>2022</c:v>
                  </c:pt>
                  <c:pt idx="104">
                    <c:v>2022</c:v>
                  </c:pt>
                  <c:pt idx="105">
                    <c:v>2022</c:v>
                  </c:pt>
                  <c:pt idx="106">
                    <c:v>2022</c:v>
                  </c:pt>
                  <c:pt idx="107">
                    <c:v>2022</c:v>
                  </c:pt>
                  <c:pt idx="108">
                    <c:v>2022</c:v>
                  </c:pt>
                  <c:pt idx="109">
                    <c:v>2022</c:v>
                  </c:pt>
                  <c:pt idx="110">
                    <c:v>2022</c:v>
                  </c:pt>
                  <c:pt idx="111">
                    <c:v>2022</c:v>
                  </c:pt>
                  <c:pt idx="112">
                    <c:v>2022</c:v>
                  </c:pt>
                  <c:pt idx="113">
                    <c:v>2022</c:v>
                  </c:pt>
                  <c:pt idx="114">
                    <c:v>2022</c:v>
                  </c:pt>
                  <c:pt idx="115">
                    <c:v>2022</c:v>
                  </c:pt>
                  <c:pt idx="116">
                    <c:v>2022</c:v>
                  </c:pt>
                  <c:pt idx="117">
                    <c:v>2022</c:v>
                  </c:pt>
                  <c:pt idx="118">
                    <c:v>2022</c:v>
                  </c:pt>
                  <c:pt idx="119">
                    <c:v>2022</c:v>
                  </c:pt>
                  <c:pt idx="120">
                    <c:v>2022</c:v>
                  </c:pt>
                  <c:pt idx="121">
                    <c:v>2022</c:v>
                  </c:pt>
                  <c:pt idx="122">
                    <c:v>2022</c:v>
                  </c:pt>
                  <c:pt idx="123">
                    <c:v>2022</c:v>
                  </c:pt>
                  <c:pt idx="124">
                    <c:v>2022</c:v>
                  </c:pt>
                  <c:pt idx="125">
                    <c:v>2022</c:v>
                  </c:pt>
                  <c:pt idx="126">
                    <c:v>2022</c:v>
                  </c:pt>
                  <c:pt idx="127">
                    <c:v>2022</c:v>
                  </c:pt>
                  <c:pt idx="128">
                    <c:v>2022</c:v>
                  </c:pt>
                  <c:pt idx="129">
                    <c:v>2022</c:v>
                  </c:pt>
                  <c:pt idx="130">
                    <c:v>2022</c:v>
                  </c:pt>
                  <c:pt idx="131">
                    <c:v>2022</c:v>
                  </c:pt>
                  <c:pt idx="132">
                    <c:v>2022</c:v>
                  </c:pt>
                  <c:pt idx="133">
                    <c:v>2022</c:v>
                  </c:pt>
                  <c:pt idx="134">
                    <c:v>2022</c:v>
                  </c:pt>
                  <c:pt idx="135">
                    <c:v>2022</c:v>
                  </c:pt>
                  <c:pt idx="136">
                    <c:v>2022</c:v>
                  </c:pt>
                  <c:pt idx="137">
                    <c:v>2022</c:v>
                  </c:pt>
                  <c:pt idx="138">
                    <c:v>2022</c:v>
                  </c:pt>
                  <c:pt idx="139">
                    <c:v>2022</c:v>
                  </c:pt>
                  <c:pt idx="140">
                    <c:v>2022</c:v>
                  </c:pt>
                  <c:pt idx="141">
                    <c:v>2022</c:v>
                  </c:pt>
                  <c:pt idx="142">
                    <c:v>2022</c:v>
                  </c:pt>
                  <c:pt idx="143">
                    <c:v>2022</c:v>
                  </c:pt>
                  <c:pt idx="144">
                    <c:v>2022</c:v>
                  </c:pt>
                  <c:pt idx="145">
                    <c:v>2022</c:v>
                  </c:pt>
                  <c:pt idx="146">
                    <c:v>2022</c:v>
                  </c:pt>
                  <c:pt idx="147">
                    <c:v>2022</c:v>
                  </c:pt>
                  <c:pt idx="148">
                    <c:v>2022</c:v>
                  </c:pt>
                  <c:pt idx="149">
                    <c:v>2022</c:v>
                  </c:pt>
                  <c:pt idx="150">
                    <c:v>2022</c:v>
                  </c:pt>
                  <c:pt idx="151">
                    <c:v>2022</c:v>
                  </c:pt>
                  <c:pt idx="152">
                    <c:v>2022</c:v>
                  </c:pt>
                  <c:pt idx="153">
                    <c:v>2022</c:v>
                  </c:pt>
                  <c:pt idx="154">
                    <c:v>2022</c:v>
                  </c:pt>
                  <c:pt idx="155">
                    <c:v>2022</c:v>
                  </c:pt>
                  <c:pt idx="156">
                    <c:v>2022</c:v>
                  </c:pt>
                  <c:pt idx="157">
                    <c:v>2022</c:v>
                  </c:pt>
                  <c:pt idx="158">
                    <c:v>2022</c:v>
                  </c:pt>
                  <c:pt idx="159">
                    <c:v>2022</c:v>
                  </c:pt>
                  <c:pt idx="160">
                    <c:v>2022</c:v>
                  </c:pt>
                  <c:pt idx="161">
                    <c:v>2022</c:v>
                  </c:pt>
                  <c:pt idx="162">
                    <c:v>2022</c:v>
                  </c:pt>
                  <c:pt idx="163">
                    <c:v>2022</c:v>
                  </c:pt>
                  <c:pt idx="164">
                    <c:v>2022</c:v>
                  </c:pt>
                  <c:pt idx="165">
                    <c:v>2022</c:v>
                  </c:pt>
                  <c:pt idx="166">
                    <c:v>2022</c:v>
                  </c:pt>
                  <c:pt idx="167">
                    <c:v>2022</c:v>
                  </c:pt>
                  <c:pt idx="168">
                    <c:v>2022</c:v>
                  </c:pt>
                  <c:pt idx="169">
                    <c:v>2023</c:v>
                  </c:pt>
                  <c:pt idx="170">
                    <c:v>2023</c:v>
                  </c:pt>
                  <c:pt idx="171">
                    <c:v>2023</c:v>
                  </c:pt>
                  <c:pt idx="172">
                    <c:v>2023</c:v>
                  </c:pt>
                  <c:pt idx="173">
                    <c:v>2023</c:v>
                  </c:pt>
                  <c:pt idx="174">
                    <c:v>2023</c:v>
                  </c:pt>
                  <c:pt idx="175">
                    <c:v>2023</c:v>
                  </c:pt>
                  <c:pt idx="176">
                    <c:v>2023</c:v>
                  </c:pt>
                  <c:pt idx="177">
                    <c:v>2023</c:v>
                  </c:pt>
                  <c:pt idx="178">
                    <c:v>2023</c:v>
                  </c:pt>
                  <c:pt idx="179">
                    <c:v>2023</c:v>
                  </c:pt>
                  <c:pt idx="180">
                    <c:v>2023</c:v>
                  </c:pt>
                  <c:pt idx="181">
                    <c:v>2023</c:v>
                  </c:pt>
                  <c:pt idx="182">
                    <c:v>2023</c:v>
                  </c:pt>
                  <c:pt idx="183">
                    <c:v>2023</c:v>
                  </c:pt>
                  <c:pt idx="184">
                    <c:v>2023</c:v>
                  </c:pt>
                  <c:pt idx="185">
                    <c:v>2023</c:v>
                  </c:pt>
                  <c:pt idx="186">
                    <c:v>2023</c:v>
                  </c:pt>
                  <c:pt idx="187">
                    <c:v>2023</c:v>
                  </c:pt>
                  <c:pt idx="188">
                    <c:v>2023</c:v>
                  </c:pt>
                  <c:pt idx="189">
                    <c:v>2023</c:v>
                  </c:pt>
                  <c:pt idx="190">
                    <c:v>2023</c:v>
                  </c:pt>
                  <c:pt idx="191">
                    <c:v>2023</c:v>
                  </c:pt>
                  <c:pt idx="192">
                    <c:v>2023</c:v>
                  </c:pt>
                  <c:pt idx="193">
                    <c:v>2023</c:v>
                  </c:pt>
                  <c:pt idx="194">
                    <c:v>2023</c:v>
                  </c:pt>
                  <c:pt idx="195">
                    <c:v>2023</c:v>
                  </c:pt>
                  <c:pt idx="196">
                    <c:v>2023</c:v>
                  </c:pt>
                  <c:pt idx="197">
                    <c:v>2023</c:v>
                  </c:pt>
                  <c:pt idx="198">
                    <c:v>2023</c:v>
                  </c:pt>
                  <c:pt idx="199">
                    <c:v>2023</c:v>
                  </c:pt>
                  <c:pt idx="200">
                    <c:v>2023</c:v>
                  </c:pt>
                  <c:pt idx="201">
                    <c:v>2023</c:v>
                  </c:pt>
                  <c:pt idx="202">
                    <c:v>2023</c:v>
                  </c:pt>
                  <c:pt idx="203">
                    <c:v>2023</c:v>
                  </c:pt>
                  <c:pt idx="204">
                    <c:v>2023</c:v>
                  </c:pt>
                  <c:pt idx="205">
                    <c:v>2023</c:v>
                  </c:pt>
                  <c:pt idx="206">
                    <c:v>2023</c:v>
                  </c:pt>
                  <c:pt idx="207">
                    <c:v>2023</c:v>
                  </c:pt>
                  <c:pt idx="208">
                    <c:v>2023</c:v>
                  </c:pt>
                  <c:pt idx="209">
                    <c:v>2023</c:v>
                  </c:pt>
                  <c:pt idx="210">
                    <c:v>2023</c:v>
                  </c:pt>
                  <c:pt idx="211">
                    <c:v>2023</c:v>
                  </c:pt>
                  <c:pt idx="212">
                    <c:v>2023</c:v>
                  </c:pt>
                  <c:pt idx="213">
                    <c:v>2023</c:v>
                  </c:pt>
                  <c:pt idx="214">
                    <c:v>2023</c:v>
                  </c:pt>
                  <c:pt idx="215">
                    <c:v>2023</c:v>
                  </c:pt>
                  <c:pt idx="216">
                    <c:v>2023</c:v>
                  </c:pt>
                  <c:pt idx="217">
                    <c:v>2023</c:v>
                  </c:pt>
                  <c:pt idx="218">
                    <c:v>2023</c:v>
                  </c:pt>
                  <c:pt idx="219">
                    <c:v>2023</c:v>
                  </c:pt>
                  <c:pt idx="220">
                    <c:v>2023</c:v>
                  </c:pt>
                  <c:pt idx="221">
                    <c:v>2023</c:v>
                  </c:pt>
                  <c:pt idx="222">
                    <c:v>2023</c:v>
                  </c:pt>
                  <c:pt idx="223">
                    <c:v>2023</c:v>
                  </c:pt>
                  <c:pt idx="224">
                    <c:v>2023</c:v>
                  </c:pt>
                  <c:pt idx="225">
                    <c:v>2023</c:v>
                  </c:pt>
                  <c:pt idx="226">
                    <c:v>2023</c:v>
                  </c:pt>
                  <c:pt idx="227">
                    <c:v>2023</c:v>
                  </c:pt>
                  <c:pt idx="228">
                    <c:v>2023</c:v>
                  </c:pt>
                  <c:pt idx="229">
                    <c:v>2023</c:v>
                  </c:pt>
                  <c:pt idx="230">
                    <c:v>2023</c:v>
                  </c:pt>
                  <c:pt idx="231">
                    <c:v>2023</c:v>
                  </c:pt>
                  <c:pt idx="232">
                    <c:v>2023</c:v>
                  </c:pt>
                  <c:pt idx="233">
                    <c:v>2023</c:v>
                  </c:pt>
                  <c:pt idx="234">
                    <c:v>2024</c:v>
                  </c:pt>
                  <c:pt idx="235">
                    <c:v>2024</c:v>
                  </c:pt>
                  <c:pt idx="236">
                    <c:v>2024</c:v>
                  </c:pt>
                  <c:pt idx="237">
                    <c:v>2024</c:v>
                  </c:pt>
                  <c:pt idx="238">
                    <c:v>2024</c:v>
                  </c:pt>
                  <c:pt idx="239">
                    <c:v>2024</c:v>
                  </c:pt>
                  <c:pt idx="240">
                    <c:v>2024</c:v>
                  </c:pt>
                  <c:pt idx="241">
                    <c:v>2024</c:v>
                  </c:pt>
                  <c:pt idx="242">
                    <c:v>2024</c:v>
                  </c:pt>
                  <c:pt idx="243">
                    <c:v>2024</c:v>
                  </c:pt>
                  <c:pt idx="244">
                    <c:v>2024</c:v>
                  </c:pt>
                  <c:pt idx="245">
                    <c:v>2024</c:v>
                  </c:pt>
                  <c:pt idx="246">
                    <c:v>2024</c:v>
                  </c:pt>
                  <c:pt idx="247">
                    <c:v>2024</c:v>
                  </c:pt>
                  <c:pt idx="248">
                    <c:v>2024</c:v>
                  </c:pt>
                  <c:pt idx="249">
                    <c:v>2024</c:v>
                  </c:pt>
                  <c:pt idx="250">
                    <c:v>2024</c:v>
                  </c:pt>
                  <c:pt idx="251">
                    <c:v>2024</c:v>
                  </c:pt>
                  <c:pt idx="252">
                    <c:v>2024</c:v>
                  </c:pt>
                  <c:pt idx="253">
                    <c:v>2024</c:v>
                  </c:pt>
                  <c:pt idx="254">
                    <c:v>2024</c:v>
                  </c:pt>
                  <c:pt idx="255">
                    <c:v>2024</c:v>
                  </c:pt>
                  <c:pt idx="256">
                    <c:v>2024</c:v>
                  </c:pt>
                  <c:pt idx="257">
                    <c:v>2024</c:v>
                  </c:pt>
                  <c:pt idx="258">
                    <c:v>2024</c:v>
                  </c:pt>
                  <c:pt idx="259">
                    <c:v>2024</c:v>
                  </c:pt>
                  <c:pt idx="260">
                    <c:v>2024</c:v>
                  </c:pt>
                  <c:pt idx="261">
                    <c:v>2024</c:v>
                  </c:pt>
                  <c:pt idx="262">
                    <c:v>2024</c:v>
                  </c:pt>
                  <c:pt idx="263">
                    <c:v>2024</c:v>
                  </c:pt>
                  <c:pt idx="264">
                    <c:v>2024</c:v>
                  </c:pt>
                  <c:pt idx="265">
                    <c:v>2024</c:v>
                  </c:pt>
                  <c:pt idx="266">
                    <c:v>2024</c:v>
                  </c:pt>
                  <c:pt idx="267">
                    <c:v>2024</c:v>
                  </c:pt>
                  <c:pt idx="268">
                    <c:v>2024</c:v>
                  </c:pt>
                  <c:pt idx="269">
                    <c:v>2024</c:v>
                  </c:pt>
                  <c:pt idx="270">
                    <c:v>2024</c:v>
                  </c:pt>
                  <c:pt idx="271">
                    <c:v>2024</c:v>
                  </c:pt>
                  <c:pt idx="272">
                    <c:v>2024</c:v>
                  </c:pt>
                  <c:pt idx="273">
                    <c:v>2024</c:v>
                  </c:pt>
                  <c:pt idx="274">
                    <c:v>2024</c:v>
                  </c:pt>
                </c:lvl>
                <c:lvl>
                  <c:pt idx="0">
                    <c:v>Jan</c:v>
                  </c:pt>
                  <c:pt idx="1">
                    <c:v>Jan</c:v>
                  </c:pt>
                  <c:pt idx="2">
                    <c:v>Jan</c:v>
                  </c:pt>
                  <c:pt idx="3">
                    <c:v>Jan</c:v>
                  </c:pt>
                  <c:pt idx="4">
                    <c:v>Jan</c:v>
                  </c:pt>
                  <c:pt idx="5">
                    <c:v>Jan</c:v>
                  </c:pt>
                  <c:pt idx="6">
                    <c:v>Feb</c:v>
                  </c:pt>
                  <c:pt idx="7">
                    <c:v>Feb</c:v>
                  </c:pt>
                  <c:pt idx="8">
                    <c:v>Feb</c:v>
                  </c:pt>
                  <c:pt idx="9">
                    <c:v>Feb</c:v>
                  </c:pt>
                  <c:pt idx="10">
                    <c:v>Feb</c:v>
                  </c:pt>
                  <c:pt idx="11">
                    <c:v>Mar</c:v>
                  </c:pt>
                  <c:pt idx="12">
                    <c:v>Mar</c:v>
                  </c:pt>
                  <c:pt idx="13">
                    <c:v>Mar</c:v>
                  </c:pt>
                  <c:pt idx="14">
                    <c:v>Mar</c:v>
                  </c:pt>
                  <c:pt idx="15">
                    <c:v>Mar</c:v>
                  </c:pt>
                  <c:pt idx="16">
                    <c:v>Mar</c:v>
                  </c:pt>
                  <c:pt idx="17">
                    <c:v>Apr</c:v>
                  </c:pt>
                  <c:pt idx="18">
                    <c:v>Apr</c:v>
                  </c:pt>
                  <c:pt idx="19">
                    <c:v>May</c:v>
                  </c:pt>
                  <c:pt idx="20">
                    <c:v>May</c:v>
                  </c:pt>
                  <c:pt idx="21">
                    <c:v>May</c:v>
                  </c:pt>
                  <c:pt idx="22">
                    <c:v>May</c:v>
                  </c:pt>
                  <c:pt idx="23">
                    <c:v>May</c:v>
                  </c:pt>
                  <c:pt idx="24">
                    <c:v>Jun</c:v>
                  </c:pt>
                  <c:pt idx="25">
                    <c:v>Jun</c:v>
                  </c:pt>
                  <c:pt idx="26">
                    <c:v>Jun</c:v>
                  </c:pt>
                  <c:pt idx="27">
                    <c:v>Jun</c:v>
                  </c:pt>
                  <c:pt idx="28">
                    <c:v>Jul</c:v>
                  </c:pt>
                  <c:pt idx="29">
                    <c:v>Jul</c:v>
                  </c:pt>
                  <c:pt idx="30">
                    <c:v>Aug</c:v>
                  </c:pt>
                  <c:pt idx="31">
                    <c:v>Aug</c:v>
                  </c:pt>
                  <c:pt idx="32">
                    <c:v>Aug</c:v>
                  </c:pt>
                  <c:pt idx="33">
                    <c:v>Aug</c:v>
                  </c:pt>
                  <c:pt idx="34">
                    <c:v>Aug</c:v>
                  </c:pt>
                  <c:pt idx="35">
                    <c:v>Sep</c:v>
                  </c:pt>
                  <c:pt idx="36">
                    <c:v>Sep</c:v>
                  </c:pt>
                  <c:pt idx="37">
                    <c:v>Sep</c:v>
                  </c:pt>
                  <c:pt idx="38">
                    <c:v>Oct</c:v>
                  </c:pt>
                  <c:pt idx="39">
                    <c:v>Oct</c:v>
                  </c:pt>
                  <c:pt idx="40">
                    <c:v>Oct</c:v>
                  </c:pt>
                  <c:pt idx="41">
                    <c:v>Oct</c:v>
                  </c:pt>
                  <c:pt idx="42">
                    <c:v>Oct</c:v>
                  </c:pt>
                  <c:pt idx="43">
                    <c:v>Oct</c:v>
                  </c:pt>
                  <c:pt idx="44">
                    <c:v>Nov</c:v>
                  </c:pt>
                  <c:pt idx="45">
                    <c:v>Dec</c:v>
                  </c:pt>
                  <c:pt idx="46">
                    <c:v>Dec</c:v>
                  </c:pt>
                  <c:pt idx="47">
                    <c:v>Dec</c:v>
                  </c:pt>
                  <c:pt idx="48">
                    <c:v>Dec</c:v>
                  </c:pt>
                  <c:pt idx="49">
                    <c:v>Jan</c:v>
                  </c:pt>
                  <c:pt idx="50">
                    <c:v>Jan</c:v>
                  </c:pt>
                  <c:pt idx="51">
                    <c:v>Jan</c:v>
                  </c:pt>
                  <c:pt idx="52">
                    <c:v>Jan</c:v>
                  </c:pt>
                  <c:pt idx="53">
                    <c:v>Feb</c:v>
                  </c:pt>
                  <c:pt idx="54">
                    <c:v>Feb</c:v>
                  </c:pt>
                  <c:pt idx="55">
                    <c:v>Feb</c:v>
                  </c:pt>
                  <c:pt idx="56">
                    <c:v>Mar</c:v>
                  </c:pt>
                  <c:pt idx="57">
                    <c:v>Mar</c:v>
                  </c:pt>
                  <c:pt idx="58">
                    <c:v>Apr</c:v>
                  </c:pt>
                  <c:pt idx="59">
                    <c:v>Apr</c:v>
                  </c:pt>
                  <c:pt idx="60">
                    <c:v>May</c:v>
                  </c:pt>
                  <c:pt idx="61">
                    <c:v>May</c:v>
                  </c:pt>
                  <c:pt idx="62">
                    <c:v>May</c:v>
                  </c:pt>
                  <c:pt idx="63">
                    <c:v>May</c:v>
                  </c:pt>
                  <c:pt idx="64">
                    <c:v>May</c:v>
                  </c:pt>
                  <c:pt idx="65">
                    <c:v>May</c:v>
                  </c:pt>
                  <c:pt idx="66">
                    <c:v>May</c:v>
                  </c:pt>
                  <c:pt idx="67">
                    <c:v>Jun</c:v>
                  </c:pt>
                  <c:pt idx="68">
                    <c:v>Jun</c:v>
                  </c:pt>
                  <c:pt idx="69">
                    <c:v>Jul</c:v>
                  </c:pt>
                  <c:pt idx="70">
                    <c:v>Jul</c:v>
                  </c:pt>
                  <c:pt idx="71">
                    <c:v>Jul</c:v>
                  </c:pt>
                  <c:pt idx="72">
                    <c:v>Jul</c:v>
                  </c:pt>
                  <c:pt idx="73">
                    <c:v>Jul</c:v>
                  </c:pt>
                  <c:pt idx="74">
                    <c:v>Jul</c:v>
                  </c:pt>
                  <c:pt idx="75">
                    <c:v>Aug</c:v>
                  </c:pt>
                  <c:pt idx="76">
                    <c:v>Aug</c:v>
                  </c:pt>
                  <c:pt idx="77">
                    <c:v>Aug</c:v>
                  </c:pt>
                  <c:pt idx="78">
                    <c:v>Aug</c:v>
                  </c:pt>
                  <c:pt idx="79">
                    <c:v>Aug</c:v>
                  </c:pt>
                  <c:pt idx="80">
                    <c:v>Sep</c:v>
                  </c:pt>
                  <c:pt idx="81">
                    <c:v>Sep</c:v>
                  </c:pt>
                  <c:pt idx="82">
                    <c:v>Oct</c:v>
                  </c:pt>
                  <c:pt idx="83">
                    <c:v>Oct</c:v>
                  </c:pt>
                  <c:pt idx="84">
                    <c:v>Oct</c:v>
                  </c:pt>
                  <c:pt idx="85">
                    <c:v>Oct</c:v>
                  </c:pt>
                  <c:pt idx="86">
                    <c:v>Oct</c:v>
                  </c:pt>
                  <c:pt idx="87">
                    <c:v>Oct</c:v>
                  </c:pt>
                  <c:pt idx="88">
                    <c:v>Oct</c:v>
                  </c:pt>
                  <c:pt idx="89">
                    <c:v>Oct</c:v>
                  </c:pt>
                  <c:pt idx="90">
                    <c:v>Oct</c:v>
                  </c:pt>
                  <c:pt idx="91">
                    <c:v>Nov</c:v>
                  </c:pt>
                  <c:pt idx="92">
                    <c:v>Nov</c:v>
                  </c:pt>
                  <c:pt idx="93">
                    <c:v>Nov</c:v>
                  </c:pt>
                  <c:pt idx="94">
                    <c:v>Dec</c:v>
                  </c:pt>
                  <c:pt idx="95">
                    <c:v>Dec</c:v>
                  </c:pt>
                  <c:pt idx="96">
                    <c:v>Dec</c:v>
                  </c:pt>
                  <c:pt idx="97">
                    <c:v>Dec</c:v>
                  </c:pt>
                  <c:pt idx="98">
                    <c:v>Dec</c:v>
                  </c:pt>
                  <c:pt idx="99">
                    <c:v>Dec</c:v>
                  </c:pt>
                  <c:pt idx="100">
                    <c:v>Dec</c:v>
                  </c:pt>
                  <c:pt idx="101">
                    <c:v>Dec</c:v>
                  </c:pt>
                  <c:pt idx="102">
                    <c:v>Jan</c:v>
                  </c:pt>
                  <c:pt idx="103">
                    <c:v>Jan</c:v>
                  </c:pt>
                  <c:pt idx="104">
                    <c:v>Jan</c:v>
                  </c:pt>
                  <c:pt idx="105">
                    <c:v>Jan</c:v>
                  </c:pt>
                  <c:pt idx="106">
                    <c:v>Jan</c:v>
                  </c:pt>
                  <c:pt idx="107">
                    <c:v>Feb</c:v>
                  </c:pt>
                  <c:pt idx="108">
                    <c:v>Feb</c:v>
                  </c:pt>
                  <c:pt idx="109">
                    <c:v>Feb</c:v>
                  </c:pt>
                  <c:pt idx="110">
                    <c:v>Feb</c:v>
                  </c:pt>
                  <c:pt idx="111">
                    <c:v>Feb</c:v>
                  </c:pt>
                  <c:pt idx="112">
                    <c:v>Feb</c:v>
                  </c:pt>
                  <c:pt idx="113">
                    <c:v>Mar</c:v>
                  </c:pt>
                  <c:pt idx="114">
                    <c:v>Mar</c:v>
                  </c:pt>
                  <c:pt idx="115">
                    <c:v>Mar</c:v>
                  </c:pt>
                  <c:pt idx="116">
                    <c:v>Mar</c:v>
                  </c:pt>
                  <c:pt idx="117">
                    <c:v>Apr</c:v>
                  </c:pt>
                  <c:pt idx="118">
                    <c:v>Apr</c:v>
                  </c:pt>
                  <c:pt idx="119">
                    <c:v>Apr</c:v>
                  </c:pt>
                  <c:pt idx="120">
                    <c:v>Apr</c:v>
                  </c:pt>
                  <c:pt idx="121">
                    <c:v>Apr</c:v>
                  </c:pt>
                  <c:pt idx="122">
                    <c:v>Apr</c:v>
                  </c:pt>
                  <c:pt idx="123">
                    <c:v>Apr</c:v>
                  </c:pt>
                  <c:pt idx="124">
                    <c:v>Apr</c:v>
                  </c:pt>
                  <c:pt idx="125">
                    <c:v>Apr</c:v>
                  </c:pt>
                  <c:pt idx="126">
                    <c:v>May</c:v>
                  </c:pt>
                  <c:pt idx="127">
                    <c:v>May</c:v>
                  </c:pt>
                  <c:pt idx="128">
                    <c:v>May</c:v>
                  </c:pt>
                  <c:pt idx="129">
                    <c:v>Jun</c:v>
                  </c:pt>
                  <c:pt idx="130">
                    <c:v>Jun</c:v>
                  </c:pt>
                  <c:pt idx="131">
                    <c:v>Jun</c:v>
                  </c:pt>
                  <c:pt idx="132">
                    <c:v>Jun</c:v>
                  </c:pt>
                  <c:pt idx="133">
                    <c:v>Jun</c:v>
                  </c:pt>
                  <c:pt idx="134">
                    <c:v>Jun</c:v>
                  </c:pt>
                  <c:pt idx="135">
                    <c:v>Jul</c:v>
                  </c:pt>
                  <c:pt idx="136">
                    <c:v>Jul</c:v>
                  </c:pt>
                  <c:pt idx="137">
                    <c:v>Jul</c:v>
                  </c:pt>
                  <c:pt idx="138">
                    <c:v>Jul</c:v>
                  </c:pt>
                  <c:pt idx="139">
                    <c:v>Aug</c:v>
                  </c:pt>
                  <c:pt idx="140">
                    <c:v>Aug</c:v>
                  </c:pt>
                  <c:pt idx="141">
                    <c:v>Aug</c:v>
                  </c:pt>
                  <c:pt idx="142">
                    <c:v>Aug</c:v>
                  </c:pt>
                  <c:pt idx="143">
                    <c:v>Aug</c:v>
                  </c:pt>
                  <c:pt idx="144">
                    <c:v>Sep</c:v>
                  </c:pt>
                  <c:pt idx="145">
                    <c:v>Sep</c:v>
                  </c:pt>
                  <c:pt idx="146">
                    <c:v>Sep</c:v>
                  </c:pt>
                  <c:pt idx="147">
                    <c:v>Sep</c:v>
                  </c:pt>
                  <c:pt idx="148">
                    <c:v>Sep</c:v>
                  </c:pt>
                  <c:pt idx="149">
                    <c:v>Sep</c:v>
                  </c:pt>
                  <c:pt idx="150">
                    <c:v>Sep</c:v>
                  </c:pt>
                  <c:pt idx="151">
                    <c:v>Oct</c:v>
                  </c:pt>
                  <c:pt idx="152">
                    <c:v>Oct</c:v>
                  </c:pt>
                  <c:pt idx="153">
                    <c:v>Oct</c:v>
                  </c:pt>
                  <c:pt idx="154">
                    <c:v>Oct</c:v>
                  </c:pt>
                  <c:pt idx="155">
                    <c:v>Oct</c:v>
                  </c:pt>
                  <c:pt idx="156">
                    <c:v>Oct</c:v>
                  </c:pt>
                  <c:pt idx="157">
                    <c:v>Oct</c:v>
                  </c:pt>
                  <c:pt idx="158">
                    <c:v>Oct</c:v>
                  </c:pt>
                  <c:pt idx="159">
                    <c:v>Nov</c:v>
                  </c:pt>
                  <c:pt idx="160">
                    <c:v>Nov</c:v>
                  </c:pt>
                  <c:pt idx="161">
                    <c:v>Dec</c:v>
                  </c:pt>
                  <c:pt idx="162">
                    <c:v>Dec</c:v>
                  </c:pt>
                  <c:pt idx="163">
                    <c:v>Dec</c:v>
                  </c:pt>
                  <c:pt idx="164">
                    <c:v>Dec</c:v>
                  </c:pt>
                  <c:pt idx="165">
                    <c:v>Dec</c:v>
                  </c:pt>
                  <c:pt idx="166">
                    <c:v>Dec</c:v>
                  </c:pt>
                  <c:pt idx="167">
                    <c:v>Dec</c:v>
                  </c:pt>
                  <c:pt idx="168">
                    <c:v>Dec</c:v>
                  </c:pt>
                  <c:pt idx="169">
                    <c:v>Jan</c:v>
                  </c:pt>
                  <c:pt idx="170">
                    <c:v>Feb</c:v>
                  </c:pt>
                  <c:pt idx="171">
                    <c:v>Feb</c:v>
                  </c:pt>
                  <c:pt idx="172">
                    <c:v>Feb</c:v>
                  </c:pt>
                  <c:pt idx="173">
                    <c:v>Feb</c:v>
                  </c:pt>
                  <c:pt idx="174">
                    <c:v>Feb</c:v>
                  </c:pt>
                  <c:pt idx="175">
                    <c:v>Mar</c:v>
                  </c:pt>
                  <c:pt idx="176">
                    <c:v>Mar</c:v>
                  </c:pt>
                  <c:pt idx="177">
                    <c:v>Mar</c:v>
                  </c:pt>
                  <c:pt idx="178">
                    <c:v>Mar</c:v>
                  </c:pt>
                  <c:pt idx="179">
                    <c:v>Mar</c:v>
                  </c:pt>
                  <c:pt idx="180">
                    <c:v>Mar</c:v>
                  </c:pt>
                  <c:pt idx="181">
                    <c:v>Mar</c:v>
                  </c:pt>
                  <c:pt idx="182">
                    <c:v>Apr</c:v>
                  </c:pt>
                  <c:pt idx="183">
                    <c:v>Apr</c:v>
                  </c:pt>
                  <c:pt idx="184">
                    <c:v>Apr</c:v>
                  </c:pt>
                  <c:pt idx="185">
                    <c:v>Apr</c:v>
                  </c:pt>
                  <c:pt idx="186">
                    <c:v>Apr</c:v>
                  </c:pt>
                  <c:pt idx="187">
                    <c:v>May</c:v>
                  </c:pt>
                  <c:pt idx="188">
                    <c:v>May</c:v>
                  </c:pt>
                  <c:pt idx="189">
                    <c:v>May</c:v>
                  </c:pt>
                  <c:pt idx="190">
                    <c:v>May</c:v>
                  </c:pt>
                  <c:pt idx="191">
                    <c:v>May</c:v>
                  </c:pt>
                  <c:pt idx="192">
                    <c:v>May</c:v>
                  </c:pt>
                  <c:pt idx="193">
                    <c:v>May</c:v>
                  </c:pt>
                  <c:pt idx="194">
                    <c:v>May</c:v>
                  </c:pt>
                  <c:pt idx="195">
                    <c:v>Jun</c:v>
                  </c:pt>
                  <c:pt idx="196">
                    <c:v>Jun</c:v>
                  </c:pt>
                  <c:pt idx="197">
                    <c:v>Jun</c:v>
                  </c:pt>
                  <c:pt idx="198">
                    <c:v>Jun</c:v>
                  </c:pt>
                  <c:pt idx="199">
                    <c:v>Jun</c:v>
                  </c:pt>
                  <c:pt idx="200">
                    <c:v>Jul</c:v>
                  </c:pt>
                  <c:pt idx="201">
                    <c:v>Jul</c:v>
                  </c:pt>
                  <c:pt idx="202">
                    <c:v>Jul</c:v>
                  </c:pt>
                  <c:pt idx="203">
                    <c:v>Jul</c:v>
                  </c:pt>
                  <c:pt idx="204">
                    <c:v>Jul</c:v>
                  </c:pt>
                  <c:pt idx="205">
                    <c:v>Jul</c:v>
                  </c:pt>
                  <c:pt idx="206">
                    <c:v>Jul</c:v>
                  </c:pt>
                  <c:pt idx="207">
                    <c:v>Aug</c:v>
                  </c:pt>
                  <c:pt idx="208">
                    <c:v>Aug</c:v>
                  </c:pt>
                  <c:pt idx="209">
                    <c:v>Aug</c:v>
                  </c:pt>
                  <c:pt idx="210">
                    <c:v>Aug</c:v>
                  </c:pt>
                  <c:pt idx="211">
                    <c:v>Aug</c:v>
                  </c:pt>
                  <c:pt idx="212">
                    <c:v>Aug</c:v>
                  </c:pt>
                  <c:pt idx="213">
                    <c:v>Aug</c:v>
                  </c:pt>
                  <c:pt idx="214">
                    <c:v>Sep</c:v>
                  </c:pt>
                  <c:pt idx="215">
                    <c:v>Sep</c:v>
                  </c:pt>
                  <c:pt idx="216">
                    <c:v>Sep</c:v>
                  </c:pt>
                  <c:pt idx="217">
                    <c:v>Oct</c:v>
                  </c:pt>
                  <c:pt idx="218">
                    <c:v>Oct</c:v>
                  </c:pt>
                  <c:pt idx="219">
                    <c:v>Oct</c:v>
                  </c:pt>
                  <c:pt idx="220">
                    <c:v>Oct</c:v>
                  </c:pt>
                  <c:pt idx="221">
                    <c:v>Oct</c:v>
                  </c:pt>
                  <c:pt idx="222">
                    <c:v>Oct</c:v>
                  </c:pt>
                  <c:pt idx="223">
                    <c:v>Oct</c:v>
                  </c:pt>
                  <c:pt idx="224">
                    <c:v>Nov</c:v>
                  </c:pt>
                  <c:pt idx="225">
                    <c:v>Nov</c:v>
                  </c:pt>
                  <c:pt idx="226">
                    <c:v>Nov</c:v>
                  </c:pt>
                  <c:pt idx="227">
                    <c:v>Nov</c:v>
                  </c:pt>
                  <c:pt idx="228">
                    <c:v>Nov</c:v>
                  </c:pt>
                  <c:pt idx="229">
                    <c:v>Dec</c:v>
                  </c:pt>
                  <c:pt idx="230">
                    <c:v>Dec</c:v>
                  </c:pt>
                  <c:pt idx="231">
                    <c:v>Dec</c:v>
                  </c:pt>
                  <c:pt idx="232">
                    <c:v>Dec</c:v>
                  </c:pt>
                  <c:pt idx="233">
                    <c:v>Dec</c:v>
                  </c:pt>
                  <c:pt idx="234">
                    <c:v>Jan</c:v>
                  </c:pt>
                  <c:pt idx="235">
                    <c:v>Jan</c:v>
                  </c:pt>
                  <c:pt idx="236">
                    <c:v>Jan</c:v>
                  </c:pt>
                  <c:pt idx="237">
                    <c:v>Jan</c:v>
                  </c:pt>
                  <c:pt idx="238">
                    <c:v>Jan</c:v>
                  </c:pt>
                  <c:pt idx="239">
                    <c:v>Jan</c:v>
                  </c:pt>
                  <c:pt idx="240">
                    <c:v>Feb</c:v>
                  </c:pt>
                  <c:pt idx="241">
                    <c:v>Feb</c:v>
                  </c:pt>
                  <c:pt idx="242">
                    <c:v>Mar</c:v>
                  </c:pt>
                  <c:pt idx="243">
                    <c:v>Mar</c:v>
                  </c:pt>
                  <c:pt idx="244">
                    <c:v>Mar</c:v>
                  </c:pt>
                  <c:pt idx="245">
                    <c:v>Mar</c:v>
                  </c:pt>
                  <c:pt idx="246">
                    <c:v>Mar</c:v>
                  </c:pt>
                  <c:pt idx="247">
                    <c:v>Apr</c:v>
                  </c:pt>
                  <c:pt idx="248">
                    <c:v>Apr</c:v>
                  </c:pt>
                  <c:pt idx="249">
                    <c:v>Apr</c:v>
                  </c:pt>
                  <c:pt idx="250">
                    <c:v>Apr</c:v>
                  </c:pt>
                  <c:pt idx="251">
                    <c:v>May</c:v>
                  </c:pt>
                  <c:pt idx="252">
                    <c:v>May</c:v>
                  </c:pt>
                  <c:pt idx="253">
                    <c:v>Jun</c:v>
                  </c:pt>
                  <c:pt idx="254">
                    <c:v>Jun</c:v>
                  </c:pt>
                  <c:pt idx="255">
                    <c:v>Jul</c:v>
                  </c:pt>
                  <c:pt idx="256">
                    <c:v>Jul</c:v>
                  </c:pt>
                  <c:pt idx="257">
                    <c:v>Aug</c:v>
                  </c:pt>
                  <c:pt idx="258">
                    <c:v>Sep</c:v>
                  </c:pt>
                  <c:pt idx="259">
                    <c:v>Sep</c:v>
                  </c:pt>
                  <c:pt idx="260">
                    <c:v>Oct</c:v>
                  </c:pt>
                  <c:pt idx="261">
                    <c:v>Oct</c:v>
                  </c:pt>
                  <c:pt idx="262">
                    <c:v>Nov</c:v>
                  </c:pt>
                  <c:pt idx="263">
                    <c:v>Nov</c:v>
                  </c:pt>
                  <c:pt idx="264">
                    <c:v>Nov</c:v>
                  </c:pt>
                  <c:pt idx="265">
                    <c:v>Nov</c:v>
                  </c:pt>
                  <c:pt idx="266">
                    <c:v>Nov</c:v>
                  </c:pt>
                  <c:pt idx="267">
                    <c:v>Nov</c:v>
                  </c:pt>
                  <c:pt idx="268">
                    <c:v>Nov</c:v>
                  </c:pt>
                  <c:pt idx="269">
                    <c:v>Nov</c:v>
                  </c:pt>
                  <c:pt idx="270">
                    <c:v>Nov</c:v>
                  </c:pt>
                  <c:pt idx="271">
                    <c:v>Nov</c:v>
                  </c:pt>
                  <c:pt idx="272">
                    <c:v>Nov</c:v>
                  </c:pt>
                  <c:pt idx="273">
                    <c:v>Nov</c:v>
                  </c:pt>
                  <c:pt idx="274">
                    <c:v>Nov</c:v>
                  </c:pt>
                </c:lvl>
              </c:multiLvlStrCache>
            </c:multiLvlStrRef>
          </c:cat>
          <c:val>
            <c:numRef>
              <c:f>'Raw_FuelLog'!$V$2:$V$276</c:f>
              <c:numCache>
                <c:formatCode>0.000</c:formatCode>
                <c:ptCount val="275"/>
                <c:pt idx="0">
                  <c:v>0.10532001395916946</c:v>
                </c:pt>
                <c:pt idx="1">
                  <c:v>0.10532001395916946</c:v>
                </c:pt>
                <c:pt idx="2">
                  <c:v>0.10532001395916946</c:v>
                </c:pt>
                <c:pt idx="3">
                  <c:v>0.10532001395916946</c:v>
                </c:pt>
                <c:pt idx="4">
                  <c:v>0.10532001395916946</c:v>
                </c:pt>
                <c:pt idx="5">
                  <c:v>0.10532001395916946</c:v>
                </c:pt>
                <c:pt idx="6">
                  <c:v>0.10532001395916946</c:v>
                </c:pt>
                <c:pt idx="7">
                  <c:v>0.10532001395916946</c:v>
                </c:pt>
                <c:pt idx="8">
                  <c:v>0.10532001395916946</c:v>
                </c:pt>
                <c:pt idx="9">
                  <c:v>0.10532001395916946</c:v>
                </c:pt>
                <c:pt idx="10">
                  <c:v>0.10532001395916946</c:v>
                </c:pt>
                <c:pt idx="11">
                  <c:v>0.10532001395916946</c:v>
                </c:pt>
                <c:pt idx="12">
                  <c:v>0.10532001395916946</c:v>
                </c:pt>
                <c:pt idx="13">
                  <c:v>0.10532001395916946</c:v>
                </c:pt>
                <c:pt idx="14">
                  <c:v>0.10532001395916946</c:v>
                </c:pt>
                <c:pt idx="15">
                  <c:v>0.10532001395916946</c:v>
                </c:pt>
                <c:pt idx="16">
                  <c:v>0.10532001395916946</c:v>
                </c:pt>
                <c:pt idx="17">
                  <c:v>0.10532001395916946</c:v>
                </c:pt>
                <c:pt idx="18">
                  <c:v>0.10532001395916946</c:v>
                </c:pt>
                <c:pt idx="19">
                  <c:v>0.10532001395916946</c:v>
                </c:pt>
                <c:pt idx="20">
                  <c:v>0.10532001395916946</c:v>
                </c:pt>
                <c:pt idx="21">
                  <c:v>0.10532001395916946</c:v>
                </c:pt>
                <c:pt idx="22">
                  <c:v>0.10532001395916946</c:v>
                </c:pt>
                <c:pt idx="23">
                  <c:v>0.10532001395916946</c:v>
                </c:pt>
                <c:pt idx="24">
                  <c:v>0.10532001395916946</c:v>
                </c:pt>
                <c:pt idx="25">
                  <c:v>0.10532001395916946</c:v>
                </c:pt>
                <c:pt idx="26">
                  <c:v>0.10532001395916946</c:v>
                </c:pt>
                <c:pt idx="27">
                  <c:v>0.10532001395916946</c:v>
                </c:pt>
                <c:pt idx="28">
                  <c:v>0.10532001395916946</c:v>
                </c:pt>
                <c:pt idx="29">
                  <c:v>0.10532001395916946</c:v>
                </c:pt>
                <c:pt idx="30">
                  <c:v>0.10532001395916946</c:v>
                </c:pt>
                <c:pt idx="31">
                  <c:v>0.10532001395916946</c:v>
                </c:pt>
                <c:pt idx="32">
                  <c:v>0.10532001395916946</c:v>
                </c:pt>
                <c:pt idx="33">
                  <c:v>0.10532001395916946</c:v>
                </c:pt>
                <c:pt idx="34">
                  <c:v>0.10532001395916946</c:v>
                </c:pt>
                <c:pt idx="35">
                  <c:v>0.10532001395916946</c:v>
                </c:pt>
                <c:pt idx="36">
                  <c:v>0.10532001395916946</c:v>
                </c:pt>
                <c:pt idx="37">
                  <c:v>0.10532001395916946</c:v>
                </c:pt>
                <c:pt idx="38">
                  <c:v>0.10532001395916946</c:v>
                </c:pt>
                <c:pt idx="39">
                  <c:v>0.10532001395916946</c:v>
                </c:pt>
                <c:pt idx="40">
                  <c:v>0.10532001395916946</c:v>
                </c:pt>
                <c:pt idx="41">
                  <c:v>0.10532001395916946</c:v>
                </c:pt>
                <c:pt idx="42">
                  <c:v>0.10532001395916946</c:v>
                </c:pt>
                <c:pt idx="43">
                  <c:v>0.10532001395916946</c:v>
                </c:pt>
                <c:pt idx="44">
                  <c:v>0.10532001395916946</c:v>
                </c:pt>
                <c:pt idx="45">
                  <c:v>0.10532001395916946</c:v>
                </c:pt>
                <c:pt idx="46">
                  <c:v>0.10532001395916946</c:v>
                </c:pt>
                <c:pt idx="47">
                  <c:v>0.10532001395916946</c:v>
                </c:pt>
                <c:pt idx="48">
                  <c:v>0.10532001395916946</c:v>
                </c:pt>
                <c:pt idx="49">
                  <c:v>0.10532001395916946</c:v>
                </c:pt>
                <c:pt idx="50">
                  <c:v>0.10532001395916946</c:v>
                </c:pt>
                <c:pt idx="51">
                  <c:v>0.10532001395916946</c:v>
                </c:pt>
                <c:pt idx="52">
                  <c:v>0.10532001395916946</c:v>
                </c:pt>
                <c:pt idx="53">
                  <c:v>0.10532001395916946</c:v>
                </c:pt>
                <c:pt idx="54">
                  <c:v>0.10532001395916946</c:v>
                </c:pt>
                <c:pt idx="55">
                  <c:v>0.10532001395916946</c:v>
                </c:pt>
                <c:pt idx="56">
                  <c:v>0.10532001395916946</c:v>
                </c:pt>
                <c:pt idx="57">
                  <c:v>0.10532001395916946</c:v>
                </c:pt>
                <c:pt idx="58">
                  <c:v>0.10532001395916946</c:v>
                </c:pt>
                <c:pt idx="59">
                  <c:v>0.10532001395916946</c:v>
                </c:pt>
                <c:pt idx="60">
                  <c:v>0.10532001395916946</c:v>
                </c:pt>
                <c:pt idx="61">
                  <c:v>0.10532001395916946</c:v>
                </c:pt>
                <c:pt idx="62">
                  <c:v>0.10532001395916946</c:v>
                </c:pt>
                <c:pt idx="63">
                  <c:v>0.10532001395916946</c:v>
                </c:pt>
                <c:pt idx="64">
                  <c:v>0.10532001395916946</c:v>
                </c:pt>
                <c:pt idx="65">
                  <c:v>0.10532001395916946</c:v>
                </c:pt>
                <c:pt idx="66">
                  <c:v>0.10532001395916946</c:v>
                </c:pt>
                <c:pt idx="67">
                  <c:v>0.10532001395916946</c:v>
                </c:pt>
                <c:pt idx="68">
                  <c:v>0.10532001395916946</c:v>
                </c:pt>
                <c:pt idx="69">
                  <c:v>0.10532001395916946</c:v>
                </c:pt>
                <c:pt idx="70">
                  <c:v>0.10532001395916946</c:v>
                </c:pt>
                <c:pt idx="71">
                  <c:v>0.10532001395916946</c:v>
                </c:pt>
                <c:pt idx="72">
                  <c:v>0.10532001395916946</c:v>
                </c:pt>
                <c:pt idx="73">
                  <c:v>0.10532001395916946</c:v>
                </c:pt>
                <c:pt idx="74">
                  <c:v>0.10532001395916946</c:v>
                </c:pt>
                <c:pt idx="75">
                  <c:v>0.10532001395916946</c:v>
                </c:pt>
                <c:pt idx="76">
                  <c:v>0.10532001395916946</c:v>
                </c:pt>
                <c:pt idx="77">
                  <c:v>0.10532001395916946</c:v>
                </c:pt>
                <c:pt idx="78">
                  <c:v>0.10532001395916946</c:v>
                </c:pt>
                <c:pt idx="79">
                  <c:v>0.10532001395916946</c:v>
                </c:pt>
                <c:pt idx="80">
                  <c:v>0.10532001395916946</c:v>
                </c:pt>
                <c:pt idx="81">
                  <c:v>0.10532001395916946</c:v>
                </c:pt>
                <c:pt idx="82">
                  <c:v>0.10532001395916946</c:v>
                </c:pt>
                <c:pt idx="83">
                  <c:v>0.10532001395916946</c:v>
                </c:pt>
                <c:pt idx="84">
                  <c:v>0.10532001395916946</c:v>
                </c:pt>
                <c:pt idx="85">
                  <c:v>0.10532001395916946</c:v>
                </c:pt>
                <c:pt idx="86">
                  <c:v>0.10532001395916946</c:v>
                </c:pt>
                <c:pt idx="87">
                  <c:v>0.10532001395916946</c:v>
                </c:pt>
                <c:pt idx="88">
                  <c:v>0.10532001395916946</c:v>
                </c:pt>
                <c:pt idx="89">
                  <c:v>0.10532001395916946</c:v>
                </c:pt>
                <c:pt idx="90">
                  <c:v>0.10532001395916946</c:v>
                </c:pt>
                <c:pt idx="91">
                  <c:v>0.10532001395916946</c:v>
                </c:pt>
                <c:pt idx="92">
                  <c:v>0.10532001395916946</c:v>
                </c:pt>
                <c:pt idx="93">
                  <c:v>0.10532001395916946</c:v>
                </c:pt>
                <c:pt idx="94">
                  <c:v>0.10532001395916946</c:v>
                </c:pt>
                <c:pt idx="95">
                  <c:v>0.10532001395916946</c:v>
                </c:pt>
                <c:pt idx="96">
                  <c:v>0.10532001395916946</c:v>
                </c:pt>
                <c:pt idx="97">
                  <c:v>0.10532001395916946</c:v>
                </c:pt>
                <c:pt idx="98">
                  <c:v>0.10532001395916946</c:v>
                </c:pt>
                <c:pt idx="99">
                  <c:v>0.10532001395916946</c:v>
                </c:pt>
                <c:pt idx="100">
                  <c:v>0.10532001395916946</c:v>
                </c:pt>
                <c:pt idx="101">
                  <c:v>0.10532001395916946</c:v>
                </c:pt>
                <c:pt idx="102">
                  <c:v>0.10532001395916946</c:v>
                </c:pt>
                <c:pt idx="103">
                  <c:v>0.10532001395916946</c:v>
                </c:pt>
                <c:pt idx="104">
                  <c:v>0.10532001395916946</c:v>
                </c:pt>
                <c:pt idx="105">
                  <c:v>0.10532001395916946</c:v>
                </c:pt>
                <c:pt idx="106">
                  <c:v>0.10532001395916946</c:v>
                </c:pt>
                <c:pt idx="107">
                  <c:v>0.10532001395916946</c:v>
                </c:pt>
                <c:pt idx="108">
                  <c:v>0.10532001395916946</c:v>
                </c:pt>
                <c:pt idx="109">
                  <c:v>0.10532001395916946</c:v>
                </c:pt>
                <c:pt idx="110">
                  <c:v>0.10532001395916946</c:v>
                </c:pt>
                <c:pt idx="111">
                  <c:v>0.10532001395916946</c:v>
                </c:pt>
                <c:pt idx="112">
                  <c:v>0.10532001395916946</c:v>
                </c:pt>
                <c:pt idx="113">
                  <c:v>0.10532001395916946</c:v>
                </c:pt>
                <c:pt idx="114">
                  <c:v>0.10532001395916946</c:v>
                </c:pt>
                <c:pt idx="115">
                  <c:v>0.10532001395916946</c:v>
                </c:pt>
                <c:pt idx="116">
                  <c:v>0.10532001395916946</c:v>
                </c:pt>
                <c:pt idx="117">
                  <c:v>0.10532001395916946</c:v>
                </c:pt>
                <c:pt idx="118">
                  <c:v>0.10532001395916946</c:v>
                </c:pt>
                <c:pt idx="119">
                  <c:v>0.10532001395916946</c:v>
                </c:pt>
                <c:pt idx="120">
                  <c:v>0.10532001395916946</c:v>
                </c:pt>
                <c:pt idx="121">
                  <c:v>0.10532001395916946</c:v>
                </c:pt>
                <c:pt idx="122">
                  <c:v>0.10532001395916946</c:v>
                </c:pt>
                <c:pt idx="123">
                  <c:v>0.10532001395916946</c:v>
                </c:pt>
                <c:pt idx="124">
                  <c:v>0.10532001395916946</c:v>
                </c:pt>
                <c:pt idx="125">
                  <c:v>0.10532001395916946</c:v>
                </c:pt>
                <c:pt idx="126">
                  <c:v>0.10532001395916946</c:v>
                </c:pt>
                <c:pt idx="127">
                  <c:v>0.10532001395916946</c:v>
                </c:pt>
                <c:pt idx="128">
                  <c:v>0.10532001395916946</c:v>
                </c:pt>
                <c:pt idx="129">
                  <c:v>0.10532001395916946</c:v>
                </c:pt>
                <c:pt idx="130">
                  <c:v>0.10532001395916946</c:v>
                </c:pt>
                <c:pt idx="131">
                  <c:v>0.10532001395916946</c:v>
                </c:pt>
                <c:pt idx="132">
                  <c:v>0.10532001395916946</c:v>
                </c:pt>
                <c:pt idx="133">
                  <c:v>0.10532001395916946</c:v>
                </c:pt>
                <c:pt idx="134">
                  <c:v>0.10532001395916946</c:v>
                </c:pt>
                <c:pt idx="135">
                  <c:v>0.10532001395916946</c:v>
                </c:pt>
                <c:pt idx="136">
                  <c:v>0.10532001395916946</c:v>
                </c:pt>
                <c:pt idx="137">
                  <c:v>0.10532001395916946</c:v>
                </c:pt>
                <c:pt idx="138">
                  <c:v>0.10532001395916946</c:v>
                </c:pt>
                <c:pt idx="139">
                  <c:v>0.10532001395916946</c:v>
                </c:pt>
                <c:pt idx="140">
                  <c:v>0.10532001395916946</c:v>
                </c:pt>
                <c:pt idx="141">
                  <c:v>0.10532001395916946</c:v>
                </c:pt>
                <c:pt idx="142">
                  <c:v>0.10532001395916946</c:v>
                </c:pt>
                <c:pt idx="143">
                  <c:v>0.10532001395916946</c:v>
                </c:pt>
                <c:pt idx="144">
                  <c:v>0.10532001395916946</c:v>
                </c:pt>
                <c:pt idx="145">
                  <c:v>0.10532001395916946</c:v>
                </c:pt>
                <c:pt idx="146">
                  <c:v>0.10532001395916946</c:v>
                </c:pt>
                <c:pt idx="147">
                  <c:v>0.10532001395916946</c:v>
                </c:pt>
                <c:pt idx="148">
                  <c:v>0.10532001395916946</c:v>
                </c:pt>
                <c:pt idx="149">
                  <c:v>0.10532001395916946</c:v>
                </c:pt>
                <c:pt idx="150">
                  <c:v>0.10532001395916946</c:v>
                </c:pt>
                <c:pt idx="151">
                  <c:v>0.10532001395916946</c:v>
                </c:pt>
                <c:pt idx="152">
                  <c:v>0.10532001395916946</c:v>
                </c:pt>
                <c:pt idx="153">
                  <c:v>0.10532001395916946</c:v>
                </c:pt>
                <c:pt idx="154">
                  <c:v>0.10532001395916946</c:v>
                </c:pt>
                <c:pt idx="155">
                  <c:v>0.10532001395916946</c:v>
                </c:pt>
                <c:pt idx="156">
                  <c:v>0.10532001395916946</c:v>
                </c:pt>
                <c:pt idx="157">
                  <c:v>0.10532001395916946</c:v>
                </c:pt>
                <c:pt idx="158">
                  <c:v>0.10532001395916946</c:v>
                </c:pt>
                <c:pt idx="159">
                  <c:v>0.10532001395916946</c:v>
                </c:pt>
                <c:pt idx="160">
                  <c:v>0.10532001395916946</c:v>
                </c:pt>
                <c:pt idx="161">
                  <c:v>0.10532001395916946</c:v>
                </c:pt>
                <c:pt idx="162">
                  <c:v>0.10532001395916946</c:v>
                </c:pt>
                <c:pt idx="163">
                  <c:v>0.10532001395916946</c:v>
                </c:pt>
                <c:pt idx="164">
                  <c:v>0.10532001395916946</c:v>
                </c:pt>
                <c:pt idx="165">
                  <c:v>0.10532001395916946</c:v>
                </c:pt>
                <c:pt idx="166">
                  <c:v>0.10532001395916946</c:v>
                </c:pt>
                <c:pt idx="167">
                  <c:v>0.10532001395916946</c:v>
                </c:pt>
                <c:pt idx="168">
                  <c:v>0.10532001395916946</c:v>
                </c:pt>
                <c:pt idx="169">
                  <c:v>0.10532001395916946</c:v>
                </c:pt>
                <c:pt idx="170">
                  <c:v>0.10532001395916946</c:v>
                </c:pt>
                <c:pt idx="171">
                  <c:v>0.10532001395916946</c:v>
                </c:pt>
                <c:pt idx="172">
                  <c:v>0.10532001395916946</c:v>
                </c:pt>
                <c:pt idx="173">
                  <c:v>0.10532001395916946</c:v>
                </c:pt>
                <c:pt idx="174">
                  <c:v>0.10532001395916946</c:v>
                </c:pt>
                <c:pt idx="175">
                  <c:v>0.10532001395916946</c:v>
                </c:pt>
                <c:pt idx="176">
                  <c:v>0.10532001395916946</c:v>
                </c:pt>
                <c:pt idx="177">
                  <c:v>0.10532001395916946</c:v>
                </c:pt>
                <c:pt idx="178">
                  <c:v>0.10532001395916946</c:v>
                </c:pt>
                <c:pt idx="179">
                  <c:v>0.10532001395916946</c:v>
                </c:pt>
                <c:pt idx="180">
                  <c:v>0.10532001395916946</c:v>
                </c:pt>
                <c:pt idx="181">
                  <c:v>0.10532001395916946</c:v>
                </c:pt>
                <c:pt idx="182">
                  <c:v>0.10532001395916946</c:v>
                </c:pt>
                <c:pt idx="183">
                  <c:v>0.10532001395916946</c:v>
                </c:pt>
                <c:pt idx="184">
                  <c:v>0.10532001395916946</c:v>
                </c:pt>
                <c:pt idx="185">
                  <c:v>0.10532001395916946</c:v>
                </c:pt>
                <c:pt idx="186">
                  <c:v>0.10532001395916946</c:v>
                </c:pt>
                <c:pt idx="187">
                  <c:v>0.10532001395916946</c:v>
                </c:pt>
                <c:pt idx="188">
                  <c:v>0.10532001395916946</c:v>
                </c:pt>
                <c:pt idx="189">
                  <c:v>0.10532001395916946</c:v>
                </c:pt>
                <c:pt idx="190">
                  <c:v>0.10532001395916946</c:v>
                </c:pt>
                <c:pt idx="191">
                  <c:v>0.10532001395916946</c:v>
                </c:pt>
                <c:pt idx="192">
                  <c:v>0.10532001395916946</c:v>
                </c:pt>
                <c:pt idx="193">
                  <c:v>0.10532001395916946</c:v>
                </c:pt>
                <c:pt idx="194">
                  <c:v>0.10532001395916946</c:v>
                </c:pt>
                <c:pt idx="195">
                  <c:v>0.10532001395916946</c:v>
                </c:pt>
                <c:pt idx="196">
                  <c:v>0.10532001395916946</c:v>
                </c:pt>
                <c:pt idx="197">
                  <c:v>0.10532001395916946</c:v>
                </c:pt>
                <c:pt idx="198">
                  <c:v>0.10532001395916946</c:v>
                </c:pt>
                <c:pt idx="199">
                  <c:v>0.10532001395916946</c:v>
                </c:pt>
                <c:pt idx="200">
                  <c:v>0.10532001395916946</c:v>
                </c:pt>
                <c:pt idx="201">
                  <c:v>0.10532001395916946</c:v>
                </c:pt>
                <c:pt idx="202">
                  <c:v>0.10532001395916946</c:v>
                </c:pt>
                <c:pt idx="203">
                  <c:v>0.10532001395916946</c:v>
                </c:pt>
                <c:pt idx="204">
                  <c:v>0.10532001395916946</c:v>
                </c:pt>
                <c:pt idx="205">
                  <c:v>0.10532001395916946</c:v>
                </c:pt>
                <c:pt idx="206">
                  <c:v>0.10532001395916946</c:v>
                </c:pt>
                <c:pt idx="207">
                  <c:v>0.10532001395916946</c:v>
                </c:pt>
                <c:pt idx="208">
                  <c:v>0.10532001395916946</c:v>
                </c:pt>
                <c:pt idx="209">
                  <c:v>0.10532001395916946</c:v>
                </c:pt>
                <c:pt idx="210">
                  <c:v>0.10532001395916946</c:v>
                </c:pt>
                <c:pt idx="211">
                  <c:v>0.10532001395916946</c:v>
                </c:pt>
                <c:pt idx="212">
                  <c:v>0.10532001395916946</c:v>
                </c:pt>
                <c:pt idx="213">
                  <c:v>0.10532001395916946</c:v>
                </c:pt>
                <c:pt idx="214">
                  <c:v>0.10532001395916946</c:v>
                </c:pt>
                <c:pt idx="215">
                  <c:v>0.10532001395916946</c:v>
                </c:pt>
                <c:pt idx="216">
                  <c:v>0.10532001395916946</c:v>
                </c:pt>
                <c:pt idx="217">
                  <c:v>0.10532001395916946</c:v>
                </c:pt>
                <c:pt idx="218">
                  <c:v>0.10532001395916946</c:v>
                </c:pt>
                <c:pt idx="219">
                  <c:v>0.10532001395916946</c:v>
                </c:pt>
                <c:pt idx="220">
                  <c:v>0.10532001395916946</c:v>
                </c:pt>
                <c:pt idx="221">
                  <c:v>0.10532001395916946</c:v>
                </c:pt>
                <c:pt idx="222">
                  <c:v>0.10532001395916946</c:v>
                </c:pt>
                <c:pt idx="223">
                  <c:v>0.10532001395916946</c:v>
                </c:pt>
                <c:pt idx="224">
                  <c:v>0.10532001395916946</c:v>
                </c:pt>
                <c:pt idx="225">
                  <c:v>0.10532001395916946</c:v>
                </c:pt>
                <c:pt idx="226">
                  <c:v>0.10532001395916946</c:v>
                </c:pt>
                <c:pt idx="227">
                  <c:v>0.10532001395916946</c:v>
                </c:pt>
                <c:pt idx="228">
                  <c:v>0.10532001395916946</c:v>
                </c:pt>
                <c:pt idx="229">
                  <c:v>0.10532001395916946</c:v>
                </c:pt>
                <c:pt idx="230">
                  <c:v>0.10532001395916946</c:v>
                </c:pt>
                <c:pt idx="231">
                  <c:v>0.10532001395916946</c:v>
                </c:pt>
                <c:pt idx="232">
                  <c:v>0.10532001395916946</c:v>
                </c:pt>
                <c:pt idx="233">
                  <c:v>0.10532001395916946</c:v>
                </c:pt>
                <c:pt idx="234">
                  <c:v>0.10532001395916946</c:v>
                </c:pt>
                <c:pt idx="235">
                  <c:v>0.10532001395916946</c:v>
                </c:pt>
                <c:pt idx="236">
                  <c:v>0.10532001395916946</c:v>
                </c:pt>
                <c:pt idx="237">
                  <c:v>0.10532001395916946</c:v>
                </c:pt>
                <c:pt idx="238">
                  <c:v>0.10532001395916946</c:v>
                </c:pt>
                <c:pt idx="239">
                  <c:v>0.10532001395916946</c:v>
                </c:pt>
                <c:pt idx="240">
                  <c:v>0.10532001395916946</c:v>
                </c:pt>
                <c:pt idx="241">
                  <c:v>0.10532001395916946</c:v>
                </c:pt>
                <c:pt idx="242">
                  <c:v>0.10532001395916946</c:v>
                </c:pt>
                <c:pt idx="243">
                  <c:v>0.10532001395916946</c:v>
                </c:pt>
                <c:pt idx="244">
                  <c:v>0.10532001395916946</c:v>
                </c:pt>
                <c:pt idx="245">
                  <c:v>0.10532001395916946</c:v>
                </c:pt>
                <c:pt idx="246">
                  <c:v>0.10532001395916946</c:v>
                </c:pt>
                <c:pt idx="247">
                  <c:v>0.10532001395916946</c:v>
                </c:pt>
                <c:pt idx="248">
                  <c:v>0.10532001395916946</c:v>
                </c:pt>
                <c:pt idx="249">
                  <c:v>0.10532001395916946</c:v>
                </c:pt>
                <c:pt idx="250">
                  <c:v>0.10532001395916946</c:v>
                </c:pt>
                <c:pt idx="251">
                  <c:v>0.10532001395916946</c:v>
                </c:pt>
                <c:pt idx="252">
                  <c:v>0.10532001395916946</c:v>
                </c:pt>
                <c:pt idx="253">
                  <c:v>0.10532001395916946</c:v>
                </c:pt>
                <c:pt idx="254">
                  <c:v>0.10532001395916946</c:v>
                </c:pt>
                <c:pt idx="255">
                  <c:v>0.10532001395916946</c:v>
                </c:pt>
                <c:pt idx="256">
                  <c:v>0.10532001395916946</c:v>
                </c:pt>
                <c:pt idx="257">
                  <c:v>0.10532001395916946</c:v>
                </c:pt>
                <c:pt idx="258">
                  <c:v>0.10532001395916946</c:v>
                </c:pt>
                <c:pt idx="259">
                  <c:v>0.10532001395916946</c:v>
                </c:pt>
                <c:pt idx="260">
                  <c:v>0.10532001395916946</c:v>
                </c:pt>
                <c:pt idx="261">
                  <c:v>0.10532001395916946</c:v>
                </c:pt>
                <c:pt idx="262">
                  <c:v>0.10532001395916946</c:v>
                </c:pt>
                <c:pt idx="263">
                  <c:v>0.10532001395916946</c:v>
                </c:pt>
                <c:pt idx="264">
                  <c:v>0.10532001395916946</c:v>
                </c:pt>
                <c:pt idx="265">
                  <c:v>0.10532001395916946</c:v>
                </c:pt>
                <c:pt idx="266">
                  <c:v>0.10532001395916946</c:v>
                </c:pt>
                <c:pt idx="267">
                  <c:v>0.10532001395916946</c:v>
                </c:pt>
                <c:pt idx="268">
                  <c:v>0.10532001395916946</c:v>
                </c:pt>
                <c:pt idx="269">
                  <c:v>0.10532001395916946</c:v>
                </c:pt>
                <c:pt idx="270">
                  <c:v>0.10532001395916946</c:v>
                </c:pt>
                <c:pt idx="271">
                  <c:v>0.10532001395916946</c:v>
                </c:pt>
                <c:pt idx="272">
                  <c:v>0.10532001395916946</c:v>
                </c:pt>
                <c:pt idx="273">
                  <c:v>0.10532001395916946</c:v>
                </c:pt>
                <c:pt idx="274">
                  <c:v>0.10532001395916946</c:v>
                </c:pt>
              </c:numCache>
            </c:numRef>
          </c:val>
          <c:smooth val="0"/>
          <c:extLst>
            <c:ext xmlns:c16="http://schemas.microsoft.com/office/drawing/2014/chart" uri="{C3380CC4-5D6E-409C-BE32-E72D297353CC}">
              <c16:uniqueId val="{00000004-F300-4FD7-9301-AF979E7E546D}"/>
            </c:ext>
          </c:extLst>
        </c:ser>
        <c:dLbls>
          <c:showLegendKey val="0"/>
          <c:showVal val="0"/>
          <c:showCatName val="0"/>
          <c:showSerName val="0"/>
          <c:showPercent val="0"/>
          <c:showBubbleSize val="0"/>
        </c:dLbls>
        <c:smooth val="0"/>
        <c:axId val="180853840"/>
        <c:axId val="180854320"/>
      </c:lineChart>
      <c:catAx>
        <c:axId val="180853840"/>
        <c:scaling>
          <c:orientation val="minMax"/>
        </c:scaling>
        <c:delete val="1"/>
        <c:axPos val="b"/>
        <c:numFmt formatCode="General" sourceLinked="1"/>
        <c:majorTickMark val="none"/>
        <c:minorTickMark val="none"/>
        <c:tickLblPos val="nextTo"/>
        <c:crossAx val="180854320"/>
        <c:crosses val="autoZero"/>
        <c:auto val="1"/>
        <c:lblAlgn val="ctr"/>
        <c:lblOffset val="100"/>
        <c:noMultiLvlLbl val="0"/>
      </c:catAx>
      <c:valAx>
        <c:axId val="180854320"/>
        <c:scaling>
          <c:orientation val="minMax"/>
          <c:max val="0.18000000000000002"/>
          <c:min val="5.000000000000001E-2"/>
        </c:scaling>
        <c:delete val="1"/>
        <c:axPos val="l"/>
        <c:numFmt formatCode="0.00" sourceLinked="0"/>
        <c:majorTickMark val="out"/>
        <c:minorTickMark val="none"/>
        <c:tickLblPos val="nextTo"/>
        <c:crossAx val="1808538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r>
              <a: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rPr>
              <a:t>Fuel Price Trend and Monthly Average (€ / L)</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endParaRPr lang="sk-SK"/>
        </a:p>
      </c:txPr>
    </c:title>
    <c:autoTitleDeleted val="0"/>
    <c:plotArea>
      <c:layout/>
      <c:lineChart>
        <c:grouping val="standard"/>
        <c:varyColors val="0"/>
        <c:ser>
          <c:idx val="0"/>
          <c:order val="0"/>
          <c:tx>
            <c:strRef>
              <c:f>'Raw_FuelLog'!$I$1</c:f>
              <c:strCache>
                <c:ptCount val="1"/>
                <c:pt idx="0">
                  <c:v>Price_EUR_L</c:v>
                </c:pt>
              </c:strCache>
            </c:strRef>
          </c:tx>
          <c:spPr>
            <a:ln w="28575" cap="rnd">
              <a:solidFill>
                <a:srgbClr val="1CCE9F"/>
              </a:solidFill>
              <a:round/>
            </a:ln>
            <a:effectLst>
              <a:outerShdw blurRad="63500" sx="102000" sy="102000" algn="ctr" rotWithShape="0">
                <a:prstClr val="black">
                  <a:alpha val="40000"/>
                </a:prstClr>
              </a:outerShdw>
            </a:effectLst>
          </c:spPr>
          <c:marker>
            <c:symbol val="none"/>
          </c:marker>
          <c:dLbls>
            <c:dLbl>
              <c:idx val="5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C86-4385-8EA7-2DAF1C9AC7E6}"/>
                </c:ext>
              </c:extLst>
            </c:dLbl>
            <c:dLbl>
              <c:idx val="128"/>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C86-4385-8EA7-2DAF1C9AC7E6}"/>
                </c:ext>
              </c:extLst>
            </c:dLbl>
            <c:numFmt formatCode="#,##0.00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solidFill>
                    <a:effectLst/>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'Raw_FuelLog'!$D$2:$E$276</c:f>
              <c:multiLvlStrCache>
                <c:ptCount val="275"/>
                <c:lvl>
                  <c:pt idx="0">
                    <c:v>2020</c:v>
                  </c:pt>
                  <c:pt idx="1">
                    <c:v>2020</c:v>
                  </c:pt>
                  <c:pt idx="2">
                    <c:v>2020</c:v>
                  </c:pt>
                  <c:pt idx="3">
                    <c:v>2020</c:v>
                  </c:pt>
                  <c:pt idx="4">
                    <c:v>2020</c:v>
                  </c:pt>
                  <c:pt idx="5">
                    <c:v>2020</c:v>
                  </c:pt>
                  <c:pt idx="6">
                    <c:v>2020</c:v>
                  </c:pt>
                  <c:pt idx="7">
                    <c:v>2020</c:v>
                  </c:pt>
                  <c:pt idx="8">
                    <c:v>2020</c:v>
                  </c:pt>
                  <c:pt idx="9">
                    <c:v>2020</c:v>
                  </c:pt>
                  <c:pt idx="10">
                    <c:v>2020</c:v>
                  </c:pt>
                  <c:pt idx="11">
                    <c:v>2020</c:v>
                  </c:pt>
                  <c:pt idx="12">
                    <c:v>2020</c:v>
                  </c:pt>
                  <c:pt idx="13">
                    <c:v>2020</c:v>
                  </c:pt>
                  <c:pt idx="14">
                    <c:v>2020</c:v>
                  </c:pt>
                  <c:pt idx="15">
                    <c:v>2020</c:v>
                  </c:pt>
                  <c:pt idx="16">
                    <c:v>2020</c:v>
                  </c:pt>
                  <c:pt idx="17">
                    <c:v>2020</c:v>
                  </c:pt>
                  <c:pt idx="18">
                    <c:v>2020</c:v>
                  </c:pt>
                  <c:pt idx="19">
                    <c:v>2020</c:v>
                  </c:pt>
                  <c:pt idx="20">
                    <c:v>2020</c:v>
                  </c:pt>
                  <c:pt idx="21">
                    <c:v>2020</c:v>
                  </c:pt>
                  <c:pt idx="22">
                    <c:v>2020</c:v>
                  </c:pt>
                  <c:pt idx="23">
                    <c:v>2020</c:v>
                  </c:pt>
                  <c:pt idx="24">
                    <c:v>2020</c:v>
                  </c:pt>
                  <c:pt idx="25">
                    <c:v>2020</c:v>
                  </c:pt>
                  <c:pt idx="26">
                    <c:v>2020</c:v>
                  </c:pt>
                  <c:pt idx="27">
                    <c:v>2020</c:v>
                  </c:pt>
                  <c:pt idx="28">
                    <c:v>2020</c:v>
                  </c:pt>
                  <c:pt idx="29">
                    <c:v>2020</c:v>
                  </c:pt>
                  <c:pt idx="30">
                    <c:v>2020</c:v>
                  </c:pt>
                  <c:pt idx="31">
                    <c:v>2020</c:v>
                  </c:pt>
                  <c:pt idx="32">
                    <c:v>2020</c:v>
                  </c:pt>
                  <c:pt idx="33">
                    <c:v>2020</c:v>
                  </c:pt>
                  <c:pt idx="34">
                    <c:v>2020</c:v>
                  </c:pt>
                  <c:pt idx="35">
                    <c:v>2020</c:v>
                  </c:pt>
                  <c:pt idx="36">
                    <c:v>2020</c:v>
                  </c:pt>
                  <c:pt idx="37">
                    <c:v>2020</c:v>
                  </c:pt>
                  <c:pt idx="38">
                    <c:v>2020</c:v>
                  </c:pt>
                  <c:pt idx="39">
                    <c:v>2020</c:v>
                  </c:pt>
                  <c:pt idx="40">
                    <c:v>2020</c:v>
                  </c:pt>
                  <c:pt idx="41">
                    <c:v>2020</c:v>
                  </c:pt>
                  <c:pt idx="42">
                    <c:v>2020</c:v>
                  </c:pt>
                  <c:pt idx="43">
                    <c:v>2020</c:v>
                  </c:pt>
                  <c:pt idx="44">
                    <c:v>2020</c:v>
                  </c:pt>
                  <c:pt idx="45">
                    <c:v>2020</c:v>
                  </c:pt>
                  <c:pt idx="46">
                    <c:v>2020</c:v>
                  </c:pt>
                  <c:pt idx="47">
                    <c:v>2020</c:v>
                  </c:pt>
                  <c:pt idx="48">
                    <c:v>2020</c:v>
                  </c:pt>
                  <c:pt idx="49">
                    <c:v>2021</c:v>
                  </c:pt>
                  <c:pt idx="50">
                    <c:v>2021</c:v>
                  </c:pt>
                  <c:pt idx="51">
                    <c:v>2021</c:v>
                  </c:pt>
                  <c:pt idx="52">
                    <c:v>2021</c:v>
                  </c:pt>
                  <c:pt idx="53">
                    <c:v>2021</c:v>
                  </c:pt>
                  <c:pt idx="54">
                    <c:v>2021</c:v>
                  </c:pt>
                  <c:pt idx="55">
                    <c:v>2021</c:v>
                  </c:pt>
                  <c:pt idx="56">
                    <c:v>2021</c:v>
                  </c:pt>
                  <c:pt idx="57">
                    <c:v>2021</c:v>
                  </c:pt>
                  <c:pt idx="58">
                    <c:v>2021</c:v>
                  </c:pt>
                  <c:pt idx="59">
                    <c:v>2021</c:v>
                  </c:pt>
                  <c:pt idx="60">
                    <c:v>2021</c:v>
                  </c:pt>
                  <c:pt idx="61">
                    <c:v>2021</c:v>
                  </c:pt>
                  <c:pt idx="62">
                    <c:v>2021</c:v>
                  </c:pt>
                  <c:pt idx="63">
                    <c:v>2021</c:v>
                  </c:pt>
                  <c:pt idx="64">
                    <c:v>2021</c:v>
                  </c:pt>
                  <c:pt idx="65">
                    <c:v>2021</c:v>
                  </c:pt>
                  <c:pt idx="66">
                    <c:v>2021</c:v>
                  </c:pt>
                  <c:pt idx="67">
                    <c:v>2021</c:v>
                  </c:pt>
                  <c:pt idx="68">
                    <c:v>2021</c:v>
                  </c:pt>
                  <c:pt idx="69">
                    <c:v>2021</c:v>
                  </c:pt>
                  <c:pt idx="70">
                    <c:v>2021</c:v>
                  </c:pt>
                  <c:pt idx="71">
                    <c:v>2021</c:v>
                  </c:pt>
                  <c:pt idx="72">
                    <c:v>2021</c:v>
                  </c:pt>
                  <c:pt idx="73">
                    <c:v>2021</c:v>
                  </c:pt>
                  <c:pt idx="74">
                    <c:v>2021</c:v>
                  </c:pt>
                  <c:pt idx="75">
                    <c:v>2021</c:v>
                  </c:pt>
                  <c:pt idx="76">
                    <c:v>2021</c:v>
                  </c:pt>
                  <c:pt idx="77">
                    <c:v>2021</c:v>
                  </c:pt>
                  <c:pt idx="78">
                    <c:v>2021</c:v>
                  </c:pt>
                  <c:pt idx="79">
                    <c:v>2021</c:v>
                  </c:pt>
                  <c:pt idx="80">
                    <c:v>2021</c:v>
                  </c:pt>
                  <c:pt idx="81">
                    <c:v>2021</c:v>
                  </c:pt>
                  <c:pt idx="82">
                    <c:v>2021</c:v>
                  </c:pt>
                  <c:pt idx="83">
                    <c:v>2021</c:v>
                  </c:pt>
                  <c:pt idx="84">
                    <c:v>2021</c:v>
                  </c:pt>
                  <c:pt idx="85">
                    <c:v>2021</c:v>
                  </c:pt>
                  <c:pt idx="86">
                    <c:v>2021</c:v>
                  </c:pt>
                  <c:pt idx="87">
                    <c:v>2021</c:v>
                  </c:pt>
                  <c:pt idx="88">
                    <c:v>2021</c:v>
                  </c:pt>
                  <c:pt idx="89">
                    <c:v>2021</c:v>
                  </c:pt>
                  <c:pt idx="90">
                    <c:v>2021</c:v>
                  </c:pt>
                  <c:pt idx="91">
                    <c:v>2021</c:v>
                  </c:pt>
                  <c:pt idx="92">
                    <c:v>2021</c:v>
                  </c:pt>
                  <c:pt idx="93">
                    <c:v>2021</c:v>
                  </c:pt>
                  <c:pt idx="94">
                    <c:v>2021</c:v>
                  </c:pt>
                  <c:pt idx="95">
                    <c:v>2021</c:v>
                  </c:pt>
                  <c:pt idx="96">
                    <c:v>2021</c:v>
                  </c:pt>
                  <c:pt idx="97">
                    <c:v>2021</c:v>
                  </c:pt>
                  <c:pt idx="98">
                    <c:v>2021</c:v>
                  </c:pt>
                  <c:pt idx="99">
                    <c:v>2021</c:v>
                  </c:pt>
                  <c:pt idx="100">
                    <c:v>2021</c:v>
                  </c:pt>
                  <c:pt idx="101">
                    <c:v>2021</c:v>
                  </c:pt>
                  <c:pt idx="102">
                    <c:v>2022</c:v>
                  </c:pt>
                  <c:pt idx="103">
                    <c:v>2022</c:v>
                  </c:pt>
                  <c:pt idx="104">
                    <c:v>2022</c:v>
                  </c:pt>
                  <c:pt idx="105">
                    <c:v>2022</c:v>
                  </c:pt>
                  <c:pt idx="106">
                    <c:v>2022</c:v>
                  </c:pt>
                  <c:pt idx="107">
                    <c:v>2022</c:v>
                  </c:pt>
                  <c:pt idx="108">
                    <c:v>2022</c:v>
                  </c:pt>
                  <c:pt idx="109">
                    <c:v>2022</c:v>
                  </c:pt>
                  <c:pt idx="110">
                    <c:v>2022</c:v>
                  </c:pt>
                  <c:pt idx="111">
                    <c:v>2022</c:v>
                  </c:pt>
                  <c:pt idx="112">
                    <c:v>2022</c:v>
                  </c:pt>
                  <c:pt idx="113">
                    <c:v>2022</c:v>
                  </c:pt>
                  <c:pt idx="114">
                    <c:v>2022</c:v>
                  </c:pt>
                  <c:pt idx="115">
                    <c:v>2022</c:v>
                  </c:pt>
                  <c:pt idx="116">
                    <c:v>2022</c:v>
                  </c:pt>
                  <c:pt idx="117">
                    <c:v>2022</c:v>
                  </c:pt>
                  <c:pt idx="118">
                    <c:v>2022</c:v>
                  </c:pt>
                  <c:pt idx="119">
                    <c:v>2022</c:v>
                  </c:pt>
                  <c:pt idx="120">
                    <c:v>2022</c:v>
                  </c:pt>
                  <c:pt idx="121">
                    <c:v>2022</c:v>
                  </c:pt>
                  <c:pt idx="122">
                    <c:v>2022</c:v>
                  </c:pt>
                  <c:pt idx="123">
                    <c:v>2022</c:v>
                  </c:pt>
                  <c:pt idx="124">
                    <c:v>2022</c:v>
                  </c:pt>
                  <c:pt idx="125">
                    <c:v>2022</c:v>
                  </c:pt>
                  <c:pt idx="126">
                    <c:v>2022</c:v>
                  </c:pt>
                  <c:pt idx="127">
                    <c:v>2022</c:v>
                  </c:pt>
                  <c:pt idx="128">
                    <c:v>2022</c:v>
                  </c:pt>
                  <c:pt idx="129">
                    <c:v>2022</c:v>
                  </c:pt>
                  <c:pt idx="130">
                    <c:v>2022</c:v>
                  </c:pt>
                  <c:pt idx="131">
                    <c:v>2022</c:v>
                  </c:pt>
                  <c:pt idx="132">
                    <c:v>2022</c:v>
                  </c:pt>
                  <c:pt idx="133">
                    <c:v>2022</c:v>
                  </c:pt>
                  <c:pt idx="134">
                    <c:v>2022</c:v>
                  </c:pt>
                  <c:pt idx="135">
                    <c:v>2022</c:v>
                  </c:pt>
                  <c:pt idx="136">
                    <c:v>2022</c:v>
                  </c:pt>
                  <c:pt idx="137">
                    <c:v>2022</c:v>
                  </c:pt>
                  <c:pt idx="138">
                    <c:v>2022</c:v>
                  </c:pt>
                  <c:pt idx="139">
                    <c:v>2022</c:v>
                  </c:pt>
                  <c:pt idx="140">
                    <c:v>2022</c:v>
                  </c:pt>
                  <c:pt idx="141">
                    <c:v>2022</c:v>
                  </c:pt>
                  <c:pt idx="142">
                    <c:v>2022</c:v>
                  </c:pt>
                  <c:pt idx="143">
                    <c:v>2022</c:v>
                  </c:pt>
                  <c:pt idx="144">
                    <c:v>2022</c:v>
                  </c:pt>
                  <c:pt idx="145">
                    <c:v>2022</c:v>
                  </c:pt>
                  <c:pt idx="146">
                    <c:v>2022</c:v>
                  </c:pt>
                  <c:pt idx="147">
                    <c:v>2022</c:v>
                  </c:pt>
                  <c:pt idx="148">
                    <c:v>2022</c:v>
                  </c:pt>
                  <c:pt idx="149">
                    <c:v>2022</c:v>
                  </c:pt>
                  <c:pt idx="150">
                    <c:v>2022</c:v>
                  </c:pt>
                  <c:pt idx="151">
                    <c:v>2022</c:v>
                  </c:pt>
                  <c:pt idx="152">
                    <c:v>2022</c:v>
                  </c:pt>
                  <c:pt idx="153">
                    <c:v>2022</c:v>
                  </c:pt>
                  <c:pt idx="154">
                    <c:v>2022</c:v>
                  </c:pt>
                  <c:pt idx="155">
                    <c:v>2022</c:v>
                  </c:pt>
                  <c:pt idx="156">
                    <c:v>2022</c:v>
                  </c:pt>
                  <c:pt idx="157">
                    <c:v>2022</c:v>
                  </c:pt>
                  <c:pt idx="158">
                    <c:v>2022</c:v>
                  </c:pt>
                  <c:pt idx="159">
                    <c:v>2022</c:v>
                  </c:pt>
                  <c:pt idx="160">
                    <c:v>2022</c:v>
                  </c:pt>
                  <c:pt idx="161">
                    <c:v>2022</c:v>
                  </c:pt>
                  <c:pt idx="162">
                    <c:v>2022</c:v>
                  </c:pt>
                  <c:pt idx="163">
                    <c:v>2022</c:v>
                  </c:pt>
                  <c:pt idx="164">
                    <c:v>2022</c:v>
                  </c:pt>
                  <c:pt idx="165">
                    <c:v>2022</c:v>
                  </c:pt>
                  <c:pt idx="166">
                    <c:v>2022</c:v>
                  </c:pt>
                  <c:pt idx="167">
                    <c:v>2022</c:v>
                  </c:pt>
                  <c:pt idx="168">
                    <c:v>2022</c:v>
                  </c:pt>
                  <c:pt idx="169">
                    <c:v>2023</c:v>
                  </c:pt>
                  <c:pt idx="170">
                    <c:v>2023</c:v>
                  </c:pt>
                  <c:pt idx="171">
                    <c:v>2023</c:v>
                  </c:pt>
                  <c:pt idx="172">
                    <c:v>2023</c:v>
                  </c:pt>
                  <c:pt idx="173">
                    <c:v>2023</c:v>
                  </c:pt>
                  <c:pt idx="174">
                    <c:v>2023</c:v>
                  </c:pt>
                  <c:pt idx="175">
                    <c:v>2023</c:v>
                  </c:pt>
                  <c:pt idx="176">
                    <c:v>2023</c:v>
                  </c:pt>
                  <c:pt idx="177">
                    <c:v>2023</c:v>
                  </c:pt>
                  <c:pt idx="178">
                    <c:v>2023</c:v>
                  </c:pt>
                  <c:pt idx="179">
                    <c:v>2023</c:v>
                  </c:pt>
                  <c:pt idx="180">
                    <c:v>2023</c:v>
                  </c:pt>
                  <c:pt idx="181">
                    <c:v>2023</c:v>
                  </c:pt>
                  <c:pt idx="182">
                    <c:v>2023</c:v>
                  </c:pt>
                  <c:pt idx="183">
                    <c:v>2023</c:v>
                  </c:pt>
                  <c:pt idx="184">
                    <c:v>2023</c:v>
                  </c:pt>
                  <c:pt idx="185">
                    <c:v>2023</c:v>
                  </c:pt>
                  <c:pt idx="186">
                    <c:v>2023</c:v>
                  </c:pt>
                  <c:pt idx="187">
                    <c:v>2023</c:v>
                  </c:pt>
                  <c:pt idx="188">
                    <c:v>2023</c:v>
                  </c:pt>
                  <c:pt idx="189">
                    <c:v>2023</c:v>
                  </c:pt>
                  <c:pt idx="190">
                    <c:v>2023</c:v>
                  </c:pt>
                  <c:pt idx="191">
                    <c:v>2023</c:v>
                  </c:pt>
                  <c:pt idx="192">
                    <c:v>2023</c:v>
                  </c:pt>
                  <c:pt idx="193">
                    <c:v>2023</c:v>
                  </c:pt>
                  <c:pt idx="194">
                    <c:v>2023</c:v>
                  </c:pt>
                  <c:pt idx="195">
                    <c:v>2023</c:v>
                  </c:pt>
                  <c:pt idx="196">
                    <c:v>2023</c:v>
                  </c:pt>
                  <c:pt idx="197">
                    <c:v>2023</c:v>
                  </c:pt>
                  <c:pt idx="198">
                    <c:v>2023</c:v>
                  </c:pt>
                  <c:pt idx="199">
                    <c:v>2023</c:v>
                  </c:pt>
                  <c:pt idx="200">
                    <c:v>2023</c:v>
                  </c:pt>
                  <c:pt idx="201">
                    <c:v>2023</c:v>
                  </c:pt>
                  <c:pt idx="202">
                    <c:v>2023</c:v>
                  </c:pt>
                  <c:pt idx="203">
                    <c:v>2023</c:v>
                  </c:pt>
                  <c:pt idx="204">
                    <c:v>2023</c:v>
                  </c:pt>
                  <c:pt idx="205">
                    <c:v>2023</c:v>
                  </c:pt>
                  <c:pt idx="206">
                    <c:v>2023</c:v>
                  </c:pt>
                  <c:pt idx="207">
                    <c:v>2023</c:v>
                  </c:pt>
                  <c:pt idx="208">
                    <c:v>2023</c:v>
                  </c:pt>
                  <c:pt idx="209">
                    <c:v>2023</c:v>
                  </c:pt>
                  <c:pt idx="210">
                    <c:v>2023</c:v>
                  </c:pt>
                  <c:pt idx="211">
                    <c:v>2023</c:v>
                  </c:pt>
                  <c:pt idx="212">
                    <c:v>2023</c:v>
                  </c:pt>
                  <c:pt idx="213">
                    <c:v>2023</c:v>
                  </c:pt>
                  <c:pt idx="214">
                    <c:v>2023</c:v>
                  </c:pt>
                  <c:pt idx="215">
                    <c:v>2023</c:v>
                  </c:pt>
                  <c:pt idx="216">
                    <c:v>2023</c:v>
                  </c:pt>
                  <c:pt idx="217">
                    <c:v>2023</c:v>
                  </c:pt>
                  <c:pt idx="218">
                    <c:v>2023</c:v>
                  </c:pt>
                  <c:pt idx="219">
                    <c:v>2023</c:v>
                  </c:pt>
                  <c:pt idx="220">
                    <c:v>2023</c:v>
                  </c:pt>
                  <c:pt idx="221">
                    <c:v>2023</c:v>
                  </c:pt>
                  <c:pt idx="222">
                    <c:v>2023</c:v>
                  </c:pt>
                  <c:pt idx="223">
                    <c:v>2023</c:v>
                  </c:pt>
                  <c:pt idx="224">
                    <c:v>2023</c:v>
                  </c:pt>
                  <c:pt idx="225">
                    <c:v>2023</c:v>
                  </c:pt>
                  <c:pt idx="226">
                    <c:v>2023</c:v>
                  </c:pt>
                  <c:pt idx="227">
                    <c:v>2023</c:v>
                  </c:pt>
                  <c:pt idx="228">
                    <c:v>2023</c:v>
                  </c:pt>
                  <c:pt idx="229">
                    <c:v>2023</c:v>
                  </c:pt>
                  <c:pt idx="230">
                    <c:v>2023</c:v>
                  </c:pt>
                  <c:pt idx="231">
                    <c:v>2023</c:v>
                  </c:pt>
                  <c:pt idx="232">
                    <c:v>2023</c:v>
                  </c:pt>
                  <c:pt idx="233">
                    <c:v>2023</c:v>
                  </c:pt>
                  <c:pt idx="234">
                    <c:v>2024</c:v>
                  </c:pt>
                  <c:pt idx="235">
                    <c:v>2024</c:v>
                  </c:pt>
                  <c:pt idx="236">
                    <c:v>2024</c:v>
                  </c:pt>
                  <c:pt idx="237">
                    <c:v>2024</c:v>
                  </c:pt>
                  <c:pt idx="238">
                    <c:v>2024</c:v>
                  </c:pt>
                  <c:pt idx="239">
                    <c:v>2024</c:v>
                  </c:pt>
                  <c:pt idx="240">
                    <c:v>2024</c:v>
                  </c:pt>
                  <c:pt idx="241">
                    <c:v>2024</c:v>
                  </c:pt>
                  <c:pt idx="242">
                    <c:v>2024</c:v>
                  </c:pt>
                  <c:pt idx="243">
                    <c:v>2024</c:v>
                  </c:pt>
                  <c:pt idx="244">
                    <c:v>2024</c:v>
                  </c:pt>
                  <c:pt idx="245">
                    <c:v>2024</c:v>
                  </c:pt>
                  <c:pt idx="246">
                    <c:v>2024</c:v>
                  </c:pt>
                  <c:pt idx="247">
                    <c:v>2024</c:v>
                  </c:pt>
                  <c:pt idx="248">
                    <c:v>2024</c:v>
                  </c:pt>
                  <c:pt idx="249">
                    <c:v>2024</c:v>
                  </c:pt>
                  <c:pt idx="250">
                    <c:v>2024</c:v>
                  </c:pt>
                  <c:pt idx="251">
                    <c:v>2024</c:v>
                  </c:pt>
                  <c:pt idx="252">
                    <c:v>2024</c:v>
                  </c:pt>
                  <c:pt idx="253">
                    <c:v>2024</c:v>
                  </c:pt>
                  <c:pt idx="254">
                    <c:v>2024</c:v>
                  </c:pt>
                  <c:pt idx="255">
                    <c:v>2024</c:v>
                  </c:pt>
                  <c:pt idx="256">
                    <c:v>2024</c:v>
                  </c:pt>
                  <c:pt idx="257">
                    <c:v>2024</c:v>
                  </c:pt>
                  <c:pt idx="258">
                    <c:v>2024</c:v>
                  </c:pt>
                  <c:pt idx="259">
                    <c:v>2024</c:v>
                  </c:pt>
                  <c:pt idx="260">
                    <c:v>2024</c:v>
                  </c:pt>
                  <c:pt idx="261">
                    <c:v>2024</c:v>
                  </c:pt>
                  <c:pt idx="262">
                    <c:v>2024</c:v>
                  </c:pt>
                  <c:pt idx="263">
                    <c:v>2024</c:v>
                  </c:pt>
                  <c:pt idx="264">
                    <c:v>2024</c:v>
                  </c:pt>
                  <c:pt idx="265">
                    <c:v>2024</c:v>
                  </c:pt>
                  <c:pt idx="266">
                    <c:v>2024</c:v>
                  </c:pt>
                  <c:pt idx="267">
                    <c:v>2024</c:v>
                  </c:pt>
                  <c:pt idx="268">
                    <c:v>2024</c:v>
                  </c:pt>
                  <c:pt idx="269">
                    <c:v>2024</c:v>
                  </c:pt>
                  <c:pt idx="270">
                    <c:v>2024</c:v>
                  </c:pt>
                  <c:pt idx="271">
                    <c:v>2024</c:v>
                  </c:pt>
                  <c:pt idx="272">
                    <c:v>2024</c:v>
                  </c:pt>
                  <c:pt idx="273">
                    <c:v>2024</c:v>
                  </c:pt>
                  <c:pt idx="274">
                    <c:v>2024</c:v>
                  </c:pt>
                </c:lvl>
                <c:lvl>
                  <c:pt idx="0">
                    <c:v>Jan</c:v>
                  </c:pt>
                  <c:pt idx="1">
                    <c:v>Jan</c:v>
                  </c:pt>
                  <c:pt idx="2">
                    <c:v>Jan</c:v>
                  </c:pt>
                  <c:pt idx="3">
                    <c:v>Jan</c:v>
                  </c:pt>
                  <c:pt idx="4">
                    <c:v>Jan</c:v>
                  </c:pt>
                  <c:pt idx="5">
                    <c:v>Jan</c:v>
                  </c:pt>
                  <c:pt idx="6">
                    <c:v>Feb</c:v>
                  </c:pt>
                  <c:pt idx="7">
                    <c:v>Feb</c:v>
                  </c:pt>
                  <c:pt idx="8">
                    <c:v>Feb</c:v>
                  </c:pt>
                  <c:pt idx="9">
                    <c:v>Feb</c:v>
                  </c:pt>
                  <c:pt idx="10">
                    <c:v>Feb</c:v>
                  </c:pt>
                  <c:pt idx="11">
                    <c:v>Mar</c:v>
                  </c:pt>
                  <c:pt idx="12">
                    <c:v>Mar</c:v>
                  </c:pt>
                  <c:pt idx="13">
                    <c:v>Mar</c:v>
                  </c:pt>
                  <c:pt idx="14">
                    <c:v>Mar</c:v>
                  </c:pt>
                  <c:pt idx="15">
                    <c:v>Mar</c:v>
                  </c:pt>
                  <c:pt idx="16">
                    <c:v>Mar</c:v>
                  </c:pt>
                  <c:pt idx="17">
                    <c:v>Apr</c:v>
                  </c:pt>
                  <c:pt idx="18">
                    <c:v>Apr</c:v>
                  </c:pt>
                  <c:pt idx="19">
                    <c:v>May</c:v>
                  </c:pt>
                  <c:pt idx="20">
                    <c:v>May</c:v>
                  </c:pt>
                  <c:pt idx="21">
                    <c:v>May</c:v>
                  </c:pt>
                  <c:pt idx="22">
                    <c:v>May</c:v>
                  </c:pt>
                  <c:pt idx="23">
                    <c:v>May</c:v>
                  </c:pt>
                  <c:pt idx="24">
                    <c:v>Jun</c:v>
                  </c:pt>
                  <c:pt idx="25">
                    <c:v>Jun</c:v>
                  </c:pt>
                  <c:pt idx="26">
                    <c:v>Jun</c:v>
                  </c:pt>
                  <c:pt idx="27">
                    <c:v>Jun</c:v>
                  </c:pt>
                  <c:pt idx="28">
                    <c:v>Jul</c:v>
                  </c:pt>
                  <c:pt idx="29">
                    <c:v>Jul</c:v>
                  </c:pt>
                  <c:pt idx="30">
                    <c:v>Aug</c:v>
                  </c:pt>
                  <c:pt idx="31">
                    <c:v>Aug</c:v>
                  </c:pt>
                  <c:pt idx="32">
                    <c:v>Aug</c:v>
                  </c:pt>
                  <c:pt idx="33">
                    <c:v>Aug</c:v>
                  </c:pt>
                  <c:pt idx="34">
                    <c:v>Aug</c:v>
                  </c:pt>
                  <c:pt idx="35">
                    <c:v>Sep</c:v>
                  </c:pt>
                  <c:pt idx="36">
                    <c:v>Sep</c:v>
                  </c:pt>
                  <c:pt idx="37">
                    <c:v>Sep</c:v>
                  </c:pt>
                  <c:pt idx="38">
                    <c:v>Oct</c:v>
                  </c:pt>
                  <c:pt idx="39">
                    <c:v>Oct</c:v>
                  </c:pt>
                  <c:pt idx="40">
                    <c:v>Oct</c:v>
                  </c:pt>
                  <c:pt idx="41">
                    <c:v>Oct</c:v>
                  </c:pt>
                  <c:pt idx="42">
                    <c:v>Oct</c:v>
                  </c:pt>
                  <c:pt idx="43">
                    <c:v>Oct</c:v>
                  </c:pt>
                  <c:pt idx="44">
                    <c:v>Nov</c:v>
                  </c:pt>
                  <c:pt idx="45">
                    <c:v>Dec</c:v>
                  </c:pt>
                  <c:pt idx="46">
                    <c:v>Dec</c:v>
                  </c:pt>
                  <c:pt idx="47">
                    <c:v>Dec</c:v>
                  </c:pt>
                  <c:pt idx="48">
                    <c:v>Dec</c:v>
                  </c:pt>
                  <c:pt idx="49">
                    <c:v>Jan</c:v>
                  </c:pt>
                  <c:pt idx="50">
                    <c:v>Jan</c:v>
                  </c:pt>
                  <c:pt idx="51">
                    <c:v>Jan</c:v>
                  </c:pt>
                  <c:pt idx="52">
                    <c:v>Jan</c:v>
                  </c:pt>
                  <c:pt idx="53">
                    <c:v>Feb</c:v>
                  </c:pt>
                  <c:pt idx="54">
                    <c:v>Feb</c:v>
                  </c:pt>
                  <c:pt idx="55">
                    <c:v>Feb</c:v>
                  </c:pt>
                  <c:pt idx="56">
                    <c:v>Mar</c:v>
                  </c:pt>
                  <c:pt idx="57">
                    <c:v>Mar</c:v>
                  </c:pt>
                  <c:pt idx="58">
                    <c:v>Apr</c:v>
                  </c:pt>
                  <c:pt idx="59">
                    <c:v>Apr</c:v>
                  </c:pt>
                  <c:pt idx="60">
                    <c:v>May</c:v>
                  </c:pt>
                  <c:pt idx="61">
                    <c:v>May</c:v>
                  </c:pt>
                  <c:pt idx="62">
                    <c:v>May</c:v>
                  </c:pt>
                  <c:pt idx="63">
                    <c:v>May</c:v>
                  </c:pt>
                  <c:pt idx="64">
                    <c:v>May</c:v>
                  </c:pt>
                  <c:pt idx="65">
                    <c:v>May</c:v>
                  </c:pt>
                  <c:pt idx="66">
                    <c:v>May</c:v>
                  </c:pt>
                  <c:pt idx="67">
                    <c:v>Jun</c:v>
                  </c:pt>
                  <c:pt idx="68">
                    <c:v>Jun</c:v>
                  </c:pt>
                  <c:pt idx="69">
                    <c:v>Jul</c:v>
                  </c:pt>
                  <c:pt idx="70">
                    <c:v>Jul</c:v>
                  </c:pt>
                  <c:pt idx="71">
                    <c:v>Jul</c:v>
                  </c:pt>
                  <c:pt idx="72">
                    <c:v>Jul</c:v>
                  </c:pt>
                  <c:pt idx="73">
                    <c:v>Jul</c:v>
                  </c:pt>
                  <c:pt idx="74">
                    <c:v>Jul</c:v>
                  </c:pt>
                  <c:pt idx="75">
                    <c:v>Aug</c:v>
                  </c:pt>
                  <c:pt idx="76">
                    <c:v>Aug</c:v>
                  </c:pt>
                  <c:pt idx="77">
                    <c:v>Aug</c:v>
                  </c:pt>
                  <c:pt idx="78">
                    <c:v>Aug</c:v>
                  </c:pt>
                  <c:pt idx="79">
                    <c:v>Aug</c:v>
                  </c:pt>
                  <c:pt idx="80">
                    <c:v>Sep</c:v>
                  </c:pt>
                  <c:pt idx="81">
                    <c:v>Sep</c:v>
                  </c:pt>
                  <c:pt idx="82">
                    <c:v>Oct</c:v>
                  </c:pt>
                  <c:pt idx="83">
                    <c:v>Oct</c:v>
                  </c:pt>
                  <c:pt idx="84">
                    <c:v>Oct</c:v>
                  </c:pt>
                  <c:pt idx="85">
                    <c:v>Oct</c:v>
                  </c:pt>
                  <c:pt idx="86">
                    <c:v>Oct</c:v>
                  </c:pt>
                  <c:pt idx="87">
                    <c:v>Oct</c:v>
                  </c:pt>
                  <c:pt idx="88">
                    <c:v>Oct</c:v>
                  </c:pt>
                  <c:pt idx="89">
                    <c:v>Oct</c:v>
                  </c:pt>
                  <c:pt idx="90">
                    <c:v>Oct</c:v>
                  </c:pt>
                  <c:pt idx="91">
                    <c:v>Nov</c:v>
                  </c:pt>
                  <c:pt idx="92">
                    <c:v>Nov</c:v>
                  </c:pt>
                  <c:pt idx="93">
                    <c:v>Nov</c:v>
                  </c:pt>
                  <c:pt idx="94">
                    <c:v>Dec</c:v>
                  </c:pt>
                  <c:pt idx="95">
                    <c:v>Dec</c:v>
                  </c:pt>
                  <c:pt idx="96">
                    <c:v>Dec</c:v>
                  </c:pt>
                  <c:pt idx="97">
                    <c:v>Dec</c:v>
                  </c:pt>
                  <c:pt idx="98">
                    <c:v>Dec</c:v>
                  </c:pt>
                  <c:pt idx="99">
                    <c:v>Dec</c:v>
                  </c:pt>
                  <c:pt idx="100">
                    <c:v>Dec</c:v>
                  </c:pt>
                  <c:pt idx="101">
                    <c:v>Dec</c:v>
                  </c:pt>
                  <c:pt idx="102">
                    <c:v>Jan</c:v>
                  </c:pt>
                  <c:pt idx="103">
                    <c:v>Jan</c:v>
                  </c:pt>
                  <c:pt idx="104">
                    <c:v>Jan</c:v>
                  </c:pt>
                  <c:pt idx="105">
                    <c:v>Jan</c:v>
                  </c:pt>
                  <c:pt idx="106">
                    <c:v>Jan</c:v>
                  </c:pt>
                  <c:pt idx="107">
                    <c:v>Feb</c:v>
                  </c:pt>
                  <c:pt idx="108">
                    <c:v>Feb</c:v>
                  </c:pt>
                  <c:pt idx="109">
                    <c:v>Feb</c:v>
                  </c:pt>
                  <c:pt idx="110">
                    <c:v>Feb</c:v>
                  </c:pt>
                  <c:pt idx="111">
                    <c:v>Feb</c:v>
                  </c:pt>
                  <c:pt idx="112">
                    <c:v>Feb</c:v>
                  </c:pt>
                  <c:pt idx="113">
                    <c:v>Mar</c:v>
                  </c:pt>
                  <c:pt idx="114">
                    <c:v>Mar</c:v>
                  </c:pt>
                  <c:pt idx="115">
                    <c:v>Mar</c:v>
                  </c:pt>
                  <c:pt idx="116">
                    <c:v>Mar</c:v>
                  </c:pt>
                  <c:pt idx="117">
                    <c:v>Apr</c:v>
                  </c:pt>
                  <c:pt idx="118">
                    <c:v>Apr</c:v>
                  </c:pt>
                  <c:pt idx="119">
                    <c:v>Apr</c:v>
                  </c:pt>
                  <c:pt idx="120">
                    <c:v>Apr</c:v>
                  </c:pt>
                  <c:pt idx="121">
                    <c:v>Apr</c:v>
                  </c:pt>
                  <c:pt idx="122">
                    <c:v>Apr</c:v>
                  </c:pt>
                  <c:pt idx="123">
                    <c:v>Apr</c:v>
                  </c:pt>
                  <c:pt idx="124">
                    <c:v>Apr</c:v>
                  </c:pt>
                  <c:pt idx="125">
                    <c:v>Apr</c:v>
                  </c:pt>
                  <c:pt idx="126">
                    <c:v>May</c:v>
                  </c:pt>
                  <c:pt idx="127">
                    <c:v>May</c:v>
                  </c:pt>
                  <c:pt idx="128">
                    <c:v>May</c:v>
                  </c:pt>
                  <c:pt idx="129">
                    <c:v>Jun</c:v>
                  </c:pt>
                  <c:pt idx="130">
                    <c:v>Jun</c:v>
                  </c:pt>
                  <c:pt idx="131">
                    <c:v>Jun</c:v>
                  </c:pt>
                  <c:pt idx="132">
                    <c:v>Jun</c:v>
                  </c:pt>
                  <c:pt idx="133">
                    <c:v>Jun</c:v>
                  </c:pt>
                  <c:pt idx="134">
                    <c:v>Jun</c:v>
                  </c:pt>
                  <c:pt idx="135">
                    <c:v>Jul</c:v>
                  </c:pt>
                  <c:pt idx="136">
                    <c:v>Jul</c:v>
                  </c:pt>
                  <c:pt idx="137">
                    <c:v>Jul</c:v>
                  </c:pt>
                  <c:pt idx="138">
                    <c:v>Jul</c:v>
                  </c:pt>
                  <c:pt idx="139">
                    <c:v>Aug</c:v>
                  </c:pt>
                  <c:pt idx="140">
                    <c:v>Aug</c:v>
                  </c:pt>
                  <c:pt idx="141">
                    <c:v>Aug</c:v>
                  </c:pt>
                  <c:pt idx="142">
                    <c:v>Aug</c:v>
                  </c:pt>
                  <c:pt idx="143">
                    <c:v>Aug</c:v>
                  </c:pt>
                  <c:pt idx="144">
                    <c:v>Sep</c:v>
                  </c:pt>
                  <c:pt idx="145">
                    <c:v>Sep</c:v>
                  </c:pt>
                  <c:pt idx="146">
                    <c:v>Sep</c:v>
                  </c:pt>
                  <c:pt idx="147">
                    <c:v>Sep</c:v>
                  </c:pt>
                  <c:pt idx="148">
                    <c:v>Sep</c:v>
                  </c:pt>
                  <c:pt idx="149">
                    <c:v>Sep</c:v>
                  </c:pt>
                  <c:pt idx="150">
                    <c:v>Sep</c:v>
                  </c:pt>
                  <c:pt idx="151">
                    <c:v>Oct</c:v>
                  </c:pt>
                  <c:pt idx="152">
                    <c:v>Oct</c:v>
                  </c:pt>
                  <c:pt idx="153">
                    <c:v>Oct</c:v>
                  </c:pt>
                  <c:pt idx="154">
                    <c:v>Oct</c:v>
                  </c:pt>
                  <c:pt idx="155">
                    <c:v>Oct</c:v>
                  </c:pt>
                  <c:pt idx="156">
                    <c:v>Oct</c:v>
                  </c:pt>
                  <c:pt idx="157">
                    <c:v>Oct</c:v>
                  </c:pt>
                  <c:pt idx="158">
                    <c:v>Oct</c:v>
                  </c:pt>
                  <c:pt idx="159">
                    <c:v>Nov</c:v>
                  </c:pt>
                  <c:pt idx="160">
                    <c:v>Nov</c:v>
                  </c:pt>
                  <c:pt idx="161">
                    <c:v>Dec</c:v>
                  </c:pt>
                  <c:pt idx="162">
                    <c:v>Dec</c:v>
                  </c:pt>
                  <c:pt idx="163">
                    <c:v>Dec</c:v>
                  </c:pt>
                  <c:pt idx="164">
                    <c:v>Dec</c:v>
                  </c:pt>
                  <c:pt idx="165">
                    <c:v>Dec</c:v>
                  </c:pt>
                  <c:pt idx="166">
                    <c:v>Dec</c:v>
                  </c:pt>
                  <c:pt idx="167">
                    <c:v>Dec</c:v>
                  </c:pt>
                  <c:pt idx="168">
                    <c:v>Dec</c:v>
                  </c:pt>
                  <c:pt idx="169">
                    <c:v>Jan</c:v>
                  </c:pt>
                  <c:pt idx="170">
                    <c:v>Feb</c:v>
                  </c:pt>
                  <c:pt idx="171">
                    <c:v>Feb</c:v>
                  </c:pt>
                  <c:pt idx="172">
                    <c:v>Feb</c:v>
                  </c:pt>
                  <c:pt idx="173">
                    <c:v>Feb</c:v>
                  </c:pt>
                  <c:pt idx="174">
                    <c:v>Feb</c:v>
                  </c:pt>
                  <c:pt idx="175">
                    <c:v>Mar</c:v>
                  </c:pt>
                  <c:pt idx="176">
                    <c:v>Mar</c:v>
                  </c:pt>
                  <c:pt idx="177">
                    <c:v>Mar</c:v>
                  </c:pt>
                  <c:pt idx="178">
                    <c:v>Mar</c:v>
                  </c:pt>
                  <c:pt idx="179">
                    <c:v>Mar</c:v>
                  </c:pt>
                  <c:pt idx="180">
                    <c:v>Mar</c:v>
                  </c:pt>
                  <c:pt idx="181">
                    <c:v>Mar</c:v>
                  </c:pt>
                  <c:pt idx="182">
                    <c:v>Apr</c:v>
                  </c:pt>
                  <c:pt idx="183">
                    <c:v>Apr</c:v>
                  </c:pt>
                  <c:pt idx="184">
                    <c:v>Apr</c:v>
                  </c:pt>
                  <c:pt idx="185">
                    <c:v>Apr</c:v>
                  </c:pt>
                  <c:pt idx="186">
                    <c:v>Apr</c:v>
                  </c:pt>
                  <c:pt idx="187">
                    <c:v>May</c:v>
                  </c:pt>
                  <c:pt idx="188">
                    <c:v>May</c:v>
                  </c:pt>
                  <c:pt idx="189">
                    <c:v>May</c:v>
                  </c:pt>
                  <c:pt idx="190">
                    <c:v>May</c:v>
                  </c:pt>
                  <c:pt idx="191">
                    <c:v>May</c:v>
                  </c:pt>
                  <c:pt idx="192">
                    <c:v>May</c:v>
                  </c:pt>
                  <c:pt idx="193">
                    <c:v>May</c:v>
                  </c:pt>
                  <c:pt idx="194">
                    <c:v>May</c:v>
                  </c:pt>
                  <c:pt idx="195">
                    <c:v>Jun</c:v>
                  </c:pt>
                  <c:pt idx="196">
                    <c:v>Jun</c:v>
                  </c:pt>
                  <c:pt idx="197">
                    <c:v>Jun</c:v>
                  </c:pt>
                  <c:pt idx="198">
                    <c:v>Jun</c:v>
                  </c:pt>
                  <c:pt idx="199">
                    <c:v>Jun</c:v>
                  </c:pt>
                  <c:pt idx="200">
                    <c:v>Jul</c:v>
                  </c:pt>
                  <c:pt idx="201">
                    <c:v>Jul</c:v>
                  </c:pt>
                  <c:pt idx="202">
                    <c:v>Jul</c:v>
                  </c:pt>
                  <c:pt idx="203">
                    <c:v>Jul</c:v>
                  </c:pt>
                  <c:pt idx="204">
                    <c:v>Jul</c:v>
                  </c:pt>
                  <c:pt idx="205">
                    <c:v>Jul</c:v>
                  </c:pt>
                  <c:pt idx="206">
                    <c:v>Jul</c:v>
                  </c:pt>
                  <c:pt idx="207">
                    <c:v>Aug</c:v>
                  </c:pt>
                  <c:pt idx="208">
                    <c:v>Aug</c:v>
                  </c:pt>
                  <c:pt idx="209">
                    <c:v>Aug</c:v>
                  </c:pt>
                  <c:pt idx="210">
                    <c:v>Aug</c:v>
                  </c:pt>
                  <c:pt idx="211">
                    <c:v>Aug</c:v>
                  </c:pt>
                  <c:pt idx="212">
                    <c:v>Aug</c:v>
                  </c:pt>
                  <c:pt idx="213">
                    <c:v>Aug</c:v>
                  </c:pt>
                  <c:pt idx="214">
                    <c:v>Sep</c:v>
                  </c:pt>
                  <c:pt idx="215">
                    <c:v>Sep</c:v>
                  </c:pt>
                  <c:pt idx="216">
                    <c:v>Sep</c:v>
                  </c:pt>
                  <c:pt idx="217">
                    <c:v>Oct</c:v>
                  </c:pt>
                  <c:pt idx="218">
                    <c:v>Oct</c:v>
                  </c:pt>
                  <c:pt idx="219">
                    <c:v>Oct</c:v>
                  </c:pt>
                  <c:pt idx="220">
                    <c:v>Oct</c:v>
                  </c:pt>
                  <c:pt idx="221">
                    <c:v>Oct</c:v>
                  </c:pt>
                  <c:pt idx="222">
                    <c:v>Oct</c:v>
                  </c:pt>
                  <c:pt idx="223">
                    <c:v>Oct</c:v>
                  </c:pt>
                  <c:pt idx="224">
                    <c:v>Nov</c:v>
                  </c:pt>
                  <c:pt idx="225">
                    <c:v>Nov</c:v>
                  </c:pt>
                  <c:pt idx="226">
                    <c:v>Nov</c:v>
                  </c:pt>
                  <c:pt idx="227">
                    <c:v>Nov</c:v>
                  </c:pt>
                  <c:pt idx="228">
                    <c:v>Nov</c:v>
                  </c:pt>
                  <c:pt idx="229">
                    <c:v>Dec</c:v>
                  </c:pt>
                  <c:pt idx="230">
                    <c:v>Dec</c:v>
                  </c:pt>
                  <c:pt idx="231">
                    <c:v>Dec</c:v>
                  </c:pt>
                  <c:pt idx="232">
                    <c:v>Dec</c:v>
                  </c:pt>
                  <c:pt idx="233">
                    <c:v>Dec</c:v>
                  </c:pt>
                  <c:pt idx="234">
                    <c:v>Jan</c:v>
                  </c:pt>
                  <c:pt idx="235">
                    <c:v>Jan</c:v>
                  </c:pt>
                  <c:pt idx="236">
                    <c:v>Jan</c:v>
                  </c:pt>
                  <c:pt idx="237">
                    <c:v>Jan</c:v>
                  </c:pt>
                  <c:pt idx="238">
                    <c:v>Jan</c:v>
                  </c:pt>
                  <c:pt idx="239">
                    <c:v>Jan</c:v>
                  </c:pt>
                  <c:pt idx="240">
                    <c:v>Feb</c:v>
                  </c:pt>
                  <c:pt idx="241">
                    <c:v>Feb</c:v>
                  </c:pt>
                  <c:pt idx="242">
                    <c:v>Mar</c:v>
                  </c:pt>
                  <c:pt idx="243">
                    <c:v>Mar</c:v>
                  </c:pt>
                  <c:pt idx="244">
                    <c:v>Mar</c:v>
                  </c:pt>
                  <c:pt idx="245">
                    <c:v>Mar</c:v>
                  </c:pt>
                  <c:pt idx="246">
                    <c:v>Mar</c:v>
                  </c:pt>
                  <c:pt idx="247">
                    <c:v>Apr</c:v>
                  </c:pt>
                  <c:pt idx="248">
                    <c:v>Apr</c:v>
                  </c:pt>
                  <c:pt idx="249">
                    <c:v>Apr</c:v>
                  </c:pt>
                  <c:pt idx="250">
                    <c:v>Apr</c:v>
                  </c:pt>
                  <c:pt idx="251">
                    <c:v>May</c:v>
                  </c:pt>
                  <c:pt idx="252">
                    <c:v>May</c:v>
                  </c:pt>
                  <c:pt idx="253">
                    <c:v>Jun</c:v>
                  </c:pt>
                  <c:pt idx="254">
                    <c:v>Jun</c:v>
                  </c:pt>
                  <c:pt idx="255">
                    <c:v>Jul</c:v>
                  </c:pt>
                  <c:pt idx="256">
                    <c:v>Jul</c:v>
                  </c:pt>
                  <c:pt idx="257">
                    <c:v>Aug</c:v>
                  </c:pt>
                  <c:pt idx="258">
                    <c:v>Sep</c:v>
                  </c:pt>
                  <c:pt idx="259">
                    <c:v>Sep</c:v>
                  </c:pt>
                  <c:pt idx="260">
                    <c:v>Oct</c:v>
                  </c:pt>
                  <c:pt idx="261">
                    <c:v>Oct</c:v>
                  </c:pt>
                  <c:pt idx="262">
                    <c:v>Nov</c:v>
                  </c:pt>
                  <c:pt idx="263">
                    <c:v>Nov</c:v>
                  </c:pt>
                  <c:pt idx="264">
                    <c:v>Nov</c:v>
                  </c:pt>
                  <c:pt idx="265">
                    <c:v>Nov</c:v>
                  </c:pt>
                  <c:pt idx="266">
                    <c:v>Nov</c:v>
                  </c:pt>
                  <c:pt idx="267">
                    <c:v>Nov</c:v>
                  </c:pt>
                  <c:pt idx="268">
                    <c:v>Nov</c:v>
                  </c:pt>
                  <c:pt idx="269">
                    <c:v>Nov</c:v>
                  </c:pt>
                  <c:pt idx="270">
                    <c:v>Nov</c:v>
                  </c:pt>
                  <c:pt idx="271">
                    <c:v>Nov</c:v>
                  </c:pt>
                  <c:pt idx="272">
                    <c:v>Nov</c:v>
                  </c:pt>
                  <c:pt idx="273">
                    <c:v>Nov</c:v>
                  </c:pt>
                  <c:pt idx="274">
                    <c:v>Nov</c:v>
                  </c:pt>
                </c:lvl>
              </c:multiLvlStrCache>
            </c:multiLvlStrRef>
          </c:cat>
          <c:val>
            <c:numRef>
              <c:f>'Raw_FuelLog'!$I$2:$I$276</c:f>
              <c:numCache>
                <c:formatCode>0.000</c:formatCode>
                <c:ptCount val="275"/>
                <c:pt idx="0">
                  <c:v>1.35</c:v>
                </c:pt>
                <c:pt idx="1">
                  <c:v>1.35</c:v>
                </c:pt>
                <c:pt idx="2">
                  <c:v>1.335</c:v>
                </c:pt>
                <c:pt idx="3">
                  <c:v>1.1519999999999999</c:v>
                </c:pt>
                <c:pt idx="4">
                  <c:v>1.2769999999999999</c:v>
                </c:pt>
                <c:pt idx="5">
                  <c:v>1.389</c:v>
                </c:pt>
                <c:pt idx="6">
                  <c:v>1.379</c:v>
                </c:pt>
                <c:pt idx="7">
                  <c:v>1.369</c:v>
                </c:pt>
                <c:pt idx="8">
                  <c:v>1.369</c:v>
                </c:pt>
                <c:pt idx="9">
                  <c:v>1.1910000000000001</c:v>
                </c:pt>
                <c:pt idx="10">
                  <c:v>1.1659999999999999</c:v>
                </c:pt>
                <c:pt idx="11">
                  <c:v>1.2989999999999999</c:v>
                </c:pt>
                <c:pt idx="12">
                  <c:v>1.0880000000000001</c:v>
                </c:pt>
                <c:pt idx="13">
                  <c:v>1.099</c:v>
                </c:pt>
                <c:pt idx="14">
                  <c:v>1.054</c:v>
                </c:pt>
                <c:pt idx="15">
                  <c:v>1.004</c:v>
                </c:pt>
                <c:pt idx="16">
                  <c:v>1.155</c:v>
                </c:pt>
                <c:pt idx="17">
                  <c:v>1.119</c:v>
                </c:pt>
                <c:pt idx="18">
                  <c:v>1.109</c:v>
                </c:pt>
                <c:pt idx="19">
                  <c:v>1.085</c:v>
                </c:pt>
                <c:pt idx="20">
                  <c:v>1.085</c:v>
                </c:pt>
                <c:pt idx="21">
                  <c:v>1.085</c:v>
                </c:pt>
                <c:pt idx="22">
                  <c:v>1.085</c:v>
                </c:pt>
                <c:pt idx="23">
                  <c:v>1.085</c:v>
                </c:pt>
                <c:pt idx="24">
                  <c:v>1.105</c:v>
                </c:pt>
                <c:pt idx="25">
                  <c:v>1.125</c:v>
                </c:pt>
                <c:pt idx="26">
                  <c:v>1.139</c:v>
                </c:pt>
                <c:pt idx="27">
                  <c:v>1.375</c:v>
                </c:pt>
                <c:pt idx="28">
                  <c:v>1.1850000000000001</c:v>
                </c:pt>
                <c:pt idx="29">
                  <c:v>1.1850000000000001</c:v>
                </c:pt>
                <c:pt idx="30">
                  <c:v>1.165</c:v>
                </c:pt>
                <c:pt idx="31">
                  <c:v>1.165</c:v>
                </c:pt>
                <c:pt idx="32">
                  <c:v>1.0660000000000001</c:v>
                </c:pt>
                <c:pt idx="33">
                  <c:v>1.0740000000000001</c:v>
                </c:pt>
                <c:pt idx="34">
                  <c:v>1.2490000000000001</c:v>
                </c:pt>
                <c:pt idx="35">
                  <c:v>1.1890000000000001</c:v>
                </c:pt>
                <c:pt idx="36">
                  <c:v>1.169</c:v>
                </c:pt>
                <c:pt idx="37">
                  <c:v>1.2190000000000001</c:v>
                </c:pt>
                <c:pt idx="38">
                  <c:v>1.2090000000000001</c:v>
                </c:pt>
                <c:pt idx="39">
                  <c:v>1.0389999999999999</c:v>
                </c:pt>
                <c:pt idx="40">
                  <c:v>1.056</c:v>
                </c:pt>
                <c:pt idx="41">
                  <c:v>1.1890000000000001</c:v>
                </c:pt>
                <c:pt idx="42">
                  <c:v>1.036</c:v>
                </c:pt>
                <c:pt idx="43">
                  <c:v>1.119</c:v>
                </c:pt>
                <c:pt idx="44">
                  <c:v>1.139</c:v>
                </c:pt>
                <c:pt idx="45">
                  <c:v>1.149</c:v>
                </c:pt>
                <c:pt idx="46">
                  <c:v>1.179</c:v>
                </c:pt>
                <c:pt idx="47">
                  <c:v>1.0940000000000001</c:v>
                </c:pt>
                <c:pt idx="48">
                  <c:v>1.111</c:v>
                </c:pt>
                <c:pt idx="49">
                  <c:v>1.2290000000000001</c:v>
                </c:pt>
                <c:pt idx="50">
                  <c:v>1.0049999999999999</c:v>
                </c:pt>
                <c:pt idx="51">
                  <c:v>1.0009999999999999</c:v>
                </c:pt>
                <c:pt idx="52">
                  <c:v>1.2989999999999999</c:v>
                </c:pt>
                <c:pt idx="53">
                  <c:v>1.2989999999999999</c:v>
                </c:pt>
                <c:pt idx="54">
                  <c:v>1.2490000000000001</c:v>
                </c:pt>
                <c:pt idx="55">
                  <c:v>1.4490000000000001</c:v>
                </c:pt>
                <c:pt idx="56">
                  <c:v>1.419</c:v>
                </c:pt>
                <c:pt idx="57">
                  <c:v>1.399</c:v>
                </c:pt>
                <c:pt idx="58">
                  <c:v>1.429</c:v>
                </c:pt>
                <c:pt idx="59">
                  <c:v>1.409</c:v>
                </c:pt>
                <c:pt idx="60">
                  <c:v>1.4690000000000001</c:v>
                </c:pt>
                <c:pt idx="61">
                  <c:v>1.2090000000000001</c:v>
                </c:pt>
                <c:pt idx="62">
                  <c:v>1.258</c:v>
                </c:pt>
                <c:pt idx="63">
                  <c:v>1.369</c:v>
                </c:pt>
                <c:pt idx="64">
                  <c:v>1.3540000000000001</c:v>
                </c:pt>
                <c:pt idx="65">
                  <c:v>1.266</c:v>
                </c:pt>
                <c:pt idx="66">
                  <c:v>1.1890000000000001</c:v>
                </c:pt>
                <c:pt idx="67">
                  <c:v>1.4390000000000001</c:v>
                </c:pt>
                <c:pt idx="68">
                  <c:v>1.4590000000000001</c:v>
                </c:pt>
                <c:pt idx="69">
                  <c:v>1.4790000000000001</c:v>
                </c:pt>
                <c:pt idx="70">
                  <c:v>1.5089999999999999</c:v>
                </c:pt>
                <c:pt idx="71">
                  <c:v>1.5089999999999999</c:v>
                </c:pt>
                <c:pt idx="72">
                  <c:v>1.304</c:v>
                </c:pt>
                <c:pt idx="73">
                  <c:v>1.3049999999999999</c:v>
                </c:pt>
                <c:pt idx="74">
                  <c:v>1.4450000000000001</c:v>
                </c:pt>
                <c:pt idx="75">
                  <c:v>1.4490000000000001</c:v>
                </c:pt>
                <c:pt idx="76">
                  <c:v>1.423</c:v>
                </c:pt>
                <c:pt idx="77">
                  <c:v>1.329</c:v>
                </c:pt>
                <c:pt idx="78">
                  <c:v>1.339</c:v>
                </c:pt>
                <c:pt idx="79">
                  <c:v>1.4890000000000001</c:v>
                </c:pt>
                <c:pt idx="80">
                  <c:v>1.5489999999999999</c:v>
                </c:pt>
                <c:pt idx="81">
                  <c:v>1.5589999999999999</c:v>
                </c:pt>
                <c:pt idx="82">
                  <c:v>1.5489999999999999</c:v>
                </c:pt>
                <c:pt idx="83">
                  <c:v>1.419</c:v>
                </c:pt>
                <c:pt idx="84">
                  <c:v>1.3919999999999999</c:v>
                </c:pt>
                <c:pt idx="85">
                  <c:v>1.4850000000000001</c:v>
                </c:pt>
                <c:pt idx="86">
                  <c:v>1.5089999999999999</c:v>
                </c:pt>
                <c:pt idx="87">
                  <c:v>1.5089999999999999</c:v>
                </c:pt>
                <c:pt idx="88">
                  <c:v>1.423</c:v>
                </c:pt>
                <c:pt idx="89">
                  <c:v>1.4039999999999999</c:v>
                </c:pt>
                <c:pt idx="90">
                  <c:v>1.639</c:v>
                </c:pt>
                <c:pt idx="91">
                  <c:v>1.649</c:v>
                </c:pt>
                <c:pt idx="92">
                  <c:v>1.649</c:v>
                </c:pt>
                <c:pt idx="93">
                  <c:v>1.609</c:v>
                </c:pt>
                <c:pt idx="94">
                  <c:v>1.5289999999999999</c:v>
                </c:pt>
                <c:pt idx="95">
                  <c:v>1.5289999999999999</c:v>
                </c:pt>
                <c:pt idx="96">
                  <c:v>1.5089999999999999</c:v>
                </c:pt>
                <c:pt idx="97">
                  <c:v>1.464</c:v>
                </c:pt>
                <c:pt idx="98">
                  <c:v>1.407</c:v>
                </c:pt>
                <c:pt idx="99">
                  <c:v>1.4590000000000001</c:v>
                </c:pt>
                <c:pt idx="100">
                  <c:v>1.345</c:v>
                </c:pt>
                <c:pt idx="101">
                  <c:v>1.427</c:v>
                </c:pt>
                <c:pt idx="102">
                  <c:v>1.569</c:v>
                </c:pt>
                <c:pt idx="103">
                  <c:v>1.599</c:v>
                </c:pt>
                <c:pt idx="104">
                  <c:v>1.609</c:v>
                </c:pt>
                <c:pt idx="105">
                  <c:v>1.419</c:v>
                </c:pt>
                <c:pt idx="106">
                  <c:v>1.478</c:v>
                </c:pt>
                <c:pt idx="107">
                  <c:v>1.508</c:v>
                </c:pt>
                <c:pt idx="108">
                  <c:v>1.5289999999999999</c:v>
                </c:pt>
                <c:pt idx="109">
                  <c:v>1.5289999999999999</c:v>
                </c:pt>
                <c:pt idx="110">
                  <c:v>1.504</c:v>
                </c:pt>
                <c:pt idx="111">
                  <c:v>1.6890000000000001</c:v>
                </c:pt>
                <c:pt idx="112">
                  <c:v>1.6890000000000001</c:v>
                </c:pt>
                <c:pt idx="113">
                  <c:v>1.7989999999999999</c:v>
                </c:pt>
                <c:pt idx="114">
                  <c:v>2.0190000000000001</c:v>
                </c:pt>
                <c:pt idx="115">
                  <c:v>2.0190000000000001</c:v>
                </c:pt>
                <c:pt idx="116">
                  <c:v>1.9590000000000001</c:v>
                </c:pt>
                <c:pt idx="117">
                  <c:v>1.9390000000000001</c:v>
                </c:pt>
                <c:pt idx="118">
                  <c:v>1.899</c:v>
                </c:pt>
                <c:pt idx="119">
                  <c:v>1.909</c:v>
                </c:pt>
                <c:pt idx="120">
                  <c:v>1.754</c:v>
                </c:pt>
                <c:pt idx="121">
                  <c:v>1.738</c:v>
                </c:pt>
                <c:pt idx="122">
                  <c:v>1.6890000000000001</c:v>
                </c:pt>
                <c:pt idx="123">
                  <c:v>1.6890000000000001</c:v>
                </c:pt>
                <c:pt idx="124">
                  <c:v>1.714</c:v>
                </c:pt>
                <c:pt idx="125">
                  <c:v>1.734</c:v>
                </c:pt>
                <c:pt idx="126">
                  <c:v>1.9790000000000001</c:v>
                </c:pt>
                <c:pt idx="127">
                  <c:v>1.9390000000000001</c:v>
                </c:pt>
                <c:pt idx="128">
                  <c:v>2.1389999999999998</c:v>
                </c:pt>
                <c:pt idx="129">
                  <c:v>1.909</c:v>
                </c:pt>
                <c:pt idx="130">
                  <c:v>1.929</c:v>
                </c:pt>
                <c:pt idx="131">
                  <c:v>1.94</c:v>
                </c:pt>
                <c:pt idx="132">
                  <c:v>1.9039999999999999</c:v>
                </c:pt>
                <c:pt idx="133">
                  <c:v>1.909</c:v>
                </c:pt>
                <c:pt idx="134">
                  <c:v>1.9390000000000001</c:v>
                </c:pt>
                <c:pt idx="135">
                  <c:v>1.929</c:v>
                </c:pt>
                <c:pt idx="136">
                  <c:v>2.0329999999999999</c:v>
                </c:pt>
                <c:pt idx="137">
                  <c:v>1.7689999999999999</c:v>
                </c:pt>
                <c:pt idx="138">
                  <c:v>1.6990000000000001</c:v>
                </c:pt>
                <c:pt idx="139">
                  <c:v>1.7190000000000001</c:v>
                </c:pt>
                <c:pt idx="140">
                  <c:v>1.639</c:v>
                </c:pt>
                <c:pt idx="141">
                  <c:v>1.7609999999999999</c:v>
                </c:pt>
                <c:pt idx="142">
                  <c:v>1.75</c:v>
                </c:pt>
                <c:pt idx="143">
                  <c:v>1.72</c:v>
                </c:pt>
                <c:pt idx="144">
                  <c:v>1.7190000000000001</c:v>
                </c:pt>
                <c:pt idx="145">
                  <c:v>1.6619999999999999</c:v>
                </c:pt>
                <c:pt idx="146">
                  <c:v>1.659</c:v>
                </c:pt>
                <c:pt idx="147">
                  <c:v>1.6930000000000001</c:v>
                </c:pt>
                <c:pt idx="148">
                  <c:v>1.784</c:v>
                </c:pt>
                <c:pt idx="149">
                  <c:v>1.859</c:v>
                </c:pt>
                <c:pt idx="150">
                  <c:v>1.7589999999999999</c:v>
                </c:pt>
                <c:pt idx="151">
                  <c:v>1.7689999999999999</c:v>
                </c:pt>
                <c:pt idx="152">
                  <c:v>1.679</c:v>
                </c:pt>
                <c:pt idx="153">
                  <c:v>1.62</c:v>
                </c:pt>
                <c:pt idx="154">
                  <c:v>1.6850000000000001</c:v>
                </c:pt>
                <c:pt idx="155">
                  <c:v>1.7130000000000001</c:v>
                </c:pt>
                <c:pt idx="156">
                  <c:v>1.784</c:v>
                </c:pt>
                <c:pt idx="157">
                  <c:v>1.839</c:v>
                </c:pt>
                <c:pt idx="158">
                  <c:v>1.819</c:v>
                </c:pt>
                <c:pt idx="159">
                  <c:v>1.849</c:v>
                </c:pt>
                <c:pt idx="160">
                  <c:v>1.7290000000000001</c:v>
                </c:pt>
                <c:pt idx="161">
                  <c:v>1.6890000000000001</c:v>
                </c:pt>
                <c:pt idx="162">
                  <c:v>1.579</c:v>
                </c:pt>
                <c:pt idx="163">
                  <c:v>1.4790000000000001</c:v>
                </c:pt>
                <c:pt idx="164">
                  <c:v>1.423</c:v>
                </c:pt>
                <c:pt idx="165">
                  <c:v>1.429</c:v>
                </c:pt>
                <c:pt idx="166">
                  <c:v>1.393</c:v>
                </c:pt>
                <c:pt idx="167">
                  <c:v>1.484</c:v>
                </c:pt>
                <c:pt idx="168">
                  <c:v>1.619</c:v>
                </c:pt>
                <c:pt idx="169">
                  <c:v>1.629</c:v>
                </c:pt>
                <c:pt idx="170">
                  <c:v>1.619</c:v>
                </c:pt>
                <c:pt idx="171">
                  <c:v>1.7490000000000001</c:v>
                </c:pt>
                <c:pt idx="172">
                  <c:v>1.6180000000000001</c:v>
                </c:pt>
                <c:pt idx="173">
                  <c:v>1.583</c:v>
                </c:pt>
                <c:pt idx="174">
                  <c:v>1.589</c:v>
                </c:pt>
                <c:pt idx="175">
                  <c:v>1.579</c:v>
                </c:pt>
                <c:pt idx="176">
                  <c:v>1.5489999999999999</c:v>
                </c:pt>
                <c:pt idx="177">
                  <c:v>1.583</c:v>
                </c:pt>
                <c:pt idx="178">
                  <c:v>1.659</c:v>
                </c:pt>
                <c:pt idx="179">
                  <c:v>1.7090000000000001</c:v>
                </c:pt>
                <c:pt idx="180">
                  <c:v>1.5640000000000001</c:v>
                </c:pt>
                <c:pt idx="181">
                  <c:v>1.5580000000000001</c:v>
                </c:pt>
                <c:pt idx="182">
                  <c:v>1.579</c:v>
                </c:pt>
                <c:pt idx="183">
                  <c:v>1.619</c:v>
                </c:pt>
                <c:pt idx="184">
                  <c:v>1.5820000000000001</c:v>
                </c:pt>
                <c:pt idx="185">
                  <c:v>1.603</c:v>
                </c:pt>
                <c:pt idx="186">
                  <c:v>1.7390000000000001</c:v>
                </c:pt>
                <c:pt idx="187">
                  <c:v>1.7789999999999999</c:v>
                </c:pt>
                <c:pt idx="188">
                  <c:v>1.538</c:v>
                </c:pt>
                <c:pt idx="189">
                  <c:v>1.516</c:v>
                </c:pt>
                <c:pt idx="190">
                  <c:v>1.5589999999999999</c:v>
                </c:pt>
                <c:pt idx="191">
                  <c:v>1.5589999999999999</c:v>
                </c:pt>
                <c:pt idx="192">
                  <c:v>1.609</c:v>
                </c:pt>
                <c:pt idx="193">
                  <c:v>1.5329999999999999</c:v>
                </c:pt>
                <c:pt idx="194">
                  <c:v>1.544</c:v>
                </c:pt>
                <c:pt idx="195">
                  <c:v>1.7390000000000001</c:v>
                </c:pt>
                <c:pt idx="196">
                  <c:v>1.7190000000000001</c:v>
                </c:pt>
                <c:pt idx="197">
                  <c:v>1.7589999999999999</c:v>
                </c:pt>
                <c:pt idx="198">
                  <c:v>1.5840000000000001</c:v>
                </c:pt>
                <c:pt idx="199">
                  <c:v>1.554</c:v>
                </c:pt>
                <c:pt idx="200">
                  <c:v>1.579</c:v>
                </c:pt>
                <c:pt idx="201">
                  <c:v>1.599</c:v>
                </c:pt>
                <c:pt idx="202">
                  <c:v>1.609</c:v>
                </c:pt>
                <c:pt idx="203">
                  <c:v>1.5940000000000001</c:v>
                </c:pt>
                <c:pt idx="204">
                  <c:v>1.7689999999999999</c:v>
                </c:pt>
                <c:pt idx="205">
                  <c:v>1.6339999999999999</c:v>
                </c:pt>
                <c:pt idx="206">
                  <c:v>1.6180000000000001</c:v>
                </c:pt>
                <c:pt idx="207">
                  <c:v>1.6990000000000001</c:v>
                </c:pt>
                <c:pt idx="208">
                  <c:v>1.5980000000000001</c:v>
                </c:pt>
                <c:pt idx="209">
                  <c:v>1.621</c:v>
                </c:pt>
                <c:pt idx="210">
                  <c:v>1.7989999999999999</c:v>
                </c:pt>
                <c:pt idx="211">
                  <c:v>1.6839999999999999</c:v>
                </c:pt>
                <c:pt idx="212">
                  <c:v>1.6120000000000001</c:v>
                </c:pt>
                <c:pt idx="213">
                  <c:v>1.7290000000000001</c:v>
                </c:pt>
                <c:pt idx="214">
                  <c:v>1.7290000000000001</c:v>
                </c:pt>
                <c:pt idx="215">
                  <c:v>1.6990000000000001</c:v>
                </c:pt>
                <c:pt idx="216">
                  <c:v>1.7450000000000001</c:v>
                </c:pt>
                <c:pt idx="217">
                  <c:v>1.7190000000000001</c:v>
                </c:pt>
                <c:pt idx="218">
                  <c:v>1.671</c:v>
                </c:pt>
                <c:pt idx="219">
                  <c:v>1.669</c:v>
                </c:pt>
                <c:pt idx="220">
                  <c:v>1.8089999999999999</c:v>
                </c:pt>
                <c:pt idx="221">
                  <c:v>1.7390000000000001</c:v>
                </c:pt>
                <c:pt idx="222">
                  <c:v>1.6419999999999999</c:v>
                </c:pt>
                <c:pt idx="223">
                  <c:v>1.607</c:v>
                </c:pt>
                <c:pt idx="224">
                  <c:v>1.659</c:v>
                </c:pt>
                <c:pt idx="225">
                  <c:v>1.6080000000000001</c:v>
                </c:pt>
                <c:pt idx="226">
                  <c:v>1.599</c:v>
                </c:pt>
                <c:pt idx="227">
                  <c:v>1.7589999999999999</c:v>
                </c:pt>
                <c:pt idx="228">
                  <c:v>1.7689999999999999</c:v>
                </c:pt>
                <c:pt idx="229">
                  <c:v>1.7490000000000001</c:v>
                </c:pt>
                <c:pt idx="230">
                  <c:v>1.6990000000000001</c:v>
                </c:pt>
                <c:pt idx="231">
                  <c:v>1.506</c:v>
                </c:pt>
                <c:pt idx="232">
                  <c:v>1.4670000000000001</c:v>
                </c:pt>
                <c:pt idx="233">
                  <c:v>1.5189999999999999</c:v>
                </c:pt>
                <c:pt idx="234">
                  <c:v>1.569</c:v>
                </c:pt>
                <c:pt idx="235">
                  <c:v>1.569</c:v>
                </c:pt>
                <c:pt idx="236">
                  <c:v>1.4850000000000001</c:v>
                </c:pt>
                <c:pt idx="237">
                  <c:v>1.504</c:v>
                </c:pt>
                <c:pt idx="238">
                  <c:v>1.659</c:v>
                </c:pt>
                <c:pt idx="239">
                  <c:v>1.6890000000000001</c:v>
                </c:pt>
                <c:pt idx="240">
                  <c:v>1.7190000000000001</c:v>
                </c:pt>
                <c:pt idx="241">
                  <c:v>1.7490000000000001</c:v>
                </c:pt>
                <c:pt idx="242">
                  <c:v>1.6990000000000001</c:v>
                </c:pt>
                <c:pt idx="243">
                  <c:v>1.5840000000000001</c:v>
                </c:pt>
                <c:pt idx="244">
                  <c:v>1.583</c:v>
                </c:pt>
                <c:pt idx="245">
                  <c:v>1.639</c:v>
                </c:pt>
                <c:pt idx="246">
                  <c:v>1.649</c:v>
                </c:pt>
                <c:pt idx="247">
                  <c:v>1.7190000000000001</c:v>
                </c:pt>
                <c:pt idx="248">
                  <c:v>1.6919999999999999</c:v>
                </c:pt>
                <c:pt idx="249">
                  <c:v>1.7090000000000001</c:v>
                </c:pt>
                <c:pt idx="250">
                  <c:v>1.5669999999999999</c:v>
                </c:pt>
                <c:pt idx="251">
                  <c:v>1.5740000000000001</c:v>
                </c:pt>
                <c:pt idx="252">
                  <c:v>1.629</c:v>
                </c:pt>
                <c:pt idx="253">
                  <c:v>1.619</c:v>
                </c:pt>
                <c:pt idx="254">
                  <c:v>1.589</c:v>
                </c:pt>
                <c:pt idx="255">
                  <c:v>1.629</c:v>
                </c:pt>
                <c:pt idx="256">
                  <c:v>1.667</c:v>
                </c:pt>
                <c:pt idx="257">
                  <c:v>1.579</c:v>
                </c:pt>
                <c:pt idx="258">
                  <c:v>1.4890000000000001</c:v>
                </c:pt>
                <c:pt idx="259">
                  <c:v>1.4390000000000001</c:v>
                </c:pt>
                <c:pt idx="260">
                  <c:v>1.5089999999999999</c:v>
                </c:pt>
                <c:pt idx="261">
                  <c:v>1.5289999999999999</c:v>
                </c:pt>
                <c:pt idx="262">
                  <c:v>1.508</c:v>
                </c:pt>
                <c:pt idx="263">
                  <c:v>1.464</c:v>
                </c:pt>
                <c:pt idx="264">
                  <c:v>1.629</c:v>
                </c:pt>
                <c:pt idx="265">
                  <c:v>1.484</c:v>
                </c:pt>
                <c:pt idx="266">
                  <c:v>1.486</c:v>
                </c:pt>
                <c:pt idx="267">
                  <c:v>1.5189999999999999</c:v>
                </c:pt>
                <c:pt idx="268">
                  <c:v>1.4239999999999999</c:v>
                </c:pt>
                <c:pt idx="269">
                  <c:v>1.5209999999999999</c:v>
                </c:pt>
                <c:pt idx="270">
                  <c:v>1.464</c:v>
                </c:pt>
                <c:pt idx="271">
                  <c:v>1.599</c:v>
                </c:pt>
                <c:pt idx="272">
                  <c:v>1.524</c:v>
                </c:pt>
                <c:pt idx="273">
                  <c:v>1.506</c:v>
                </c:pt>
                <c:pt idx="274">
                  <c:v>1.5389999999999999</c:v>
                </c:pt>
              </c:numCache>
            </c:numRef>
          </c:val>
          <c:smooth val="0"/>
          <c:extLst>
            <c:ext xmlns:c16="http://schemas.microsoft.com/office/drawing/2014/chart" uri="{C3380CC4-5D6E-409C-BE32-E72D297353CC}">
              <c16:uniqueId val="{00000002-2C86-4385-8EA7-2DAF1C9AC7E6}"/>
            </c:ext>
          </c:extLst>
        </c:ser>
        <c:ser>
          <c:idx val="1"/>
          <c:order val="1"/>
          <c:tx>
            <c:strRef>
              <c:f>'Raw_FuelLog'!$J$1</c:f>
              <c:strCache>
                <c:ptCount val="1"/>
                <c:pt idx="0">
                  <c:v>AVG price EUR/L</c:v>
                </c:pt>
              </c:strCache>
            </c:strRef>
          </c:tx>
          <c:spPr>
            <a:ln w="28575" cap="rnd">
              <a:solidFill>
                <a:srgbClr val="2384F9"/>
              </a:solidFill>
              <a:round/>
            </a:ln>
            <a:effectLst>
              <a:outerShdw blurRad="63500" sx="102000" sy="102000" algn="ctr" rotWithShape="0">
                <a:prstClr val="black">
                  <a:alpha val="40000"/>
                </a:prstClr>
              </a:outerShdw>
            </a:effectLst>
          </c:spPr>
          <c:marker>
            <c:symbol val="none"/>
          </c:marker>
          <c:dLbls>
            <c:dLbl>
              <c:idx val="22"/>
              <c:layout>
                <c:manualLayout>
                  <c:x val="-4.5763998250218721E-2"/>
                  <c:y val="-8.561351706036754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C86-4385-8EA7-2DAF1C9AC7E6}"/>
                </c:ext>
              </c:extLst>
            </c:dLbl>
            <c:numFmt formatCode="#,##0.000\ [$€-41B]" sourceLinked="0"/>
            <c:spPr>
              <a:noFill/>
              <a:ln>
                <a:noFill/>
              </a:ln>
              <a:effectLst/>
            </c:spPr>
            <c:txPr>
              <a:bodyPr rot="0" spcFirstLastPara="1" vertOverflow="ellipsis" vert="horz" wrap="square" lIns="38100" tIns="19050" rIns="38100" bIns="19050" anchor="t" anchorCtr="0">
                <a:spAutoFit/>
              </a:bodyPr>
              <a:lstStyle/>
              <a:p>
                <a:pPr algn="ctr">
                  <a:defRPr lang="en-US" sz="1200" b="1" i="0" u="none" strike="noStrike" kern="1200" baseline="0">
                    <a:solidFill>
                      <a:schemeClr val="tx1"/>
                    </a:solidFill>
                    <a:effectLst/>
                    <a:latin typeface="+mn-lt"/>
                    <a:ea typeface="+mn-ea"/>
                    <a:cs typeface="+mn-cs"/>
                  </a:defRPr>
                </a:pPr>
                <a:endParaRPr lang="sk-SK"/>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'Raw_FuelLog'!$D$2:$E$276</c:f>
              <c:multiLvlStrCache>
                <c:ptCount val="275"/>
                <c:lvl>
                  <c:pt idx="0">
                    <c:v>2020</c:v>
                  </c:pt>
                  <c:pt idx="1">
                    <c:v>2020</c:v>
                  </c:pt>
                  <c:pt idx="2">
                    <c:v>2020</c:v>
                  </c:pt>
                  <c:pt idx="3">
                    <c:v>2020</c:v>
                  </c:pt>
                  <c:pt idx="4">
                    <c:v>2020</c:v>
                  </c:pt>
                  <c:pt idx="5">
                    <c:v>2020</c:v>
                  </c:pt>
                  <c:pt idx="6">
                    <c:v>2020</c:v>
                  </c:pt>
                  <c:pt idx="7">
                    <c:v>2020</c:v>
                  </c:pt>
                  <c:pt idx="8">
                    <c:v>2020</c:v>
                  </c:pt>
                  <c:pt idx="9">
                    <c:v>2020</c:v>
                  </c:pt>
                  <c:pt idx="10">
                    <c:v>2020</c:v>
                  </c:pt>
                  <c:pt idx="11">
                    <c:v>2020</c:v>
                  </c:pt>
                  <c:pt idx="12">
                    <c:v>2020</c:v>
                  </c:pt>
                  <c:pt idx="13">
                    <c:v>2020</c:v>
                  </c:pt>
                  <c:pt idx="14">
                    <c:v>2020</c:v>
                  </c:pt>
                  <c:pt idx="15">
                    <c:v>2020</c:v>
                  </c:pt>
                  <c:pt idx="16">
                    <c:v>2020</c:v>
                  </c:pt>
                  <c:pt idx="17">
                    <c:v>2020</c:v>
                  </c:pt>
                  <c:pt idx="18">
                    <c:v>2020</c:v>
                  </c:pt>
                  <c:pt idx="19">
                    <c:v>2020</c:v>
                  </c:pt>
                  <c:pt idx="20">
                    <c:v>2020</c:v>
                  </c:pt>
                  <c:pt idx="21">
                    <c:v>2020</c:v>
                  </c:pt>
                  <c:pt idx="22">
                    <c:v>2020</c:v>
                  </c:pt>
                  <c:pt idx="23">
                    <c:v>2020</c:v>
                  </c:pt>
                  <c:pt idx="24">
                    <c:v>2020</c:v>
                  </c:pt>
                  <c:pt idx="25">
                    <c:v>2020</c:v>
                  </c:pt>
                  <c:pt idx="26">
                    <c:v>2020</c:v>
                  </c:pt>
                  <c:pt idx="27">
                    <c:v>2020</c:v>
                  </c:pt>
                  <c:pt idx="28">
                    <c:v>2020</c:v>
                  </c:pt>
                  <c:pt idx="29">
                    <c:v>2020</c:v>
                  </c:pt>
                  <c:pt idx="30">
                    <c:v>2020</c:v>
                  </c:pt>
                  <c:pt idx="31">
                    <c:v>2020</c:v>
                  </c:pt>
                  <c:pt idx="32">
                    <c:v>2020</c:v>
                  </c:pt>
                  <c:pt idx="33">
                    <c:v>2020</c:v>
                  </c:pt>
                  <c:pt idx="34">
                    <c:v>2020</c:v>
                  </c:pt>
                  <c:pt idx="35">
                    <c:v>2020</c:v>
                  </c:pt>
                  <c:pt idx="36">
                    <c:v>2020</c:v>
                  </c:pt>
                  <c:pt idx="37">
                    <c:v>2020</c:v>
                  </c:pt>
                  <c:pt idx="38">
                    <c:v>2020</c:v>
                  </c:pt>
                  <c:pt idx="39">
                    <c:v>2020</c:v>
                  </c:pt>
                  <c:pt idx="40">
                    <c:v>2020</c:v>
                  </c:pt>
                  <c:pt idx="41">
                    <c:v>2020</c:v>
                  </c:pt>
                  <c:pt idx="42">
                    <c:v>2020</c:v>
                  </c:pt>
                  <c:pt idx="43">
                    <c:v>2020</c:v>
                  </c:pt>
                  <c:pt idx="44">
                    <c:v>2020</c:v>
                  </c:pt>
                  <c:pt idx="45">
                    <c:v>2020</c:v>
                  </c:pt>
                  <c:pt idx="46">
                    <c:v>2020</c:v>
                  </c:pt>
                  <c:pt idx="47">
                    <c:v>2020</c:v>
                  </c:pt>
                  <c:pt idx="48">
                    <c:v>2020</c:v>
                  </c:pt>
                  <c:pt idx="49">
                    <c:v>2021</c:v>
                  </c:pt>
                  <c:pt idx="50">
                    <c:v>2021</c:v>
                  </c:pt>
                  <c:pt idx="51">
                    <c:v>2021</c:v>
                  </c:pt>
                  <c:pt idx="52">
                    <c:v>2021</c:v>
                  </c:pt>
                  <c:pt idx="53">
                    <c:v>2021</c:v>
                  </c:pt>
                  <c:pt idx="54">
                    <c:v>2021</c:v>
                  </c:pt>
                  <c:pt idx="55">
                    <c:v>2021</c:v>
                  </c:pt>
                  <c:pt idx="56">
                    <c:v>2021</c:v>
                  </c:pt>
                  <c:pt idx="57">
                    <c:v>2021</c:v>
                  </c:pt>
                  <c:pt idx="58">
                    <c:v>2021</c:v>
                  </c:pt>
                  <c:pt idx="59">
                    <c:v>2021</c:v>
                  </c:pt>
                  <c:pt idx="60">
                    <c:v>2021</c:v>
                  </c:pt>
                  <c:pt idx="61">
                    <c:v>2021</c:v>
                  </c:pt>
                  <c:pt idx="62">
                    <c:v>2021</c:v>
                  </c:pt>
                  <c:pt idx="63">
                    <c:v>2021</c:v>
                  </c:pt>
                  <c:pt idx="64">
                    <c:v>2021</c:v>
                  </c:pt>
                  <c:pt idx="65">
                    <c:v>2021</c:v>
                  </c:pt>
                  <c:pt idx="66">
                    <c:v>2021</c:v>
                  </c:pt>
                  <c:pt idx="67">
                    <c:v>2021</c:v>
                  </c:pt>
                  <c:pt idx="68">
                    <c:v>2021</c:v>
                  </c:pt>
                  <c:pt idx="69">
                    <c:v>2021</c:v>
                  </c:pt>
                  <c:pt idx="70">
                    <c:v>2021</c:v>
                  </c:pt>
                  <c:pt idx="71">
                    <c:v>2021</c:v>
                  </c:pt>
                  <c:pt idx="72">
                    <c:v>2021</c:v>
                  </c:pt>
                  <c:pt idx="73">
                    <c:v>2021</c:v>
                  </c:pt>
                  <c:pt idx="74">
                    <c:v>2021</c:v>
                  </c:pt>
                  <c:pt idx="75">
                    <c:v>2021</c:v>
                  </c:pt>
                  <c:pt idx="76">
                    <c:v>2021</c:v>
                  </c:pt>
                  <c:pt idx="77">
                    <c:v>2021</c:v>
                  </c:pt>
                  <c:pt idx="78">
                    <c:v>2021</c:v>
                  </c:pt>
                  <c:pt idx="79">
                    <c:v>2021</c:v>
                  </c:pt>
                  <c:pt idx="80">
                    <c:v>2021</c:v>
                  </c:pt>
                  <c:pt idx="81">
                    <c:v>2021</c:v>
                  </c:pt>
                  <c:pt idx="82">
                    <c:v>2021</c:v>
                  </c:pt>
                  <c:pt idx="83">
                    <c:v>2021</c:v>
                  </c:pt>
                  <c:pt idx="84">
                    <c:v>2021</c:v>
                  </c:pt>
                  <c:pt idx="85">
                    <c:v>2021</c:v>
                  </c:pt>
                  <c:pt idx="86">
                    <c:v>2021</c:v>
                  </c:pt>
                  <c:pt idx="87">
                    <c:v>2021</c:v>
                  </c:pt>
                  <c:pt idx="88">
                    <c:v>2021</c:v>
                  </c:pt>
                  <c:pt idx="89">
                    <c:v>2021</c:v>
                  </c:pt>
                  <c:pt idx="90">
                    <c:v>2021</c:v>
                  </c:pt>
                  <c:pt idx="91">
                    <c:v>2021</c:v>
                  </c:pt>
                  <c:pt idx="92">
                    <c:v>2021</c:v>
                  </c:pt>
                  <c:pt idx="93">
                    <c:v>2021</c:v>
                  </c:pt>
                  <c:pt idx="94">
                    <c:v>2021</c:v>
                  </c:pt>
                  <c:pt idx="95">
                    <c:v>2021</c:v>
                  </c:pt>
                  <c:pt idx="96">
                    <c:v>2021</c:v>
                  </c:pt>
                  <c:pt idx="97">
                    <c:v>2021</c:v>
                  </c:pt>
                  <c:pt idx="98">
                    <c:v>2021</c:v>
                  </c:pt>
                  <c:pt idx="99">
                    <c:v>2021</c:v>
                  </c:pt>
                  <c:pt idx="100">
                    <c:v>2021</c:v>
                  </c:pt>
                  <c:pt idx="101">
                    <c:v>2021</c:v>
                  </c:pt>
                  <c:pt idx="102">
                    <c:v>2022</c:v>
                  </c:pt>
                  <c:pt idx="103">
                    <c:v>2022</c:v>
                  </c:pt>
                  <c:pt idx="104">
                    <c:v>2022</c:v>
                  </c:pt>
                  <c:pt idx="105">
                    <c:v>2022</c:v>
                  </c:pt>
                  <c:pt idx="106">
                    <c:v>2022</c:v>
                  </c:pt>
                  <c:pt idx="107">
                    <c:v>2022</c:v>
                  </c:pt>
                  <c:pt idx="108">
                    <c:v>2022</c:v>
                  </c:pt>
                  <c:pt idx="109">
                    <c:v>2022</c:v>
                  </c:pt>
                  <c:pt idx="110">
                    <c:v>2022</c:v>
                  </c:pt>
                  <c:pt idx="111">
                    <c:v>2022</c:v>
                  </c:pt>
                  <c:pt idx="112">
                    <c:v>2022</c:v>
                  </c:pt>
                  <c:pt idx="113">
                    <c:v>2022</c:v>
                  </c:pt>
                  <c:pt idx="114">
                    <c:v>2022</c:v>
                  </c:pt>
                  <c:pt idx="115">
                    <c:v>2022</c:v>
                  </c:pt>
                  <c:pt idx="116">
                    <c:v>2022</c:v>
                  </c:pt>
                  <c:pt idx="117">
                    <c:v>2022</c:v>
                  </c:pt>
                  <c:pt idx="118">
                    <c:v>2022</c:v>
                  </c:pt>
                  <c:pt idx="119">
                    <c:v>2022</c:v>
                  </c:pt>
                  <c:pt idx="120">
                    <c:v>2022</c:v>
                  </c:pt>
                  <c:pt idx="121">
                    <c:v>2022</c:v>
                  </c:pt>
                  <c:pt idx="122">
                    <c:v>2022</c:v>
                  </c:pt>
                  <c:pt idx="123">
                    <c:v>2022</c:v>
                  </c:pt>
                  <c:pt idx="124">
                    <c:v>2022</c:v>
                  </c:pt>
                  <c:pt idx="125">
                    <c:v>2022</c:v>
                  </c:pt>
                  <c:pt idx="126">
                    <c:v>2022</c:v>
                  </c:pt>
                  <c:pt idx="127">
                    <c:v>2022</c:v>
                  </c:pt>
                  <c:pt idx="128">
                    <c:v>2022</c:v>
                  </c:pt>
                  <c:pt idx="129">
                    <c:v>2022</c:v>
                  </c:pt>
                  <c:pt idx="130">
                    <c:v>2022</c:v>
                  </c:pt>
                  <c:pt idx="131">
                    <c:v>2022</c:v>
                  </c:pt>
                  <c:pt idx="132">
                    <c:v>2022</c:v>
                  </c:pt>
                  <c:pt idx="133">
                    <c:v>2022</c:v>
                  </c:pt>
                  <c:pt idx="134">
                    <c:v>2022</c:v>
                  </c:pt>
                  <c:pt idx="135">
                    <c:v>2022</c:v>
                  </c:pt>
                  <c:pt idx="136">
                    <c:v>2022</c:v>
                  </c:pt>
                  <c:pt idx="137">
                    <c:v>2022</c:v>
                  </c:pt>
                  <c:pt idx="138">
                    <c:v>2022</c:v>
                  </c:pt>
                  <c:pt idx="139">
                    <c:v>2022</c:v>
                  </c:pt>
                  <c:pt idx="140">
                    <c:v>2022</c:v>
                  </c:pt>
                  <c:pt idx="141">
                    <c:v>2022</c:v>
                  </c:pt>
                  <c:pt idx="142">
                    <c:v>2022</c:v>
                  </c:pt>
                  <c:pt idx="143">
                    <c:v>2022</c:v>
                  </c:pt>
                  <c:pt idx="144">
                    <c:v>2022</c:v>
                  </c:pt>
                  <c:pt idx="145">
                    <c:v>2022</c:v>
                  </c:pt>
                  <c:pt idx="146">
                    <c:v>2022</c:v>
                  </c:pt>
                  <c:pt idx="147">
                    <c:v>2022</c:v>
                  </c:pt>
                  <c:pt idx="148">
                    <c:v>2022</c:v>
                  </c:pt>
                  <c:pt idx="149">
                    <c:v>2022</c:v>
                  </c:pt>
                  <c:pt idx="150">
                    <c:v>2022</c:v>
                  </c:pt>
                  <c:pt idx="151">
                    <c:v>2022</c:v>
                  </c:pt>
                  <c:pt idx="152">
                    <c:v>2022</c:v>
                  </c:pt>
                  <c:pt idx="153">
                    <c:v>2022</c:v>
                  </c:pt>
                  <c:pt idx="154">
                    <c:v>2022</c:v>
                  </c:pt>
                  <c:pt idx="155">
                    <c:v>2022</c:v>
                  </c:pt>
                  <c:pt idx="156">
                    <c:v>2022</c:v>
                  </c:pt>
                  <c:pt idx="157">
                    <c:v>2022</c:v>
                  </c:pt>
                  <c:pt idx="158">
                    <c:v>2022</c:v>
                  </c:pt>
                  <c:pt idx="159">
                    <c:v>2022</c:v>
                  </c:pt>
                  <c:pt idx="160">
                    <c:v>2022</c:v>
                  </c:pt>
                  <c:pt idx="161">
                    <c:v>2022</c:v>
                  </c:pt>
                  <c:pt idx="162">
                    <c:v>2022</c:v>
                  </c:pt>
                  <c:pt idx="163">
                    <c:v>2022</c:v>
                  </c:pt>
                  <c:pt idx="164">
                    <c:v>2022</c:v>
                  </c:pt>
                  <c:pt idx="165">
                    <c:v>2022</c:v>
                  </c:pt>
                  <c:pt idx="166">
                    <c:v>2022</c:v>
                  </c:pt>
                  <c:pt idx="167">
                    <c:v>2022</c:v>
                  </c:pt>
                  <c:pt idx="168">
                    <c:v>2022</c:v>
                  </c:pt>
                  <c:pt idx="169">
                    <c:v>2023</c:v>
                  </c:pt>
                  <c:pt idx="170">
                    <c:v>2023</c:v>
                  </c:pt>
                  <c:pt idx="171">
                    <c:v>2023</c:v>
                  </c:pt>
                  <c:pt idx="172">
                    <c:v>2023</c:v>
                  </c:pt>
                  <c:pt idx="173">
                    <c:v>2023</c:v>
                  </c:pt>
                  <c:pt idx="174">
                    <c:v>2023</c:v>
                  </c:pt>
                  <c:pt idx="175">
                    <c:v>2023</c:v>
                  </c:pt>
                  <c:pt idx="176">
                    <c:v>2023</c:v>
                  </c:pt>
                  <c:pt idx="177">
                    <c:v>2023</c:v>
                  </c:pt>
                  <c:pt idx="178">
                    <c:v>2023</c:v>
                  </c:pt>
                  <c:pt idx="179">
                    <c:v>2023</c:v>
                  </c:pt>
                  <c:pt idx="180">
                    <c:v>2023</c:v>
                  </c:pt>
                  <c:pt idx="181">
                    <c:v>2023</c:v>
                  </c:pt>
                  <c:pt idx="182">
                    <c:v>2023</c:v>
                  </c:pt>
                  <c:pt idx="183">
                    <c:v>2023</c:v>
                  </c:pt>
                  <c:pt idx="184">
                    <c:v>2023</c:v>
                  </c:pt>
                  <c:pt idx="185">
                    <c:v>2023</c:v>
                  </c:pt>
                  <c:pt idx="186">
                    <c:v>2023</c:v>
                  </c:pt>
                  <c:pt idx="187">
                    <c:v>2023</c:v>
                  </c:pt>
                  <c:pt idx="188">
                    <c:v>2023</c:v>
                  </c:pt>
                  <c:pt idx="189">
                    <c:v>2023</c:v>
                  </c:pt>
                  <c:pt idx="190">
                    <c:v>2023</c:v>
                  </c:pt>
                  <c:pt idx="191">
                    <c:v>2023</c:v>
                  </c:pt>
                  <c:pt idx="192">
                    <c:v>2023</c:v>
                  </c:pt>
                  <c:pt idx="193">
                    <c:v>2023</c:v>
                  </c:pt>
                  <c:pt idx="194">
                    <c:v>2023</c:v>
                  </c:pt>
                  <c:pt idx="195">
                    <c:v>2023</c:v>
                  </c:pt>
                  <c:pt idx="196">
                    <c:v>2023</c:v>
                  </c:pt>
                  <c:pt idx="197">
                    <c:v>2023</c:v>
                  </c:pt>
                  <c:pt idx="198">
                    <c:v>2023</c:v>
                  </c:pt>
                  <c:pt idx="199">
                    <c:v>2023</c:v>
                  </c:pt>
                  <c:pt idx="200">
                    <c:v>2023</c:v>
                  </c:pt>
                  <c:pt idx="201">
                    <c:v>2023</c:v>
                  </c:pt>
                  <c:pt idx="202">
                    <c:v>2023</c:v>
                  </c:pt>
                  <c:pt idx="203">
                    <c:v>2023</c:v>
                  </c:pt>
                  <c:pt idx="204">
                    <c:v>2023</c:v>
                  </c:pt>
                  <c:pt idx="205">
                    <c:v>2023</c:v>
                  </c:pt>
                  <c:pt idx="206">
                    <c:v>2023</c:v>
                  </c:pt>
                  <c:pt idx="207">
                    <c:v>2023</c:v>
                  </c:pt>
                  <c:pt idx="208">
                    <c:v>2023</c:v>
                  </c:pt>
                  <c:pt idx="209">
                    <c:v>2023</c:v>
                  </c:pt>
                  <c:pt idx="210">
                    <c:v>2023</c:v>
                  </c:pt>
                  <c:pt idx="211">
                    <c:v>2023</c:v>
                  </c:pt>
                  <c:pt idx="212">
                    <c:v>2023</c:v>
                  </c:pt>
                  <c:pt idx="213">
                    <c:v>2023</c:v>
                  </c:pt>
                  <c:pt idx="214">
                    <c:v>2023</c:v>
                  </c:pt>
                  <c:pt idx="215">
                    <c:v>2023</c:v>
                  </c:pt>
                  <c:pt idx="216">
                    <c:v>2023</c:v>
                  </c:pt>
                  <c:pt idx="217">
                    <c:v>2023</c:v>
                  </c:pt>
                  <c:pt idx="218">
                    <c:v>2023</c:v>
                  </c:pt>
                  <c:pt idx="219">
                    <c:v>2023</c:v>
                  </c:pt>
                  <c:pt idx="220">
                    <c:v>2023</c:v>
                  </c:pt>
                  <c:pt idx="221">
                    <c:v>2023</c:v>
                  </c:pt>
                  <c:pt idx="222">
                    <c:v>2023</c:v>
                  </c:pt>
                  <c:pt idx="223">
                    <c:v>2023</c:v>
                  </c:pt>
                  <c:pt idx="224">
                    <c:v>2023</c:v>
                  </c:pt>
                  <c:pt idx="225">
                    <c:v>2023</c:v>
                  </c:pt>
                  <c:pt idx="226">
                    <c:v>2023</c:v>
                  </c:pt>
                  <c:pt idx="227">
                    <c:v>2023</c:v>
                  </c:pt>
                  <c:pt idx="228">
                    <c:v>2023</c:v>
                  </c:pt>
                  <c:pt idx="229">
                    <c:v>2023</c:v>
                  </c:pt>
                  <c:pt idx="230">
                    <c:v>2023</c:v>
                  </c:pt>
                  <c:pt idx="231">
                    <c:v>2023</c:v>
                  </c:pt>
                  <c:pt idx="232">
                    <c:v>2023</c:v>
                  </c:pt>
                  <c:pt idx="233">
                    <c:v>2023</c:v>
                  </c:pt>
                  <c:pt idx="234">
                    <c:v>2024</c:v>
                  </c:pt>
                  <c:pt idx="235">
                    <c:v>2024</c:v>
                  </c:pt>
                  <c:pt idx="236">
                    <c:v>2024</c:v>
                  </c:pt>
                  <c:pt idx="237">
                    <c:v>2024</c:v>
                  </c:pt>
                  <c:pt idx="238">
                    <c:v>2024</c:v>
                  </c:pt>
                  <c:pt idx="239">
                    <c:v>2024</c:v>
                  </c:pt>
                  <c:pt idx="240">
                    <c:v>2024</c:v>
                  </c:pt>
                  <c:pt idx="241">
                    <c:v>2024</c:v>
                  </c:pt>
                  <c:pt idx="242">
                    <c:v>2024</c:v>
                  </c:pt>
                  <c:pt idx="243">
                    <c:v>2024</c:v>
                  </c:pt>
                  <c:pt idx="244">
                    <c:v>2024</c:v>
                  </c:pt>
                  <c:pt idx="245">
                    <c:v>2024</c:v>
                  </c:pt>
                  <c:pt idx="246">
                    <c:v>2024</c:v>
                  </c:pt>
                  <c:pt idx="247">
                    <c:v>2024</c:v>
                  </c:pt>
                  <c:pt idx="248">
                    <c:v>2024</c:v>
                  </c:pt>
                  <c:pt idx="249">
                    <c:v>2024</c:v>
                  </c:pt>
                  <c:pt idx="250">
                    <c:v>2024</c:v>
                  </c:pt>
                  <c:pt idx="251">
                    <c:v>2024</c:v>
                  </c:pt>
                  <c:pt idx="252">
                    <c:v>2024</c:v>
                  </c:pt>
                  <c:pt idx="253">
                    <c:v>2024</c:v>
                  </c:pt>
                  <c:pt idx="254">
                    <c:v>2024</c:v>
                  </c:pt>
                  <c:pt idx="255">
                    <c:v>2024</c:v>
                  </c:pt>
                  <c:pt idx="256">
                    <c:v>2024</c:v>
                  </c:pt>
                  <c:pt idx="257">
                    <c:v>2024</c:v>
                  </c:pt>
                  <c:pt idx="258">
                    <c:v>2024</c:v>
                  </c:pt>
                  <c:pt idx="259">
                    <c:v>2024</c:v>
                  </c:pt>
                  <c:pt idx="260">
                    <c:v>2024</c:v>
                  </c:pt>
                  <c:pt idx="261">
                    <c:v>2024</c:v>
                  </c:pt>
                  <c:pt idx="262">
                    <c:v>2024</c:v>
                  </c:pt>
                  <c:pt idx="263">
                    <c:v>2024</c:v>
                  </c:pt>
                  <c:pt idx="264">
                    <c:v>2024</c:v>
                  </c:pt>
                  <c:pt idx="265">
                    <c:v>2024</c:v>
                  </c:pt>
                  <c:pt idx="266">
                    <c:v>2024</c:v>
                  </c:pt>
                  <c:pt idx="267">
                    <c:v>2024</c:v>
                  </c:pt>
                  <c:pt idx="268">
                    <c:v>2024</c:v>
                  </c:pt>
                  <c:pt idx="269">
                    <c:v>2024</c:v>
                  </c:pt>
                  <c:pt idx="270">
                    <c:v>2024</c:v>
                  </c:pt>
                  <c:pt idx="271">
                    <c:v>2024</c:v>
                  </c:pt>
                  <c:pt idx="272">
                    <c:v>2024</c:v>
                  </c:pt>
                  <c:pt idx="273">
                    <c:v>2024</c:v>
                  </c:pt>
                  <c:pt idx="274">
                    <c:v>2024</c:v>
                  </c:pt>
                </c:lvl>
                <c:lvl>
                  <c:pt idx="0">
                    <c:v>Jan</c:v>
                  </c:pt>
                  <c:pt idx="1">
                    <c:v>Jan</c:v>
                  </c:pt>
                  <c:pt idx="2">
                    <c:v>Jan</c:v>
                  </c:pt>
                  <c:pt idx="3">
                    <c:v>Jan</c:v>
                  </c:pt>
                  <c:pt idx="4">
                    <c:v>Jan</c:v>
                  </c:pt>
                  <c:pt idx="5">
                    <c:v>Jan</c:v>
                  </c:pt>
                  <c:pt idx="6">
                    <c:v>Feb</c:v>
                  </c:pt>
                  <c:pt idx="7">
                    <c:v>Feb</c:v>
                  </c:pt>
                  <c:pt idx="8">
                    <c:v>Feb</c:v>
                  </c:pt>
                  <c:pt idx="9">
                    <c:v>Feb</c:v>
                  </c:pt>
                  <c:pt idx="10">
                    <c:v>Feb</c:v>
                  </c:pt>
                  <c:pt idx="11">
                    <c:v>Mar</c:v>
                  </c:pt>
                  <c:pt idx="12">
                    <c:v>Mar</c:v>
                  </c:pt>
                  <c:pt idx="13">
                    <c:v>Mar</c:v>
                  </c:pt>
                  <c:pt idx="14">
                    <c:v>Mar</c:v>
                  </c:pt>
                  <c:pt idx="15">
                    <c:v>Mar</c:v>
                  </c:pt>
                  <c:pt idx="16">
                    <c:v>Mar</c:v>
                  </c:pt>
                  <c:pt idx="17">
                    <c:v>Apr</c:v>
                  </c:pt>
                  <c:pt idx="18">
                    <c:v>Apr</c:v>
                  </c:pt>
                  <c:pt idx="19">
                    <c:v>May</c:v>
                  </c:pt>
                  <c:pt idx="20">
                    <c:v>May</c:v>
                  </c:pt>
                  <c:pt idx="21">
                    <c:v>May</c:v>
                  </c:pt>
                  <c:pt idx="22">
                    <c:v>May</c:v>
                  </c:pt>
                  <c:pt idx="23">
                    <c:v>May</c:v>
                  </c:pt>
                  <c:pt idx="24">
                    <c:v>Jun</c:v>
                  </c:pt>
                  <c:pt idx="25">
                    <c:v>Jun</c:v>
                  </c:pt>
                  <c:pt idx="26">
                    <c:v>Jun</c:v>
                  </c:pt>
                  <c:pt idx="27">
                    <c:v>Jun</c:v>
                  </c:pt>
                  <c:pt idx="28">
                    <c:v>Jul</c:v>
                  </c:pt>
                  <c:pt idx="29">
                    <c:v>Jul</c:v>
                  </c:pt>
                  <c:pt idx="30">
                    <c:v>Aug</c:v>
                  </c:pt>
                  <c:pt idx="31">
                    <c:v>Aug</c:v>
                  </c:pt>
                  <c:pt idx="32">
                    <c:v>Aug</c:v>
                  </c:pt>
                  <c:pt idx="33">
                    <c:v>Aug</c:v>
                  </c:pt>
                  <c:pt idx="34">
                    <c:v>Aug</c:v>
                  </c:pt>
                  <c:pt idx="35">
                    <c:v>Sep</c:v>
                  </c:pt>
                  <c:pt idx="36">
                    <c:v>Sep</c:v>
                  </c:pt>
                  <c:pt idx="37">
                    <c:v>Sep</c:v>
                  </c:pt>
                  <c:pt idx="38">
                    <c:v>Oct</c:v>
                  </c:pt>
                  <c:pt idx="39">
                    <c:v>Oct</c:v>
                  </c:pt>
                  <c:pt idx="40">
                    <c:v>Oct</c:v>
                  </c:pt>
                  <c:pt idx="41">
                    <c:v>Oct</c:v>
                  </c:pt>
                  <c:pt idx="42">
                    <c:v>Oct</c:v>
                  </c:pt>
                  <c:pt idx="43">
                    <c:v>Oct</c:v>
                  </c:pt>
                  <c:pt idx="44">
                    <c:v>Nov</c:v>
                  </c:pt>
                  <c:pt idx="45">
                    <c:v>Dec</c:v>
                  </c:pt>
                  <c:pt idx="46">
                    <c:v>Dec</c:v>
                  </c:pt>
                  <c:pt idx="47">
                    <c:v>Dec</c:v>
                  </c:pt>
                  <c:pt idx="48">
                    <c:v>Dec</c:v>
                  </c:pt>
                  <c:pt idx="49">
                    <c:v>Jan</c:v>
                  </c:pt>
                  <c:pt idx="50">
                    <c:v>Jan</c:v>
                  </c:pt>
                  <c:pt idx="51">
                    <c:v>Jan</c:v>
                  </c:pt>
                  <c:pt idx="52">
                    <c:v>Jan</c:v>
                  </c:pt>
                  <c:pt idx="53">
                    <c:v>Feb</c:v>
                  </c:pt>
                  <c:pt idx="54">
                    <c:v>Feb</c:v>
                  </c:pt>
                  <c:pt idx="55">
                    <c:v>Feb</c:v>
                  </c:pt>
                  <c:pt idx="56">
                    <c:v>Mar</c:v>
                  </c:pt>
                  <c:pt idx="57">
                    <c:v>Mar</c:v>
                  </c:pt>
                  <c:pt idx="58">
                    <c:v>Apr</c:v>
                  </c:pt>
                  <c:pt idx="59">
                    <c:v>Apr</c:v>
                  </c:pt>
                  <c:pt idx="60">
                    <c:v>May</c:v>
                  </c:pt>
                  <c:pt idx="61">
                    <c:v>May</c:v>
                  </c:pt>
                  <c:pt idx="62">
                    <c:v>May</c:v>
                  </c:pt>
                  <c:pt idx="63">
                    <c:v>May</c:v>
                  </c:pt>
                  <c:pt idx="64">
                    <c:v>May</c:v>
                  </c:pt>
                  <c:pt idx="65">
                    <c:v>May</c:v>
                  </c:pt>
                  <c:pt idx="66">
                    <c:v>May</c:v>
                  </c:pt>
                  <c:pt idx="67">
                    <c:v>Jun</c:v>
                  </c:pt>
                  <c:pt idx="68">
                    <c:v>Jun</c:v>
                  </c:pt>
                  <c:pt idx="69">
                    <c:v>Jul</c:v>
                  </c:pt>
                  <c:pt idx="70">
                    <c:v>Jul</c:v>
                  </c:pt>
                  <c:pt idx="71">
                    <c:v>Jul</c:v>
                  </c:pt>
                  <c:pt idx="72">
                    <c:v>Jul</c:v>
                  </c:pt>
                  <c:pt idx="73">
                    <c:v>Jul</c:v>
                  </c:pt>
                  <c:pt idx="74">
                    <c:v>Jul</c:v>
                  </c:pt>
                  <c:pt idx="75">
                    <c:v>Aug</c:v>
                  </c:pt>
                  <c:pt idx="76">
                    <c:v>Aug</c:v>
                  </c:pt>
                  <c:pt idx="77">
                    <c:v>Aug</c:v>
                  </c:pt>
                  <c:pt idx="78">
                    <c:v>Aug</c:v>
                  </c:pt>
                  <c:pt idx="79">
                    <c:v>Aug</c:v>
                  </c:pt>
                  <c:pt idx="80">
                    <c:v>Sep</c:v>
                  </c:pt>
                  <c:pt idx="81">
                    <c:v>Sep</c:v>
                  </c:pt>
                  <c:pt idx="82">
                    <c:v>Oct</c:v>
                  </c:pt>
                  <c:pt idx="83">
                    <c:v>Oct</c:v>
                  </c:pt>
                  <c:pt idx="84">
                    <c:v>Oct</c:v>
                  </c:pt>
                  <c:pt idx="85">
                    <c:v>Oct</c:v>
                  </c:pt>
                  <c:pt idx="86">
                    <c:v>Oct</c:v>
                  </c:pt>
                  <c:pt idx="87">
                    <c:v>Oct</c:v>
                  </c:pt>
                  <c:pt idx="88">
                    <c:v>Oct</c:v>
                  </c:pt>
                  <c:pt idx="89">
                    <c:v>Oct</c:v>
                  </c:pt>
                  <c:pt idx="90">
                    <c:v>Oct</c:v>
                  </c:pt>
                  <c:pt idx="91">
                    <c:v>Nov</c:v>
                  </c:pt>
                  <c:pt idx="92">
                    <c:v>Nov</c:v>
                  </c:pt>
                  <c:pt idx="93">
                    <c:v>Nov</c:v>
                  </c:pt>
                  <c:pt idx="94">
                    <c:v>Dec</c:v>
                  </c:pt>
                  <c:pt idx="95">
                    <c:v>Dec</c:v>
                  </c:pt>
                  <c:pt idx="96">
                    <c:v>Dec</c:v>
                  </c:pt>
                  <c:pt idx="97">
                    <c:v>Dec</c:v>
                  </c:pt>
                  <c:pt idx="98">
                    <c:v>Dec</c:v>
                  </c:pt>
                  <c:pt idx="99">
                    <c:v>Dec</c:v>
                  </c:pt>
                  <c:pt idx="100">
                    <c:v>Dec</c:v>
                  </c:pt>
                  <c:pt idx="101">
                    <c:v>Dec</c:v>
                  </c:pt>
                  <c:pt idx="102">
                    <c:v>Jan</c:v>
                  </c:pt>
                  <c:pt idx="103">
                    <c:v>Jan</c:v>
                  </c:pt>
                  <c:pt idx="104">
                    <c:v>Jan</c:v>
                  </c:pt>
                  <c:pt idx="105">
                    <c:v>Jan</c:v>
                  </c:pt>
                  <c:pt idx="106">
                    <c:v>Jan</c:v>
                  </c:pt>
                  <c:pt idx="107">
                    <c:v>Feb</c:v>
                  </c:pt>
                  <c:pt idx="108">
                    <c:v>Feb</c:v>
                  </c:pt>
                  <c:pt idx="109">
                    <c:v>Feb</c:v>
                  </c:pt>
                  <c:pt idx="110">
                    <c:v>Feb</c:v>
                  </c:pt>
                  <c:pt idx="111">
                    <c:v>Feb</c:v>
                  </c:pt>
                  <c:pt idx="112">
                    <c:v>Feb</c:v>
                  </c:pt>
                  <c:pt idx="113">
                    <c:v>Mar</c:v>
                  </c:pt>
                  <c:pt idx="114">
                    <c:v>Mar</c:v>
                  </c:pt>
                  <c:pt idx="115">
                    <c:v>Mar</c:v>
                  </c:pt>
                  <c:pt idx="116">
                    <c:v>Mar</c:v>
                  </c:pt>
                  <c:pt idx="117">
                    <c:v>Apr</c:v>
                  </c:pt>
                  <c:pt idx="118">
                    <c:v>Apr</c:v>
                  </c:pt>
                  <c:pt idx="119">
                    <c:v>Apr</c:v>
                  </c:pt>
                  <c:pt idx="120">
                    <c:v>Apr</c:v>
                  </c:pt>
                  <c:pt idx="121">
                    <c:v>Apr</c:v>
                  </c:pt>
                  <c:pt idx="122">
                    <c:v>Apr</c:v>
                  </c:pt>
                  <c:pt idx="123">
                    <c:v>Apr</c:v>
                  </c:pt>
                  <c:pt idx="124">
                    <c:v>Apr</c:v>
                  </c:pt>
                  <c:pt idx="125">
                    <c:v>Apr</c:v>
                  </c:pt>
                  <c:pt idx="126">
                    <c:v>May</c:v>
                  </c:pt>
                  <c:pt idx="127">
                    <c:v>May</c:v>
                  </c:pt>
                  <c:pt idx="128">
                    <c:v>May</c:v>
                  </c:pt>
                  <c:pt idx="129">
                    <c:v>Jun</c:v>
                  </c:pt>
                  <c:pt idx="130">
                    <c:v>Jun</c:v>
                  </c:pt>
                  <c:pt idx="131">
                    <c:v>Jun</c:v>
                  </c:pt>
                  <c:pt idx="132">
                    <c:v>Jun</c:v>
                  </c:pt>
                  <c:pt idx="133">
                    <c:v>Jun</c:v>
                  </c:pt>
                  <c:pt idx="134">
                    <c:v>Jun</c:v>
                  </c:pt>
                  <c:pt idx="135">
                    <c:v>Jul</c:v>
                  </c:pt>
                  <c:pt idx="136">
                    <c:v>Jul</c:v>
                  </c:pt>
                  <c:pt idx="137">
                    <c:v>Jul</c:v>
                  </c:pt>
                  <c:pt idx="138">
                    <c:v>Jul</c:v>
                  </c:pt>
                  <c:pt idx="139">
                    <c:v>Aug</c:v>
                  </c:pt>
                  <c:pt idx="140">
                    <c:v>Aug</c:v>
                  </c:pt>
                  <c:pt idx="141">
                    <c:v>Aug</c:v>
                  </c:pt>
                  <c:pt idx="142">
                    <c:v>Aug</c:v>
                  </c:pt>
                  <c:pt idx="143">
                    <c:v>Aug</c:v>
                  </c:pt>
                  <c:pt idx="144">
                    <c:v>Sep</c:v>
                  </c:pt>
                  <c:pt idx="145">
                    <c:v>Sep</c:v>
                  </c:pt>
                  <c:pt idx="146">
                    <c:v>Sep</c:v>
                  </c:pt>
                  <c:pt idx="147">
                    <c:v>Sep</c:v>
                  </c:pt>
                  <c:pt idx="148">
                    <c:v>Sep</c:v>
                  </c:pt>
                  <c:pt idx="149">
                    <c:v>Sep</c:v>
                  </c:pt>
                  <c:pt idx="150">
                    <c:v>Sep</c:v>
                  </c:pt>
                  <c:pt idx="151">
                    <c:v>Oct</c:v>
                  </c:pt>
                  <c:pt idx="152">
                    <c:v>Oct</c:v>
                  </c:pt>
                  <c:pt idx="153">
                    <c:v>Oct</c:v>
                  </c:pt>
                  <c:pt idx="154">
                    <c:v>Oct</c:v>
                  </c:pt>
                  <c:pt idx="155">
                    <c:v>Oct</c:v>
                  </c:pt>
                  <c:pt idx="156">
                    <c:v>Oct</c:v>
                  </c:pt>
                  <c:pt idx="157">
                    <c:v>Oct</c:v>
                  </c:pt>
                  <c:pt idx="158">
                    <c:v>Oct</c:v>
                  </c:pt>
                  <c:pt idx="159">
                    <c:v>Nov</c:v>
                  </c:pt>
                  <c:pt idx="160">
                    <c:v>Nov</c:v>
                  </c:pt>
                  <c:pt idx="161">
                    <c:v>Dec</c:v>
                  </c:pt>
                  <c:pt idx="162">
                    <c:v>Dec</c:v>
                  </c:pt>
                  <c:pt idx="163">
                    <c:v>Dec</c:v>
                  </c:pt>
                  <c:pt idx="164">
                    <c:v>Dec</c:v>
                  </c:pt>
                  <c:pt idx="165">
                    <c:v>Dec</c:v>
                  </c:pt>
                  <c:pt idx="166">
                    <c:v>Dec</c:v>
                  </c:pt>
                  <c:pt idx="167">
                    <c:v>Dec</c:v>
                  </c:pt>
                  <c:pt idx="168">
                    <c:v>Dec</c:v>
                  </c:pt>
                  <c:pt idx="169">
                    <c:v>Jan</c:v>
                  </c:pt>
                  <c:pt idx="170">
                    <c:v>Feb</c:v>
                  </c:pt>
                  <c:pt idx="171">
                    <c:v>Feb</c:v>
                  </c:pt>
                  <c:pt idx="172">
                    <c:v>Feb</c:v>
                  </c:pt>
                  <c:pt idx="173">
                    <c:v>Feb</c:v>
                  </c:pt>
                  <c:pt idx="174">
                    <c:v>Feb</c:v>
                  </c:pt>
                  <c:pt idx="175">
                    <c:v>Mar</c:v>
                  </c:pt>
                  <c:pt idx="176">
                    <c:v>Mar</c:v>
                  </c:pt>
                  <c:pt idx="177">
                    <c:v>Mar</c:v>
                  </c:pt>
                  <c:pt idx="178">
                    <c:v>Mar</c:v>
                  </c:pt>
                  <c:pt idx="179">
                    <c:v>Mar</c:v>
                  </c:pt>
                  <c:pt idx="180">
                    <c:v>Mar</c:v>
                  </c:pt>
                  <c:pt idx="181">
                    <c:v>Mar</c:v>
                  </c:pt>
                  <c:pt idx="182">
                    <c:v>Apr</c:v>
                  </c:pt>
                  <c:pt idx="183">
                    <c:v>Apr</c:v>
                  </c:pt>
                  <c:pt idx="184">
                    <c:v>Apr</c:v>
                  </c:pt>
                  <c:pt idx="185">
                    <c:v>Apr</c:v>
                  </c:pt>
                  <c:pt idx="186">
                    <c:v>Apr</c:v>
                  </c:pt>
                  <c:pt idx="187">
                    <c:v>May</c:v>
                  </c:pt>
                  <c:pt idx="188">
                    <c:v>May</c:v>
                  </c:pt>
                  <c:pt idx="189">
                    <c:v>May</c:v>
                  </c:pt>
                  <c:pt idx="190">
                    <c:v>May</c:v>
                  </c:pt>
                  <c:pt idx="191">
                    <c:v>May</c:v>
                  </c:pt>
                  <c:pt idx="192">
                    <c:v>May</c:v>
                  </c:pt>
                  <c:pt idx="193">
                    <c:v>May</c:v>
                  </c:pt>
                  <c:pt idx="194">
                    <c:v>May</c:v>
                  </c:pt>
                  <c:pt idx="195">
                    <c:v>Jun</c:v>
                  </c:pt>
                  <c:pt idx="196">
                    <c:v>Jun</c:v>
                  </c:pt>
                  <c:pt idx="197">
                    <c:v>Jun</c:v>
                  </c:pt>
                  <c:pt idx="198">
                    <c:v>Jun</c:v>
                  </c:pt>
                  <c:pt idx="199">
                    <c:v>Jun</c:v>
                  </c:pt>
                  <c:pt idx="200">
                    <c:v>Jul</c:v>
                  </c:pt>
                  <c:pt idx="201">
                    <c:v>Jul</c:v>
                  </c:pt>
                  <c:pt idx="202">
                    <c:v>Jul</c:v>
                  </c:pt>
                  <c:pt idx="203">
                    <c:v>Jul</c:v>
                  </c:pt>
                  <c:pt idx="204">
                    <c:v>Jul</c:v>
                  </c:pt>
                  <c:pt idx="205">
                    <c:v>Jul</c:v>
                  </c:pt>
                  <c:pt idx="206">
                    <c:v>Jul</c:v>
                  </c:pt>
                  <c:pt idx="207">
                    <c:v>Aug</c:v>
                  </c:pt>
                  <c:pt idx="208">
                    <c:v>Aug</c:v>
                  </c:pt>
                  <c:pt idx="209">
                    <c:v>Aug</c:v>
                  </c:pt>
                  <c:pt idx="210">
                    <c:v>Aug</c:v>
                  </c:pt>
                  <c:pt idx="211">
                    <c:v>Aug</c:v>
                  </c:pt>
                  <c:pt idx="212">
                    <c:v>Aug</c:v>
                  </c:pt>
                  <c:pt idx="213">
                    <c:v>Aug</c:v>
                  </c:pt>
                  <c:pt idx="214">
                    <c:v>Sep</c:v>
                  </c:pt>
                  <c:pt idx="215">
                    <c:v>Sep</c:v>
                  </c:pt>
                  <c:pt idx="216">
                    <c:v>Sep</c:v>
                  </c:pt>
                  <c:pt idx="217">
                    <c:v>Oct</c:v>
                  </c:pt>
                  <c:pt idx="218">
                    <c:v>Oct</c:v>
                  </c:pt>
                  <c:pt idx="219">
                    <c:v>Oct</c:v>
                  </c:pt>
                  <c:pt idx="220">
                    <c:v>Oct</c:v>
                  </c:pt>
                  <c:pt idx="221">
                    <c:v>Oct</c:v>
                  </c:pt>
                  <c:pt idx="222">
                    <c:v>Oct</c:v>
                  </c:pt>
                  <c:pt idx="223">
                    <c:v>Oct</c:v>
                  </c:pt>
                  <c:pt idx="224">
                    <c:v>Nov</c:v>
                  </c:pt>
                  <c:pt idx="225">
                    <c:v>Nov</c:v>
                  </c:pt>
                  <c:pt idx="226">
                    <c:v>Nov</c:v>
                  </c:pt>
                  <c:pt idx="227">
                    <c:v>Nov</c:v>
                  </c:pt>
                  <c:pt idx="228">
                    <c:v>Nov</c:v>
                  </c:pt>
                  <c:pt idx="229">
                    <c:v>Dec</c:v>
                  </c:pt>
                  <c:pt idx="230">
                    <c:v>Dec</c:v>
                  </c:pt>
                  <c:pt idx="231">
                    <c:v>Dec</c:v>
                  </c:pt>
                  <c:pt idx="232">
                    <c:v>Dec</c:v>
                  </c:pt>
                  <c:pt idx="233">
                    <c:v>Dec</c:v>
                  </c:pt>
                  <c:pt idx="234">
                    <c:v>Jan</c:v>
                  </c:pt>
                  <c:pt idx="235">
                    <c:v>Jan</c:v>
                  </c:pt>
                  <c:pt idx="236">
                    <c:v>Jan</c:v>
                  </c:pt>
                  <c:pt idx="237">
                    <c:v>Jan</c:v>
                  </c:pt>
                  <c:pt idx="238">
                    <c:v>Jan</c:v>
                  </c:pt>
                  <c:pt idx="239">
                    <c:v>Jan</c:v>
                  </c:pt>
                  <c:pt idx="240">
                    <c:v>Feb</c:v>
                  </c:pt>
                  <c:pt idx="241">
                    <c:v>Feb</c:v>
                  </c:pt>
                  <c:pt idx="242">
                    <c:v>Mar</c:v>
                  </c:pt>
                  <c:pt idx="243">
                    <c:v>Mar</c:v>
                  </c:pt>
                  <c:pt idx="244">
                    <c:v>Mar</c:v>
                  </c:pt>
                  <c:pt idx="245">
                    <c:v>Mar</c:v>
                  </c:pt>
                  <c:pt idx="246">
                    <c:v>Mar</c:v>
                  </c:pt>
                  <c:pt idx="247">
                    <c:v>Apr</c:v>
                  </c:pt>
                  <c:pt idx="248">
                    <c:v>Apr</c:v>
                  </c:pt>
                  <c:pt idx="249">
                    <c:v>Apr</c:v>
                  </c:pt>
                  <c:pt idx="250">
                    <c:v>Apr</c:v>
                  </c:pt>
                  <c:pt idx="251">
                    <c:v>May</c:v>
                  </c:pt>
                  <c:pt idx="252">
                    <c:v>May</c:v>
                  </c:pt>
                  <c:pt idx="253">
                    <c:v>Jun</c:v>
                  </c:pt>
                  <c:pt idx="254">
                    <c:v>Jun</c:v>
                  </c:pt>
                  <c:pt idx="255">
                    <c:v>Jul</c:v>
                  </c:pt>
                  <c:pt idx="256">
                    <c:v>Jul</c:v>
                  </c:pt>
                  <c:pt idx="257">
                    <c:v>Aug</c:v>
                  </c:pt>
                  <c:pt idx="258">
                    <c:v>Sep</c:v>
                  </c:pt>
                  <c:pt idx="259">
                    <c:v>Sep</c:v>
                  </c:pt>
                  <c:pt idx="260">
                    <c:v>Oct</c:v>
                  </c:pt>
                  <c:pt idx="261">
                    <c:v>Oct</c:v>
                  </c:pt>
                  <c:pt idx="262">
                    <c:v>Nov</c:v>
                  </c:pt>
                  <c:pt idx="263">
                    <c:v>Nov</c:v>
                  </c:pt>
                  <c:pt idx="264">
                    <c:v>Nov</c:v>
                  </c:pt>
                  <c:pt idx="265">
                    <c:v>Nov</c:v>
                  </c:pt>
                  <c:pt idx="266">
                    <c:v>Nov</c:v>
                  </c:pt>
                  <c:pt idx="267">
                    <c:v>Nov</c:v>
                  </c:pt>
                  <c:pt idx="268">
                    <c:v>Nov</c:v>
                  </c:pt>
                  <c:pt idx="269">
                    <c:v>Nov</c:v>
                  </c:pt>
                  <c:pt idx="270">
                    <c:v>Nov</c:v>
                  </c:pt>
                  <c:pt idx="271">
                    <c:v>Nov</c:v>
                  </c:pt>
                  <c:pt idx="272">
                    <c:v>Nov</c:v>
                  </c:pt>
                  <c:pt idx="273">
                    <c:v>Nov</c:v>
                  </c:pt>
                  <c:pt idx="274">
                    <c:v>Nov</c:v>
                  </c:pt>
                </c:lvl>
              </c:multiLvlStrCache>
            </c:multiLvlStrRef>
          </c:cat>
          <c:val>
            <c:numRef>
              <c:f>'Raw_FuelLog'!$J$2:$J$276</c:f>
              <c:numCache>
                <c:formatCode>0.000</c:formatCode>
                <c:ptCount val="275"/>
                <c:pt idx="0">
                  <c:v>1.5266109090909097</c:v>
                </c:pt>
                <c:pt idx="1">
                  <c:v>1.5266109090909097</c:v>
                </c:pt>
                <c:pt idx="2">
                  <c:v>1.5266109090909097</c:v>
                </c:pt>
                <c:pt idx="3">
                  <c:v>1.5266109090909097</c:v>
                </c:pt>
                <c:pt idx="4">
                  <c:v>1.5266109090909097</c:v>
                </c:pt>
                <c:pt idx="5">
                  <c:v>1.5266109090909097</c:v>
                </c:pt>
                <c:pt idx="6">
                  <c:v>1.5266109090909097</c:v>
                </c:pt>
                <c:pt idx="7">
                  <c:v>1.5266109090909097</c:v>
                </c:pt>
                <c:pt idx="8">
                  <c:v>1.5266109090909097</c:v>
                </c:pt>
                <c:pt idx="9">
                  <c:v>1.5266109090909097</c:v>
                </c:pt>
                <c:pt idx="10">
                  <c:v>1.5266109090909097</c:v>
                </c:pt>
                <c:pt idx="11">
                  <c:v>1.5266109090909097</c:v>
                </c:pt>
                <c:pt idx="12">
                  <c:v>1.5266109090909097</c:v>
                </c:pt>
                <c:pt idx="13">
                  <c:v>1.5266109090909097</c:v>
                </c:pt>
                <c:pt idx="14">
                  <c:v>1.5266109090909097</c:v>
                </c:pt>
                <c:pt idx="15">
                  <c:v>1.5266109090909097</c:v>
                </c:pt>
                <c:pt idx="16">
                  <c:v>1.5266109090909097</c:v>
                </c:pt>
                <c:pt idx="17">
                  <c:v>1.5266109090909097</c:v>
                </c:pt>
                <c:pt idx="18">
                  <c:v>1.5266109090909097</c:v>
                </c:pt>
                <c:pt idx="19">
                  <c:v>1.5266109090909097</c:v>
                </c:pt>
                <c:pt idx="20">
                  <c:v>1.5266109090909097</c:v>
                </c:pt>
                <c:pt idx="21">
                  <c:v>1.5266109090909097</c:v>
                </c:pt>
                <c:pt idx="22">
                  <c:v>1.5266109090909097</c:v>
                </c:pt>
                <c:pt idx="23">
                  <c:v>1.5266109090909097</c:v>
                </c:pt>
                <c:pt idx="24">
                  <c:v>1.5266109090909097</c:v>
                </c:pt>
                <c:pt idx="25">
                  <c:v>1.5266109090909097</c:v>
                </c:pt>
                <c:pt idx="26">
                  <c:v>1.5266109090909097</c:v>
                </c:pt>
                <c:pt idx="27">
                  <c:v>1.5266109090909097</c:v>
                </c:pt>
                <c:pt idx="28">
                  <c:v>1.5266109090909097</c:v>
                </c:pt>
                <c:pt idx="29">
                  <c:v>1.5266109090909097</c:v>
                </c:pt>
                <c:pt idx="30">
                  <c:v>1.5266109090909097</c:v>
                </c:pt>
                <c:pt idx="31">
                  <c:v>1.5266109090909097</c:v>
                </c:pt>
                <c:pt idx="32">
                  <c:v>1.5266109090909097</c:v>
                </c:pt>
                <c:pt idx="33">
                  <c:v>1.5266109090909097</c:v>
                </c:pt>
                <c:pt idx="34">
                  <c:v>1.5266109090909097</c:v>
                </c:pt>
                <c:pt idx="35">
                  <c:v>1.5266109090909097</c:v>
                </c:pt>
                <c:pt idx="36">
                  <c:v>1.5266109090909097</c:v>
                </c:pt>
                <c:pt idx="37">
                  <c:v>1.5266109090909097</c:v>
                </c:pt>
                <c:pt idx="38">
                  <c:v>1.5266109090909097</c:v>
                </c:pt>
                <c:pt idx="39">
                  <c:v>1.5266109090909097</c:v>
                </c:pt>
                <c:pt idx="40">
                  <c:v>1.5266109090909097</c:v>
                </c:pt>
                <c:pt idx="41">
                  <c:v>1.5266109090909097</c:v>
                </c:pt>
                <c:pt idx="42">
                  <c:v>1.5266109090909097</c:v>
                </c:pt>
                <c:pt idx="43">
                  <c:v>1.5266109090909097</c:v>
                </c:pt>
                <c:pt idx="44">
                  <c:v>1.5266109090909097</c:v>
                </c:pt>
                <c:pt idx="45">
                  <c:v>1.5266109090909097</c:v>
                </c:pt>
                <c:pt idx="46">
                  <c:v>1.5266109090909097</c:v>
                </c:pt>
                <c:pt idx="47">
                  <c:v>1.5266109090909097</c:v>
                </c:pt>
                <c:pt idx="48">
                  <c:v>1.5266109090909097</c:v>
                </c:pt>
                <c:pt idx="49">
                  <c:v>1.5266109090909097</c:v>
                </c:pt>
                <c:pt idx="50">
                  <c:v>1.5266109090909097</c:v>
                </c:pt>
                <c:pt idx="51">
                  <c:v>1.5266109090909097</c:v>
                </c:pt>
                <c:pt idx="52">
                  <c:v>1.5266109090909097</c:v>
                </c:pt>
                <c:pt idx="53">
                  <c:v>1.5266109090909097</c:v>
                </c:pt>
                <c:pt idx="54">
                  <c:v>1.5266109090909097</c:v>
                </c:pt>
                <c:pt idx="55">
                  <c:v>1.5266109090909097</c:v>
                </c:pt>
                <c:pt idx="56">
                  <c:v>1.5266109090909097</c:v>
                </c:pt>
                <c:pt idx="57">
                  <c:v>1.5266109090909097</c:v>
                </c:pt>
                <c:pt idx="58">
                  <c:v>1.5266109090909097</c:v>
                </c:pt>
                <c:pt idx="59">
                  <c:v>1.5266109090909097</c:v>
                </c:pt>
                <c:pt idx="60">
                  <c:v>1.5266109090909097</c:v>
                </c:pt>
                <c:pt idx="61">
                  <c:v>1.5266109090909097</c:v>
                </c:pt>
                <c:pt idx="62">
                  <c:v>1.5266109090909097</c:v>
                </c:pt>
                <c:pt idx="63">
                  <c:v>1.5266109090909097</c:v>
                </c:pt>
                <c:pt idx="64">
                  <c:v>1.5266109090909097</c:v>
                </c:pt>
                <c:pt idx="65">
                  <c:v>1.5266109090909097</c:v>
                </c:pt>
                <c:pt idx="66">
                  <c:v>1.5266109090909097</c:v>
                </c:pt>
                <c:pt idx="67">
                  <c:v>1.5266109090909097</c:v>
                </c:pt>
                <c:pt idx="68">
                  <c:v>1.5266109090909097</c:v>
                </c:pt>
                <c:pt idx="69">
                  <c:v>1.5266109090909097</c:v>
                </c:pt>
                <c:pt idx="70">
                  <c:v>1.5266109090909097</c:v>
                </c:pt>
                <c:pt idx="71">
                  <c:v>1.5266109090909097</c:v>
                </c:pt>
                <c:pt idx="72">
                  <c:v>1.5266109090909097</c:v>
                </c:pt>
                <c:pt idx="73">
                  <c:v>1.5266109090909097</c:v>
                </c:pt>
                <c:pt idx="74">
                  <c:v>1.5266109090909097</c:v>
                </c:pt>
                <c:pt idx="75">
                  <c:v>1.5266109090909097</c:v>
                </c:pt>
                <c:pt idx="76">
                  <c:v>1.5266109090909097</c:v>
                </c:pt>
                <c:pt idx="77">
                  <c:v>1.5266109090909097</c:v>
                </c:pt>
                <c:pt idx="78">
                  <c:v>1.5266109090909097</c:v>
                </c:pt>
                <c:pt idx="79">
                  <c:v>1.5266109090909097</c:v>
                </c:pt>
                <c:pt idx="80">
                  <c:v>1.5266109090909097</c:v>
                </c:pt>
                <c:pt idx="81">
                  <c:v>1.5266109090909097</c:v>
                </c:pt>
                <c:pt idx="82">
                  <c:v>1.5266109090909097</c:v>
                </c:pt>
                <c:pt idx="83">
                  <c:v>1.5266109090909097</c:v>
                </c:pt>
                <c:pt idx="84">
                  <c:v>1.5266109090909097</c:v>
                </c:pt>
                <c:pt idx="85">
                  <c:v>1.5266109090909097</c:v>
                </c:pt>
                <c:pt idx="86">
                  <c:v>1.5266109090909097</c:v>
                </c:pt>
                <c:pt idx="87">
                  <c:v>1.5266109090909097</c:v>
                </c:pt>
                <c:pt idx="88">
                  <c:v>1.5266109090909097</c:v>
                </c:pt>
                <c:pt idx="89">
                  <c:v>1.5266109090909097</c:v>
                </c:pt>
                <c:pt idx="90">
                  <c:v>1.5266109090909097</c:v>
                </c:pt>
                <c:pt idx="91">
                  <c:v>1.5266109090909097</c:v>
                </c:pt>
                <c:pt idx="92">
                  <c:v>1.5266109090909097</c:v>
                </c:pt>
                <c:pt idx="93">
                  <c:v>1.5266109090909097</c:v>
                </c:pt>
                <c:pt idx="94">
                  <c:v>1.5266109090909097</c:v>
                </c:pt>
                <c:pt idx="95">
                  <c:v>1.5266109090909097</c:v>
                </c:pt>
                <c:pt idx="96">
                  <c:v>1.5266109090909097</c:v>
                </c:pt>
                <c:pt idx="97">
                  <c:v>1.5266109090909097</c:v>
                </c:pt>
                <c:pt idx="98">
                  <c:v>1.5266109090909097</c:v>
                </c:pt>
                <c:pt idx="99">
                  <c:v>1.5266109090909097</c:v>
                </c:pt>
                <c:pt idx="100">
                  <c:v>1.5266109090909097</c:v>
                </c:pt>
                <c:pt idx="101">
                  <c:v>1.5266109090909097</c:v>
                </c:pt>
                <c:pt idx="102">
                  <c:v>1.5266109090909097</c:v>
                </c:pt>
                <c:pt idx="103">
                  <c:v>1.5266109090909097</c:v>
                </c:pt>
                <c:pt idx="104">
                  <c:v>1.5266109090909097</c:v>
                </c:pt>
                <c:pt idx="105">
                  <c:v>1.5266109090909097</c:v>
                </c:pt>
                <c:pt idx="106">
                  <c:v>1.5266109090909097</c:v>
                </c:pt>
                <c:pt idx="107">
                  <c:v>1.5266109090909097</c:v>
                </c:pt>
                <c:pt idx="108">
                  <c:v>1.5266109090909097</c:v>
                </c:pt>
                <c:pt idx="109">
                  <c:v>1.5266109090909097</c:v>
                </c:pt>
                <c:pt idx="110">
                  <c:v>1.5266109090909097</c:v>
                </c:pt>
                <c:pt idx="111">
                  <c:v>1.5266109090909097</c:v>
                </c:pt>
                <c:pt idx="112">
                  <c:v>1.5266109090909097</c:v>
                </c:pt>
                <c:pt idx="113">
                  <c:v>1.5266109090909097</c:v>
                </c:pt>
                <c:pt idx="114">
                  <c:v>1.5266109090909097</c:v>
                </c:pt>
                <c:pt idx="115">
                  <c:v>1.5266109090909097</c:v>
                </c:pt>
                <c:pt idx="116">
                  <c:v>1.5266109090909097</c:v>
                </c:pt>
                <c:pt idx="117">
                  <c:v>1.5266109090909097</c:v>
                </c:pt>
                <c:pt idx="118">
                  <c:v>1.5266109090909097</c:v>
                </c:pt>
                <c:pt idx="119">
                  <c:v>1.5266109090909097</c:v>
                </c:pt>
                <c:pt idx="120">
                  <c:v>1.5266109090909097</c:v>
                </c:pt>
                <c:pt idx="121">
                  <c:v>1.5266109090909097</c:v>
                </c:pt>
                <c:pt idx="122">
                  <c:v>1.5266109090909097</c:v>
                </c:pt>
                <c:pt idx="123">
                  <c:v>1.5266109090909097</c:v>
                </c:pt>
                <c:pt idx="124">
                  <c:v>1.5266109090909097</c:v>
                </c:pt>
                <c:pt idx="125">
                  <c:v>1.5266109090909097</c:v>
                </c:pt>
                <c:pt idx="126">
                  <c:v>1.5266109090909097</c:v>
                </c:pt>
                <c:pt idx="127">
                  <c:v>1.5266109090909097</c:v>
                </c:pt>
                <c:pt idx="128">
                  <c:v>1.5266109090909097</c:v>
                </c:pt>
                <c:pt idx="129">
                  <c:v>1.5266109090909097</c:v>
                </c:pt>
                <c:pt idx="130">
                  <c:v>1.5266109090909097</c:v>
                </c:pt>
                <c:pt idx="131">
                  <c:v>1.5266109090909097</c:v>
                </c:pt>
                <c:pt idx="132">
                  <c:v>1.5266109090909097</c:v>
                </c:pt>
                <c:pt idx="133">
                  <c:v>1.5266109090909097</c:v>
                </c:pt>
                <c:pt idx="134">
                  <c:v>1.5266109090909097</c:v>
                </c:pt>
                <c:pt idx="135">
                  <c:v>1.5266109090909097</c:v>
                </c:pt>
                <c:pt idx="136">
                  <c:v>1.5266109090909097</c:v>
                </c:pt>
                <c:pt idx="137">
                  <c:v>1.5266109090909097</c:v>
                </c:pt>
                <c:pt idx="138">
                  <c:v>1.5266109090909097</c:v>
                </c:pt>
                <c:pt idx="139">
                  <c:v>1.5266109090909097</c:v>
                </c:pt>
                <c:pt idx="140">
                  <c:v>1.5266109090909097</c:v>
                </c:pt>
                <c:pt idx="141">
                  <c:v>1.5266109090909097</c:v>
                </c:pt>
                <c:pt idx="142">
                  <c:v>1.5266109090909097</c:v>
                </c:pt>
                <c:pt idx="143">
                  <c:v>1.5266109090909097</c:v>
                </c:pt>
                <c:pt idx="144">
                  <c:v>1.5266109090909097</c:v>
                </c:pt>
                <c:pt idx="145">
                  <c:v>1.5266109090909097</c:v>
                </c:pt>
                <c:pt idx="146">
                  <c:v>1.5266109090909097</c:v>
                </c:pt>
                <c:pt idx="147">
                  <c:v>1.5266109090909097</c:v>
                </c:pt>
                <c:pt idx="148">
                  <c:v>1.5266109090909097</c:v>
                </c:pt>
                <c:pt idx="149">
                  <c:v>1.5266109090909097</c:v>
                </c:pt>
                <c:pt idx="150">
                  <c:v>1.5266109090909097</c:v>
                </c:pt>
                <c:pt idx="151">
                  <c:v>1.5266109090909097</c:v>
                </c:pt>
                <c:pt idx="152">
                  <c:v>1.5266109090909097</c:v>
                </c:pt>
                <c:pt idx="153">
                  <c:v>1.5266109090909097</c:v>
                </c:pt>
                <c:pt idx="154">
                  <c:v>1.5266109090909097</c:v>
                </c:pt>
                <c:pt idx="155">
                  <c:v>1.5266109090909097</c:v>
                </c:pt>
                <c:pt idx="156">
                  <c:v>1.5266109090909097</c:v>
                </c:pt>
                <c:pt idx="157">
                  <c:v>1.5266109090909097</c:v>
                </c:pt>
                <c:pt idx="158">
                  <c:v>1.5266109090909097</c:v>
                </c:pt>
                <c:pt idx="159">
                  <c:v>1.5266109090909097</c:v>
                </c:pt>
                <c:pt idx="160">
                  <c:v>1.5266109090909097</c:v>
                </c:pt>
                <c:pt idx="161">
                  <c:v>1.5266109090909097</c:v>
                </c:pt>
                <c:pt idx="162">
                  <c:v>1.5266109090909097</c:v>
                </c:pt>
                <c:pt idx="163">
                  <c:v>1.5266109090909097</c:v>
                </c:pt>
                <c:pt idx="164">
                  <c:v>1.5266109090909097</c:v>
                </c:pt>
                <c:pt idx="165">
                  <c:v>1.5266109090909097</c:v>
                </c:pt>
                <c:pt idx="166">
                  <c:v>1.5266109090909097</c:v>
                </c:pt>
                <c:pt idx="167">
                  <c:v>1.5266109090909097</c:v>
                </c:pt>
                <c:pt idx="168">
                  <c:v>1.5266109090909097</c:v>
                </c:pt>
                <c:pt idx="169">
                  <c:v>1.5266109090909097</c:v>
                </c:pt>
                <c:pt idx="170">
                  <c:v>1.5266109090909097</c:v>
                </c:pt>
                <c:pt idx="171">
                  <c:v>1.5266109090909097</c:v>
                </c:pt>
                <c:pt idx="172">
                  <c:v>1.5266109090909097</c:v>
                </c:pt>
                <c:pt idx="173">
                  <c:v>1.5266109090909097</c:v>
                </c:pt>
                <c:pt idx="174">
                  <c:v>1.5266109090909097</c:v>
                </c:pt>
                <c:pt idx="175">
                  <c:v>1.5266109090909097</c:v>
                </c:pt>
                <c:pt idx="176">
                  <c:v>1.5266109090909097</c:v>
                </c:pt>
                <c:pt idx="177">
                  <c:v>1.5266109090909097</c:v>
                </c:pt>
                <c:pt idx="178">
                  <c:v>1.5266109090909097</c:v>
                </c:pt>
                <c:pt idx="179">
                  <c:v>1.5266109090909097</c:v>
                </c:pt>
                <c:pt idx="180">
                  <c:v>1.5266109090909097</c:v>
                </c:pt>
                <c:pt idx="181">
                  <c:v>1.5266109090909097</c:v>
                </c:pt>
                <c:pt idx="182">
                  <c:v>1.5266109090909097</c:v>
                </c:pt>
                <c:pt idx="183">
                  <c:v>1.5266109090909097</c:v>
                </c:pt>
                <c:pt idx="184">
                  <c:v>1.5266109090909097</c:v>
                </c:pt>
                <c:pt idx="185">
                  <c:v>1.5266109090909097</c:v>
                </c:pt>
                <c:pt idx="186">
                  <c:v>1.5266109090909097</c:v>
                </c:pt>
                <c:pt idx="187">
                  <c:v>1.5266109090909097</c:v>
                </c:pt>
                <c:pt idx="188">
                  <c:v>1.5266109090909097</c:v>
                </c:pt>
                <c:pt idx="189">
                  <c:v>1.5266109090909097</c:v>
                </c:pt>
                <c:pt idx="190">
                  <c:v>1.5266109090909097</c:v>
                </c:pt>
                <c:pt idx="191">
                  <c:v>1.5266109090909097</c:v>
                </c:pt>
                <c:pt idx="192">
                  <c:v>1.5266109090909097</c:v>
                </c:pt>
                <c:pt idx="193">
                  <c:v>1.5266109090909097</c:v>
                </c:pt>
                <c:pt idx="194">
                  <c:v>1.5266109090909097</c:v>
                </c:pt>
                <c:pt idx="195">
                  <c:v>1.5266109090909097</c:v>
                </c:pt>
                <c:pt idx="196">
                  <c:v>1.5266109090909097</c:v>
                </c:pt>
                <c:pt idx="197">
                  <c:v>1.5266109090909097</c:v>
                </c:pt>
                <c:pt idx="198">
                  <c:v>1.5266109090909097</c:v>
                </c:pt>
                <c:pt idx="199">
                  <c:v>1.5266109090909097</c:v>
                </c:pt>
                <c:pt idx="200">
                  <c:v>1.5266109090909097</c:v>
                </c:pt>
                <c:pt idx="201">
                  <c:v>1.5266109090909097</c:v>
                </c:pt>
                <c:pt idx="202">
                  <c:v>1.5266109090909097</c:v>
                </c:pt>
                <c:pt idx="203">
                  <c:v>1.5266109090909097</c:v>
                </c:pt>
                <c:pt idx="204">
                  <c:v>1.5266109090909097</c:v>
                </c:pt>
                <c:pt idx="205">
                  <c:v>1.5266109090909097</c:v>
                </c:pt>
                <c:pt idx="206">
                  <c:v>1.5266109090909097</c:v>
                </c:pt>
                <c:pt idx="207">
                  <c:v>1.5266109090909097</c:v>
                </c:pt>
                <c:pt idx="208">
                  <c:v>1.5266109090909097</c:v>
                </c:pt>
                <c:pt idx="209">
                  <c:v>1.5266109090909097</c:v>
                </c:pt>
                <c:pt idx="210">
                  <c:v>1.5266109090909097</c:v>
                </c:pt>
                <c:pt idx="211">
                  <c:v>1.5266109090909097</c:v>
                </c:pt>
                <c:pt idx="212">
                  <c:v>1.5266109090909097</c:v>
                </c:pt>
                <c:pt idx="213">
                  <c:v>1.5266109090909097</c:v>
                </c:pt>
                <c:pt idx="214">
                  <c:v>1.5266109090909097</c:v>
                </c:pt>
                <c:pt idx="215">
                  <c:v>1.5266109090909097</c:v>
                </c:pt>
                <c:pt idx="216">
                  <c:v>1.5266109090909097</c:v>
                </c:pt>
                <c:pt idx="217">
                  <c:v>1.5266109090909097</c:v>
                </c:pt>
                <c:pt idx="218">
                  <c:v>1.5266109090909097</c:v>
                </c:pt>
                <c:pt idx="219">
                  <c:v>1.5266109090909097</c:v>
                </c:pt>
                <c:pt idx="220">
                  <c:v>1.5266109090909097</c:v>
                </c:pt>
                <c:pt idx="221">
                  <c:v>1.5266109090909097</c:v>
                </c:pt>
                <c:pt idx="222">
                  <c:v>1.5266109090909097</c:v>
                </c:pt>
                <c:pt idx="223">
                  <c:v>1.5266109090909097</c:v>
                </c:pt>
                <c:pt idx="224">
                  <c:v>1.5266109090909097</c:v>
                </c:pt>
                <c:pt idx="225">
                  <c:v>1.5266109090909097</c:v>
                </c:pt>
                <c:pt idx="226">
                  <c:v>1.5266109090909097</c:v>
                </c:pt>
                <c:pt idx="227">
                  <c:v>1.5266109090909097</c:v>
                </c:pt>
                <c:pt idx="228">
                  <c:v>1.5266109090909097</c:v>
                </c:pt>
                <c:pt idx="229">
                  <c:v>1.5266109090909097</c:v>
                </c:pt>
                <c:pt idx="230">
                  <c:v>1.5266109090909097</c:v>
                </c:pt>
                <c:pt idx="231">
                  <c:v>1.5266109090909097</c:v>
                </c:pt>
                <c:pt idx="232">
                  <c:v>1.5266109090909097</c:v>
                </c:pt>
                <c:pt idx="233">
                  <c:v>1.5266109090909097</c:v>
                </c:pt>
                <c:pt idx="234">
                  <c:v>1.5266109090909097</c:v>
                </c:pt>
                <c:pt idx="235">
                  <c:v>1.5266109090909097</c:v>
                </c:pt>
                <c:pt idx="236">
                  <c:v>1.5266109090909097</c:v>
                </c:pt>
                <c:pt idx="237">
                  <c:v>1.5266109090909097</c:v>
                </c:pt>
                <c:pt idx="238">
                  <c:v>1.5266109090909097</c:v>
                </c:pt>
                <c:pt idx="239">
                  <c:v>1.5266109090909097</c:v>
                </c:pt>
                <c:pt idx="240">
                  <c:v>1.5266109090909097</c:v>
                </c:pt>
                <c:pt idx="241">
                  <c:v>1.5266109090909097</c:v>
                </c:pt>
                <c:pt idx="242">
                  <c:v>1.5266109090909097</c:v>
                </c:pt>
                <c:pt idx="243">
                  <c:v>1.5266109090909097</c:v>
                </c:pt>
                <c:pt idx="244">
                  <c:v>1.5266109090909097</c:v>
                </c:pt>
                <c:pt idx="245">
                  <c:v>1.5266109090909097</c:v>
                </c:pt>
                <c:pt idx="246">
                  <c:v>1.5266109090909097</c:v>
                </c:pt>
                <c:pt idx="247">
                  <c:v>1.5266109090909097</c:v>
                </c:pt>
                <c:pt idx="248">
                  <c:v>1.5266109090909097</c:v>
                </c:pt>
                <c:pt idx="249">
                  <c:v>1.5266109090909097</c:v>
                </c:pt>
                <c:pt idx="250">
                  <c:v>1.5266109090909097</c:v>
                </c:pt>
                <c:pt idx="251">
                  <c:v>1.5266109090909097</c:v>
                </c:pt>
                <c:pt idx="252">
                  <c:v>1.5266109090909097</c:v>
                </c:pt>
                <c:pt idx="253">
                  <c:v>1.5266109090909097</c:v>
                </c:pt>
                <c:pt idx="254">
                  <c:v>1.5266109090909097</c:v>
                </c:pt>
                <c:pt idx="255">
                  <c:v>1.5266109090909097</c:v>
                </c:pt>
                <c:pt idx="256">
                  <c:v>1.5266109090909097</c:v>
                </c:pt>
                <c:pt idx="257">
                  <c:v>1.5266109090909097</c:v>
                </c:pt>
                <c:pt idx="258">
                  <c:v>1.5266109090909097</c:v>
                </c:pt>
                <c:pt idx="259">
                  <c:v>1.5266109090909097</c:v>
                </c:pt>
                <c:pt idx="260">
                  <c:v>1.5266109090909097</c:v>
                </c:pt>
                <c:pt idx="261">
                  <c:v>1.5266109090909097</c:v>
                </c:pt>
                <c:pt idx="262">
                  <c:v>1.5266109090909097</c:v>
                </c:pt>
                <c:pt idx="263">
                  <c:v>1.5266109090909097</c:v>
                </c:pt>
                <c:pt idx="264">
                  <c:v>1.5266109090909097</c:v>
                </c:pt>
                <c:pt idx="265">
                  <c:v>1.5266109090909097</c:v>
                </c:pt>
                <c:pt idx="266">
                  <c:v>1.5266109090909097</c:v>
                </c:pt>
                <c:pt idx="267">
                  <c:v>1.5266109090909097</c:v>
                </c:pt>
                <c:pt idx="268">
                  <c:v>1.5266109090909097</c:v>
                </c:pt>
                <c:pt idx="269">
                  <c:v>1.5266109090909097</c:v>
                </c:pt>
                <c:pt idx="270">
                  <c:v>1.5266109090909097</c:v>
                </c:pt>
                <c:pt idx="271">
                  <c:v>1.5266109090909097</c:v>
                </c:pt>
                <c:pt idx="272">
                  <c:v>1.5266109090909097</c:v>
                </c:pt>
                <c:pt idx="273">
                  <c:v>1.5266109090909097</c:v>
                </c:pt>
                <c:pt idx="274">
                  <c:v>1.5266109090909097</c:v>
                </c:pt>
              </c:numCache>
            </c:numRef>
          </c:val>
          <c:smooth val="0"/>
          <c:extLst>
            <c:ext xmlns:c16="http://schemas.microsoft.com/office/drawing/2014/chart" uri="{C3380CC4-5D6E-409C-BE32-E72D297353CC}">
              <c16:uniqueId val="{00000004-2C86-4385-8EA7-2DAF1C9AC7E6}"/>
            </c:ext>
          </c:extLst>
        </c:ser>
        <c:dLbls>
          <c:showLegendKey val="0"/>
          <c:showVal val="0"/>
          <c:showCatName val="0"/>
          <c:showSerName val="0"/>
          <c:showPercent val="0"/>
          <c:showBubbleSize val="0"/>
        </c:dLbls>
        <c:smooth val="0"/>
        <c:axId val="1921380367"/>
        <c:axId val="1921381327"/>
      </c:lineChart>
      <c:catAx>
        <c:axId val="1921380367"/>
        <c:scaling>
          <c:orientation val="minMax"/>
        </c:scaling>
        <c:delete val="1"/>
        <c:axPos val="b"/>
        <c:numFmt formatCode="General" sourceLinked="1"/>
        <c:majorTickMark val="none"/>
        <c:minorTickMark val="none"/>
        <c:tickLblPos val="nextTo"/>
        <c:crossAx val="1921381327"/>
        <c:crosses val="autoZero"/>
        <c:auto val="1"/>
        <c:lblAlgn val="ctr"/>
        <c:lblOffset val="100"/>
        <c:noMultiLvlLbl val="0"/>
      </c:catAx>
      <c:valAx>
        <c:axId val="1921381327"/>
        <c:scaling>
          <c:orientation val="minMax"/>
          <c:max val="2.2000000000000002"/>
          <c:min val="0.9"/>
        </c:scaling>
        <c:delete val="1"/>
        <c:axPos val="l"/>
        <c:numFmt formatCode="0.00" sourceLinked="0"/>
        <c:majorTickMark val="none"/>
        <c:minorTickMark val="none"/>
        <c:tickLblPos val="nextTo"/>
        <c:crossAx val="19213803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[Spotreba_Toyota.xlsm]Pvt_Calculations!Fuel Cost by Country</c:name>
    <c:fmtId val="3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r>
              <a:rPr lang="en-US"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rPr>
              <a:t>Fuel Cost by Country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endParaRPr lang="sk-SK"/>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rgbClr val="046A90"/>
          </a:solidFill>
          <a:ln w="19050">
            <a:noFill/>
          </a:ln>
          <a:effectLst>
            <a:outerShdw blurRad="63500" sx="102000" sy="102000" algn="ctr" rotWithShape="0">
              <a:prstClr val="black">
                <a:alpha val="40000"/>
              </a:prstClr>
            </a:outerShdw>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046A90"/>
          </a:solidFill>
          <a:ln w="19050">
            <a:noFill/>
          </a:ln>
          <a:effectLst>
            <a:outerShdw blurRad="63500" sx="102000" sy="102000" algn="ctr" rotWithShape="0">
              <a:prstClr val="black">
                <a:alpha val="40000"/>
              </a:prstClr>
            </a:outerShdw>
          </a:effectLst>
        </c:spPr>
      </c:pivotFmt>
      <c:pivotFmt>
        <c:idx val="33"/>
        <c:spPr>
          <a:solidFill>
            <a:srgbClr val="046A90"/>
          </a:solidFill>
          <a:ln w="19050">
            <a:noFill/>
          </a:ln>
          <a:effectLst>
            <a:outerShdw blurRad="63500" sx="102000" sy="102000" algn="ctr" rotWithShape="0">
              <a:prstClr val="black">
                <a:alpha val="40000"/>
              </a:prstClr>
            </a:outerShdw>
          </a:effectLst>
        </c:spPr>
      </c:pivotFmt>
      <c:pivotFmt>
        <c:idx val="34"/>
        <c:spPr>
          <a:solidFill>
            <a:srgbClr val="046A90"/>
          </a:solidFill>
          <a:ln w="19050">
            <a:noFill/>
          </a:ln>
          <a:effectLst>
            <a:outerShdw blurRad="63500" sx="102000" sy="102000" algn="ctr" rotWithShape="0">
              <a:prstClr val="black">
                <a:alpha val="40000"/>
              </a:prstClr>
            </a:outerShdw>
          </a:effectLst>
        </c:spPr>
      </c:pivotFmt>
      <c:pivotFmt>
        <c:idx val="35"/>
        <c:spPr>
          <a:solidFill>
            <a:srgbClr val="046A90"/>
          </a:solidFill>
          <a:ln w="19050">
            <a:noFill/>
          </a:ln>
          <a:effectLst>
            <a:outerShdw blurRad="63500" sx="102000" sy="102000" algn="ctr" rotWithShape="0">
              <a:prstClr val="black">
                <a:alpha val="40000"/>
              </a:prstClr>
            </a:outerShdw>
          </a:effectLst>
        </c:spPr>
      </c:pivotFmt>
      <c:pivotFmt>
        <c:idx val="36"/>
        <c:spPr>
          <a:solidFill>
            <a:srgbClr val="046A90"/>
          </a:solidFill>
          <a:ln w="19050">
            <a:noFill/>
          </a:ln>
          <a:effectLst>
            <a:outerShdw blurRad="63500" sx="102000" sy="102000" algn="ctr" rotWithShape="0">
              <a:prstClr val="black">
                <a:alpha val="40000"/>
              </a:prstClr>
            </a:outerShdw>
          </a:effectLst>
        </c:spPr>
      </c:pivotFmt>
    </c:pivotFmts>
    <c:plotArea>
      <c:layout/>
      <c:barChart>
        <c:barDir val="col"/>
        <c:grouping val="clustered"/>
        <c:varyColors val="0"/>
        <c:ser>
          <c:idx val="0"/>
          <c:order val="0"/>
          <c:tx>
            <c:strRef>
              <c:f>Pvt_Calculations!$L$13</c:f>
              <c:strCache>
                <c:ptCount val="1"/>
                <c:pt idx="0">
                  <c:v>Total</c:v>
                </c:pt>
              </c:strCache>
            </c:strRef>
          </c:tx>
          <c:spPr>
            <a:solidFill>
              <a:srgbClr val="046A90"/>
            </a:solidFill>
            <a:ln w="19050">
              <a:noFill/>
            </a:ln>
            <a:effectLst>
              <a:outerShdw blurRad="63500" sx="102000" sy="102000" algn="ctr" rotWithShape="0">
                <a:prstClr val="black">
                  <a:alpha val="40000"/>
                </a:prstClr>
              </a:outerShdw>
            </a:effectLst>
          </c:spPr>
          <c:invertIfNegative val="0"/>
          <c:dPt>
            <c:idx val="0"/>
            <c:invertIfNegative val="0"/>
            <c:bubble3D val="0"/>
            <c:spPr>
              <a:solidFill>
                <a:srgbClr val="046A90"/>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1-D8E2-4C02-B3A1-E85D45DB93CD}"/>
              </c:ext>
            </c:extLst>
          </c:dPt>
          <c:dPt>
            <c:idx val="1"/>
            <c:invertIfNegative val="0"/>
            <c:bubble3D val="0"/>
            <c:spPr>
              <a:solidFill>
                <a:srgbClr val="046A90"/>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3-D8E2-4C02-B3A1-E85D45DB93CD}"/>
              </c:ext>
            </c:extLst>
          </c:dPt>
          <c:dPt>
            <c:idx val="2"/>
            <c:invertIfNegative val="0"/>
            <c:bubble3D val="0"/>
            <c:spPr>
              <a:solidFill>
                <a:srgbClr val="046A90"/>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5-D8E2-4C02-B3A1-E85D45DB93CD}"/>
              </c:ext>
            </c:extLst>
          </c:dPt>
          <c:dPt>
            <c:idx val="3"/>
            <c:invertIfNegative val="0"/>
            <c:bubble3D val="0"/>
            <c:spPr>
              <a:solidFill>
                <a:srgbClr val="046A90"/>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7-D8E2-4C02-B3A1-E85D45DB93CD}"/>
              </c:ext>
            </c:extLst>
          </c:dPt>
          <c:dPt>
            <c:idx val="4"/>
            <c:invertIfNegative val="0"/>
            <c:bubble3D val="0"/>
            <c:spPr>
              <a:solidFill>
                <a:srgbClr val="046A90"/>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9-D8E2-4C02-B3A1-E85D45DB93CD}"/>
              </c:ext>
            </c:extLst>
          </c:dPt>
          <c:dLbls>
            <c:numFmt formatCode="#,##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Pvt_Calculations!$K$14:$K$19</c:f>
              <c:strCache>
                <c:ptCount val="5"/>
                <c:pt idx="0">
                  <c:v>SK</c:v>
                </c:pt>
                <c:pt idx="1">
                  <c:v>PL</c:v>
                </c:pt>
                <c:pt idx="2">
                  <c:v>DE</c:v>
                </c:pt>
                <c:pt idx="3">
                  <c:v>CZ</c:v>
                </c:pt>
                <c:pt idx="4">
                  <c:v>AT</c:v>
                </c:pt>
              </c:strCache>
            </c:strRef>
          </c:cat>
          <c:val>
            <c:numRef>
              <c:f>Pvt_Calculations!$L$14:$L$19</c:f>
              <c:numCache>
                <c:formatCode>_-* #,##0.00\ [$€-41B]_-;\-* #,##0.00\ [$€-41B]_-;_-* "-"??\ [$€-41B]_-;_-@_-</c:formatCode>
                <c:ptCount val="5"/>
                <c:pt idx="0">
                  <c:v>3671.68</c:v>
                </c:pt>
                <c:pt idx="1">
                  <c:v>367.28999999999996</c:v>
                </c:pt>
                <c:pt idx="2">
                  <c:v>4453.2800000000007</c:v>
                </c:pt>
                <c:pt idx="3">
                  <c:v>54</c:v>
                </c:pt>
                <c:pt idx="4">
                  <c:v>3525.5299999999997</c:v>
                </c:pt>
              </c:numCache>
            </c:numRef>
          </c:val>
          <c:extLst>
            <c:ext xmlns:c16="http://schemas.microsoft.com/office/drawing/2014/chart" uri="{C3380CC4-5D6E-409C-BE32-E72D297353CC}">
              <c16:uniqueId val="{0000000A-D8E2-4C02-B3A1-E85D45DB93CD}"/>
            </c:ext>
          </c:extLst>
        </c:ser>
        <c:dLbls>
          <c:dLblPos val="outEnd"/>
          <c:showLegendKey val="0"/>
          <c:showVal val="1"/>
          <c:showCatName val="0"/>
          <c:showSerName val="0"/>
          <c:showPercent val="0"/>
          <c:showBubbleSize val="0"/>
        </c:dLbls>
        <c:gapWidth val="100"/>
        <c:axId val="2101367791"/>
        <c:axId val="2101366351"/>
      </c:barChart>
      <c:catAx>
        <c:axId val="2101367791"/>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sk-SK"/>
          </a:p>
        </c:txPr>
        <c:crossAx val="2101366351"/>
        <c:crosses val="autoZero"/>
        <c:auto val="1"/>
        <c:lblAlgn val="ctr"/>
        <c:lblOffset val="100"/>
        <c:noMultiLvlLbl val="0"/>
      </c:catAx>
      <c:valAx>
        <c:axId val="2101366351"/>
        <c:scaling>
          <c:orientation val="minMax"/>
        </c:scaling>
        <c:delete val="1"/>
        <c:axPos val="l"/>
        <c:numFmt formatCode="_-* #,##0.00\ [$€-41B]_-;\-* #,##0.00\ [$€-41B]_-;_-* &quot;-&quot;??\ [$€-41B]_-;_-@_-" sourceLinked="1"/>
        <c:majorTickMark val="out"/>
        <c:minorTickMark val="none"/>
        <c:tickLblPos val="nextTo"/>
        <c:crossAx val="21013677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r>
              <a: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rPr>
              <a:t>Fueling Payment per Fill-up and Average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endParaRPr lang="sk-SK"/>
        </a:p>
      </c:txPr>
    </c:title>
    <c:autoTitleDeleted val="0"/>
    <c:plotArea>
      <c:layout/>
      <c:lineChart>
        <c:grouping val="standard"/>
        <c:varyColors val="0"/>
        <c:ser>
          <c:idx val="0"/>
          <c:order val="0"/>
          <c:tx>
            <c:strRef>
              <c:f>'Raw_FuelLog'!$G$1</c:f>
              <c:strCache>
                <c:ptCount val="1"/>
                <c:pt idx="0">
                  <c:v>Amount_EUR</c:v>
                </c:pt>
              </c:strCache>
            </c:strRef>
          </c:tx>
          <c:spPr>
            <a:ln w="28575" cap="rnd">
              <a:solidFill>
                <a:srgbClr val="0A8F8C"/>
              </a:solidFill>
              <a:round/>
            </a:ln>
            <a:effectLst>
              <a:outerShdw blurRad="63500" sx="102000" sy="102000" algn="ctr" rotWithShape="0">
                <a:prstClr val="black">
                  <a:alpha val="40000"/>
                </a:prstClr>
              </a:outerShdw>
            </a:effectLst>
          </c:spPr>
          <c:marker>
            <c:symbol val="none"/>
          </c:marker>
          <c:dLbls>
            <c:dLbl>
              <c:idx val="96"/>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C56-4671-AD2D-61CA15E9E222}"/>
                </c:ext>
              </c:extLst>
            </c:dLbl>
            <c:dLbl>
              <c:idx val="126"/>
              <c:numFmt formatCode="#,##0.0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C56-4671-AD2D-61CA15E9E222}"/>
                </c:ext>
              </c:extLst>
            </c:dLbl>
            <c:numFmt formatCode="#,##0.0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solidFill>
                    <a:effectLst/>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'Raw_FuelLog'!$D$2:$E$276</c:f>
              <c:multiLvlStrCache>
                <c:ptCount val="275"/>
                <c:lvl>
                  <c:pt idx="0">
                    <c:v>2020</c:v>
                  </c:pt>
                  <c:pt idx="1">
                    <c:v>2020</c:v>
                  </c:pt>
                  <c:pt idx="2">
                    <c:v>2020</c:v>
                  </c:pt>
                  <c:pt idx="3">
                    <c:v>2020</c:v>
                  </c:pt>
                  <c:pt idx="4">
                    <c:v>2020</c:v>
                  </c:pt>
                  <c:pt idx="5">
                    <c:v>2020</c:v>
                  </c:pt>
                  <c:pt idx="6">
                    <c:v>2020</c:v>
                  </c:pt>
                  <c:pt idx="7">
                    <c:v>2020</c:v>
                  </c:pt>
                  <c:pt idx="8">
                    <c:v>2020</c:v>
                  </c:pt>
                  <c:pt idx="9">
                    <c:v>2020</c:v>
                  </c:pt>
                  <c:pt idx="10">
                    <c:v>2020</c:v>
                  </c:pt>
                  <c:pt idx="11">
                    <c:v>2020</c:v>
                  </c:pt>
                  <c:pt idx="12">
                    <c:v>2020</c:v>
                  </c:pt>
                  <c:pt idx="13">
                    <c:v>2020</c:v>
                  </c:pt>
                  <c:pt idx="14">
                    <c:v>2020</c:v>
                  </c:pt>
                  <c:pt idx="15">
                    <c:v>2020</c:v>
                  </c:pt>
                  <c:pt idx="16">
                    <c:v>2020</c:v>
                  </c:pt>
                  <c:pt idx="17">
                    <c:v>2020</c:v>
                  </c:pt>
                  <c:pt idx="18">
                    <c:v>2020</c:v>
                  </c:pt>
                  <c:pt idx="19">
                    <c:v>2020</c:v>
                  </c:pt>
                  <c:pt idx="20">
                    <c:v>2020</c:v>
                  </c:pt>
                  <c:pt idx="21">
                    <c:v>2020</c:v>
                  </c:pt>
                  <c:pt idx="22">
                    <c:v>2020</c:v>
                  </c:pt>
                  <c:pt idx="23">
                    <c:v>2020</c:v>
                  </c:pt>
                  <c:pt idx="24">
                    <c:v>2020</c:v>
                  </c:pt>
                  <c:pt idx="25">
                    <c:v>2020</c:v>
                  </c:pt>
                  <c:pt idx="26">
                    <c:v>2020</c:v>
                  </c:pt>
                  <c:pt idx="27">
                    <c:v>2020</c:v>
                  </c:pt>
                  <c:pt idx="28">
                    <c:v>2020</c:v>
                  </c:pt>
                  <c:pt idx="29">
                    <c:v>2020</c:v>
                  </c:pt>
                  <c:pt idx="30">
                    <c:v>2020</c:v>
                  </c:pt>
                  <c:pt idx="31">
                    <c:v>2020</c:v>
                  </c:pt>
                  <c:pt idx="32">
                    <c:v>2020</c:v>
                  </c:pt>
                  <c:pt idx="33">
                    <c:v>2020</c:v>
                  </c:pt>
                  <c:pt idx="34">
                    <c:v>2020</c:v>
                  </c:pt>
                  <c:pt idx="35">
                    <c:v>2020</c:v>
                  </c:pt>
                  <c:pt idx="36">
                    <c:v>2020</c:v>
                  </c:pt>
                  <c:pt idx="37">
                    <c:v>2020</c:v>
                  </c:pt>
                  <c:pt idx="38">
                    <c:v>2020</c:v>
                  </c:pt>
                  <c:pt idx="39">
                    <c:v>2020</c:v>
                  </c:pt>
                  <c:pt idx="40">
                    <c:v>2020</c:v>
                  </c:pt>
                  <c:pt idx="41">
                    <c:v>2020</c:v>
                  </c:pt>
                  <c:pt idx="42">
                    <c:v>2020</c:v>
                  </c:pt>
                  <c:pt idx="43">
                    <c:v>2020</c:v>
                  </c:pt>
                  <c:pt idx="44">
                    <c:v>2020</c:v>
                  </c:pt>
                  <c:pt idx="45">
                    <c:v>2020</c:v>
                  </c:pt>
                  <c:pt idx="46">
                    <c:v>2020</c:v>
                  </c:pt>
                  <c:pt idx="47">
                    <c:v>2020</c:v>
                  </c:pt>
                  <c:pt idx="48">
                    <c:v>2020</c:v>
                  </c:pt>
                  <c:pt idx="49">
                    <c:v>2021</c:v>
                  </c:pt>
                  <c:pt idx="50">
                    <c:v>2021</c:v>
                  </c:pt>
                  <c:pt idx="51">
                    <c:v>2021</c:v>
                  </c:pt>
                  <c:pt idx="52">
                    <c:v>2021</c:v>
                  </c:pt>
                  <c:pt idx="53">
                    <c:v>2021</c:v>
                  </c:pt>
                  <c:pt idx="54">
                    <c:v>2021</c:v>
                  </c:pt>
                  <c:pt idx="55">
                    <c:v>2021</c:v>
                  </c:pt>
                  <c:pt idx="56">
                    <c:v>2021</c:v>
                  </c:pt>
                  <c:pt idx="57">
                    <c:v>2021</c:v>
                  </c:pt>
                  <c:pt idx="58">
                    <c:v>2021</c:v>
                  </c:pt>
                  <c:pt idx="59">
                    <c:v>2021</c:v>
                  </c:pt>
                  <c:pt idx="60">
                    <c:v>2021</c:v>
                  </c:pt>
                  <c:pt idx="61">
                    <c:v>2021</c:v>
                  </c:pt>
                  <c:pt idx="62">
                    <c:v>2021</c:v>
                  </c:pt>
                  <c:pt idx="63">
                    <c:v>2021</c:v>
                  </c:pt>
                  <c:pt idx="64">
                    <c:v>2021</c:v>
                  </c:pt>
                  <c:pt idx="65">
                    <c:v>2021</c:v>
                  </c:pt>
                  <c:pt idx="66">
                    <c:v>2021</c:v>
                  </c:pt>
                  <c:pt idx="67">
                    <c:v>2021</c:v>
                  </c:pt>
                  <c:pt idx="68">
                    <c:v>2021</c:v>
                  </c:pt>
                  <c:pt idx="69">
                    <c:v>2021</c:v>
                  </c:pt>
                  <c:pt idx="70">
                    <c:v>2021</c:v>
                  </c:pt>
                  <c:pt idx="71">
                    <c:v>2021</c:v>
                  </c:pt>
                  <c:pt idx="72">
                    <c:v>2021</c:v>
                  </c:pt>
                  <c:pt idx="73">
                    <c:v>2021</c:v>
                  </c:pt>
                  <c:pt idx="74">
                    <c:v>2021</c:v>
                  </c:pt>
                  <c:pt idx="75">
                    <c:v>2021</c:v>
                  </c:pt>
                  <c:pt idx="76">
                    <c:v>2021</c:v>
                  </c:pt>
                  <c:pt idx="77">
                    <c:v>2021</c:v>
                  </c:pt>
                  <c:pt idx="78">
                    <c:v>2021</c:v>
                  </c:pt>
                  <c:pt idx="79">
                    <c:v>2021</c:v>
                  </c:pt>
                  <c:pt idx="80">
                    <c:v>2021</c:v>
                  </c:pt>
                  <c:pt idx="81">
                    <c:v>2021</c:v>
                  </c:pt>
                  <c:pt idx="82">
                    <c:v>2021</c:v>
                  </c:pt>
                  <c:pt idx="83">
                    <c:v>2021</c:v>
                  </c:pt>
                  <c:pt idx="84">
                    <c:v>2021</c:v>
                  </c:pt>
                  <c:pt idx="85">
                    <c:v>2021</c:v>
                  </c:pt>
                  <c:pt idx="86">
                    <c:v>2021</c:v>
                  </c:pt>
                  <c:pt idx="87">
                    <c:v>2021</c:v>
                  </c:pt>
                  <c:pt idx="88">
                    <c:v>2021</c:v>
                  </c:pt>
                  <c:pt idx="89">
                    <c:v>2021</c:v>
                  </c:pt>
                  <c:pt idx="90">
                    <c:v>2021</c:v>
                  </c:pt>
                  <c:pt idx="91">
                    <c:v>2021</c:v>
                  </c:pt>
                  <c:pt idx="92">
                    <c:v>2021</c:v>
                  </c:pt>
                  <c:pt idx="93">
                    <c:v>2021</c:v>
                  </c:pt>
                  <c:pt idx="94">
                    <c:v>2021</c:v>
                  </c:pt>
                  <c:pt idx="95">
                    <c:v>2021</c:v>
                  </c:pt>
                  <c:pt idx="96">
                    <c:v>2021</c:v>
                  </c:pt>
                  <c:pt idx="97">
                    <c:v>2021</c:v>
                  </c:pt>
                  <c:pt idx="98">
                    <c:v>2021</c:v>
                  </c:pt>
                  <c:pt idx="99">
                    <c:v>2021</c:v>
                  </c:pt>
                  <c:pt idx="100">
                    <c:v>2021</c:v>
                  </c:pt>
                  <c:pt idx="101">
                    <c:v>2021</c:v>
                  </c:pt>
                  <c:pt idx="102">
                    <c:v>2022</c:v>
                  </c:pt>
                  <c:pt idx="103">
                    <c:v>2022</c:v>
                  </c:pt>
                  <c:pt idx="104">
                    <c:v>2022</c:v>
                  </c:pt>
                  <c:pt idx="105">
                    <c:v>2022</c:v>
                  </c:pt>
                  <c:pt idx="106">
                    <c:v>2022</c:v>
                  </c:pt>
                  <c:pt idx="107">
                    <c:v>2022</c:v>
                  </c:pt>
                  <c:pt idx="108">
                    <c:v>2022</c:v>
                  </c:pt>
                  <c:pt idx="109">
                    <c:v>2022</c:v>
                  </c:pt>
                  <c:pt idx="110">
                    <c:v>2022</c:v>
                  </c:pt>
                  <c:pt idx="111">
                    <c:v>2022</c:v>
                  </c:pt>
                  <c:pt idx="112">
                    <c:v>2022</c:v>
                  </c:pt>
                  <c:pt idx="113">
                    <c:v>2022</c:v>
                  </c:pt>
                  <c:pt idx="114">
                    <c:v>2022</c:v>
                  </c:pt>
                  <c:pt idx="115">
                    <c:v>2022</c:v>
                  </c:pt>
                  <c:pt idx="116">
                    <c:v>2022</c:v>
                  </c:pt>
                  <c:pt idx="117">
                    <c:v>2022</c:v>
                  </c:pt>
                  <c:pt idx="118">
                    <c:v>2022</c:v>
                  </c:pt>
                  <c:pt idx="119">
                    <c:v>2022</c:v>
                  </c:pt>
                  <c:pt idx="120">
                    <c:v>2022</c:v>
                  </c:pt>
                  <c:pt idx="121">
                    <c:v>2022</c:v>
                  </c:pt>
                  <c:pt idx="122">
                    <c:v>2022</c:v>
                  </c:pt>
                  <c:pt idx="123">
                    <c:v>2022</c:v>
                  </c:pt>
                  <c:pt idx="124">
                    <c:v>2022</c:v>
                  </c:pt>
                  <c:pt idx="125">
                    <c:v>2022</c:v>
                  </c:pt>
                  <c:pt idx="126">
                    <c:v>2022</c:v>
                  </c:pt>
                  <c:pt idx="127">
                    <c:v>2022</c:v>
                  </c:pt>
                  <c:pt idx="128">
                    <c:v>2022</c:v>
                  </c:pt>
                  <c:pt idx="129">
                    <c:v>2022</c:v>
                  </c:pt>
                  <c:pt idx="130">
                    <c:v>2022</c:v>
                  </c:pt>
                  <c:pt idx="131">
                    <c:v>2022</c:v>
                  </c:pt>
                  <c:pt idx="132">
                    <c:v>2022</c:v>
                  </c:pt>
                  <c:pt idx="133">
                    <c:v>2022</c:v>
                  </c:pt>
                  <c:pt idx="134">
                    <c:v>2022</c:v>
                  </c:pt>
                  <c:pt idx="135">
                    <c:v>2022</c:v>
                  </c:pt>
                  <c:pt idx="136">
                    <c:v>2022</c:v>
                  </c:pt>
                  <c:pt idx="137">
                    <c:v>2022</c:v>
                  </c:pt>
                  <c:pt idx="138">
                    <c:v>2022</c:v>
                  </c:pt>
                  <c:pt idx="139">
                    <c:v>2022</c:v>
                  </c:pt>
                  <c:pt idx="140">
                    <c:v>2022</c:v>
                  </c:pt>
                  <c:pt idx="141">
                    <c:v>2022</c:v>
                  </c:pt>
                  <c:pt idx="142">
                    <c:v>2022</c:v>
                  </c:pt>
                  <c:pt idx="143">
                    <c:v>2022</c:v>
                  </c:pt>
                  <c:pt idx="144">
                    <c:v>2022</c:v>
                  </c:pt>
                  <c:pt idx="145">
                    <c:v>2022</c:v>
                  </c:pt>
                  <c:pt idx="146">
                    <c:v>2022</c:v>
                  </c:pt>
                  <c:pt idx="147">
                    <c:v>2022</c:v>
                  </c:pt>
                  <c:pt idx="148">
                    <c:v>2022</c:v>
                  </c:pt>
                  <c:pt idx="149">
                    <c:v>2022</c:v>
                  </c:pt>
                  <c:pt idx="150">
                    <c:v>2022</c:v>
                  </c:pt>
                  <c:pt idx="151">
                    <c:v>2022</c:v>
                  </c:pt>
                  <c:pt idx="152">
                    <c:v>2022</c:v>
                  </c:pt>
                  <c:pt idx="153">
                    <c:v>2022</c:v>
                  </c:pt>
                  <c:pt idx="154">
                    <c:v>2022</c:v>
                  </c:pt>
                  <c:pt idx="155">
                    <c:v>2022</c:v>
                  </c:pt>
                  <c:pt idx="156">
                    <c:v>2022</c:v>
                  </c:pt>
                  <c:pt idx="157">
                    <c:v>2022</c:v>
                  </c:pt>
                  <c:pt idx="158">
                    <c:v>2022</c:v>
                  </c:pt>
                  <c:pt idx="159">
                    <c:v>2022</c:v>
                  </c:pt>
                  <c:pt idx="160">
                    <c:v>2022</c:v>
                  </c:pt>
                  <c:pt idx="161">
                    <c:v>2022</c:v>
                  </c:pt>
                  <c:pt idx="162">
                    <c:v>2022</c:v>
                  </c:pt>
                  <c:pt idx="163">
                    <c:v>2022</c:v>
                  </c:pt>
                  <c:pt idx="164">
                    <c:v>2022</c:v>
                  </c:pt>
                  <c:pt idx="165">
                    <c:v>2022</c:v>
                  </c:pt>
                  <c:pt idx="166">
                    <c:v>2022</c:v>
                  </c:pt>
                  <c:pt idx="167">
                    <c:v>2022</c:v>
                  </c:pt>
                  <c:pt idx="168">
                    <c:v>2022</c:v>
                  </c:pt>
                  <c:pt idx="169">
                    <c:v>2023</c:v>
                  </c:pt>
                  <c:pt idx="170">
                    <c:v>2023</c:v>
                  </c:pt>
                  <c:pt idx="171">
                    <c:v>2023</c:v>
                  </c:pt>
                  <c:pt idx="172">
                    <c:v>2023</c:v>
                  </c:pt>
                  <c:pt idx="173">
                    <c:v>2023</c:v>
                  </c:pt>
                  <c:pt idx="174">
                    <c:v>2023</c:v>
                  </c:pt>
                  <c:pt idx="175">
                    <c:v>2023</c:v>
                  </c:pt>
                  <c:pt idx="176">
                    <c:v>2023</c:v>
                  </c:pt>
                  <c:pt idx="177">
                    <c:v>2023</c:v>
                  </c:pt>
                  <c:pt idx="178">
                    <c:v>2023</c:v>
                  </c:pt>
                  <c:pt idx="179">
                    <c:v>2023</c:v>
                  </c:pt>
                  <c:pt idx="180">
                    <c:v>2023</c:v>
                  </c:pt>
                  <c:pt idx="181">
                    <c:v>2023</c:v>
                  </c:pt>
                  <c:pt idx="182">
                    <c:v>2023</c:v>
                  </c:pt>
                  <c:pt idx="183">
                    <c:v>2023</c:v>
                  </c:pt>
                  <c:pt idx="184">
                    <c:v>2023</c:v>
                  </c:pt>
                  <c:pt idx="185">
                    <c:v>2023</c:v>
                  </c:pt>
                  <c:pt idx="186">
                    <c:v>2023</c:v>
                  </c:pt>
                  <c:pt idx="187">
                    <c:v>2023</c:v>
                  </c:pt>
                  <c:pt idx="188">
                    <c:v>2023</c:v>
                  </c:pt>
                  <c:pt idx="189">
                    <c:v>2023</c:v>
                  </c:pt>
                  <c:pt idx="190">
                    <c:v>2023</c:v>
                  </c:pt>
                  <c:pt idx="191">
                    <c:v>2023</c:v>
                  </c:pt>
                  <c:pt idx="192">
                    <c:v>2023</c:v>
                  </c:pt>
                  <c:pt idx="193">
                    <c:v>2023</c:v>
                  </c:pt>
                  <c:pt idx="194">
                    <c:v>2023</c:v>
                  </c:pt>
                  <c:pt idx="195">
                    <c:v>2023</c:v>
                  </c:pt>
                  <c:pt idx="196">
                    <c:v>2023</c:v>
                  </c:pt>
                  <c:pt idx="197">
                    <c:v>2023</c:v>
                  </c:pt>
                  <c:pt idx="198">
                    <c:v>2023</c:v>
                  </c:pt>
                  <c:pt idx="199">
                    <c:v>2023</c:v>
                  </c:pt>
                  <c:pt idx="200">
                    <c:v>2023</c:v>
                  </c:pt>
                  <c:pt idx="201">
                    <c:v>2023</c:v>
                  </c:pt>
                  <c:pt idx="202">
                    <c:v>2023</c:v>
                  </c:pt>
                  <c:pt idx="203">
                    <c:v>2023</c:v>
                  </c:pt>
                  <c:pt idx="204">
                    <c:v>2023</c:v>
                  </c:pt>
                  <c:pt idx="205">
                    <c:v>2023</c:v>
                  </c:pt>
                  <c:pt idx="206">
                    <c:v>2023</c:v>
                  </c:pt>
                  <c:pt idx="207">
                    <c:v>2023</c:v>
                  </c:pt>
                  <c:pt idx="208">
                    <c:v>2023</c:v>
                  </c:pt>
                  <c:pt idx="209">
                    <c:v>2023</c:v>
                  </c:pt>
                  <c:pt idx="210">
                    <c:v>2023</c:v>
                  </c:pt>
                  <c:pt idx="211">
                    <c:v>2023</c:v>
                  </c:pt>
                  <c:pt idx="212">
                    <c:v>2023</c:v>
                  </c:pt>
                  <c:pt idx="213">
                    <c:v>2023</c:v>
                  </c:pt>
                  <c:pt idx="214">
                    <c:v>2023</c:v>
                  </c:pt>
                  <c:pt idx="215">
                    <c:v>2023</c:v>
                  </c:pt>
                  <c:pt idx="216">
                    <c:v>2023</c:v>
                  </c:pt>
                  <c:pt idx="217">
                    <c:v>2023</c:v>
                  </c:pt>
                  <c:pt idx="218">
                    <c:v>2023</c:v>
                  </c:pt>
                  <c:pt idx="219">
                    <c:v>2023</c:v>
                  </c:pt>
                  <c:pt idx="220">
                    <c:v>2023</c:v>
                  </c:pt>
                  <c:pt idx="221">
                    <c:v>2023</c:v>
                  </c:pt>
                  <c:pt idx="222">
                    <c:v>2023</c:v>
                  </c:pt>
                  <c:pt idx="223">
                    <c:v>2023</c:v>
                  </c:pt>
                  <c:pt idx="224">
                    <c:v>2023</c:v>
                  </c:pt>
                  <c:pt idx="225">
                    <c:v>2023</c:v>
                  </c:pt>
                  <c:pt idx="226">
                    <c:v>2023</c:v>
                  </c:pt>
                  <c:pt idx="227">
                    <c:v>2023</c:v>
                  </c:pt>
                  <c:pt idx="228">
                    <c:v>2023</c:v>
                  </c:pt>
                  <c:pt idx="229">
                    <c:v>2023</c:v>
                  </c:pt>
                  <c:pt idx="230">
                    <c:v>2023</c:v>
                  </c:pt>
                  <c:pt idx="231">
                    <c:v>2023</c:v>
                  </c:pt>
                  <c:pt idx="232">
                    <c:v>2023</c:v>
                  </c:pt>
                  <c:pt idx="233">
                    <c:v>2023</c:v>
                  </c:pt>
                  <c:pt idx="234">
                    <c:v>2024</c:v>
                  </c:pt>
                  <c:pt idx="235">
                    <c:v>2024</c:v>
                  </c:pt>
                  <c:pt idx="236">
                    <c:v>2024</c:v>
                  </c:pt>
                  <c:pt idx="237">
                    <c:v>2024</c:v>
                  </c:pt>
                  <c:pt idx="238">
                    <c:v>2024</c:v>
                  </c:pt>
                  <c:pt idx="239">
                    <c:v>2024</c:v>
                  </c:pt>
                  <c:pt idx="240">
                    <c:v>2024</c:v>
                  </c:pt>
                  <c:pt idx="241">
                    <c:v>2024</c:v>
                  </c:pt>
                  <c:pt idx="242">
                    <c:v>2024</c:v>
                  </c:pt>
                  <c:pt idx="243">
                    <c:v>2024</c:v>
                  </c:pt>
                  <c:pt idx="244">
                    <c:v>2024</c:v>
                  </c:pt>
                  <c:pt idx="245">
                    <c:v>2024</c:v>
                  </c:pt>
                  <c:pt idx="246">
                    <c:v>2024</c:v>
                  </c:pt>
                  <c:pt idx="247">
                    <c:v>2024</c:v>
                  </c:pt>
                  <c:pt idx="248">
                    <c:v>2024</c:v>
                  </c:pt>
                  <c:pt idx="249">
                    <c:v>2024</c:v>
                  </c:pt>
                  <c:pt idx="250">
                    <c:v>2024</c:v>
                  </c:pt>
                  <c:pt idx="251">
                    <c:v>2024</c:v>
                  </c:pt>
                  <c:pt idx="252">
                    <c:v>2024</c:v>
                  </c:pt>
                  <c:pt idx="253">
                    <c:v>2024</c:v>
                  </c:pt>
                  <c:pt idx="254">
                    <c:v>2024</c:v>
                  </c:pt>
                  <c:pt idx="255">
                    <c:v>2024</c:v>
                  </c:pt>
                  <c:pt idx="256">
                    <c:v>2024</c:v>
                  </c:pt>
                  <c:pt idx="257">
                    <c:v>2024</c:v>
                  </c:pt>
                  <c:pt idx="258">
                    <c:v>2024</c:v>
                  </c:pt>
                  <c:pt idx="259">
                    <c:v>2024</c:v>
                  </c:pt>
                  <c:pt idx="260">
                    <c:v>2024</c:v>
                  </c:pt>
                  <c:pt idx="261">
                    <c:v>2024</c:v>
                  </c:pt>
                  <c:pt idx="262">
                    <c:v>2024</c:v>
                  </c:pt>
                  <c:pt idx="263">
                    <c:v>2024</c:v>
                  </c:pt>
                  <c:pt idx="264">
                    <c:v>2024</c:v>
                  </c:pt>
                  <c:pt idx="265">
                    <c:v>2024</c:v>
                  </c:pt>
                  <c:pt idx="266">
                    <c:v>2024</c:v>
                  </c:pt>
                  <c:pt idx="267">
                    <c:v>2024</c:v>
                  </c:pt>
                  <c:pt idx="268">
                    <c:v>2024</c:v>
                  </c:pt>
                  <c:pt idx="269">
                    <c:v>2024</c:v>
                  </c:pt>
                  <c:pt idx="270">
                    <c:v>2024</c:v>
                  </c:pt>
                  <c:pt idx="271">
                    <c:v>2024</c:v>
                  </c:pt>
                  <c:pt idx="272">
                    <c:v>2024</c:v>
                  </c:pt>
                  <c:pt idx="273">
                    <c:v>2024</c:v>
                  </c:pt>
                  <c:pt idx="274">
                    <c:v>2024</c:v>
                  </c:pt>
                </c:lvl>
                <c:lvl>
                  <c:pt idx="0">
                    <c:v>Jan</c:v>
                  </c:pt>
                  <c:pt idx="1">
                    <c:v>Jan</c:v>
                  </c:pt>
                  <c:pt idx="2">
                    <c:v>Jan</c:v>
                  </c:pt>
                  <c:pt idx="3">
                    <c:v>Jan</c:v>
                  </c:pt>
                  <c:pt idx="4">
                    <c:v>Jan</c:v>
                  </c:pt>
                  <c:pt idx="5">
                    <c:v>Jan</c:v>
                  </c:pt>
                  <c:pt idx="6">
                    <c:v>Feb</c:v>
                  </c:pt>
                  <c:pt idx="7">
                    <c:v>Feb</c:v>
                  </c:pt>
                  <c:pt idx="8">
                    <c:v>Feb</c:v>
                  </c:pt>
                  <c:pt idx="9">
                    <c:v>Feb</c:v>
                  </c:pt>
                  <c:pt idx="10">
                    <c:v>Feb</c:v>
                  </c:pt>
                  <c:pt idx="11">
                    <c:v>Mar</c:v>
                  </c:pt>
                  <c:pt idx="12">
                    <c:v>Mar</c:v>
                  </c:pt>
                  <c:pt idx="13">
                    <c:v>Mar</c:v>
                  </c:pt>
                  <c:pt idx="14">
                    <c:v>Mar</c:v>
                  </c:pt>
                  <c:pt idx="15">
                    <c:v>Mar</c:v>
                  </c:pt>
                  <c:pt idx="16">
                    <c:v>Mar</c:v>
                  </c:pt>
                  <c:pt idx="17">
                    <c:v>Apr</c:v>
                  </c:pt>
                  <c:pt idx="18">
                    <c:v>Apr</c:v>
                  </c:pt>
                  <c:pt idx="19">
                    <c:v>May</c:v>
                  </c:pt>
                  <c:pt idx="20">
                    <c:v>May</c:v>
                  </c:pt>
                  <c:pt idx="21">
                    <c:v>May</c:v>
                  </c:pt>
                  <c:pt idx="22">
                    <c:v>May</c:v>
                  </c:pt>
                  <c:pt idx="23">
                    <c:v>May</c:v>
                  </c:pt>
                  <c:pt idx="24">
                    <c:v>Jun</c:v>
                  </c:pt>
                  <c:pt idx="25">
                    <c:v>Jun</c:v>
                  </c:pt>
                  <c:pt idx="26">
                    <c:v>Jun</c:v>
                  </c:pt>
                  <c:pt idx="27">
                    <c:v>Jun</c:v>
                  </c:pt>
                  <c:pt idx="28">
                    <c:v>Jul</c:v>
                  </c:pt>
                  <c:pt idx="29">
                    <c:v>Jul</c:v>
                  </c:pt>
                  <c:pt idx="30">
                    <c:v>Aug</c:v>
                  </c:pt>
                  <c:pt idx="31">
                    <c:v>Aug</c:v>
                  </c:pt>
                  <c:pt idx="32">
                    <c:v>Aug</c:v>
                  </c:pt>
                  <c:pt idx="33">
                    <c:v>Aug</c:v>
                  </c:pt>
                  <c:pt idx="34">
                    <c:v>Aug</c:v>
                  </c:pt>
                  <c:pt idx="35">
                    <c:v>Sep</c:v>
                  </c:pt>
                  <c:pt idx="36">
                    <c:v>Sep</c:v>
                  </c:pt>
                  <c:pt idx="37">
                    <c:v>Sep</c:v>
                  </c:pt>
                  <c:pt idx="38">
                    <c:v>Oct</c:v>
                  </c:pt>
                  <c:pt idx="39">
                    <c:v>Oct</c:v>
                  </c:pt>
                  <c:pt idx="40">
                    <c:v>Oct</c:v>
                  </c:pt>
                  <c:pt idx="41">
                    <c:v>Oct</c:v>
                  </c:pt>
                  <c:pt idx="42">
                    <c:v>Oct</c:v>
                  </c:pt>
                  <c:pt idx="43">
                    <c:v>Oct</c:v>
                  </c:pt>
                  <c:pt idx="44">
                    <c:v>Nov</c:v>
                  </c:pt>
                  <c:pt idx="45">
                    <c:v>Dec</c:v>
                  </c:pt>
                  <c:pt idx="46">
                    <c:v>Dec</c:v>
                  </c:pt>
                  <c:pt idx="47">
                    <c:v>Dec</c:v>
                  </c:pt>
                  <c:pt idx="48">
                    <c:v>Dec</c:v>
                  </c:pt>
                  <c:pt idx="49">
                    <c:v>Jan</c:v>
                  </c:pt>
                  <c:pt idx="50">
                    <c:v>Jan</c:v>
                  </c:pt>
                  <c:pt idx="51">
                    <c:v>Jan</c:v>
                  </c:pt>
                  <c:pt idx="52">
                    <c:v>Jan</c:v>
                  </c:pt>
                  <c:pt idx="53">
                    <c:v>Feb</c:v>
                  </c:pt>
                  <c:pt idx="54">
                    <c:v>Feb</c:v>
                  </c:pt>
                  <c:pt idx="55">
                    <c:v>Feb</c:v>
                  </c:pt>
                  <c:pt idx="56">
                    <c:v>Mar</c:v>
                  </c:pt>
                  <c:pt idx="57">
                    <c:v>Mar</c:v>
                  </c:pt>
                  <c:pt idx="58">
                    <c:v>Apr</c:v>
                  </c:pt>
                  <c:pt idx="59">
                    <c:v>Apr</c:v>
                  </c:pt>
                  <c:pt idx="60">
                    <c:v>May</c:v>
                  </c:pt>
                  <c:pt idx="61">
                    <c:v>May</c:v>
                  </c:pt>
                  <c:pt idx="62">
                    <c:v>May</c:v>
                  </c:pt>
                  <c:pt idx="63">
                    <c:v>May</c:v>
                  </c:pt>
                  <c:pt idx="64">
                    <c:v>May</c:v>
                  </c:pt>
                  <c:pt idx="65">
                    <c:v>May</c:v>
                  </c:pt>
                  <c:pt idx="66">
                    <c:v>May</c:v>
                  </c:pt>
                  <c:pt idx="67">
                    <c:v>Jun</c:v>
                  </c:pt>
                  <c:pt idx="68">
                    <c:v>Jun</c:v>
                  </c:pt>
                  <c:pt idx="69">
                    <c:v>Jul</c:v>
                  </c:pt>
                  <c:pt idx="70">
                    <c:v>Jul</c:v>
                  </c:pt>
                  <c:pt idx="71">
                    <c:v>Jul</c:v>
                  </c:pt>
                  <c:pt idx="72">
                    <c:v>Jul</c:v>
                  </c:pt>
                  <c:pt idx="73">
                    <c:v>Jul</c:v>
                  </c:pt>
                  <c:pt idx="74">
                    <c:v>Jul</c:v>
                  </c:pt>
                  <c:pt idx="75">
                    <c:v>Aug</c:v>
                  </c:pt>
                  <c:pt idx="76">
                    <c:v>Aug</c:v>
                  </c:pt>
                  <c:pt idx="77">
                    <c:v>Aug</c:v>
                  </c:pt>
                  <c:pt idx="78">
                    <c:v>Aug</c:v>
                  </c:pt>
                  <c:pt idx="79">
                    <c:v>Aug</c:v>
                  </c:pt>
                  <c:pt idx="80">
                    <c:v>Sep</c:v>
                  </c:pt>
                  <c:pt idx="81">
                    <c:v>Sep</c:v>
                  </c:pt>
                  <c:pt idx="82">
                    <c:v>Oct</c:v>
                  </c:pt>
                  <c:pt idx="83">
                    <c:v>Oct</c:v>
                  </c:pt>
                  <c:pt idx="84">
                    <c:v>Oct</c:v>
                  </c:pt>
                  <c:pt idx="85">
                    <c:v>Oct</c:v>
                  </c:pt>
                  <c:pt idx="86">
                    <c:v>Oct</c:v>
                  </c:pt>
                  <c:pt idx="87">
                    <c:v>Oct</c:v>
                  </c:pt>
                  <c:pt idx="88">
                    <c:v>Oct</c:v>
                  </c:pt>
                  <c:pt idx="89">
                    <c:v>Oct</c:v>
                  </c:pt>
                  <c:pt idx="90">
                    <c:v>Oct</c:v>
                  </c:pt>
                  <c:pt idx="91">
                    <c:v>Nov</c:v>
                  </c:pt>
                  <c:pt idx="92">
                    <c:v>Nov</c:v>
                  </c:pt>
                  <c:pt idx="93">
                    <c:v>Nov</c:v>
                  </c:pt>
                  <c:pt idx="94">
                    <c:v>Dec</c:v>
                  </c:pt>
                  <c:pt idx="95">
                    <c:v>Dec</c:v>
                  </c:pt>
                  <c:pt idx="96">
                    <c:v>Dec</c:v>
                  </c:pt>
                  <c:pt idx="97">
                    <c:v>Dec</c:v>
                  </c:pt>
                  <c:pt idx="98">
                    <c:v>Dec</c:v>
                  </c:pt>
                  <c:pt idx="99">
                    <c:v>Dec</c:v>
                  </c:pt>
                  <c:pt idx="100">
                    <c:v>Dec</c:v>
                  </c:pt>
                  <c:pt idx="101">
                    <c:v>Dec</c:v>
                  </c:pt>
                  <c:pt idx="102">
                    <c:v>Jan</c:v>
                  </c:pt>
                  <c:pt idx="103">
                    <c:v>Jan</c:v>
                  </c:pt>
                  <c:pt idx="104">
                    <c:v>Jan</c:v>
                  </c:pt>
                  <c:pt idx="105">
                    <c:v>Jan</c:v>
                  </c:pt>
                  <c:pt idx="106">
                    <c:v>Jan</c:v>
                  </c:pt>
                  <c:pt idx="107">
                    <c:v>Feb</c:v>
                  </c:pt>
                  <c:pt idx="108">
                    <c:v>Feb</c:v>
                  </c:pt>
                  <c:pt idx="109">
                    <c:v>Feb</c:v>
                  </c:pt>
                  <c:pt idx="110">
                    <c:v>Feb</c:v>
                  </c:pt>
                  <c:pt idx="111">
                    <c:v>Feb</c:v>
                  </c:pt>
                  <c:pt idx="112">
                    <c:v>Feb</c:v>
                  </c:pt>
                  <c:pt idx="113">
                    <c:v>Mar</c:v>
                  </c:pt>
                  <c:pt idx="114">
                    <c:v>Mar</c:v>
                  </c:pt>
                  <c:pt idx="115">
                    <c:v>Mar</c:v>
                  </c:pt>
                  <c:pt idx="116">
                    <c:v>Mar</c:v>
                  </c:pt>
                  <c:pt idx="117">
                    <c:v>Apr</c:v>
                  </c:pt>
                  <c:pt idx="118">
                    <c:v>Apr</c:v>
                  </c:pt>
                  <c:pt idx="119">
                    <c:v>Apr</c:v>
                  </c:pt>
                  <c:pt idx="120">
                    <c:v>Apr</c:v>
                  </c:pt>
                  <c:pt idx="121">
                    <c:v>Apr</c:v>
                  </c:pt>
                  <c:pt idx="122">
                    <c:v>Apr</c:v>
                  </c:pt>
                  <c:pt idx="123">
                    <c:v>Apr</c:v>
                  </c:pt>
                  <c:pt idx="124">
                    <c:v>Apr</c:v>
                  </c:pt>
                  <c:pt idx="125">
                    <c:v>Apr</c:v>
                  </c:pt>
                  <c:pt idx="126">
                    <c:v>May</c:v>
                  </c:pt>
                  <c:pt idx="127">
                    <c:v>May</c:v>
                  </c:pt>
                  <c:pt idx="128">
                    <c:v>May</c:v>
                  </c:pt>
                  <c:pt idx="129">
                    <c:v>Jun</c:v>
                  </c:pt>
                  <c:pt idx="130">
                    <c:v>Jun</c:v>
                  </c:pt>
                  <c:pt idx="131">
                    <c:v>Jun</c:v>
                  </c:pt>
                  <c:pt idx="132">
                    <c:v>Jun</c:v>
                  </c:pt>
                  <c:pt idx="133">
                    <c:v>Jun</c:v>
                  </c:pt>
                  <c:pt idx="134">
                    <c:v>Jun</c:v>
                  </c:pt>
                  <c:pt idx="135">
                    <c:v>Jul</c:v>
                  </c:pt>
                  <c:pt idx="136">
                    <c:v>Jul</c:v>
                  </c:pt>
                  <c:pt idx="137">
                    <c:v>Jul</c:v>
                  </c:pt>
                  <c:pt idx="138">
                    <c:v>Jul</c:v>
                  </c:pt>
                  <c:pt idx="139">
                    <c:v>Aug</c:v>
                  </c:pt>
                  <c:pt idx="140">
                    <c:v>Aug</c:v>
                  </c:pt>
                  <c:pt idx="141">
                    <c:v>Aug</c:v>
                  </c:pt>
                  <c:pt idx="142">
                    <c:v>Aug</c:v>
                  </c:pt>
                  <c:pt idx="143">
                    <c:v>Aug</c:v>
                  </c:pt>
                  <c:pt idx="144">
                    <c:v>Sep</c:v>
                  </c:pt>
                  <c:pt idx="145">
                    <c:v>Sep</c:v>
                  </c:pt>
                  <c:pt idx="146">
                    <c:v>Sep</c:v>
                  </c:pt>
                  <c:pt idx="147">
                    <c:v>Sep</c:v>
                  </c:pt>
                  <c:pt idx="148">
                    <c:v>Sep</c:v>
                  </c:pt>
                  <c:pt idx="149">
                    <c:v>Sep</c:v>
                  </c:pt>
                  <c:pt idx="150">
                    <c:v>Sep</c:v>
                  </c:pt>
                  <c:pt idx="151">
                    <c:v>Oct</c:v>
                  </c:pt>
                  <c:pt idx="152">
                    <c:v>Oct</c:v>
                  </c:pt>
                  <c:pt idx="153">
                    <c:v>Oct</c:v>
                  </c:pt>
                  <c:pt idx="154">
                    <c:v>Oct</c:v>
                  </c:pt>
                  <c:pt idx="155">
                    <c:v>Oct</c:v>
                  </c:pt>
                  <c:pt idx="156">
                    <c:v>Oct</c:v>
                  </c:pt>
                  <c:pt idx="157">
                    <c:v>Oct</c:v>
                  </c:pt>
                  <c:pt idx="158">
                    <c:v>Oct</c:v>
                  </c:pt>
                  <c:pt idx="159">
                    <c:v>Nov</c:v>
                  </c:pt>
                  <c:pt idx="160">
                    <c:v>Nov</c:v>
                  </c:pt>
                  <c:pt idx="161">
                    <c:v>Dec</c:v>
                  </c:pt>
                  <c:pt idx="162">
                    <c:v>Dec</c:v>
                  </c:pt>
                  <c:pt idx="163">
                    <c:v>Dec</c:v>
                  </c:pt>
                  <c:pt idx="164">
                    <c:v>Dec</c:v>
                  </c:pt>
                  <c:pt idx="165">
                    <c:v>Dec</c:v>
                  </c:pt>
                  <c:pt idx="166">
                    <c:v>Dec</c:v>
                  </c:pt>
                  <c:pt idx="167">
                    <c:v>Dec</c:v>
                  </c:pt>
                  <c:pt idx="168">
                    <c:v>Dec</c:v>
                  </c:pt>
                  <c:pt idx="169">
                    <c:v>Jan</c:v>
                  </c:pt>
                  <c:pt idx="170">
                    <c:v>Feb</c:v>
                  </c:pt>
                  <c:pt idx="171">
                    <c:v>Feb</c:v>
                  </c:pt>
                  <c:pt idx="172">
                    <c:v>Feb</c:v>
                  </c:pt>
                  <c:pt idx="173">
                    <c:v>Feb</c:v>
                  </c:pt>
                  <c:pt idx="174">
                    <c:v>Feb</c:v>
                  </c:pt>
                  <c:pt idx="175">
                    <c:v>Mar</c:v>
                  </c:pt>
                  <c:pt idx="176">
                    <c:v>Mar</c:v>
                  </c:pt>
                  <c:pt idx="177">
                    <c:v>Mar</c:v>
                  </c:pt>
                  <c:pt idx="178">
                    <c:v>Mar</c:v>
                  </c:pt>
                  <c:pt idx="179">
                    <c:v>Mar</c:v>
                  </c:pt>
                  <c:pt idx="180">
                    <c:v>Mar</c:v>
                  </c:pt>
                  <c:pt idx="181">
                    <c:v>Mar</c:v>
                  </c:pt>
                  <c:pt idx="182">
                    <c:v>Apr</c:v>
                  </c:pt>
                  <c:pt idx="183">
                    <c:v>Apr</c:v>
                  </c:pt>
                  <c:pt idx="184">
                    <c:v>Apr</c:v>
                  </c:pt>
                  <c:pt idx="185">
                    <c:v>Apr</c:v>
                  </c:pt>
                  <c:pt idx="186">
                    <c:v>Apr</c:v>
                  </c:pt>
                  <c:pt idx="187">
                    <c:v>May</c:v>
                  </c:pt>
                  <c:pt idx="188">
                    <c:v>May</c:v>
                  </c:pt>
                  <c:pt idx="189">
                    <c:v>May</c:v>
                  </c:pt>
                  <c:pt idx="190">
                    <c:v>May</c:v>
                  </c:pt>
                  <c:pt idx="191">
                    <c:v>May</c:v>
                  </c:pt>
                  <c:pt idx="192">
                    <c:v>May</c:v>
                  </c:pt>
                  <c:pt idx="193">
                    <c:v>May</c:v>
                  </c:pt>
                  <c:pt idx="194">
                    <c:v>May</c:v>
                  </c:pt>
                  <c:pt idx="195">
                    <c:v>Jun</c:v>
                  </c:pt>
                  <c:pt idx="196">
                    <c:v>Jun</c:v>
                  </c:pt>
                  <c:pt idx="197">
                    <c:v>Jun</c:v>
                  </c:pt>
                  <c:pt idx="198">
                    <c:v>Jun</c:v>
                  </c:pt>
                  <c:pt idx="199">
                    <c:v>Jun</c:v>
                  </c:pt>
                  <c:pt idx="200">
                    <c:v>Jul</c:v>
                  </c:pt>
                  <c:pt idx="201">
                    <c:v>Jul</c:v>
                  </c:pt>
                  <c:pt idx="202">
                    <c:v>Jul</c:v>
                  </c:pt>
                  <c:pt idx="203">
                    <c:v>Jul</c:v>
                  </c:pt>
                  <c:pt idx="204">
                    <c:v>Jul</c:v>
                  </c:pt>
                  <c:pt idx="205">
                    <c:v>Jul</c:v>
                  </c:pt>
                  <c:pt idx="206">
                    <c:v>Jul</c:v>
                  </c:pt>
                  <c:pt idx="207">
                    <c:v>Aug</c:v>
                  </c:pt>
                  <c:pt idx="208">
                    <c:v>Aug</c:v>
                  </c:pt>
                  <c:pt idx="209">
                    <c:v>Aug</c:v>
                  </c:pt>
                  <c:pt idx="210">
                    <c:v>Aug</c:v>
                  </c:pt>
                  <c:pt idx="211">
                    <c:v>Aug</c:v>
                  </c:pt>
                  <c:pt idx="212">
                    <c:v>Aug</c:v>
                  </c:pt>
                  <c:pt idx="213">
                    <c:v>Aug</c:v>
                  </c:pt>
                  <c:pt idx="214">
                    <c:v>Sep</c:v>
                  </c:pt>
                  <c:pt idx="215">
                    <c:v>Sep</c:v>
                  </c:pt>
                  <c:pt idx="216">
                    <c:v>Sep</c:v>
                  </c:pt>
                  <c:pt idx="217">
                    <c:v>Oct</c:v>
                  </c:pt>
                  <c:pt idx="218">
                    <c:v>Oct</c:v>
                  </c:pt>
                  <c:pt idx="219">
                    <c:v>Oct</c:v>
                  </c:pt>
                  <c:pt idx="220">
                    <c:v>Oct</c:v>
                  </c:pt>
                  <c:pt idx="221">
                    <c:v>Oct</c:v>
                  </c:pt>
                  <c:pt idx="222">
                    <c:v>Oct</c:v>
                  </c:pt>
                  <c:pt idx="223">
                    <c:v>Oct</c:v>
                  </c:pt>
                  <c:pt idx="224">
                    <c:v>Nov</c:v>
                  </c:pt>
                  <c:pt idx="225">
                    <c:v>Nov</c:v>
                  </c:pt>
                  <c:pt idx="226">
                    <c:v>Nov</c:v>
                  </c:pt>
                  <c:pt idx="227">
                    <c:v>Nov</c:v>
                  </c:pt>
                  <c:pt idx="228">
                    <c:v>Nov</c:v>
                  </c:pt>
                  <c:pt idx="229">
                    <c:v>Dec</c:v>
                  </c:pt>
                  <c:pt idx="230">
                    <c:v>Dec</c:v>
                  </c:pt>
                  <c:pt idx="231">
                    <c:v>Dec</c:v>
                  </c:pt>
                  <c:pt idx="232">
                    <c:v>Dec</c:v>
                  </c:pt>
                  <c:pt idx="233">
                    <c:v>Dec</c:v>
                  </c:pt>
                  <c:pt idx="234">
                    <c:v>Jan</c:v>
                  </c:pt>
                  <c:pt idx="235">
                    <c:v>Jan</c:v>
                  </c:pt>
                  <c:pt idx="236">
                    <c:v>Jan</c:v>
                  </c:pt>
                  <c:pt idx="237">
                    <c:v>Jan</c:v>
                  </c:pt>
                  <c:pt idx="238">
                    <c:v>Jan</c:v>
                  </c:pt>
                  <c:pt idx="239">
                    <c:v>Jan</c:v>
                  </c:pt>
                  <c:pt idx="240">
                    <c:v>Feb</c:v>
                  </c:pt>
                  <c:pt idx="241">
                    <c:v>Feb</c:v>
                  </c:pt>
                  <c:pt idx="242">
                    <c:v>Mar</c:v>
                  </c:pt>
                  <c:pt idx="243">
                    <c:v>Mar</c:v>
                  </c:pt>
                  <c:pt idx="244">
                    <c:v>Mar</c:v>
                  </c:pt>
                  <c:pt idx="245">
                    <c:v>Mar</c:v>
                  </c:pt>
                  <c:pt idx="246">
                    <c:v>Mar</c:v>
                  </c:pt>
                  <c:pt idx="247">
                    <c:v>Apr</c:v>
                  </c:pt>
                  <c:pt idx="248">
                    <c:v>Apr</c:v>
                  </c:pt>
                  <c:pt idx="249">
                    <c:v>Apr</c:v>
                  </c:pt>
                  <c:pt idx="250">
                    <c:v>Apr</c:v>
                  </c:pt>
                  <c:pt idx="251">
                    <c:v>May</c:v>
                  </c:pt>
                  <c:pt idx="252">
                    <c:v>May</c:v>
                  </c:pt>
                  <c:pt idx="253">
                    <c:v>Jun</c:v>
                  </c:pt>
                  <c:pt idx="254">
                    <c:v>Jun</c:v>
                  </c:pt>
                  <c:pt idx="255">
                    <c:v>Jul</c:v>
                  </c:pt>
                  <c:pt idx="256">
                    <c:v>Jul</c:v>
                  </c:pt>
                  <c:pt idx="257">
                    <c:v>Aug</c:v>
                  </c:pt>
                  <c:pt idx="258">
                    <c:v>Sep</c:v>
                  </c:pt>
                  <c:pt idx="259">
                    <c:v>Sep</c:v>
                  </c:pt>
                  <c:pt idx="260">
                    <c:v>Oct</c:v>
                  </c:pt>
                  <c:pt idx="261">
                    <c:v>Oct</c:v>
                  </c:pt>
                  <c:pt idx="262">
                    <c:v>Nov</c:v>
                  </c:pt>
                  <c:pt idx="263">
                    <c:v>Nov</c:v>
                  </c:pt>
                  <c:pt idx="264">
                    <c:v>Nov</c:v>
                  </c:pt>
                  <c:pt idx="265">
                    <c:v>Nov</c:v>
                  </c:pt>
                  <c:pt idx="266">
                    <c:v>Nov</c:v>
                  </c:pt>
                  <c:pt idx="267">
                    <c:v>Nov</c:v>
                  </c:pt>
                  <c:pt idx="268">
                    <c:v>Nov</c:v>
                  </c:pt>
                  <c:pt idx="269">
                    <c:v>Nov</c:v>
                  </c:pt>
                  <c:pt idx="270">
                    <c:v>Nov</c:v>
                  </c:pt>
                  <c:pt idx="271">
                    <c:v>Nov</c:v>
                  </c:pt>
                  <c:pt idx="272">
                    <c:v>Nov</c:v>
                  </c:pt>
                  <c:pt idx="273">
                    <c:v>Nov</c:v>
                  </c:pt>
                  <c:pt idx="274">
                    <c:v>Nov</c:v>
                  </c:pt>
                </c:lvl>
              </c:multiLvlStrCache>
            </c:multiLvlStrRef>
          </c:cat>
          <c:val>
            <c:numRef>
              <c:f>'Raw_FuelLog'!$G$2:$G$276</c:f>
              <c:numCache>
                <c:formatCode>0.00</c:formatCode>
                <c:ptCount val="275"/>
                <c:pt idx="0">
                  <c:v>63.61</c:v>
                </c:pt>
                <c:pt idx="1">
                  <c:v>54.86</c:v>
                </c:pt>
                <c:pt idx="2">
                  <c:v>55.67</c:v>
                </c:pt>
                <c:pt idx="3">
                  <c:v>31.83</c:v>
                </c:pt>
                <c:pt idx="4">
                  <c:v>40.51</c:v>
                </c:pt>
                <c:pt idx="5">
                  <c:v>50.78</c:v>
                </c:pt>
                <c:pt idx="6">
                  <c:v>45.42</c:v>
                </c:pt>
                <c:pt idx="7">
                  <c:v>45.96</c:v>
                </c:pt>
                <c:pt idx="8">
                  <c:v>31.34</c:v>
                </c:pt>
                <c:pt idx="9">
                  <c:v>46.49</c:v>
                </c:pt>
                <c:pt idx="10">
                  <c:v>31.75</c:v>
                </c:pt>
                <c:pt idx="11">
                  <c:v>55.6</c:v>
                </c:pt>
                <c:pt idx="12">
                  <c:v>38.1</c:v>
                </c:pt>
                <c:pt idx="13">
                  <c:v>21.35</c:v>
                </c:pt>
                <c:pt idx="14">
                  <c:v>26.32</c:v>
                </c:pt>
                <c:pt idx="15">
                  <c:v>21.66</c:v>
                </c:pt>
                <c:pt idx="16">
                  <c:v>19.989999999999998</c:v>
                </c:pt>
                <c:pt idx="17">
                  <c:v>20</c:v>
                </c:pt>
                <c:pt idx="18">
                  <c:v>20</c:v>
                </c:pt>
                <c:pt idx="19">
                  <c:v>30</c:v>
                </c:pt>
                <c:pt idx="20">
                  <c:v>20</c:v>
                </c:pt>
                <c:pt idx="21">
                  <c:v>29.38</c:v>
                </c:pt>
                <c:pt idx="22">
                  <c:v>20</c:v>
                </c:pt>
                <c:pt idx="23">
                  <c:v>25.05</c:v>
                </c:pt>
                <c:pt idx="24">
                  <c:v>25</c:v>
                </c:pt>
                <c:pt idx="25">
                  <c:v>20</c:v>
                </c:pt>
                <c:pt idx="26">
                  <c:v>25</c:v>
                </c:pt>
                <c:pt idx="27">
                  <c:v>20.010000000000002</c:v>
                </c:pt>
                <c:pt idx="28">
                  <c:v>25</c:v>
                </c:pt>
                <c:pt idx="29">
                  <c:v>20</c:v>
                </c:pt>
                <c:pt idx="30">
                  <c:v>20</c:v>
                </c:pt>
                <c:pt idx="31">
                  <c:v>47.82</c:v>
                </c:pt>
                <c:pt idx="32">
                  <c:v>23.88</c:v>
                </c:pt>
                <c:pt idx="33">
                  <c:v>21.13</c:v>
                </c:pt>
                <c:pt idx="34">
                  <c:v>40.31</c:v>
                </c:pt>
                <c:pt idx="35">
                  <c:v>20</c:v>
                </c:pt>
                <c:pt idx="36">
                  <c:v>20</c:v>
                </c:pt>
                <c:pt idx="37">
                  <c:v>20</c:v>
                </c:pt>
                <c:pt idx="38">
                  <c:v>47.91</c:v>
                </c:pt>
                <c:pt idx="39">
                  <c:v>22.42</c:v>
                </c:pt>
                <c:pt idx="40">
                  <c:v>26.26</c:v>
                </c:pt>
                <c:pt idx="41">
                  <c:v>30</c:v>
                </c:pt>
                <c:pt idx="42">
                  <c:v>38.78</c:v>
                </c:pt>
                <c:pt idx="43">
                  <c:v>28.27</c:v>
                </c:pt>
                <c:pt idx="44">
                  <c:v>30</c:v>
                </c:pt>
                <c:pt idx="45">
                  <c:v>25.28</c:v>
                </c:pt>
                <c:pt idx="46">
                  <c:v>30.02</c:v>
                </c:pt>
                <c:pt idx="47">
                  <c:v>40.19</c:v>
                </c:pt>
                <c:pt idx="48">
                  <c:v>24.42</c:v>
                </c:pt>
                <c:pt idx="49">
                  <c:v>20</c:v>
                </c:pt>
                <c:pt idx="50">
                  <c:v>32.159999999999997</c:v>
                </c:pt>
                <c:pt idx="51">
                  <c:v>32.72</c:v>
                </c:pt>
                <c:pt idx="52">
                  <c:v>35</c:v>
                </c:pt>
                <c:pt idx="53">
                  <c:v>15</c:v>
                </c:pt>
                <c:pt idx="54">
                  <c:v>50.2</c:v>
                </c:pt>
                <c:pt idx="55">
                  <c:v>40.01</c:v>
                </c:pt>
                <c:pt idx="56">
                  <c:v>55.27</c:v>
                </c:pt>
                <c:pt idx="57">
                  <c:v>55.44</c:v>
                </c:pt>
                <c:pt idx="58">
                  <c:v>55.39</c:v>
                </c:pt>
                <c:pt idx="59">
                  <c:v>61</c:v>
                </c:pt>
                <c:pt idx="60">
                  <c:v>30</c:v>
                </c:pt>
                <c:pt idx="61">
                  <c:v>42.65</c:v>
                </c:pt>
                <c:pt idx="62">
                  <c:v>26.72</c:v>
                </c:pt>
                <c:pt idx="63">
                  <c:v>30.01</c:v>
                </c:pt>
                <c:pt idx="64">
                  <c:v>45.01</c:v>
                </c:pt>
                <c:pt idx="65">
                  <c:v>44.15</c:v>
                </c:pt>
                <c:pt idx="66">
                  <c:v>29.71</c:v>
                </c:pt>
                <c:pt idx="67">
                  <c:v>55</c:v>
                </c:pt>
                <c:pt idx="68">
                  <c:v>61.89</c:v>
                </c:pt>
                <c:pt idx="69">
                  <c:v>62.04</c:v>
                </c:pt>
                <c:pt idx="70">
                  <c:v>25.02</c:v>
                </c:pt>
                <c:pt idx="71">
                  <c:v>10</c:v>
                </c:pt>
                <c:pt idx="72">
                  <c:v>54.61</c:v>
                </c:pt>
                <c:pt idx="73">
                  <c:v>28.79</c:v>
                </c:pt>
                <c:pt idx="74">
                  <c:v>20.010000000000002</c:v>
                </c:pt>
                <c:pt idx="75">
                  <c:v>20</c:v>
                </c:pt>
                <c:pt idx="76">
                  <c:v>54.65</c:v>
                </c:pt>
                <c:pt idx="77">
                  <c:v>28.15</c:v>
                </c:pt>
                <c:pt idx="78">
                  <c:v>27.44</c:v>
                </c:pt>
                <c:pt idx="79">
                  <c:v>63.83</c:v>
                </c:pt>
                <c:pt idx="80">
                  <c:v>58.38</c:v>
                </c:pt>
                <c:pt idx="81">
                  <c:v>50</c:v>
                </c:pt>
                <c:pt idx="82">
                  <c:v>30</c:v>
                </c:pt>
                <c:pt idx="83">
                  <c:v>55.74</c:v>
                </c:pt>
                <c:pt idx="84">
                  <c:v>32.869999999999997</c:v>
                </c:pt>
                <c:pt idx="85">
                  <c:v>30</c:v>
                </c:pt>
                <c:pt idx="86">
                  <c:v>30</c:v>
                </c:pt>
                <c:pt idx="87">
                  <c:v>25</c:v>
                </c:pt>
                <c:pt idx="88">
                  <c:v>50</c:v>
                </c:pt>
                <c:pt idx="89">
                  <c:v>35.020000000000003</c:v>
                </c:pt>
                <c:pt idx="90">
                  <c:v>30.03</c:v>
                </c:pt>
                <c:pt idx="91">
                  <c:v>50</c:v>
                </c:pt>
                <c:pt idx="92">
                  <c:v>30</c:v>
                </c:pt>
                <c:pt idx="93">
                  <c:v>30.01</c:v>
                </c:pt>
                <c:pt idx="94">
                  <c:v>54.98</c:v>
                </c:pt>
                <c:pt idx="95">
                  <c:v>49.25</c:v>
                </c:pt>
                <c:pt idx="96">
                  <c:v>10</c:v>
                </c:pt>
                <c:pt idx="97">
                  <c:v>56.89</c:v>
                </c:pt>
                <c:pt idx="98">
                  <c:v>28.65</c:v>
                </c:pt>
                <c:pt idx="99">
                  <c:v>30</c:v>
                </c:pt>
                <c:pt idx="100">
                  <c:v>50.61</c:v>
                </c:pt>
                <c:pt idx="101">
                  <c:v>33.979999999999997</c:v>
                </c:pt>
                <c:pt idx="102">
                  <c:v>56.2</c:v>
                </c:pt>
                <c:pt idx="103">
                  <c:v>61.5</c:v>
                </c:pt>
                <c:pt idx="104">
                  <c:v>25</c:v>
                </c:pt>
                <c:pt idx="105">
                  <c:v>49.47</c:v>
                </c:pt>
                <c:pt idx="106">
                  <c:v>32.1</c:v>
                </c:pt>
                <c:pt idx="107">
                  <c:v>29.8</c:v>
                </c:pt>
                <c:pt idx="108">
                  <c:v>29.82</c:v>
                </c:pt>
                <c:pt idx="109">
                  <c:v>57.69</c:v>
                </c:pt>
                <c:pt idx="110">
                  <c:v>35.479999999999997</c:v>
                </c:pt>
                <c:pt idx="111">
                  <c:v>54.54</c:v>
                </c:pt>
                <c:pt idx="112">
                  <c:v>50.01</c:v>
                </c:pt>
                <c:pt idx="113">
                  <c:v>68.83</c:v>
                </c:pt>
                <c:pt idx="114">
                  <c:v>30</c:v>
                </c:pt>
                <c:pt idx="115">
                  <c:v>30</c:v>
                </c:pt>
                <c:pt idx="116">
                  <c:v>30.01</c:v>
                </c:pt>
                <c:pt idx="117">
                  <c:v>30</c:v>
                </c:pt>
                <c:pt idx="118">
                  <c:v>30.14</c:v>
                </c:pt>
                <c:pt idx="119">
                  <c:v>15</c:v>
                </c:pt>
                <c:pt idx="120">
                  <c:v>55.16</c:v>
                </c:pt>
                <c:pt idx="121">
                  <c:v>29.6</c:v>
                </c:pt>
                <c:pt idx="122">
                  <c:v>34.81</c:v>
                </c:pt>
                <c:pt idx="123">
                  <c:v>49.7</c:v>
                </c:pt>
                <c:pt idx="124">
                  <c:v>43.07</c:v>
                </c:pt>
                <c:pt idx="125">
                  <c:v>42.1</c:v>
                </c:pt>
                <c:pt idx="126">
                  <c:v>82.8</c:v>
                </c:pt>
                <c:pt idx="127">
                  <c:v>48.9</c:v>
                </c:pt>
                <c:pt idx="128">
                  <c:v>45</c:v>
                </c:pt>
                <c:pt idx="129">
                  <c:v>30.1</c:v>
                </c:pt>
                <c:pt idx="130">
                  <c:v>66.400000000000006</c:v>
                </c:pt>
                <c:pt idx="131">
                  <c:v>76.28</c:v>
                </c:pt>
                <c:pt idx="132">
                  <c:v>49.75</c:v>
                </c:pt>
                <c:pt idx="133">
                  <c:v>73.63</c:v>
                </c:pt>
                <c:pt idx="134">
                  <c:v>76.430000000000007</c:v>
                </c:pt>
                <c:pt idx="135">
                  <c:v>52.7</c:v>
                </c:pt>
                <c:pt idx="136">
                  <c:v>20</c:v>
                </c:pt>
                <c:pt idx="137">
                  <c:v>72.37</c:v>
                </c:pt>
                <c:pt idx="138">
                  <c:v>61.59</c:v>
                </c:pt>
                <c:pt idx="139">
                  <c:v>68.16</c:v>
                </c:pt>
                <c:pt idx="140">
                  <c:v>54.76</c:v>
                </c:pt>
                <c:pt idx="141">
                  <c:v>31.87</c:v>
                </c:pt>
                <c:pt idx="142">
                  <c:v>45.19</c:v>
                </c:pt>
                <c:pt idx="143">
                  <c:v>60.11</c:v>
                </c:pt>
                <c:pt idx="144">
                  <c:v>72.180000000000007</c:v>
                </c:pt>
                <c:pt idx="145">
                  <c:v>54</c:v>
                </c:pt>
                <c:pt idx="146">
                  <c:v>54.92</c:v>
                </c:pt>
                <c:pt idx="147">
                  <c:v>37.08</c:v>
                </c:pt>
                <c:pt idx="148">
                  <c:v>42.03</c:v>
                </c:pt>
                <c:pt idx="149">
                  <c:v>74.27</c:v>
                </c:pt>
                <c:pt idx="150">
                  <c:v>20</c:v>
                </c:pt>
                <c:pt idx="151">
                  <c:v>51.58</c:v>
                </c:pt>
                <c:pt idx="152">
                  <c:v>35.71</c:v>
                </c:pt>
                <c:pt idx="153">
                  <c:v>52.86</c:v>
                </c:pt>
                <c:pt idx="154">
                  <c:v>63.86</c:v>
                </c:pt>
                <c:pt idx="155">
                  <c:v>57.08</c:v>
                </c:pt>
                <c:pt idx="156">
                  <c:v>40.57</c:v>
                </c:pt>
                <c:pt idx="157">
                  <c:v>43.03</c:v>
                </c:pt>
                <c:pt idx="158">
                  <c:v>66.87</c:v>
                </c:pt>
                <c:pt idx="159">
                  <c:v>64.22</c:v>
                </c:pt>
                <c:pt idx="160">
                  <c:v>49.8</c:v>
                </c:pt>
                <c:pt idx="161">
                  <c:v>63.39</c:v>
                </c:pt>
                <c:pt idx="162">
                  <c:v>59.28</c:v>
                </c:pt>
                <c:pt idx="163">
                  <c:v>36.49</c:v>
                </c:pt>
                <c:pt idx="164">
                  <c:v>33.479999999999997</c:v>
                </c:pt>
                <c:pt idx="165">
                  <c:v>57.7</c:v>
                </c:pt>
                <c:pt idx="166">
                  <c:v>39.619999999999997</c:v>
                </c:pt>
                <c:pt idx="167">
                  <c:v>40.71</c:v>
                </c:pt>
                <c:pt idx="168">
                  <c:v>61.88</c:v>
                </c:pt>
                <c:pt idx="169">
                  <c:v>57.55</c:v>
                </c:pt>
                <c:pt idx="170">
                  <c:v>65.31</c:v>
                </c:pt>
                <c:pt idx="171">
                  <c:v>53.48</c:v>
                </c:pt>
                <c:pt idx="172">
                  <c:v>28.95</c:v>
                </c:pt>
                <c:pt idx="173">
                  <c:v>32.44</c:v>
                </c:pt>
                <c:pt idx="174">
                  <c:v>55.85</c:v>
                </c:pt>
                <c:pt idx="175">
                  <c:v>63.11</c:v>
                </c:pt>
                <c:pt idx="176">
                  <c:v>52.34</c:v>
                </c:pt>
                <c:pt idx="177">
                  <c:v>40.020000000000003</c:v>
                </c:pt>
                <c:pt idx="178">
                  <c:v>68.819999999999993</c:v>
                </c:pt>
                <c:pt idx="179">
                  <c:v>67.52</c:v>
                </c:pt>
                <c:pt idx="180">
                  <c:v>49</c:v>
                </c:pt>
                <c:pt idx="181">
                  <c:v>34.56</c:v>
                </c:pt>
                <c:pt idx="182">
                  <c:v>61.91</c:v>
                </c:pt>
                <c:pt idx="183">
                  <c:v>44.6</c:v>
                </c:pt>
                <c:pt idx="184">
                  <c:v>41.48</c:v>
                </c:pt>
                <c:pt idx="185">
                  <c:v>40.56</c:v>
                </c:pt>
                <c:pt idx="186">
                  <c:v>71.680000000000007</c:v>
                </c:pt>
                <c:pt idx="187">
                  <c:v>71.87</c:v>
                </c:pt>
                <c:pt idx="188">
                  <c:v>36.76</c:v>
                </c:pt>
                <c:pt idx="189">
                  <c:v>35.69</c:v>
                </c:pt>
                <c:pt idx="190">
                  <c:v>30</c:v>
                </c:pt>
                <c:pt idx="191">
                  <c:v>34.83</c:v>
                </c:pt>
                <c:pt idx="192">
                  <c:v>44.59</c:v>
                </c:pt>
                <c:pt idx="193">
                  <c:v>31.89</c:v>
                </c:pt>
                <c:pt idx="194">
                  <c:v>40.07</c:v>
                </c:pt>
                <c:pt idx="195">
                  <c:v>69.680000000000007</c:v>
                </c:pt>
                <c:pt idx="196">
                  <c:v>69.55</c:v>
                </c:pt>
                <c:pt idx="197">
                  <c:v>20</c:v>
                </c:pt>
                <c:pt idx="198">
                  <c:v>54.9</c:v>
                </c:pt>
                <c:pt idx="199">
                  <c:v>35.880000000000003</c:v>
                </c:pt>
                <c:pt idx="200">
                  <c:v>58.27</c:v>
                </c:pt>
                <c:pt idx="201">
                  <c:v>64.09</c:v>
                </c:pt>
                <c:pt idx="202">
                  <c:v>40</c:v>
                </c:pt>
                <c:pt idx="203">
                  <c:v>35.18</c:v>
                </c:pt>
                <c:pt idx="204">
                  <c:v>65.67</c:v>
                </c:pt>
                <c:pt idx="205">
                  <c:v>61.34</c:v>
                </c:pt>
                <c:pt idx="206">
                  <c:v>31.89</c:v>
                </c:pt>
                <c:pt idx="207">
                  <c:v>64.290000000000006</c:v>
                </c:pt>
                <c:pt idx="208">
                  <c:v>41.39</c:v>
                </c:pt>
                <c:pt idx="209">
                  <c:v>35.61</c:v>
                </c:pt>
                <c:pt idx="210">
                  <c:v>72.319999999999993</c:v>
                </c:pt>
                <c:pt idx="211">
                  <c:v>57.05</c:v>
                </c:pt>
                <c:pt idx="212">
                  <c:v>29.74</c:v>
                </c:pt>
                <c:pt idx="213">
                  <c:v>67.849999999999994</c:v>
                </c:pt>
                <c:pt idx="214">
                  <c:v>46.7</c:v>
                </c:pt>
                <c:pt idx="215">
                  <c:v>67.72</c:v>
                </c:pt>
                <c:pt idx="216">
                  <c:v>52.56</c:v>
                </c:pt>
                <c:pt idx="217">
                  <c:v>68.73</c:v>
                </c:pt>
                <c:pt idx="218">
                  <c:v>43.3</c:v>
                </c:pt>
                <c:pt idx="219">
                  <c:v>40.26</c:v>
                </c:pt>
                <c:pt idx="220">
                  <c:v>75.709999999999994</c:v>
                </c:pt>
                <c:pt idx="221">
                  <c:v>64.48</c:v>
                </c:pt>
                <c:pt idx="222">
                  <c:v>36.450000000000003</c:v>
                </c:pt>
                <c:pt idx="223">
                  <c:v>35.61</c:v>
                </c:pt>
                <c:pt idx="224">
                  <c:v>65.400000000000006</c:v>
                </c:pt>
                <c:pt idx="225">
                  <c:v>53.92</c:v>
                </c:pt>
                <c:pt idx="226">
                  <c:v>39.14</c:v>
                </c:pt>
                <c:pt idx="227">
                  <c:v>64.41</c:v>
                </c:pt>
                <c:pt idx="228">
                  <c:v>30</c:v>
                </c:pt>
                <c:pt idx="229">
                  <c:v>69.16</c:v>
                </c:pt>
                <c:pt idx="230">
                  <c:v>55.17</c:v>
                </c:pt>
                <c:pt idx="231">
                  <c:v>38.659999999999997</c:v>
                </c:pt>
                <c:pt idx="232">
                  <c:v>35.06</c:v>
                </c:pt>
                <c:pt idx="233">
                  <c:v>49.67</c:v>
                </c:pt>
                <c:pt idx="234">
                  <c:v>52.64</c:v>
                </c:pt>
                <c:pt idx="235">
                  <c:v>31</c:v>
                </c:pt>
                <c:pt idx="236">
                  <c:v>50</c:v>
                </c:pt>
                <c:pt idx="237">
                  <c:v>39.75</c:v>
                </c:pt>
                <c:pt idx="238">
                  <c:v>54.2</c:v>
                </c:pt>
                <c:pt idx="239">
                  <c:v>30.01</c:v>
                </c:pt>
                <c:pt idx="240">
                  <c:v>72.150000000000006</c:v>
                </c:pt>
                <c:pt idx="241">
                  <c:v>70.709999999999994</c:v>
                </c:pt>
                <c:pt idx="242">
                  <c:v>40.01</c:v>
                </c:pt>
                <c:pt idx="243">
                  <c:v>50</c:v>
                </c:pt>
                <c:pt idx="244">
                  <c:v>48.14</c:v>
                </c:pt>
                <c:pt idx="245">
                  <c:v>30.06</c:v>
                </c:pt>
                <c:pt idx="246">
                  <c:v>40</c:v>
                </c:pt>
                <c:pt idx="247">
                  <c:v>35.03</c:v>
                </c:pt>
                <c:pt idx="248">
                  <c:v>59.34</c:v>
                </c:pt>
                <c:pt idx="249">
                  <c:v>39.1</c:v>
                </c:pt>
                <c:pt idx="250">
                  <c:v>53.18</c:v>
                </c:pt>
                <c:pt idx="251">
                  <c:v>67</c:v>
                </c:pt>
                <c:pt idx="252">
                  <c:v>66.900000000000006</c:v>
                </c:pt>
                <c:pt idx="253">
                  <c:v>47.87</c:v>
                </c:pt>
                <c:pt idx="254">
                  <c:v>60.24</c:v>
                </c:pt>
                <c:pt idx="255">
                  <c:v>62.9</c:v>
                </c:pt>
                <c:pt idx="256">
                  <c:v>60</c:v>
                </c:pt>
                <c:pt idx="257">
                  <c:v>68.78</c:v>
                </c:pt>
                <c:pt idx="258">
                  <c:v>59.54</c:v>
                </c:pt>
                <c:pt idx="259">
                  <c:v>52.28</c:v>
                </c:pt>
                <c:pt idx="260">
                  <c:v>60.6</c:v>
                </c:pt>
                <c:pt idx="261">
                  <c:v>58.24</c:v>
                </c:pt>
                <c:pt idx="262">
                  <c:v>55.13</c:v>
                </c:pt>
                <c:pt idx="263">
                  <c:v>32.19</c:v>
                </c:pt>
                <c:pt idx="264">
                  <c:v>35.01</c:v>
                </c:pt>
                <c:pt idx="265">
                  <c:v>51.88</c:v>
                </c:pt>
                <c:pt idx="266">
                  <c:v>35.86</c:v>
                </c:pt>
                <c:pt idx="267">
                  <c:v>48.27</c:v>
                </c:pt>
                <c:pt idx="268">
                  <c:v>31.65</c:v>
                </c:pt>
                <c:pt idx="269">
                  <c:v>42.41</c:v>
                </c:pt>
                <c:pt idx="270">
                  <c:v>31.7</c:v>
                </c:pt>
                <c:pt idx="271">
                  <c:v>30</c:v>
                </c:pt>
                <c:pt idx="272">
                  <c:v>44.53</c:v>
                </c:pt>
                <c:pt idx="273">
                  <c:v>32.450000000000003</c:v>
                </c:pt>
                <c:pt idx="274">
                  <c:v>20.010000000000002</c:v>
                </c:pt>
              </c:numCache>
            </c:numRef>
          </c:val>
          <c:smooth val="0"/>
          <c:extLst>
            <c:ext xmlns:c16="http://schemas.microsoft.com/office/drawing/2014/chart" uri="{C3380CC4-5D6E-409C-BE32-E72D297353CC}">
              <c16:uniqueId val="{00000002-6C56-4671-AD2D-61CA15E9E222}"/>
            </c:ext>
          </c:extLst>
        </c:ser>
        <c:ser>
          <c:idx val="1"/>
          <c:order val="1"/>
          <c:tx>
            <c:strRef>
              <c:f>'Raw_FuelLog'!$H$1</c:f>
              <c:strCache>
                <c:ptCount val="1"/>
                <c:pt idx="0">
                  <c:v>AVG Amount EUR</c:v>
                </c:pt>
              </c:strCache>
            </c:strRef>
          </c:tx>
          <c:spPr>
            <a:ln w="28575" cap="rnd">
              <a:solidFill>
                <a:srgbClr val="0068A9"/>
              </a:solidFill>
              <a:round/>
            </a:ln>
            <a:effectLst>
              <a:outerShdw blurRad="63500" sx="102000" sy="102000" algn="ctr" rotWithShape="0">
                <a:prstClr val="black">
                  <a:alpha val="40000"/>
                </a:prstClr>
              </a:outerShdw>
            </a:effectLst>
          </c:spPr>
          <c:marker>
            <c:symbol val="none"/>
          </c:marker>
          <c:dLbls>
            <c:dLbl>
              <c:idx val="19"/>
              <c:layout>
                <c:manualLayout>
                  <c:x val="-3.2625847142241551E-2"/>
                  <c:y val="-0.1550579615048119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C56-4671-AD2D-61CA15E9E222}"/>
                </c:ext>
              </c:extLst>
            </c:dLbl>
            <c:numFmt formatCode="#,##0.0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solidFill>
                    <a:effectLst/>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'Raw_FuelLog'!$D$2:$E$276</c:f>
              <c:multiLvlStrCache>
                <c:ptCount val="275"/>
                <c:lvl>
                  <c:pt idx="0">
                    <c:v>2020</c:v>
                  </c:pt>
                  <c:pt idx="1">
                    <c:v>2020</c:v>
                  </c:pt>
                  <c:pt idx="2">
                    <c:v>2020</c:v>
                  </c:pt>
                  <c:pt idx="3">
                    <c:v>2020</c:v>
                  </c:pt>
                  <c:pt idx="4">
                    <c:v>2020</c:v>
                  </c:pt>
                  <c:pt idx="5">
                    <c:v>2020</c:v>
                  </c:pt>
                  <c:pt idx="6">
                    <c:v>2020</c:v>
                  </c:pt>
                  <c:pt idx="7">
                    <c:v>2020</c:v>
                  </c:pt>
                  <c:pt idx="8">
                    <c:v>2020</c:v>
                  </c:pt>
                  <c:pt idx="9">
                    <c:v>2020</c:v>
                  </c:pt>
                  <c:pt idx="10">
                    <c:v>2020</c:v>
                  </c:pt>
                  <c:pt idx="11">
                    <c:v>2020</c:v>
                  </c:pt>
                  <c:pt idx="12">
                    <c:v>2020</c:v>
                  </c:pt>
                  <c:pt idx="13">
                    <c:v>2020</c:v>
                  </c:pt>
                  <c:pt idx="14">
                    <c:v>2020</c:v>
                  </c:pt>
                  <c:pt idx="15">
                    <c:v>2020</c:v>
                  </c:pt>
                  <c:pt idx="16">
                    <c:v>2020</c:v>
                  </c:pt>
                  <c:pt idx="17">
                    <c:v>2020</c:v>
                  </c:pt>
                  <c:pt idx="18">
                    <c:v>2020</c:v>
                  </c:pt>
                  <c:pt idx="19">
                    <c:v>2020</c:v>
                  </c:pt>
                  <c:pt idx="20">
                    <c:v>2020</c:v>
                  </c:pt>
                  <c:pt idx="21">
                    <c:v>2020</c:v>
                  </c:pt>
                  <c:pt idx="22">
                    <c:v>2020</c:v>
                  </c:pt>
                  <c:pt idx="23">
                    <c:v>2020</c:v>
                  </c:pt>
                  <c:pt idx="24">
                    <c:v>2020</c:v>
                  </c:pt>
                  <c:pt idx="25">
                    <c:v>2020</c:v>
                  </c:pt>
                  <c:pt idx="26">
                    <c:v>2020</c:v>
                  </c:pt>
                  <c:pt idx="27">
                    <c:v>2020</c:v>
                  </c:pt>
                  <c:pt idx="28">
                    <c:v>2020</c:v>
                  </c:pt>
                  <c:pt idx="29">
                    <c:v>2020</c:v>
                  </c:pt>
                  <c:pt idx="30">
                    <c:v>2020</c:v>
                  </c:pt>
                  <c:pt idx="31">
                    <c:v>2020</c:v>
                  </c:pt>
                  <c:pt idx="32">
                    <c:v>2020</c:v>
                  </c:pt>
                  <c:pt idx="33">
                    <c:v>2020</c:v>
                  </c:pt>
                  <c:pt idx="34">
                    <c:v>2020</c:v>
                  </c:pt>
                  <c:pt idx="35">
                    <c:v>2020</c:v>
                  </c:pt>
                  <c:pt idx="36">
                    <c:v>2020</c:v>
                  </c:pt>
                  <c:pt idx="37">
                    <c:v>2020</c:v>
                  </c:pt>
                  <c:pt idx="38">
                    <c:v>2020</c:v>
                  </c:pt>
                  <c:pt idx="39">
                    <c:v>2020</c:v>
                  </c:pt>
                  <c:pt idx="40">
                    <c:v>2020</c:v>
                  </c:pt>
                  <c:pt idx="41">
                    <c:v>2020</c:v>
                  </c:pt>
                  <c:pt idx="42">
                    <c:v>2020</c:v>
                  </c:pt>
                  <c:pt idx="43">
                    <c:v>2020</c:v>
                  </c:pt>
                  <c:pt idx="44">
                    <c:v>2020</c:v>
                  </c:pt>
                  <c:pt idx="45">
                    <c:v>2020</c:v>
                  </c:pt>
                  <c:pt idx="46">
                    <c:v>2020</c:v>
                  </c:pt>
                  <c:pt idx="47">
                    <c:v>2020</c:v>
                  </c:pt>
                  <c:pt idx="48">
                    <c:v>2020</c:v>
                  </c:pt>
                  <c:pt idx="49">
                    <c:v>2021</c:v>
                  </c:pt>
                  <c:pt idx="50">
                    <c:v>2021</c:v>
                  </c:pt>
                  <c:pt idx="51">
                    <c:v>2021</c:v>
                  </c:pt>
                  <c:pt idx="52">
                    <c:v>2021</c:v>
                  </c:pt>
                  <c:pt idx="53">
                    <c:v>2021</c:v>
                  </c:pt>
                  <c:pt idx="54">
                    <c:v>2021</c:v>
                  </c:pt>
                  <c:pt idx="55">
                    <c:v>2021</c:v>
                  </c:pt>
                  <c:pt idx="56">
                    <c:v>2021</c:v>
                  </c:pt>
                  <c:pt idx="57">
                    <c:v>2021</c:v>
                  </c:pt>
                  <c:pt idx="58">
                    <c:v>2021</c:v>
                  </c:pt>
                  <c:pt idx="59">
                    <c:v>2021</c:v>
                  </c:pt>
                  <c:pt idx="60">
                    <c:v>2021</c:v>
                  </c:pt>
                  <c:pt idx="61">
                    <c:v>2021</c:v>
                  </c:pt>
                  <c:pt idx="62">
                    <c:v>2021</c:v>
                  </c:pt>
                  <c:pt idx="63">
                    <c:v>2021</c:v>
                  </c:pt>
                  <c:pt idx="64">
                    <c:v>2021</c:v>
                  </c:pt>
                  <c:pt idx="65">
                    <c:v>2021</c:v>
                  </c:pt>
                  <c:pt idx="66">
                    <c:v>2021</c:v>
                  </c:pt>
                  <c:pt idx="67">
                    <c:v>2021</c:v>
                  </c:pt>
                  <c:pt idx="68">
                    <c:v>2021</c:v>
                  </c:pt>
                  <c:pt idx="69">
                    <c:v>2021</c:v>
                  </c:pt>
                  <c:pt idx="70">
                    <c:v>2021</c:v>
                  </c:pt>
                  <c:pt idx="71">
                    <c:v>2021</c:v>
                  </c:pt>
                  <c:pt idx="72">
                    <c:v>2021</c:v>
                  </c:pt>
                  <c:pt idx="73">
                    <c:v>2021</c:v>
                  </c:pt>
                  <c:pt idx="74">
                    <c:v>2021</c:v>
                  </c:pt>
                  <c:pt idx="75">
                    <c:v>2021</c:v>
                  </c:pt>
                  <c:pt idx="76">
                    <c:v>2021</c:v>
                  </c:pt>
                  <c:pt idx="77">
                    <c:v>2021</c:v>
                  </c:pt>
                  <c:pt idx="78">
                    <c:v>2021</c:v>
                  </c:pt>
                  <c:pt idx="79">
                    <c:v>2021</c:v>
                  </c:pt>
                  <c:pt idx="80">
                    <c:v>2021</c:v>
                  </c:pt>
                  <c:pt idx="81">
                    <c:v>2021</c:v>
                  </c:pt>
                  <c:pt idx="82">
                    <c:v>2021</c:v>
                  </c:pt>
                  <c:pt idx="83">
                    <c:v>2021</c:v>
                  </c:pt>
                  <c:pt idx="84">
                    <c:v>2021</c:v>
                  </c:pt>
                  <c:pt idx="85">
                    <c:v>2021</c:v>
                  </c:pt>
                  <c:pt idx="86">
                    <c:v>2021</c:v>
                  </c:pt>
                  <c:pt idx="87">
                    <c:v>2021</c:v>
                  </c:pt>
                  <c:pt idx="88">
                    <c:v>2021</c:v>
                  </c:pt>
                  <c:pt idx="89">
                    <c:v>2021</c:v>
                  </c:pt>
                  <c:pt idx="90">
                    <c:v>2021</c:v>
                  </c:pt>
                  <c:pt idx="91">
                    <c:v>2021</c:v>
                  </c:pt>
                  <c:pt idx="92">
                    <c:v>2021</c:v>
                  </c:pt>
                  <c:pt idx="93">
                    <c:v>2021</c:v>
                  </c:pt>
                  <c:pt idx="94">
                    <c:v>2021</c:v>
                  </c:pt>
                  <c:pt idx="95">
                    <c:v>2021</c:v>
                  </c:pt>
                  <c:pt idx="96">
                    <c:v>2021</c:v>
                  </c:pt>
                  <c:pt idx="97">
                    <c:v>2021</c:v>
                  </c:pt>
                  <c:pt idx="98">
                    <c:v>2021</c:v>
                  </c:pt>
                  <c:pt idx="99">
                    <c:v>2021</c:v>
                  </c:pt>
                  <c:pt idx="100">
                    <c:v>2021</c:v>
                  </c:pt>
                  <c:pt idx="101">
                    <c:v>2021</c:v>
                  </c:pt>
                  <c:pt idx="102">
                    <c:v>2022</c:v>
                  </c:pt>
                  <c:pt idx="103">
                    <c:v>2022</c:v>
                  </c:pt>
                  <c:pt idx="104">
                    <c:v>2022</c:v>
                  </c:pt>
                  <c:pt idx="105">
                    <c:v>2022</c:v>
                  </c:pt>
                  <c:pt idx="106">
                    <c:v>2022</c:v>
                  </c:pt>
                  <c:pt idx="107">
                    <c:v>2022</c:v>
                  </c:pt>
                  <c:pt idx="108">
                    <c:v>2022</c:v>
                  </c:pt>
                  <c:pt idx="109">
                    <c:v>2022</c:v>
                  </c:pt>
                  <c:pt idx="110">
                    <c:v>2022</c:v>
                  </c:pt>
                  <c:pt idx="111">
                    <c:v>2022</c:v>
                  </c:pt>
                  <c:pt idx="112">
                    <c:v>2022</c:v>
                  </c:pt>
                  <c:pt idx="113">
                    <c:v>2022</c:v>
                  </c:pt>
                  <c:pt idx="114">
                    <c:v>2022</c:v>
                  </c:pt>
                  <c:pt idx="115">
                    <c:v>2022</c:v>
                  </c:pt>
                  <c:pt idx="116">
                    <c:v>2022</c:v>
                  </c:pt>
                  <c:pt idx="117">
                    <c:v>2022</c:v>
                  </c:pt>
                  <c:pt idx="118">
                    <c:v>2022</c:v>
                  </c:pt>
                  <c:pt idx="119">
                    <c:v>2022</c:v>
                  </c:pt>
                  <c:pt idx="120">
                    <c:v>2022</c:v>
                  </c:pt>
                  <c:pt idx="121">
                    <c:v>2022</c:v>
                  </c:pt>
                  <c:pt idx="122">
                    <c:v>2022</c:v>
                  </c:pt>
                  <c:pt idx="123">
                    <c:v>2022</c:v>
                  </c:pt>
                  <c:pt idx="124">
                    <c:v>2022</c:v>
                  </c:pt>
                  <c:pt idx="125">
                    <c:v>2022</c:v>
                  </c:pt>
                  <c:pt idx="126">
                    <c:v>2022</c:v>
                  </c:pt>
                  <c:pt idx="127">
                    <c:v>2022</c:v>
                  </c:pt>
                  <c:pt idx="128">
                    <c:v>2022</c:v>
                  </c:pt>
                  <c:pt idx="129">
                    <c:v>2022</c:v>
                  </c:pt>
                  <c:pt idx="130">
                    <c:v>2022</c:v>
                  </c:pt>
                  <c:pt idx="131">
                    <c:v>2022</c:v>
                  </c:pt>
                  <c:pt idx="132">
                    <c:v>2022</c:v>
                  </c:pt>
                  <c:pt idx="133">
                    <c:v>2022</c:v>
                  </c:pt>
                  <c:pt idx="134">
                    <c:v>2022</c:v>
                  </c:pt>
                  <c:pt idx="135">
                    <c:v>2022</c:v>
                  </c:pt>
                  <c:pt idx="136">
                    <c:v>2022</c:v>
                  </c:pt>
                  <c:pt idx="137">
                    <c:v>2022</c:v>
                  </c:pt>
                  <c:pt idx="138">
                    <c:v>2022</c:v>
                  </c:pt>
                  <c:pt idx="139">
                    <c:v>2022</c:v>
                  </c:pt>
                  <c:pt idx="140">
                    <c:v>2022</c:v>
                  </c:pt>
                  <c:pt idx="141">
                    <c:v>2022</c:v>
                  </c:pt>
                  <c:pt idx="142">
                    <c:v>2022</c:v>
                  </c:pt>
                  <c:pt idx="143">
                    <c:v>2022</c:v>
                  </c:pt>
                  <c:pt idx="144">
                    <c:v>2022</c:v>
                  </c:pt>
                  <c:pt idx="145">
                    <c:v>2022</c:v>
                  </c:pt>
                  <c:pt idx="146">
                    <c:v>2022</c:v>
                  </c:pt>
                  <c:pt idx="147">
                    <c:v>2022</c:v>
                  </c:pt>
                  <c:pt idx="148">
                    <c:v>2022</c:v>
                  </c:pt>
                  <c:pt idx="149">
                    <c:v>2022</c:v>
                  </c:pt>
                  <c:pt idx="150">
                    <c:v>2022</c:v>
                  </c:pt>
                  <c:pt idx="151">
                    <c:v>2022</c:v>
                  </c:pt>
                  <c:pt idx="152">
                    <c:v>2022</c:v>
                  </c:pt>
                  <c:pt idx="153">
                    <c:v>2022</c:v>
                  </c:pt>
                  <c:pt idx="154">
                    <c:v>2022</c:v>
                  </c:pt>
                  <c:pt idx="155">
                    <c:v>2022</c:v>
                  </c:pt>
                  <c:pt idx="156">
                    <c:v>2022</c:v>
                  </c:pt>
                  <c:pt idx="157">
                    <c:v>2022</c:v>
                  </c:pt>
                  <c:pt idx="158">
                    <c:v>2022</c:v>
                  </c:pt>
                  <c:pt idx="159">
                    <c:v>2022</c:v>
                  </c:pt>
                  <c:pt idx="160">
                    <c:v>2022</c:v>
                  </c:pt>
                  <c:pt idx="161">
                    <c:v>2022</c:v>
                  </c:pt>
                  <c:pt idx="162">
                    <c:v>2022</c:v>
                  </c:pt>
                  <c:pt idx="163">
                    <c:v>2022</c:v>
                  </c:pt>
                  <c:pt idx="164">
                    <c:v>2022</c:v>
                  </c:pt>
                  <c:pt idx="165">
                    <c:v>2022</c:v>
                  </c:pt>
                  <c:pt idx="166">
                    <c:v>2022</c:v>
                  </c:pt>
                  <c:pt idx="167">
                    <c:v>2022</c:v>
                  </c:pt>
                  <c:pt idx="168">
                    <c:v>2022</c:v>
                  </c:pt>
                  <c:pt idx="169">
                    <c:v>2023</c:v>
                  </c:pt>
                  <c:pt idx="170">
                    <c:v>2023</c:v>
                  </c:pt>
                  <c:pt idx="171">
                    <c:v>2023</c:v>
                  </c:pt>
                  <c:pt idx="172">
                    <c:v>2023</c:v>
                  </c:pt>
                  <c:pt idx="173">
                    <c:v>2023</c:v>
                  </c:pt>
                  <c:pt idx="174">
                    <c:v>2023</c:v>
                  </c:pt>
                  <c:pt idx="175">
                    <c:v>2023</c:v>
                  </c:pt>
                  <c:pt idx="176">
                    <c:v>2023</c:v>
                  </c:pt>
                  <c:pt idx="177">
                    <c:v>2023</c:v>
                  </c:pt>
                  <c:pt idx="178">
                    <c:v>2023</c:v>
                  </c:pt>
                  <c:pt idx="179">
                    <c:v>2023</c:v>
                  </c:pt>
                  <c:pt idx="180">
                    <c:v>2023</c:v>
                  </c:pt>
                  <c:pt idx="181">
                    <c:v>2023</c:v>
                  </c:pt>
                  <c:pt idx="182">
                    <c:v>2023</c:v>
                  </c:pt>
                  <c:pt idx="183">
                    <c:v>2023</c:v>
                  </c:pt>
                  <c:pt idx="184">
                    <c:v>2023</c:v>
                  </c:pt>
                  <c:pt idx="185">
                    <c:v>2023</c:v>
                  </c:pt>
                  <c:pt idx="186">
                    <c:v>2023</c:v>
                  </c:pt>
                  <c:pt idx="187">
                    <c:v>2023</c:v>
                  </c:pt>
                  <c:pt idx="188">
                    <c:v>2023</c:v>
                  </c:pt>
                  <c:pt idx="189">
                    <c:v>2023</c:v>
                  </c:pt>
                  <c:pt idx="190">
                    <c:v>2023</c:v>
                  </c:pt>
                  <c:pt idx="191">
                    <c:v>2023</c:v>
                  </c:pt>
                  <c:pt idx="192">
                    <c:v>2023</c:v>
                  </c:pt>
                  <c:pt idx="193">
                    <c:v>2023</c:v>
                  </c:pt>
                  <c:pt idx="194">
                    <c:v>2023</c:v>
                  </c:pt>
                  <c:pt idx="195">
                    <c:v>2023</c:v>
                  </c:pt>
                  <c:pt idx="196">
                    <c:v>2023</c:v>
                  </c:pt>
                  <c:pt idx="197">
                    <c:v>2023</c:v>
                  </c:pt>
                  <c:pt idx="198">
                    <c:v>2023</c:v>
                  </c:pt>
                  <c:pt idx="199">
                    <c:v>2023</c:v>
                  </c:pt>
                  <c:pt idx="200">
                    <c:v>2023</c:v>
                  </c:pt>
                  <c:pt idx="201">
                    <c:v>2023</c:v>
                  </c:pt>
                  <c:pt idx="202">
                    <c:v>2023</c:v>
                  </c:pt>
                  <c:pt idx="203">
                    <c:v>2023</c:v>
                  </c:pt>
                  <c:pt idx="204">
                    <c:v>2023</c:v>
                  </c:pt>
                  <c:pt idx="205">
                    <c:v>2023</c:v>
                  </c:pt>
                  <c:pt idx="206">
                    <c:v>2023</c:v>
                  </c:pt>
                  <c:pt idx="207">
                    <c:v>2023</c:v>
                  </c:pt>
                  <c:pt idx="208">
                    <c:v>2023</c:v>
                  </c:pt>
                  <c:pt idx="209">
                    <c:v>2023</c:v>
                  </c:pt>
                  <c:pt idx="210">
                    <c:v>2023</c:v>
                  </c:pt>
                  <c:pt idx="211">
                    <c:v>2023</c:v>
                  </c:pt>
                  <c:pt idx="212">
                    <c:v>2023</c:v>
                  </c:pt>
                  <c:pt idx="213">
                    <c:v>2023</c:v>
                  </c:pt>
                  <c:pt idx="214">
                    <c:v>2023</c:v>
                  </c:pt>
                  <c:pt idx="215">
                    <c:v>2023</c:v>
                  </c:pt>
                  <c:pt idx="216">
                    <c:v>2023</c:v>
                  </c:pt>
                  <c:pt idx="217">
                    <c:v>2023</c:v>
                  </c:pt>
                  <c:pt idx="218">
                    <c:v>2023</c:v>
                  </c:pt>
                  <c:pt idx="219">
                    <c:v>2023</c:v>
                  </c:pt>
                  <c:pt idx="220">
                    <c:v>2023</c:v>
                  </c:pt>
                  <c:pt idx="221">
                    <c:v>2023</c:v>
                  </c:pt>
                  <c:pt idx="222">
                    <c:v>2023</c:v>
                  </c:pt>
                  <c:pt idx="223">
                    <c:v>2023</c:v>
                  </c:pt>
                  <c:pt idx="224">
                    <c:v>2023</c:v>
                  </c:pt>
                  <c:pt idx="225">
                    <c:v>2023</c:v>
                  </c:pt>
                  <c:pt idx="226">
                    <c:v>2023</c:v>
                  </c:pt>
                  <c:pt idx="227">
                    <c:v>2023</c:v>
                  </c:pt>
                  <c:pt idx="228">
                    <c:v>2023</c:v>
                  </c:pt>
                  <c:pt idx="229">
                    <c:v>2023</c:v>
                  </c:pt>
                  <c:pt idx="230">
                    <c:v>2023</c:v>
                  </c:pt>
                  <c:pt idx="231">
                    <c:v>2023</c:v>
                  </c:pt>
                  <c:pt idx="232">
                    <c:v>2023</c:v>
                  </c:pt>
                  <c:pt idx="233">
                    <c:v>2023</c:v>
                  </c:pt>
                  <c:pt idx="234">
                    <c:v>2024</c:v>
                  </c:pt>
                  <c:pt idx="235">
                    <c:v>2024</c:v>
                  </c:pt>
                  <c:pt idx="236">
                    <c:v>2024</c:v>
                  </c:pt>
                  <c:pt idx="237">
                    <c:v>2024</c:v>
                  </c:pt>
                  <c:pt idx="238">
                    <c:v>2024</c:v>
                  </c:pt>
                  <c:pt idx="239">
                    <c:v>2024</c:v>
                  </c:pt>
                  <c:pt idx="240">
                    <c:v>2024</c:v>
                  </c:pt>
                  <c:pt idx="241">
                    <c:v>2024</c:v>
                  </c:pt>
                  <c:pt idx="242">
                    <c:v>2024</c:v>
                  </c:pt>
                  <c:pt idx="243">
                    <c:v>2024</c:v>
                  </c:pt>
                  <c:pt idx="244">
                    <c:v>2024</c:v>
                  </c:pt>
                  <c:pt idx="245">
                    <c:v>2024</c:v>
                  </c:pt>
                  <c:pt idx="246">
                    <c:v>2024</c:v>
                  </c:pt>
                  <c:pt idx="247">
                    <c:v>2024</c:v>
                  </c:pt>
                  <c:pt idx="248">
                    <c:v>2024</c:v>
                  </c:pt>
                  <c:pt idx="249">
                    <c:v>2024</c:v>
                  </c:pt>
                  <c:pt idx="250">
                    <c:v>2024</c:v>
                  </c:pt>
                  <c:pt idx="251">
                    <c:v>2024</c:v>
                  </c:pt>
                  <c:pt idx="252">
                    <c:v>2024</c:v>
                  </c:pt>
                  <c:pt idx="253">
                    <c:v>2024</c:v>
                  </c:pt>
                  <c:pt idx="254">
                    <c:v>2024</c:v>
                  </c:pt>
                  <c:pt idx="255">
                    <c:v>2024</c:v>
                  </c:pt>
                  <c:pt idx="256">
                    <c:v>2024</c:v>
                  </c:pt>
                  <c:pt idx="257">
                    <c:v>2024</c:v>
                  </c:pt>
                  <c:pt idx="258">
                    <c:v>2024</c:v>
                  </c:pt>
                  <c:pt idx="259">
                    <c:v>2024</c:v>
                  </c:pt>
                  <c:pt idx="260">
                    <c:v>2024</c:v>
                  </c:pt>
                  <c:pt idx="261">
                    <c:v>2024</c:v>
                  </c:pt>
                  <c:pt idx="262">
                    <c:v>2024</c:v>
                  </c:pt>
                  <c:pt idx="263">
                    <c:v>2024</c:v>
                  </c:pt>
                  <c:pt idx="264">
                    <c:v>2024</c:v>
                  </c:pt>
                  <c:pt idx="265">
                    <c:v>2024</c:v>
                  </c:pt>
                  <c:pt idx="266">
                    <c:v>2024</c:v>
                  </c:pt>
                  <c:pt idx="267">
                    <c:v>2024</c:v>
                  </c:pt>
                  <c:pt idx="268">
                    <c:v>2024</c:v>
                  </c:pt>
                  <c:pt idx="269">
                    <c:v>2024</c:v>
                  </c:pt>
                  <c:pt idx="270">
                    <c:v>2024</c:v>
                  </c:pt>
                  <c:pt idx="271">
                    <c:v>2024</c:v>
                  </c:pt>
                  <c:pt idx="272">
                    <c:v>2024</c:v>
                  </c:pt>
                  <c:pt idx="273">
                    <c:v>2024</c:v>
                  </c:pt>
                  <c:pt idx="274">
                    <c:v>2024</c:v>
                  </c:pt>
                </c:lvl>
                <c:lvl>
                  <c:pt idx="0">
                    <c:v>Jan</c:v>
                  </c:pt>
                  <c:pt idx="1">
                    <c:v>Jan</c:v>
                  </c:pt>
                  <c:pt idx="2">
                    <c:v>Jan</c:v>
                  </c:pt>
                  <c:pt idx="3">
                    <c:v>Jan</c:v>
                  </c:pt>
                  <c:pt idx="4">
                    <c:v>Jan</c:v>
                  </c:pt>
                  <c:pt idx="5">
                    <c:v>Jan</c:v>
                  </c:pt>
                  <c:pt idx="6">
                    <c:v>Feb</c:v>
                  </c:pt>
                  <c:pt idx="7">
                    <c:v>Feb</c:v>
                  </c:pt>
                  <c:pt idx="8">
                    <c:v>Feb</c:v>
                  </c:pt>
                  <c:pt idx="9">
                    <c:v>Feb</c:v>
                  </c:pt>
                  <c:pt idx="10">
                    <c:v>Feb</c:v>
                  </c:pt>
                  <c:pt idx="11">
                    <c:v>Mar</c:v>
                  </c:pt>
                  <c:pt idx="12">
                    <c:v>Mar</c:v>
                  </c:pt>
                  <c:pt idx="13">
                    <c:v>Mar</c:v>
                  </c:pt>
                  <c:pt idx="14">
                    <c:v>Mar</c:v>
                  </c:pt>
                  <c:pt idx="15">
                    <c:v>Mar</c:v>
                  </c:pt>
                  <c:pt idx="16">
                    <c:v>Mar</c:v>
                  </c:pt>
                  <c:pt idx="17">
                    <c:v>Apr</c:v>
                  </c:pt>
                  <c:pt idx="18">
                    <c:v>Apr</c:v>
                  </c:pt>
                  <c:pt idx="19">
                    <c:v>May</c:v>
                  </c:pt>
                  <c:pt idx="20">
                    <c:v>May</c:v>
                  </c:pt>
                  <c:pt idx="21">
                    <c:v>May</c:v>
                  </c:pt>
                  <c:pt idx="22">
                    <c:v>May</c:v>
                  </c:pt>
                  <c:pt idx="23">
                    <c:v>May</c:v>
                  </c:pt>
                  <c:pt idx="24">
                    <c:v>Jun</c:v>
                  </c:pt>
                  <c:pt idx="25">
                    <c:v>Jun</c:v>
                  </c:pt>
                  <c:pt idx="26">
                    <c:v>Jun</c:v>
                  </c:pt>
                  <c:pt idx="27">
                    <c:v>Jun</c:v>
                  </c:pt>
                  <c:pt idx="28">
                    <c:v>Jul</c:v>
                  </c:pt>
                  <c:pt idx="29">
                    <c:v>Jul</c:v>
                  </c:pt>
                  <c:pt idx="30">
                    <c:v>Aug</c:v>
                  </c:pt>
                  <c:pt idx="31">
                    <c:v>Aug</c:v>
                  </c:pt>
                  <c:pt idx="32">
                    <c:v>Aug</c:v>
                  </c:pt>
                  <c:pt idx="33">
                    <c:v>Aug</c:v>
                  </c:pt>
                  <c:pt idx="34">
                    <c:v>Aug</c:v>
                  </c:pt>
                  <c:pt idx="35">
                    <c:v>Sep</c:v>
                  </c:pt>
                  <c:pt idx="36">
                    <c:v>Sep</c:v>
                  </c:pt>
                  <c:pt idx="37">
                    <c:v>Sep</c:v>
                  </c:pt>
                  <c:pt idx="38">
                    <c:v>Oct</c:v>
                  </c:pt>
                  <c:pt idx="39">
                    <c:v>Oct</c:v>
                  </c:pt>
                  <c:pt idx="40">
                    <c:v>Oct</c:v>
                  </c:pt>
                  <c:pt idx="41">
                    <c:v>Oct</c:v>
                  </c:pt>
                  <c:pt idx="42">
                    <c:v>Oct</c:v>
                  </c:pt>
                  <c:pt idx="43">
                    <c:v>Oct</c:v>
                  </c:pt>
                  <c:pt idx="44">
                    <c:v>Nov</c:v>
                  </c:pt>
                  <c:pt idx="45">
                    <c:v>Dec</c:v>
                  </c:pt>
                  <c:pt idx="46">
                    <c:v>Dec</c:v>
                  </c:pt>
                  <c:pt idx="47">
                    <c:v>Dec</c:v>
                  </c:pt>
                  <c:pt idx="48">
                    <c:v>Dec</c:v>
                  </c:pt>
                  <c:pt idx="49">
                    <c:v>Jan</c:v>
                  </c:pt>
                  <c:pt idx="50">
                    <c:v>Jan</c:v>
                  </c:pt>
                  <c:pt idx="51">
                    <c:v>Jan</c:v>
                  </c:pt>
                  <c:pt idx="52">
                    <c:v>Jan</c:v>
                  </c:pt>
                  <c:pt idx="53">
                    <c:v>Feb</c:v>
                  </c:pt>
                  <c:pt idx="54">
                    <c:v>Feb</c:v>
                  </c:pt>
                  <c:pt idx="55">
                    <c:v>Feb</c:v>
                  </c:pt>
                  <c:pt idx="56">
                    <c:v>Mar</c:v>
                  </c:pt>
                  <c:pt idx="57">
                    <c:v>Mar</c:v>
                  </c:pt>
                  <c:pt idx="58">
                    <c:v>Apr</c:v>
                  </c:pt>
                  <c:pt idx="59">
                    <c:v>Apr</c:v>
                  </c:pt>
                  <c:pt idx="60">
                    <c:v>May</c:v>
                  </c:pt>
                  <c:pt idx="61">
                    <c:v>May</c:v>
                  </c:pt>
                  <c:pt idx="62">
                    <c:v>May</c:v>
                  </c:pt>
                  <c:pt idx="63">
                    <c:v>May</c:v>
                  </c:pt>
                  <c:pt idx="64">
                    <c:v>May</c:v>
                  </c:pt>
                  <c:pt idx="65">
                    <c:v>May</c:v>
                  </c:pt>
                  <c:pt idx="66">
                    <c:v>May</c:v>
                  </c:pt>
                  <c:pt idx="67">
                    <c:v>Jun</c:v>
                  </c:pt>
                  <c:pt idx="68">
                    <c:v>Jun</c:v>
                  </c:pt>
                  <c:pt idx="69">
                    <c:v>Jul</c:v>
                  </c:pt>
                  <c:pt idx="70">
                    <c:v>Jul</c:v>
                  </c:pt>
                  <c:pt idx="71">
                    <c:v>Jul</c:v>
                  </c:pt>
                  <c:pt idx="72">
                    <c:v>Jul</c:v>
                  </c:pt>
                  <c:pt idx="73">
                    <c:v>Jul</c:v>
                  </c:pt>
                  <c:pt idx="74">
                    <c:v>Jul</c:v>
                  </c:pt>
                  <c:pt idx="75">
                    <c:v>Aug</c:v>
                  </c:pt>
                  <c:pt idx="76">
                    <c:v>Aug</c:v>
                  </c:pt>
                  <c:pt idx="77">
                    <c:v>Aug</c:v>
                  </c:pt>
                  <c:pt idx="78">
                    <c:v>Aug</c:v>
                  </c:pt>
                  <c:pt idx="79">
                    <c:v>Aug</c:v>
                  </c:pt>
                  <c:pt idx="80">
                    <c:v>Sep</c:v>
                  </c:pt>
                  <c:pt idx="81">
                    <c:v>Sep</c:v>
                  </c:pt>
                  <c:pt idx="82">
                    <c:v>Oct</c:v>
                  </c:pt>
                  <c:pt idx="83">
                    <c:v>Oct</c:v>
                  </c:pt>
                  <c:pt idx="84">
                    <c:v>Oct</c:v>
                  </c:pt>
                  <c:pt idx="85">
                    <c:v>Oct</c:v>
                  </c:pt>
                  <c:pt idx="86">
                    <c:v>Oct</c:v>
                  </c:pt>
                  <c:pt idx="87">
                    <c:v>Oct</c:v>
                  </c:pt>
                  <c:pt idx="88">
                    <c:v>Oct</c:v>
                  </c:pt>
                  <c:pt idx="89">
                    <c:v>Oct</c:v>
                  </c:pt>
                  <c:pt idx="90">
                    <c:v>Oct</c:v>
                  </c:pt>
                  <c:pt idx="91">
                    <c:v>Nov</c:v>
                  </c:pt>
                  <c:pt idx="92">
                    <c:v>Nov</c:v>
                  </c:pt>
                  <c:pt idx="93">
                    <c:v>Nov</c:v>
                  </c:pt>
                  <c:pt idx="94">
                    <c:v>Dec</c:v>
                  </c:pt>
                  <c:pt idx="95">
                    <c:v>Dec</c:v>
                  </c:pt>
                  <c:pt idx="96">
                    <c:v>Dec</c:v>
                  </c:pt>
                  <c:pt idx="97">
                    <c:v>Dec</c:v>
                  </c:pt>
                  <c:pt idx="98">
                    <c:v>Dec</c:v>
                  </c:pt>
                  <c:pt idx="99">
                    <c:v>Dec</c:v>
                  </c:pt>
                  <c:pt idx="100">
                    <c:v>Dec</c:v>
                  </c:pt>
                  <c:pt idx="101">
                    <c:v>Dec</c:v>
                  </c:pt>
                  <c:pt idx="102">
                    <c:v>Jan</c:v>
                  </c:pt>
                  <c:pt idx="103">
                    <c:v>Jan</c:v>
                  </c:pt>
                  <c:pt idx="104">
                    <c:v>Jan</c:v>
                  </c:pt>
                  <c:pt idx="105">
                    <c:v>Jan</c:v>
                  </c:pt>
                  <c:pt idx="106">
                    <c:v>Jan</c:v>
                  </c:pt>
                  <c:pt idx="107">
                    <c:v>Feb</c:v>
                  </c:pt>
                  <c:pt idx="108">
                    <c:v>Feb</c:v>
                  </c:pt>
                  <c:pt idx="109">
                    <c:v>Feb</c:v>
                  </c:pt>
                  <c:pt idx="110">
                    <c:v>Feb</c:v>
                  </c:pt>
                  <c:pt idx="111">
                    <c:v>Feb</c:v>
                  </c:pt>
                  <c:pt idx="112">
                    <c:v>Feb</c:v>
                  </c:pt>
                  <c:pt idx="113">
                    <c:v>Mar</c:v>
                  </c:pt>
                  <c:pt idx="114">
                    <c:v>Mar</c:v>
                  </c:pt>
                  <c:pt idx="115">
                    <c:v>Mar</c:v>
                  </c:pt>
                  <c:pt idx="116">
                    <c:v>Mar</c:v>
                  </c:pt>
                  <c:pt idx="117">
                    <c:v>Apr</c:v>
                  </c:pt>
                  <c:pt idx="118">
                    <c:v>Apr</c:v>
                  </c:pt>
                  <c:pt idx="119">
                    <c:v>Apr</c:v>
                  </c:pt>
                  <c:pt idx="120">
                    <c:v>Apr</c:v>
                  </c:pt>
                  <c:pt idx="121">
                    <c:v>Apr</c:v>
                  </c:pt>
                  <c:pt idx="122">
                    <c:v>Apr</c:v>
                  </c:pt>
                  <c:pt idx="123">
                    <c:v>Apr</c:v>
                  </c:pt>
                  <c:pt idx="124">
                    <c:v>Apr</c:v>
                  </c:pt>
                  <c:pt idx="125">
                    <c:v>Apr</c:v>
                  </c:pt>
                  <c:pt idx="126">
                    <c:v>May</c:v>
                  </c:pt>
                  <c:pt idx="127">
                    <c:v>May</c:v>
                  </c:pt>
                  <c:pt idx="128">
                    <c:v>May</c:v>
                  </c:pt>
                  <c:pt idx="129">
                    <c:v>Jun</c:v>
                  </c:pt>
                  <c:pt idx="130">
                    <c:v>Jun</c:v>
                  </c:pt>
                  <c:pt idx="131">
                    <c:v>Jun</c:v>
                  </c:pt>
                  <c:pt idx="132">
                    <c:v>Jun</c:v>
                  </c:pt>
                  <c:pt idx="133">
                    <c:v>Jun</c:v>
                  </c:pt>
                  <c:pt idx="134">
                    <c:v>Jun</c:v>
                  </c:pt>
                  <c:pt idx="135">
                    <c:v>Jul</c:v>
                  </c:pt>
                  <c:pt idx="136">
                    <c:v>Jul</c:v>
                  </c:pt>
                  <c:pt idx="137">
                    <c:v>Jul</c:v>
                  </c:pt>
                  <c:pt idx="138">
                    <c:v>Jul</c:v>
                  </c:pt>
                  <c:pt idx="139">
                    <c:v>Aug</c:v>
                  </c:pt>
                  <c:pt idx="140">
                    <c:v>Aug</c:v>
                  </c:pt>
                  <c:pt idx="141">
                    <c:v>Aug</c:v>
                  </c:pt>
                  <c:pt idx="142">
                    <c:v>Aug</c:v>
                  </c:pt>
                  <c:pt idx="143">
                    <c:v>Aug</c:v>
                  </c:pt>
                  <c:pt idx="144">
                    <c:v>Sep</c:v>
                  </c:pt>
                  <c:pt idx="145">
                    <c:v>Sep</c:v>
                  </c:pt>
                  <c:pt idx="146">
                    <c:v>Sep</c:v>
                  </c:pt>
                  <c:pt idx="147">
                    <c:v>Sep</c:v>
                  </c:pt>
                  <c:pt idx="148">
                    <c:v>Sep</c:v>
                  </c:pt>
                  <c:pt idx="149">
                    <c:v>Sep</c:v>
                  </c:pt>
                  <c:pt idx="150">
                    <c:v>Sep</c:v>
                  </c:pt>
                  <c:pt idx="151">
                    <c:v>Oct</c:v>
                  </c:pt>
                  <c:pt idx="152">
                    <c:v>Oct</c:v>
                  </c:pt>
                  <c:pt idx="153">
                    <c:v>Oct</c:v>
                  </c:pt>
                  <c:pt idx="154">
                    <c:v>Oct</c:v>
                  </c:pt>
                  <c:pt idx="155">
                    <c:v>Oct</c:v>
                  </c:pt>
                  <c:pt idx="156">
                    <c:v>Oct</c:v>
                  </c:pt>
                  <c:pt idx="157">
                    <c:v>Oct</c:v>
                  </c:pt>
                  <c:pt idx="158">
                    <c:v>Oct</c:v>
                  </c:pt>
                  <c:pt idx="159">
                    <c:v>Nov</c:v>
                  </c:pt>
                  <c:pt idx="160">
                    <c:v>Nov</c:v>
                  </c:pt>
                  <c:pt idx="161">
                    <c:v>Dec</c:v>
                  </c:pt>
                  <c:pt idx="162">
                    <c:v>Dec</c:v>
                  </c:pt>
                  <c:pt idx="163">
                    <c:v>Dec</c:v>
                  </c:pt>
                  <c:pt idx="164">
                    <c:v>Dec</c:v>
                  </c:pt>
                  <c:pt idx="165">
                    <c:v>Dec</c:v>
                  </c:pt>
                  <c:pt idx="166">
                    <c:v>Dec</c:v>
                  </c:pt>
                  <c:pt idx="167">
                    <c:v>Dec</c:v>
                  </c:pt>
                  <c:pt idx="168">
                    <c:v>Dec</c:v>
                  </c:pt>
                  <c:pt idx="169">
                    <c:v>Jan</c:v>
                  </c:pt>
                  <c:pt idx="170">
                    <c:v>Feb</c:v>
                  </c:pt>
                  <c:pt idx="171">
                    <c:v>Feb</c:v>
                  </c:pt>
                  <c:pt idx="172">
                    <c:v>Feb</c:v>
                  </c:pt>
                  <c:pt idx="173">
                    <c:v>Feb</c:v>
                  </c:pt>
                  <c:pt idx="174">
                    <c:v>Feb</c:v>
                  </c:pt>
                  <c:pt idx="175">
                    <c:v>Mar</c:v>
                  </c:pt>
                  <c:pt idx="176">
                    <c:v>Mar</c:v>
                  </c:pt>
                  <c:pt idx="177">
                    <c:v>Mar</c:v>
                  </c:pt>
                  <c:pt idx="178">
                    <c:v>Mar</c:v>
                  </c:pt>
                  <c:pt idx="179">
                    <c:v>Mar</c:v>
                  </c:pt>
                  <c:pt idx="180">
                    <c:v>Mar</c:v>
                  </c:pt>
                  <c:pt idx="181">
                    <c:v>Mar</c:v>
                  </c:pt>
                  <c:pt idx="182">
                    <c:v>Apr</c:v>
                  </c:pt>
                  <c:pt idx="183">
                    <c:v>Apr</c:v>
                  </c:pt>
                  <c:pt idx="184">
                    <c:v>Apr</c:v>
                  </c:pt>
                  <c:pt idx="185">
                    <c:v>Apr</c:v>
                  </c:pt>
                  <c:pt idx="186">
                    <c:v>Apr</c:v>
                  </c:pt>
                  <c:pt idx="187">
                    <c:v>May</c:v>
                  </c:pt>
                  <c:pt idx="188">
                    <c:v>May</c:v>
                  </c:pt>
                  <c:pt idx="189">
                    <c:v>May</c:v>
                  </c:pt>
                  <c:pt idx="190">
                    <c:v>May</c:v>
                  </c:pt>
                  <c:pt idx="191">
                    <c:v>May</c:v>
                  </c:pt>
                  <c:pt idx="192">
                    <c:v>May</c:v>
                  </c:pt>
                  <c:pt idx="193">
                    <c:v>May</c:v>
                  </c:pt>
                  <c:pt idx="194">
                    <c:v>May</c:v>
                  </c:pt>
                  <c:pt idx="195">
                    <c:v>Jun</c:v>
                  </c:pt>
                  <c:pt idx="196">
                    <c:v>Jun</c:v>
                  </c:pt>
                  <c:pt idx="197">
                    <c:v>Jun</c:v>
                  </c:pt>
                  <c:pt idx="198">
                    <c:v>Jun</c:v>
                  </c:pt>
                  <c:pt idx="199">
                    <c:v>Jun</c:v>
                  </c:pt>
                  <c:pt idx="200">
                    <c:v>Jul</c:v>
                  </c:pt>
                  <c:pt idx="201">
                    <c:v>Jul</c:v>
                  </c:pt>
                  <c:pt idx="202">
                    <c:v>Jul</c:v>
                  </c:pt>
                  <c:pt idx="203">
                    <c:v>Jul</c:v>
                  </c:pt>
                  <c:pt idx="204">
                    <c:v>Jul</c:v>
                  </c:pt>
                  <c:pt idx="205">
                    <c:v>Jul</c:v>
                  </c:pt>
                  <c:pt idx="206">
                    <c:v>Jul</c:v>
                  </c:pt>
                  <c:pt idx="207">
                    <c:v>Aug</c:v>
                  </c:pt>
                  <c:pt idx="208">
                    <c:v>Aug</c:v>
                  </c:pt>
                  <c:pt idx="209">
                    <c:v>Aug</c:v>
                  </c:pt>
                  <c:pt idx="210">
                    <c:v>Aug</c:v>
                  </c:pt>
                  <c:pt idx="211">
                    <c:v>Aug</c:v>
                  </c:pt>
                  <c:pt idx="212">
                    <c:v>Aug</c:v>
                  </c:pt>
                  <c:pt idx="213">
                    <c:v>Aug</c:v>
                  </c:pt>
                  <c:pt idx="214">
                    <c:v>Sep</c:v>
                  </c:pt>
                  <c:pt idx="215">
                    <c:v>Sep</c:v>
                  </c:pt>
                  <c:pt idx="216">
                    <c:v>Sep</c:v>
                  </c:pt>
                  <c:pt idx="217">
                    <c:v>Oct</c:v>
                  </c:pt>
                  <c:pt idx="218">
                    <c:v>Oct</c:v>
                  </c:pt>
                  <c:pt idx="219">
                    <c:v>Oct</c:v>
                  </c:pt>
                  <c:pt idx="220">
                    <c:v>Oct</c:v>
                  </c:pt>
                  <c:pt idx="221">
                    <c:v>Oct</c:v>
                  </c:pt>
                  <c:pt idx="222">
                    <c:v>Oct</c:v>
                  </c:pt>
                  <c:pt idx="223">
                    <c:v>Oct</c:v>
                  </c:pt>
                  <c:pt idx="224">
                    <c:v>Nov</c:v>
                  </c:pt>
                  <c:pt idx="225">
                    <c:v>Nov</c:v>
                  </c:pt>
                  <c:pt idx="226">
                    <c:v>Nov</c:v>
                  </c:pt>
                  <c:pt idx="227">
                    <c:v>Nov</c:v>
                  </c:pt>
                  <c:pt idx="228">
                    <c:v>Nov</c:v>
                  </c:pt>
                  <c:pt idx="229">
                    <c:v>Dec</c:v>
                  </c:pt>
                  <c:pt idx="230">
                    <c:v>Dec</c:v>
                  </c:pt>
                  <c:pt idx="231">
                    <c:v>Dec</c:v>
                  </c:pt>
                  <c:pt idx="232">
                    <c:v>Dec</c:v>
                  </c:pt>
                  <c:pt idx="233">
                    <c:v>Dec</c:v>
                  </c:pt>
                  <c:pt idx="234">
                    <c:v>Jan</c:v>
                  </c:pt>
                  <c:pt idx="235">
                    <c:v>Jan</c:v>
                  </c:pt>
                  <c:pt idx="236">
                    <c:v>Jan</c:v>
                  </c:pt>
                  <c:pt idx="237">
                    <c:v>Jan</c:v>
                  </c:pt>
                  <c:pt idx="238">
                    <c:v>Jan</c:v>
                  </c:pt>
                  <c:pt idx="239">
                    <c:v>Jan</c:v>
                  </c:pt>
                  <c:pt idx="240">
                    <c:v>Feb</c:v>
                  </c:pt>
                  <c:pt idx="241">
                    <c:v>Feb</c:v>
                  </c:pt>
                  <c:pt idx="242">
                    <c:v>Mar</c:v>
                  </c:pt>
                  <c:pt idx="243">
                    <c:v>Mar</c:v>
                  </c:pt>
                  <c:pt idx="244">
                    <c:v>Mar</c:v>
                  </c:pt>
                  <c:pt idx="245">
                    <c:v>Mar</c:v>
                  </c:pt>
                  <c:pt idx="246">
                    <c:v>Mar</c:v>
                  </c:pt>
                  <c:pt idx="247">
                    <c:v>Apr</c:v>
                  </c:pt>
                  <c:pt idx="248">
                    <c:v>Apr</c:v>
                  </c:pt>
                  <c:pt idx="249">
                    <c:v>Apr</c:v>
                  </c:pt>
                  <c:pt idx="250">
                    <c:v>Apr</c:v>
                  </c:pt>
                  <c:pt idx="251">
                    <c:v>May</c:v>
                  </c:pt>
                  <c:pt idx="252">
                    <c:v>May</c:v>
                  </c:pt>
                  <c:pt idx="253">
                    <c:v>Jun</c:v>
                  </c:pt>
                  <c:pt idx="254">
                    <c:v>Jun</c:v>
                  </c:pt>
                  <c:pt idx="255">
                    <c:v>Jul</c:v>
                  </c:pt>
                  <c:pt idx="256">
                    <c:v>Jul</c:v>
                  </c:pt>
                  <c:pt idx="257">
                    <c:v>Aug</c:v>
                  </c:pt>
                  <c:pt idx="258">
                    <c:v>Sep</c:v>
                  </c:pt>
                  <c:pt idx="259">
                    <c:v>Sep</c:v>
                  </c:pt>
                  <c:pt idx="260">
                    <c:v>Oct</c:v>
                  </c:pt>
                  <c:pt idx="261">
                    <c:v>Oct</c:v>
                  </c:pt>
                  <c:pt idx="262">
                    <c:v>Nov</c:v>
                  </c:pt>
                  <c:pt idx="263">
                    <c:v>Nov</c:v>
                  </c:pt>
                  <c:pt idx="264">
                    <c:v>Nov</c:v>
                  </c:pt>
                  <c:pt idx="265">
                    <c:v>Nov</c:v>
                  </c:pt>
                  <c:pt idx="266">
                    <c:v>Nov</c:v>
                  </c:pt>
                  <c:pt idx="267">
                    <c:v>Nov</c:v>
                  </c:pt>
                  <c:pt idx="268">
                    <c:v>Nov</c:v>
                  </c:pt>
                  <c:pt idx="269">
                    <c:v>Nov</c:v>
                  </c:pt>
                  <c:pt idx="270">
                    <c:v>Nov</c:v>
                  </c:pt>
                  <c:pt idx="271">
                    <c:v>Nov</c:v>
                  </c:pt>
                  <c:pt idx="272">
                    <c:v>Nov</c:v>
                  </c:pt>
                  <c:pt idx="273">
                    <c:v>Nov</c:v>
                  </c:pt>
                  <c:pt idx="274">
                    <c:v>Nov</c:v>
                  </c:pt>
                </c:lvl>
              </c:multiLvlStrCache>
            </c:multiLvlStrRef>
          </c:cat>
          <c:val>
            <c:numRef>
              <c:f>'Raw_FuelLog'!$H$2:$H$276</c:f>
              <c:numCache>
                <c:formatCode>0.00</c:formatCode>
                <c:ptCount val="275"/>
                <c:pt idx="0">
                  <c:v>43.897381818181827</c:v>
                </c:pt>
                <c:pt idx="1">
                  <c:v>43.897381818181827</c:v>
                </c:pt>
                <c:pt idx="2">
                  <c:v>43.897381818181827</c:v>
                </c:pt>
                <c:pt idx="3">
                  <c:v>43.897381818181827</c:v>
                </c:pt>
                <c:pt idx="4">
                  <c:v>43.897381818181827</c:v>
                </c:pt>
                <c:pt idx="5">
                  <c:v>43.897381818181827</c:v>
                </c:pt>
                <c:pt idx="6">
                  <c:v>43.897381818181827</c:v>
                </c:pt>
                <c:pt idx="7">
                  <c:v>43.897381818181827</c:v>
                </c:pt>
                <c:pt idx="8">
                  <c:v>43.897381818181827</c:v>
                </c:pt>
                <c:pt idx="9">
                  <c:v>43.897381818181827</c:v>
                </c:pt>
                <c:pt idx="10">
                  <c:v>43.897381818181827</c:v>
                </c:pt>
                <c:pt idx="11">
                  <c:v>43.897381818181827</c:v>
                </c:pt>
                <c:pt idx="12">
                  <c:v>43.897381818181827</c:v>
                </c:pt>
                <c:pt idx="13">
                  <c:v>43.897381818181827</c:v>
                </c:pt>
                <c:pt idx="14">
                  <c:v>43.897381818181827</c:v>
                </c:pt>
                <c:pt idx="15">
                  <c:v>43.897381818181827</c:v>
                </c:pt>
                <c:pt idx="16">
                  <c:v>43.897381818181827</c:v>
                </c:pt>
                <c:pt idx="17">
                  <c:v>43.897381818181827</c:v>
                </c:pt>
                <c:pt idx="18">
                  <c:v>43.897381818181827</c:v>
                </c:pt>
                <c:pt idx="19">
                  <c:v>43.897381818181827</c:v>
                </c:pt>
                <c:pt idx="20">
                  <c:v>43.897381818181827</c:v>
                </c:pt>
                <c:pt idx="21">
                  <c:v>43.897381818181827</c:v>
                </c:pt>
                <c:pt idx="22">
                  <c:v>43.897381818181827</c:v>
                </c:pt>
                <c:pt idx="23">
                  <c:v>43.897381818181827</c:v>
                </c:pt>
                <c:pt idx="24">
                  <c:v>43.897381818181827</c:v>
                </c:pt>
                <c:pt idx="25">
                  <c:v>43.897381818181827</c:v>
                </c:pt>
                <c:pt idx="26">
                  <c:v>43.897381818181827</c:v>
                </c:pt>
                <c:pt idx="27">
                  <c:v>43.897381818181827</c:v>
                </c:pt>
                <c:pt idx="28">
                  <c:v>43.897381818181827</c:v>
                </c:pt>
                <c:pt idx="29">
                  <c:v>43.897381818181827</c:v>
                </c:pt>
                <c:pt idx="30">
                  <c:v>43.897381818181827</c:v>
                </c:pt>
                <c:pt idx="31">
                  <c:v>43.897381818181827</c:v>
                </c:pt>
                <c:pt idx="32">
                  <c:v>43.897381818181827</c:v>
                </c:pt>
                <c:pt idx="33">
                  <c:v>43.897381818181827</c:v>
                </c:pt>
                <c:pt idx="34">
                  <c:v>43.897381818181827</c:v>
                </c:pt>
                <c:pt idx="35">
                  <c:v>43.897381818181827</c:v>
                </c:pt>
                <c:pt idx="36">
                  <c:v>43.897381818181827</c:v>
                </c:pt>
                <c:pt idx="37">
                  <c:v>43.897381818181827</c:v>
                </c:pt>
                <c:pt idx="38">
                  <c:v>43.897381818181827</c:v>
                </c:pt>
                <c:pt idx="39">
                  <c:v>43.897381818181827</c:v>
                </c:pt>
                <c:pt idx="40">
                  <c:v>43.897381818181827</c:v>
                </c:pt>
                <c:pt idx="41">
                  <c:v>43.897381818181827</c:v>
                </c:pt>
                <c:pt idx="42">
                  <c:v>43.897381818181827</c:v>
                </c:pt>
                <c:pt idx="43">
                  <c:v>43.897381818181827</c:v>
                </c:pt>
                <c:pt idx="44">
                  <c:v>43.897381818181827</c:v>
                </c:pt>
                <c:pt idx="45">
                  <c:v>43.897381818181827</c:v>
                </c:pt>
                <c:pt idx="46">
                  <c:v>43.897381818181827</c:v>
                </c:pt>
                <c:pt idx="47">
                  <c:v>43.897381818181827</c:v>
                </c:pt>
                <c:pt idx="48">
                  <c:v>43.897381818181827</c:v>
                </c:pt>
                <c:pt idx="49">
                  <c:v>43.897381818181827</c:v>
                </c:pt>
                <c:pt idx="50">
                  <c:v>43.897381818181827</c:v>
                </c:pt>
                <c:pt idx="51">
                  <c:v>43.897381818181827</c:v>
                </c:pt>
                <c:pt idx="52">
                  <c:v>43.897381818181827</c:v>
                </c:pt>
                <c:pt idx="53">
                  <c:v>43.897381818181827</c:v>
                </c:pt>
                <c:pt idx="54">
                  <c:v>43.897381818181827</c:v>
                </c:pt>
                <c:pt idx="55">
                  <c:v>43.897381818181827</c:v>
                </c:pt>
                <c:pt idx="56">
                  <c:v>43.897381818181827</c:v>
                </c:pt>
                <c:pt idx="57">
                  <c:v>43.897381818181827</c:v>
                </c:pt>
                <c:pt idx="58">
                  <c:v>43.897381818181827</c:v>
                </c:pt>
                <c:pt idx="59">
                  <c:v>43.897381818181827</c:v>
                </c:pt>
                <c:pt idx="60">
                  <c:v>43.897381818181827</c:v>
                </c:pt>
                <c:pt idx="61">
                  <c:v>43.897381818181827</c:v>
                </c:pt>
                <c:pt idx="62">
                  <c:v>43.897381818181827</c:v>
                </c:pt>
                <c:pt idx="63">
                  <c:v>43.897381818181827</c:v>
                </c:pt>
                <c:pt idx="64">
                  <c:v>43.897381818181827</c:v>
                </c:pt>
                <c:pt idx="65">
                  <c:v>43.897381818181827</c:v>
                </c:pt>
                <c:pt idx="66">
                  <c:v>43.897381818181827</c:v>
                </c:pt>
                <c:pt idx="67">
                  <c:v>43.897381818181827</c:v>
                </c:pt>
                <c:pt idx="68">
                  <c:v>43.897381818181827</c:v>
                </c:pt>
                <c:pt idx="69">
                  <c:v>43.897381818181827</c:v>
                </c:pt>
                <c:pt idx="70">
                  <c:v>43.897381818181827</c:v>
                </c:pt>
                <c:pt idx="71">
                  <c:v>43.897381818181827</c:v>
                </c:pt>
                <c:pt idx="72">
                  <c:v>43.897381818181827</c:v>
                </c:pt>
                <c:pt idx="73">
                  <c:v>43.897381818181827</c:v>
                </c:pt>
                <c:pt idx="74">
                  <c:v>43.897381818181827</c:v>
                </c:pt>
                <c:pt idx="75">
                  <c:v>43.897381818181827</c:v>
                </c:pt>
                <c:pt idx="76">
                  <c:v>43.897381818181827</c:v>
                </c:pt>
                <c:pt idx="77">
                  <c:v>43.897381818181827</c:v>
                </c:pt>
                <c:pt idx="78">
                  <c:v>43.897381818181827</c:v>
                </c:pt>
                <c:pt idx="79">
                  <c:v>43.897381818181827</c:v>
                </c:pt>
                <c:pt idx="80">
                  <c:v>43.897381818181827</c:v>
                </c:pt>
                <c:pt idx="81">
                  <c:v>43.897381818181827</c:v>
                </c:pt>
                <c:pt idx="82">
                  <c:v>43.897381818181827</c:v>
                </c:pt>
                <c:pt idx="83">
                  <c:v>43.897381818181827</c:v>
                </c:pt>
                <c:pt idx="84">
                  <c:v>43.897381818181827</c:v>
                </c:pt>
                <c:pt idx="85">
                  <c:v>43.897381818181827</c:v>
                </c:pt>
                <c:pt idx="86">
                  <c:v>43.897381818181827</c:v>
                </c:pt>
                <c:pt idx="87">
                  <c:v>43.897381818181827</c:v>
                </c:pt>
                <c:pt idx="88">
                  <c:v>43.897381818181827</c:v>
                </c:pt>
                <c:pt idx="89">
                  <c:v>43.897381818181827</c:v>
                </c:pt>
                <c:pt idx="90">
                  <c:v>43.897381818181827</c:v>
                </c:pt>
                <c:pt idx="91">
                  <c:v>43.897381818181827</c:v>
                </c:pt>
                <c:pt idx="92">
                  <c:v>43.897381818181827</c:v>
                </c:pt>
                <c:pt idx="93">
                  <c:v>43.897381818181827</c:v>
                </c:pt>
                <c:pt idx="94">
                  <c:v>43.897381818181827</c:v>
                </c:pt>
                <c:pt idx="95">
                  <c:v>43.897381818181827</c:v>
                </c:pt>
                <c:pt idx="96">
                  <c:v>43.897381818181827</c:v>
                </c:pt>
                <c:pt idx="97">
                  <c:v>43.897381818181827</c:v>
                </c:pt>
                <c:pt idx="98">
                  <c:v>43.897381818181827</c:v>
                </c:pt>
                <c:pt idx="99">
                  <c:v>43.897381818181827</c:v>
                </c:pt>
                <c:pt idx="100">
                  <c:v>43.897381818181827</c:v>
                </c:pt>
                <c:pt idx="101">
                  <c:v>43.897381818181827</c:v>
                </c:pt>
                <c:pt idx="102">
                  <c:v>43.897381818181827</c:v>
                </c:pt>
                <c:pt idx="103">
                  <c:v>43.897381818181827</c:v>
                </c:pt>
                <c:pt idx="104">
                  <c:v>43.897381818181827</c:v>
                </c:pt>
                <c:pt idx="105">
                  <c:v>43.897381818181827</c:v>
                </c:pt>
                <c:pt idx="106">
                  <c:v>43.897381818181827</c:v>
                </c:pt>
                <c:pt idx="107">
                  <c:v>43.897381818181827</c:v>
                </c:pt>
                <c:pt idx="108">
                  <c:v>43.897381818181827</c:v>
                </c:pt>
                <c:pt idx="109">
                  <c:v>43.897381818181827</c:v>
                </c:pt>
                <c:pt idx="110">
                  <c:v>43.897381818181827</c:v>
                </c:pt>
                <c:pt idx="111">
                  <c:v>43.897381818181827</c:v>
                </c:pt>
                <c:pt idx="112">
                  <c:v>43.897381818181827</c:v>
                </c:pt>
                <c:pt idx="113">
                  <c:v>43.897381818181827</c:v>
                </c:pt>
                <c:pt idx="114">
                  <c:v>43.897381818181827</c:v>
                </c:pt>
                <c:pt idx="115">
                  <c:v>43.897381818181827</c:v>
                </c:pt>
                <c:pt idx="116">
                  <c:v>43.897381818181827</c:v>
                </c:pt>
                <c:pt idx="117">
                  <c:v>43.897381818181827</c:v>
                </c:pt>
                <c:pt idx="118">
                  <c:v>43.897381818181827</c:v>
                </c:pt>
                <c:pt idx="119">
                  <c:v>43.897381818181827</c:v>
                </c:pt>
                <c:pt idx="120">
                  <c:v>43.897381818181827</c:v>
                </c:pt>
                <c:pt idx="121">
                  <c:v>43.897381818181827</c:v>
                </c:pt>
                <c:pt idx="122">
                  <c:v>43.897381818181827</c:v>
                </c:pt>
                <c:pt idx="123">
                  <c:v>43.897381818181827</c:v>
                </c:pt>
                <c:pt idx="124">
                  <c:v>43.897381818181827</c:v>
                </c:pt>
                <c:pt idx="125">
                  <c:v>43.897381818181827</c:v>
                </c:pt>
                <c:pt idx="126">
                  <c:v>43.897381818181827</c:v>
                </c:pt>
                <c:pt idx="127">
                  <c:v>43.897381818181827</c:v>
                </c:pt>
                <c:pt idx="128">
                  <c:v>43.897381818181827</c:v>
                </c:pt>
                <c:pt idx="129">
                  <c:v>43.897381818181827</c:v>
                </c:pt>
                <c:pt idx="130">
                  <c:v>43.897381818181827</c:v>
                </c:pt>
                <c:pt idx="131">
                  <c:v>43.897381818181827</c:v>
                </c:pt>
                <c:pt idx="132">
                  <c:v>43.897381818181827</c:v>
                </c:pt>
                <c:pt idx="133">
                  <c:v>43.897381818181827</c:v>
                </c:pt>
                <c:pt idx="134">
                  <c:v>43.897381818181827</c:v>
                </c:pt>
                <c:pt idx="135">
                  <c:v>43.897381818181827</c:v>
                </c:pt>
                <c:pt idx="136">
                  <c:v>43.897381818181827</c:v>
                </c:pt>
                <c:pt idx="137">
                  <c:v>43.897381818181827</c:v>
                </c:pt>
                <c:pt idx="138">
                  <c:v>43.897381818181827</c:v>
                </c:pt>
                <c:pt idx="139">
                  <c:v>43.897381818181827</c:v>
                </c:pt>
                <c:pt idx="140">
                  <c:v>43.897381818181827</c:v>
                </c:pt>
                <c:pt idx="141">
                  <c:v>43.897381818181827</c:v>
                </c:pt>
                <c:pt idx="142">
                  <c:v>43.897381818181827</c:v>
                </c:pt>
                <c:pt idx="143">
                  <c:v>43.897381818181827</c:v>
                </c:pt>
                <c:pt idx="144">
                  <c:v>43.897381818181827</c:v>
                </c:pt>
                <c:pt idx="145">
                  <c:v>43.897381818181827</c:v>
                </c:pt>
                <c:pt idx="146">
                  <c:v>43.897381818181827</c:v>
                </c:pt>
                <c:pt idx="147">
                  <c:v>43.897381818181827</c:v>
                </c:pt>
                <c:pt idx="148">
                  <c:v>43.897381818181827</c:v>
                </c:pt>
                <c:pt idx="149">
                  <c:v>43.897381818181827</c:v>
                </c:pt>
                <c:pt idx="150">
                  <c:v>43.897381818181827</c:v>
                </c:pt>
                <c:pt idx="151">
                  <c:v>43.897381818181827</c:v>
                </c:pt>
                <c:pt idx="152">
                  <c:v>43.897381818181827</c:v>
                </c:pt>
                <c:pt idx="153">
                  <c:v>43.897381818181827</c:v>
                </c:pt>
                <c:pt idx="154">
                  <c:v>43.897381818181827</c:v>
                </c:pt>
                <c:pt idx="155">
                  <c:v>43.897381818181827</c:v>
                </c:pt>
                <c:pt idx="156">
                  <c:v>43.897381818181827</c:v>
                </c:pt>
                <c:pt idx="157">
                  <c:v>43.897381818181827</c:v>
                </c:pt>
                <c:pt idx="158">
                  <c:v>43.897381818181827</c:v>
                </c:pt>
                <c:pt idx="159">
                  <c:v>43.897381818181827</c:v>
                </c:pt>
                <c:pt idx="160">
                  <c:v>43.897381818181827</c:v>
                </c:pt>
                <c:pt idx="161">
                  <c:v>43.897381818181827</c:v>
                </c:pt>
                <c:pt idx="162">
                  <c:v>43.897381818181827</c:v>
                </c:pt>
                <c:pt idx="163">
                  <c:v>43.897381818181827</c:v>
                </c:pt>
                <c:pt idx="164">
                  <c:v>43.897381818181827</c:v>
                </c:pt>
                <c:pt idx="165">
                  <c:v>43.897381818181827</c:v>
                </c:pt>
                <c:pt idx="166">
                  <c:v>43.897381818181827</c:v>
                </c:pt>
                <c:pt idx="167">
                  <c:v>43.897381818181827</c:v>
                </c:pt>
                <c:pt idx="168">
                  <c:v>43.897381818181827</c:v>
                </c:pt>
                <c:pt idx="169">
                  <c:v>43.897381818181827</c:v>
                </c:pt>
                <c:pt idx="170">
                  <c:v>43.897381818181827</c:v>
                </c:pt>
                <c:pt idx="171">
                  <c:v>43.897381818181827</c:v>
                </c:pt>
                <c:pt idx="172">
                  <c:v>43.897381818181827</c:v>
                </c:pt>
                <c:pt idx="173">
                  <c:v>43.897381818181827</c:v>
                </c:pt>
                <c:pt idx="174">
                  <c:v>43.897381818181827</c:v>
                </c:pt>
                <c:pt idx="175">
                  <c:v>43.897381818181827</c:v>
                </c:pt>
                <c:pt idx="176">
                  <c:v>43.897381818181827</c:v>
                </c:pt>
                <c:pt idx="177">
                  <c:v>43.897381818181827</c:v>
                </c:pt>
                <c:pt idx="178">
                  <c:v>43.897381818181827</c:v>
                </c:pt>
                <c:pt idx="179">
                  <c:v>43.897381818181827</c:v>
                </c:pt>
                <c:pt idx="180">
                  <c:v>43.897381818181827</c:v>
                </c:pt>
                <c:pt idx="181">
                  <c:v>43.897381818181827</c:v>
                </c:pt>
                <c:pt idx="182">
                  <c:v>43.897381818181827</c:v>
                </c:pt>
                <c:pt idx="183">
                  <c:v>43.897381818181827</c:v>
                </c:pt>
                <c:pt idx="184">
                  <c:v>43.897381818181827</c:v>
                </c:pt>
                <c:pt idx="185">
                  <c:v>43.897381818181827</c:v>
                </c:pt>
                <c:pt idx="186">
                  <c:v>43.897381818181827</c:v>
                </c:pt>
                <c:pt idx="187">
                  <c:v>43.897381818181827</c:v>
                </c:pt>
                <c:pt idx="188">
                  <c:v>43.897381818181827</c:v>
                </c:pt>
                <c:pt idx="189">
                  <c:v>43.897381818181827</c:v>
                </c:pt>
                <c:pt idx="190">
                  <c:v>43.897381818181827</c:v>
                </c:pt>
                <c:pt idx="191">
                  <c:v>43.897381818181827</c:v>
                </c:pt>
                <c:pt idx="192">
                  <c:v>43.897381818181827</c:v>
                </c:pt>
                <c:pt idx="193">
                  <c:v>43.897381818181827</c:v>
                </c:pt>
                <c:pt idx="194">
                  <c:v>43.897381818181827</c:v>
                </c:pt>
                <c:pt idx="195">
                  <c:v>43.897381818181827</c:v>
                </c:pt>
                <c:pt idx="196">
                  <c:v>43.897381818181827</c:v>
                </c:pt>
                <c:pt idx="197">
                  <c:v>43.897381818181827</c:v>
                </c:pt>
                <c:pt idx="198">
                  <c:v>43.897381818181827</c:v>
                </c:pt>
                <c:pt idx="199">
                  <c:v>43.897381818181827</c:v>
                </c:pt>
                <c:pt idx="200">
                  <c:v>43.897381818181827</c:v>
                </c:pt>
                <c:pt idx="201">
                  <c:v>43.897381818181827</c:v>
                </c:pt>
                <c:pt idx="202">
                  <c:v>43.897381818181827</c:v>
                </c:pt>
                <c:pt idx="203">
                  <c:v>43.897381818181827</c:v>
                </c:pt>
                <c:pt idx="204">
                  <c:v>43.897381818181827</c:v>
                </c:pt>
                <c:pt idx="205">
                  <c:v>43.897381818181827</c:v>
                </c:pt>
                <c:pt idx="206">
                  <c:v>43.897381818181827</c:v>
                </c:pt>
                <c:pt idx="207">
                  <c:v>43.897381818181827</c:v>
                </c:pt>
                <c:pt idx="208">
                  <c:v>43.897381818181827</c:v>
                </c:pt>
                <c:pt idx="209">
                  <c:v>43.897381818181827</c:v>
                </c:pt>
                <c:pt idx="210">
                  <c:v>43.897381818181827</c:v>
                </c:pt>
                <c:pt idx="211">
                  <c:v>43.897381818181827</c:v>
                </c:pt>
                <c:pt idx="212">
                  <c:v>43.897381818181827</c:v>
                </c:pt>
                <c:pt idx="213">
                  <c:v>43.897381818181827</c:v>
                </c:pt>
                <c:pt idx="214">
                  <c:v>43.897381818181827</c:v>
                </c:pt>
                <c:pt idx="215">
                  <c:v>43.897381818181827</c:v>
                </c:pt>
                <c:pt idx="216">
                  <c:v>43.897381818181827</c:v>
                </c:pt>
                <c:pt idx="217">
                  <c:v>43.897381818181827</c:v>
                </c:pt>
                <c:pt idx="218">
                  <c:v>43.897381818181827</c:v>
                </c:pt>
                <c:pt idx="219">
                  <c:v>43.897381818181827</c:v>
                </c:pt>
                <c:pt idx="220">
                  <c:v>43.897381818181827</c:v>
                </c:pt>
                <c:pt idx="221">
                  <c:v>43.897381818181827</c:v>
                </c:pt>
                <c:pt idx="222">
                  <c:v>43.897381818181827</c:v>
                </c:pt>
                <c:pt idx="223">
                  <c:v>43.897381818181827</c:v>
                </c:pt>
                <c:pt idx="224">
                  <c:v>43.897381818181827</c:v>
                </c:pt>
                <c:pt idx="225">
                  <c:v>43.897381818181827</c:v>
                </c:pt>
                <c:pt idx="226">
                  <c:v>43.897381818181827</c:v>
                </c:pt>
                <c:pt idx="227">
                  <c:v>43.897381818181827</c:v>
                </c:pt>
                <c:pt idx="228">
                  <c:v>43.897381818181827</c:v>
                </c:pt>
                <c:pt idx="229">
                  <c:v>43.897381818181827</c:v>
                </c:pt>
                <c:pt idx="230">
                  <c:v>43.897381818181827</c:v>
                </c:pt>
                <c:pt idx="231">
                  <c:v>43.897381818181827</c:v>
                </c:pt>
                <c:pt idx="232">
                  <c:v>43.897381818181827</c:v>
                </c:pt>
                <c:pt idx="233">
                  <c:v>43.897381818181827</c:v>
                </c:pt>
                <c:pt idx="234">
                  <c:v>43.897381818181827</c:v>
                </c:pt>
                <c:pt idx="235">
                  <c:v>43.897381818181827</c:v>
                </c:pt>
                <c:pt idx="236">
                  <c:v>43.897381818181827</c:v>
                </c:pt>
                <c:pt idx="237">
                  <c:v>43.897381818181827</c:v>
                </c:pt>
                <c:pt idx="238">
                  <c:v>43.897381818181827</c:v>
                </c:pt>
                <c:pt idx="239">
                  <c:v>43.897381818181827</c:v>
                </c:pt>
                <c:pt idx="240">
                  <c:v>43.897381818181827</c:v>
                </c:pt>
                <c:pt idx="241">
                  <c:v>43.897381818181827</c:v>
                </c:pt>
                <c:pt idx="242">
                  <c:v>43.897381818181827</c:v>
                </c:pt>
                <c:pt idx="243">
                  <c:v>43.897381818181827</c:v>
                </c:pt>
                <c:pt idx="244">
                  <c:v>43.897381818181827</c:v>
                </c:pt>
                <c:pt idx="245">
                  <c:v>43.897381818181827</c:v>
                </c:pt>
                <c:pt idx="246">
                  <c:v>43.897381818181827</c:v>
                </c:pt>
                <c:pt idx="247">
                  <c:v>43.897381818181827</c:v>
                </c:pt>
                <c:pt idx="248">
                  <c:v>43.897381818181827</c:v>
                </c:pt>
                <c:pt idx="249">
                  <c:v>43.897381818181827</c:v>
                </c:pt>
                <c:pt idx="250">
                  <c:v>43.897381818181827</c:v>
                </c:pt>
                <c:pt idx="251">
                  <c:v>43.897381818181827</c:v>
                </c:pt>
                <c:pt idx="252">
                  <c:v>43.897381818181827</c:v>
                </c:pt>
                <c:pt idx="253">
                  <c:v>43.897381818181827</c:v>
                </c:pt>
                <c:pt idx="254">
                  <c:v>43.897381818181827</c:v>
                </c:pt>
                <c:pt idx="255">
                  <c:v>43.897381818181827</c:v>
                </c:pt>
                <c:pt idx="256">
                  <c:v>43.897381818181827</c:v>
                </c:pt>
                <c:pt idx="257">
                  <c:v>43.897381818181827</c:v>
                </c:pt>
                <c:pt idx="258">
                  <c:v>43.897381818181827</c:v>
                </c:pt>
                <c:pt idx="259">
                  <c:v>43.897381818181827</c:v>
                </c:pt>
                <c:pt idx="260">
                  <c:v>43.897381818181827</c:v>
                </c:pt>
                <c:pt idx="261">
                  <c:v>43.897381818181827</c:v>
                </c:pt>
                <c:pt idx="262">
                  <c:v>43.897381818181827</c:v>
                </c:pt>
                <c:pt idx="263">
                  <c:v>43.897381818181827</c:v>
                </c:pt>
                <c:pt idx="264">
                  <c:v>43.897381818181827</c:v>
                </c:pt>
                <c:pt idx="265">
                  <c:v>43.897381818181827</c:v>
                </c:pt>
                <c:pt idx="266">
                  <c:v>43.897381818181827</c:v>
                </c:pt>
                <c:pt idx="267">
                  <c:v>43.897381818181827</c:v>
                </c:pt>
                <c:pt idx="268">
                  <c:v>43.897381818181827</c:v>
                </c:pt>
                <c:pt idx="269">
                  <c:v>43.897381818181827</c:v>
                </c:pt>
                <c:pt idx="270">
                  <c:v>43.897381818181827</c:v>
                </c:pt>
                <c:pt idx="271">
                  <c:v>43.897381818181827</c:v>
                </c:pt>
                <c:pt idx="272">
                  <c:v>43.897381818181827</c:v>
                </c:pt>
                <c:pt idx="273">
                  <c:v>43.897381818181827</c:v>
                </c:pt>
                <c:pt idx="274">
                  <c:v>43.897381818181827</c:v>
                </c:pt>
              </c:numCache>
            </c:numRef>
          </c:val>
          <c:smooth val="0"/>
          <c:extLst>
            <c:ext xmlns:c16="http://schemas.microsoft.com/office/drawing/2014/chart" uri="{C3380CC4-5D6E-409C-BE32-E72D297353CC}">
              <c16:uniqueId val="{00000004-6C56-4671-AD2D-61CA15E9E222}"/>
            </c:ext>
          </c:extLst>
        </c:ser>
        <c:dLbls>
          <c:showLegendKey val="0"/>
          <c:showVal val="0"/>
          <c:showCatName val="0"/>
          <c:showSerName val="0"/>
          <c:showPercent val="0"/>
          <c:showBubbleSize val="0"/>
        </c:dLbls>
        <c:smooth val="0"/>
        <c:axId val="1627995487"/>
        <c:axId val="1627995967"/>
      </c:lineChart>
      <c:catAx>
        <c:axId val="1627995487"/>
        <c:scaling>
          <c:orientation val="minMax"/>
        </c:scaling>
        <c:delete val="1"/>
        <c:axPos val="b"/>
        <c:numFmt formatCode="General" sourceLinked="1"/>
        <c:majorTickMark val="none"/>
        <c:minorTickMark val="none"/>
        <c:tickLblPos val="nextTo"/>
        <c:crossAx val="1627995967"/>
        <c:crosses val="autoZero"/>
        <c:auto val="1"/>
        <c:lblAlgn val="ctr"/>
        <c:lblOffset val="100"/>
        <c:noMultiLvlLbl val="0"/>
      </c:catAx>
      <c:valAx>
        <c:axId val="1627995967"/>
        <c:scaling>
          <c:orientation val="minMax"/>
          <c:min val="5"/>
        </c:scaling>
        <c:delete val="1"/>
        <c:axPos val="l"/>
        <c:numFmt formatCode="0.00" sourceLinked="0"/>
        <c:majorTickMark val="none"/>
        <c:minorTickMark val="none"/>
        <c:tickLblPos val="nextTo"/>
        <c:crossAx val="16279954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[Spotreba_Toyota.xlsm]Pvt_Calculations!Fuel Costs by Octane Rating</c:name>
    <c:fmtId val="1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r>
              <a:rPr lang="en-US"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rPr>
              <a:t>Fuel Costs by Octane Rating</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endParaRPr lang="sk-SK"/>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0277777777777778"/>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5.8333333333333334E-2"/>
              <c:y val="-0.134259259259259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3333333333333333"/>
              <c:y val="-0.157407407407407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5"/>
              <c:y val="0.134259259259259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0277777777777778"/>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5"/>
              <c:y val="0.134259259259259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3333333333333333"/>
              <c:y val="-0.157407407407407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5.8333333333333334E-2"/>
              <c:y val="-0.134259259259259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rgbClr val="2384F9"/>
          </a:solidFill>
          <a:ln w="19050">
            <a:noFill/>
          </a:ln>
          <a:effectLst>
            <a:outerShdw blurRad="63500" sx="102000" sy="102000" algn="ctr" rotWithShape="0">
              <a:prstClr val="black">
                <a:alpha val="40000"/>
              </a:prstClr>
            </a:outerShdw>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2384F9"/>
          </a:solidFill>
          <a:ln w="19050">
            <a:noFill/>
          </a:ln>
          <a:effectLst>
            <a:outerShdw blurRad="63500" sx="102000" sy="102000" algn="ctr" rotWithShape="0">
              <a:prstClr val="black">
                <a:alpha val="40000"/>
              </a:prstClr>
            </a:outerShdw>
          </a:effectLst>
        </c:spPr>
      </c:pivotFmt>
      <c:pivotFmt>
        <c:idx val="32"/>
        <c:spPr>
          <a:solidFill>
            <a:srgbClr val="2384F9"/>
          </a:solidFill>
          <a:ln w="19050">
            <a:noFill/>
          </a:ln>
          <a:effectLst>
            <a:outerShdw blurRad="63500" sx="102000" sy="102000" algn="ctr" rotWithShape="0">
              <a:prstClr val="black">
                <a:alpha val="40000"/>
              </a:prstClr>
            </a:outerShdw>
          </a:effectLst>
        </c:spPr>
      </c:pivotFmt>
      <c:pivotFmt>
        <c:idx val="33"/>
        <c:spPr>
          <a:solidFill>
            <a:srgbClr val="2384F9"/>
          </a:solidFill>
          <a:ln w="19050">
            <a:noFill/>
          </a:ln>
          <a:effectLst>
            <a:outerShdw blurRad="63500" sx="102000" sy="102000" algn="ctr" rotWithShape="0">
              <a:prstClr val="black">
                <a:alpha val="40000"/>
              </a:prstClr>
            </a:outerShdw>
          </a:effectLst>
        </c:spPr>
      </c:pivotFmt>
      <c:pivotFmt>
        <c:idx val="34"/>
        <c:spPr>
          <a:solidFill>
            <a:srgbClr val="2384F9"/>
          </a:solidFill>
          <a:ln w="19050">
            <a:noFill/>
          </a:ln>
          <a:effectLst>
            <a:outerShdw blurRad="63500" sx="102000" sy="102000" algn="ctr" rotWithShape="0">
              <a:prstClr val="black">
                <a:alpha val="40000"/>
              </a:prstClr>
            </a:outerShdw>
          </a:effectLst>
        </c:spPr>
      </c:pivotFmt>
    </c:pivotFmts>
    <c:plotArea>
      <c:layout/>
      <c:barChart>
        <c:barDir val="col"/>
        <c:grouping val="clustered"/>
        <c:varyColors val="0"/>
        <c:ser>
          <c:idx val="0"/>
          <c:order val="0"/>
          <c:tx>
            <c:strRef>
              <c:f>Pvt_Calculations!$AU$2</c:f>
              <c:strCache>
                <c:ptCount val="1"/>
                <c:pt idx="0">
                  <c:v>Total</c:v>
                </c:pt>
              </c:strCache>
            </c:strRef>
          </c:tx>
          <c:spPr>
            <a:solidFill>
              <a:srgbClr val="2384F9"/>
            </a:solidFill>
            <a:ln w="19050">
              <a:noFill/>
            </a:ln>
            <a:effectLst>
              <a:outerShdw blurRad="63500" sx="102000" sy="102000" algn="ctr" rotWithShape="0">
                <a:prstClr val="black">
                  <a:alpha val="40000"/>
                </a:prstClr>
              </a:outerShdw>
            </a:effectLst>
          </c:spPr>
          <c:invertIfNegative val="0"/>
          <c:dPt>
            <c:idx val="0"/>
            <c:invertIfNegative val="0"/>
            <c:bubble3D val="0"/>
            <c:spPr>
              <a:solidFill>
                <a:srgbClr val="2384F9"/>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1-D86D-426C-A92C-8590D8A95C81}"/>
              </c:ext>
            </c:extLst>
          </c:dPt>
          <c:dPt>
            <c:idx val="1"/>
            <c:invertIfNegative val="0"/>
            <c:bubble3D val="0"/>
            <c:spPr>
              <a:solidFill>
                <a:srgbClr val="2384F9"/>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3-D86D-426C-A92C-8590D8A95C81}"/>
              </c:ext>
            </c:extLst>
          </c:dPt>
          <c:dPt>
            <c:idx val="2"/>
            <c:invertIfNegative val="0"/>
            <c:bubble3D val="0"/>
            <c:spPr>
              <a:solidFill>
                <a:srgbClr val="2384F9"/>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5-D86D-426C-A92C-8590D8A95C81}"/>
              </c:ext>
            </c:extLst>
          </c:dPt>
          <c:dPt>
            <c:idx val="3"/>
            <c:invertIfNegative val="0"/>
            <c:bubble3D val="0"/>
            <c:spPr>
              <a:solidFill>
                <a:srgbClr val="2384F9"/>
              </a:solidFill>
              <a:ln w="19050">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7-D86D-426C-A92C-8590D8A95C81}"/>
              </c:ext>
            </c:extLst>
          </c:dPt>
          <c:dLbls>
            <c:numFmt formatCode="#,##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Pvt_Calculations!$AT$3:$AT$6</c:f>
              <c:strCache>
                <c:ptCount val="4"/>
                <c:pt idx="0">
                  <c:v>95</c:v>
                </c:pt>
                <c:pt idx="1">
                  <c:v>98</c:v>
                </c:pt>
                <c:pt idx="2">
                  <c:v>100</c:v>
                </c:pt>
                <c:pt idx="3">
                  <c:v>95+</c:v>
                </c:pt>
              </c:strCache>
            </c:strRef>
          </c:cat>
          <c:val>
            <c:numRef>
              <c:f>Pvt_Calculations!$AU$3:$AU$6</c:f>
              <c:numCache>
                <c:formatCode>_-* #,##0.00\ [$€-41B]_-;\-* #,##0.00\ [$€-41B]_-;_-* "-"??\ [$€-41B]_-;_-@_-</c:formatCode>
                <c:ptCount val="4"/>
                <c:pt idx="0">
                  <c:v>10240.080000000005</c:v>
                </c:pt>
                <c:pt idx="1">
                  <c:v>74.760000000000005</c:v>
                </c:pt>
                <c:pt idx="2">
                  <c:v>60</c:v>
                </c:pt>
                <c:pt idx="3">
                  <c:v>1696.9399999999998</c:v>
                </c:pt>
              </c:numCache>
            </c:numRef>
          </c:val>
          <c:extLst>
            <c:ext xmlns:c16="http://schemas.microsoft.com/office/drawing/2014/chart" uri="{C3380CC4-5D6E-409C-BE32-E72D297353CC}">
              <c16:uniqueId val="{00000008-D86D-426C-A92C-8590D8A95C81}"/>
            </c:ext>
          </c:extLst>
        </c:ser>
        <c:dLbls>
          <c:dLblPos val="outEnd"/>
          <c:showLegendKey val="0"/>
          <c:showVal val="1"/>
          <c:showCatName val="0"/>
          <c:showSerName val="0"/>
          <c:showPercent val="0"/>
          <c:showBubbleSize val="0"/>
        </c:dLbls>
        <c:gapWidth val="100"/>
        <c:axId val="2109187135"/>
        <c:axId val="739288576"/>
      </c:barChart>
      <c:catAx>
        <c:axId val="210918713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sk-SK"/>
          </a:p>
        </c:txPr>
        <c:crossAx val="739288576"/>
        <c:crosses val="autoZero"/>
        <c:auto val="1"/>
        <c:lblAlgn val="ctr"/>
        <c:lblOffset val="100"/>
        <c:noMultiLvlLbl val="0"/>
      </c:catAx>
      <c:valAx>
        <c:axId val="739288576"/>
        <c:scaling>
          <c:orientation val="minMax"/>
        </c:scaling>
        <c:delete val="1"/>
        <c:axPos val="l"/>
        <c:numFmt formatCode="_-* #,##0.00\ [$€-41B]_-;\-* #,##0.00\ [$€-41B]_-;_-* &quot;-&quot;??\ [$€-41B]_-;_-@_-" sourceLinked="1"/>
        <c:majorTickMark val="out"/>
        <c:minorTickMark val="none"/>
        <c:tickLblPos val="nextTo"/>
        <c:crossAx val="2109187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[Spotreba_Toyota.xlsm]Pvt_Calculations!Fuel Costs by Year and Month</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0\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numFmt formatCode="#,##0\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6C88C"/>
          </a:solidFill>
          <a:ln>
            <a:noFill/>
          </a:ln>
          <a:effectLst>
            <a:outerShdw blurRad="63500" sx="102000" sy="102000" algn="ctr" rotWithShape="0">
              <a:prstClr val="black">
                <a:alpha val="40000"/>
              </a:prstClr>
            </a:outerShdw>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16C88C"/>
          </a:solidFill>
          <a:ln>
            <a:noFill/>
          </a:ln>
          <a:effectLst>
            <a:outerShdw blurRad="63500" sx="102000" sy="102000" algn="ctr" rotWithShape="0">
              <a:prstClr val="black">
                <a:alpha val="40000"/>
              </a:prstClr>
            </a:outerShdw>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A8F8C"/>
          </a:solidFill>
          <a:ln>
            <a:noFill/>
          </a:ln>
          <a:effectLst>
            <a:outerShdw blurRad="63500" sx="102000" sy="102000" algn="ctr" rotWithShape="0">
              <a:prstClr val="black">
                <a:alpha val="40000"/>
              </a:prstClr>
            </a:outerShdw>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B9E073"/>
          </a:solidFill>
          <a:ln>
            <a:noFill/>
          </a:ln>
          <a:effectLst>
            <a:outerShdw blurRad="63500" sx="102000" sy="102000" algn="ctr" rotWithShape="0">
              <a:prstClr val="black">
                <a:alpha val="40000"/>
              </a:prstClr>
            </a:outerShdw>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1AFFD5"/>
          </a:solidFill>
          <a:ln>
            <a:noFill/>
          </a:ln>
          <a:effectLst>
            <a:outerShdw blurRad="63500" sx="102000" sy="102000" algn="ctr" rotWithShape="0">
              <a:prstClr val="black">
                <a:alpha val="40000"/>
              </a:prstClr>
            </a:outerShdw>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A8F8C"/>
          </a:solidFill>
          <a:ln>
            <a:noFill/>
          </a:ln>
          <a:effectLst>
            <a:outerShdw blurRad="63500" sx="102000" sy="102000" algn="ctr" rotWithShape="0">
              <a:prstClr val="black">
                <a:alpha val="40000"/>
              </a:prstClr>
            </a:outerShdw>
          </a:effectLst>
        </c:spP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solidFill>
                  <a:latin typeface="Calibri"/>
                  <a:ea typeface="Calibri"/>
                  <a:cs typeface="Calibri"/>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rgbClr val="0A8F8C"/>
          </a:solidFill>
          <a:ln>
            <a:noFill/>
          </a:ln>
          <a:effectLst>
            <a:outerShdw blurRad="63500" sx="102000" sy="102000" algn="ctr" rotWithShape="0">
              <a:prstClr val="black">
                <a:alpha val="40000"/>
              </a:prstClr>
            </a:outerShdw>
          </a:effectLst>
        </c:spP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solidFill>
                  <a:latin typeface="Calibri"/>
                  <a:ea typeface="Calibri"/>
                  <a:cs typeface="Calibri"/>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col"/>
        <c:grouping val="clustered"/>
        <c:varyColors val="0"/>
        <c:ser>
          <c:idx val="0"/>
          <c:order val="0"/>
          <c:tx>
            <c:strRef>
              <c:f>Pvt_Calculations!$AF$2:$AF$3</c:f>
              <c:strCache>
                <c:ptCount val="1"/>
                <c:pt idx="0">
                  <c:v>2020</c:v>
                </c:pt>
              </c:strCache>
            </c:strRef>
          </c:tx>
          <c:spPr>
            <a:solidFill>
              <a:srgbClr val="16C88C"/>
            </a:solidFill>
            <a:ln>
              <a:noFill/>
            </a:ln>
            <a:effectLst>
              <a:outerShdw blurRad="63500" sx="102000" sy="102000" algn="ctr" rotWithShape="0">
                <a:prstClr val="black">
                  <a:alpha val="40000"/>
                </a:prstClr>
              </a:outerShdw>
            </a:effectLst>
          </c:spPr>
          <c:invertIfNegative val="0"/>
          <c:dLbls>
            <c:numFmt formatCode="#,##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Pvt_Calculations!$AE$4:$AE$16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Pvt_Calculations!$AF$4:$AF$16</c:f>
              <c:numCache>
                <c:formatCode>_-* #,##0.00\ [$€-41B]_-;\-* #,##0.00\ [$€-41B]_-;_-* "-"??\ [$€-41B]_-;_-@_-</c:formatCode>
                <c:ptCount val="12"/>
                <c:pt idx="0">
                  <c:v>297.26</c:v>
                </c:pt>
                <c:pt idx="1">
                  <c:v>200.96</c:v>
                </c:pt>
                <c:pt idx="2">
                  <c:v>183.02</c:v>
                </c:pt>
                <c:pt idx="3">
                  <c:v>40</c:v>
                </c:pt>
                <c:pt idx="4">
                  <c:v>124.42999999999999</c:v>
                </c:pt>
                <c:pt idx="5">
                  <c:v>90.01</c:v>
                </c:pt>
                <c:pt idx="6">
                  <c:v>45</c:v>
                </c:pt>
                <c:pt idx="7">
                  <c:v>153.13999999999999</c:v>
                </c:pt>
                <c:pt idx="8">
                  <c:v>60</c:v>
                </c:pt>
                <c:pt idx="9">
                  <c:v>193.64000000000001</c:v>
                </c:pt>
                <c:pt idx="10">
                  <c:v>30</c:v>
                </c:pt>
                <c:pt idx="11">
                  <c:v>119.91</c:v>
                </c:pt>
              </c:numCache>
            </c:numRef>
          </c:val>
          <c:extLst>
            <c:ext xmlns:c16="http://schemas.microsoft.com/office/drawing/2014/chart" uri="{C3380CC4-5D6E-409C-BE32-E72D297353CC}">
              <c16:uniqueId val="{00000000-8EC9-48A5-8DF8-4D318B182AB2}"/>
            </c:ext>
          </c:extLst>
        </c:ser>
        <c:dLbls>
          <c:dLblPos val="outEnd"/>
          <c:showLegendKey val="0"/>
          <c:showVal val="1"/>
          <c:showCatName val="0"/>
          <c:showSerName val="0"/>
          <c:showPercent val="0"/>
          <c:showBubbleSize val="0"/>
        </c:dLbls>
        <c:gapWidth val="219"/>
        <c:overlap val="-27"/>
        <c:axId val="1320120512"/>
        <c:axId val="1320118592"/>
      </c:barChart>
      <c:catAx>
        <c:axId val="1320120512"/>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sk-SK"/>
          </a:p>
        </c:txPr>
        <c:crossAx val="1320118592"/>
        <c:crosses val="autoZero"/>
        <c:auto val="1"/>
        <c:lblAlgn val="ctr"/>
        <c:lblOffset val="100"/>
        <c:noMultiLvlLbl val="0"/>
      </c:catAx>
      <c:valAx>
        <c:axId val="1320118592"/>
        <c:scaling>
          <c:orientation val="minMax"/>
        </c:scaling>
        <c:delete val="1"/>
        <c:axPos val="l"/>
        <c:numFmt formatCode="_-* #,##0.00\ [$€-41B]_-;\-* #,##0.00\ [$€-41B]_-;_-* &quot;-&quot;??\ [$€-41B]_-;_-@_-" sourceLinked="1"/>
        <c:majorTickMark val="out"/>
        <c:minorTickMark val="none"/>
        <c:tickLblPos val="nextTo"/>
        <c:crossAx val="1320120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[Spotreba_Toyota.xlsm]Pvt_Calculations!PivotTable1</c:name>
    <c:fmtId val="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r>
              <a: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rPr>
              <a:t>Annual Fuel Spend</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A8F8C"/>
          </a:solidFill>
          <a:ln>
            <a:noFill/>
          </a:ln>
          <a:effectLst>
            <a:outerShdw blurRad="63500" sx="102000" sy="102000" algn="ctr" rotWithShape="0">
              <a:prstClr val="black">
                <a:alpha val="40000"/>
              </a:prstClr>
            </a:outerShdw>
          </a:effectLst>
        </c:spPr>
        <c:marker>
          <c:symbol val="none"/>
        </c:marker>
        <c:dLbl>
          <c:idx val="0"/>
          <c:numFmt formatCode="#,##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Pvt_Calculations!$I$30</c:f>
              <c:strCache>
                <c:ptCount val="1"/>
                <c:pt idx="0">
                  <c:v>Total</c:v>
                </c:pt>
              </c:strCache>
            </c:strRef>
          </c:tx>
          <c:spPr>
            <a:solidFill>
              <a:srgbClr val="0A8F8C"/>
            </a:solidFill>
            <a:ln>
              <a:noFill/>
            </a:ln>
            <a:effectLst>
              <a:outerShdw blurRad="63500" sx="102000" sy="102000" algn="ctr" rotWithShape="0">
                <a:prstClr val="black">
                  <a:alpha val="40000"/>
                </a:prstClr>
              </a:outerShdw>
            </a:effectLst>
          </c:spPr>
          <c:invertIfNegative val="0"/>
          <c:dLbls>
            <c:numFmt formatCode="#,##0\ [$€-41B]"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75000"/>
                        <a:lumOff val="25000"/>
                      </a:schemeClr>
                    </a:solidFill>
                    <a:latin typeface="Calibri"/>
                    <a:ea typeface="Calibri"/>
                    <a:cs typeface="Calibri"/>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Pvt_Calculations!$H$31:$H$36</c:f>
              <c:strCache>
                <c:ptCount val="5"/>
                <c:pt idx="0">
                  <c:v>2020</c:v>
                </c:pt>
                <c:pt idx="1">
                  <c:v>2021</c:v>
                </c:pt>
                <c:pt idx="2">
                  <c:v>2022</c:v>
                </c:pt>
                <c:pt idx="3">
                  <c:v>2023</c:v>
                </c:pt>
                <c:pt idx="4">
                  <c:v>2024</c:v>
                </c:pt>
              </c:strCache>
            </c:strRef>
          </c:cat>
          <c:val>
            <c:numRef>
              <c:f>Pvt_Calculations!$I$31:$I$36</c:f>
              <c:numCache>
                <c:formatCode>_-* #,##0.00\ [$€-41B]_-;\-* #,##0.00\ [$€-41B]_-;_-* "-"??\ [$€-41B]_-;_-@_-</c:formatCode>
                <c:ptCount val="5"/>
                <c:pt idx="0">
                  <c:v>1537.37</c:v>
                </c:pt>
                <c:pt idx="1">
                  <c:v>2063.2800000000002</c:v>
                </c:pt>
                <c:pt idx="2">
                  <c:v>3258.68</c:v>
                </c:pt>
                <c:pt idx="3">
                  <c:v>3261.69</c:v>
                </c:pt>
                <c:pt idx="4">
                  <c:v>1950.76</c:v>
                </c:pt>
              </c:numCache>
            </c:numRef>
          </c:val>
          <c:extLst>
            <c:ext xmlns:c16="http://schemas.microsoft.com/office/drawing/2014/chart" uri="{C3380CC4-5D6E-409C-BE32-E72D297353CC}">
              <c16:uniqueId val="{00000000-1CE9-4E8F-B071-9D83E10CD06B}"/>
            </c:ext>
          </c:extLst>
        </c:ser>
        <c:dLbls>
          <c:dLblPos val="outEnd"/>
          <c:showLegendKey val="0"/>
          <c:showVal val="1"/>
          <c:showCatName val="0"/>
          <c:showSerName val="0"/>
          <c:showPercent val="0"/>
          <c:showBubbleSize val="0"/>
        </c:dLbls>
        <c:gapWidth val="219"/>
        <c:overlap val="-27"/>
        <c:axId val="1599335456"/>
        <c:axId val="1599338816"/>
      </c:barChart>
      <c:catAx>
        <c:axId val="1599335456"/>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sk-SK"/>
          </a:p>
        </c:txPr>
        <c:crossAx val="1599338816"/>
        <c:crosses val="autoZero"/>
        <c:auto val="1"/>
        <c:lblAlgn val="ctr"/>
        <c:lblOffset val="100"/>
        <c:noMultiLvlLbl val="0"/>
      </c:catAx>
      <c:valAx>
        <c:axId val="1599338816"/>
        <c:scaling>
          <c:orientation val="minMax"/>
        </c:scaling>
        <c:delete val="1"/>
        <c:axPos val="l"/>
        <c:numFmt formatCode="_-* #,##0.00\ [$€-41B]_-;\-* #,##0.00\ [$€-41B]_-;_-* &quot;-&quot;??\ [$€-41B]_-;_-@_-" sourceLinked="1"/>
        <c:majorTickMark val="out"/>
        <c:minorTickMark val="none"/>
        <c:tickLblPos val="nextTo"/>
        <c:crossAx val="1599335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[Spotreba_Toyota.xlsm]Pvt_Calculations!Distance Driven</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0A8F8C"/>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Pvt_Calculations!$BD$2:$BD$3</c:f>
              <c:strCache>
                <c:ptCount val="1"/>
                <c:pt idx="0">
                  <c:v>2020</c:v>
                </c:pt>
              </c:strCache>
            </c:strRef>
          </c:tx>
          <c:spPr>
            <a:solidFill>
              <a:srgbClr val="0A8F8C"/>
            </a:solidFill>
            <a:ln>
              <a:noFill/>
            </a:ln>
            <a:effectLst>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sk-S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Pvt_Calculations!$BC$4:$BC$16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Pvt_Calculations!$BD$4:$BD$16</c:f>
              <c:numCache>
                <c:formatCode>#,##0\ "km"</c:formatCode>
                <c:ptCount val="12"/>
                <c:pt idx="0">
                  <c:v>2578</c:v>
                </c:pt>
                <c:pt idx="1">
                  <c:v>2212</c:v>
                </c:pt>
                <c:pt idx="2">
                  <c:v>2459</c:v>
                </c:pt>
                <c:pt idx="3">
                  <c:v>570</c:v>
                </c:pt>
                <c:pt idx="4">
                  <c:v>1553</c:v>
                </c:pt>
                <c:pt idx="5">
                  <c:v>1296</c:v>
                </c:pt>
                <c:pt idx="6">
                  <c:v>518</c:v>
                </c:pt>
                <c:pt idx="7">
                  <c:v>1793</c:v>
                </c:pt>
                <c:pt idx="8">
                  <c:v>1111</c:v>
                </c:pt>
                <c:pt idx="9">
                  <c:v>2137</c:v>
                </c:pt>
                <c:pt idx="10">
                  <c:v>443</c:v>
                </c:pt>
                <c:pt idx="11">
                  <c:v>1375</c:v>
                </c:pt>
              </c:numCache>
            </c:numRef>
          </c:val>
          <c:extLst>
            <c:ext xmlns:c16="http://schemas.microsoft.com/office/drawing/2014/chart" uri="{C3380CC4-5D6E-409C-BE32-E72D297353CC}">
              <c16:uniqueId val="{00000000-A6C5-4873-899B-5B5E15601ABE}"/>
            </c:ext>
          </c:extLst>
        </c:ser>
        <c:dLbls>
          <c:dLblPos val="outEnd"/>
          <c:showLegendKey val="0"/>
          <c:showVal val="1"/>
          <c:showCatName val="0"/>
          <c:showSerName val="0"/>
          <c:showPercent val="0"/>
          <c:showBubbleSize val="0"/>
        </c:dLbls>
        <c:gapWidth val="182"/>
        <c:axId val="1057988016"/>
        <c:axId val="1057991856"/>
      </c:barChart>
      <c:catAx>
        <c:axId val="1057988016"/>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1100" b="1" i="0" u="none" strike="noStrike" kern="1200" baseline="0">
                <a:solidFill>
                  <a:schemeClr val="tx1"/>
                </a:solidFill>
                <a:latin typeface="+mn-lt"/>
                <a:ea typeface="+mn-ea"/>
                <a:cs typeface="+mn-cs"/>
              </a:defRPr>
            </a:pPr>
            <a:endParaRPr lang="sk-SK"/>
          </a:p>
        </c:txPr>
        <c:crossAx val="1057991856"/>
        <c:crosses val="autoZero"/>
        <c:auto val="1"/>
        <c:lblAlgn val="ctr"/>
        <c:lblOffset val="100"/>
        <c:noMultiLvlLbl val="0"/>
      </c:catAx>
      <c:valAx>
        <c:axId val="1057991856"/>
        <c:scaling>
          <c:orientation val="minMax"/>
        </c:scaling>
        <c:delete val="1"/>
        <c:axPos val="b"/>
        <c:numFmt formatCode="#,##0\ &quot;km&quot;" sourceLinked="1"/>
        <c:majorTickMark val="out"/>
        <c:minorTickMark val="none"/>
        <c:tickLblPos val="nextTo"/>
        <c:crossAx val="1057988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r>
              <a:rPr lang="en-US"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rPr>
              <a:t>Total Distance Driven Over Time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endParaRPr lang="sk-SK"/>
        </a:p>
      </c:txPr>
    </c:title>
    <c:autoTitleDeleted val="0"/>
    <c:plotArea>
      <c:layout/>
      <c:lineChart>
        <c:grouping val="standard"/>
        <c:varyColors val="0"/>
        <c:ser>
          <c:idx val="1"/>
          <c:order val="0"/>
          <c:tx>
            <c:strRef>
              <c:f>'Raw_FuelLog'!$F$1</c:f>
              <c:strCache>
                <c:ptCount val="1"/>
                <c:pt idx="0">
                  <c:v>Odometer_km</c:v>
                </c:pt>
              </c:strCache>
            </c:strRef>
          </c:tx>
          <c:spPr>
            <a:ln w="28575" cap="rnd">
              <a:gradFill>
                <a:gsLst>
                  <a:gs pos="56000">
                    <a:srgbClr val="B9E073"/>
                  </a:gs>
                  <a:gs pos="26000">
                    <a:srgbClr val="2384F9"/>
                  </a:gs>
                  <a:gs pos="67000">
                    <a:srgbClr val="008E7A"/>
                  </a:gs>
                </a:gsLst>
                <a:lin ang="2700000" scaled="0"/>
              </a:gradFill>
              <a:round/>
            </a:ln>
            <a:effectLst>
              <a:outerShdw blurRad="63500" sx="102000" sy="102000" algn="ctr" rotWithShape="0">
                <a:prstClr val="black">
                  <a:alpha val="40000"/>
                </a:prstClr>
              </a:outerShdw>
            </a:effectLst>
          </c:spPr>
          <c:marker>
            <c:symbol val="none"/>
          </c:marker>
          <c:cat>
            <c:numRef>
              <c:f>'Raw_FuelLog'!$B$2:$B$276</c:f>
              <c:numCache>
                <c:formatCode>[$-41B]d/mmm/yyyy;@</c:formatCode>
                <c:ptCount val="275"/>
                <c:pt idx="0">
                  <c:v>43839</c:v>
                </c:pt>
                <c:pt idx="1">
                  <c:v>43844</c:v>
                </c:pt>
                <c:pt idx="2">
                  <c:v>43852</c:v>
                </c:pt>
                <c:pt idx="3">
                  <c:v>43856</c:v>
                </c:pt>
                <c:pt idx="4">
                  <c:v>43856</c:v>
                </c:pt>
                <c:pt idx="5">
                  <c:v>43856</c:v>
                </c:pt>
                <c:pt idx="6">
                  <c:v>43862</c:v>
                </c:pt>
                <c:pt idx="7">
                  <c:v>43875</c:v>
                </c:pt>
                <c:pt idx="8">
                  <c:v>43883</c:v>
                </c:pt>
                <c:pt idx="9">
                  <c:v>43883</c:v>
                </c:pt>
                <c:pt idx="10">
                  <c:v>43883</c:v>
                </c:pt>
                <c:pt idx="11">
                  <c:v>43895</c:v>
                </c:pt>
                <c:pt idx="12">
                  <c:v>43898</c:v>
                </c:pt>
                <c:pt idx="13">
                  <c:v>43898</c:v>
                </c:pt>
                <c:pt idx="14">
                  <c:v>43905</c:v>
                </c:pt>
                <c:pt idx="15">
                  <c:v>43905</c:v>
                </c:pt>
                <c:pt idx="16">
                  <c:v>43920</c:v>
                </c:pt>
                <c:pt idx="17">
                  <c:v>43935</c:v>
                </c:pt>
                <c:pt idx="18">
                  <c:v>43947</c:v>
                </c:pt>
                <c:pt idx="19">
                  <c:v>43953</c:v>
                </c:pt>
                <c:pt idx="20">
                  <c:v>43963</c:v>
                </c:pt>
                <c:pt idx="21">
                  <c:v>43965</c:v>
                </c:pt>
                <c:pt idx="22">
                  <c:v>43969</c:v>
                </c:pt>
                <c:pt idx="23">
                  <c:v>43973</c:v>
                </c:pt>
                <c:pt idx="24">
                  <c:v>43983</c:v>
                </c:pt>
                <c:pt idx="25">
                  <c:v>43991</c:v>
                </c:pt>
                <c:pt idx="26">
                  <c:v>44000</c:v>
                </c:pt>
                <c:pt idx="27">
                  <c:v>44011</c:v>
                </c:pt>
                <c:pt idx="28">
                  <c:v>44022</c:v>
                </c:pt>
                <c:pt idx="29">
                  <c:v>44039</c:v>
                </c:pt>
                <c:pt idx="30">
                  <c:v>44047</c:v>
                </c:pt>
                <c:pt idx="31">
                  <c:v>44060</c:v>
                </c:pt>
                <c:pt idx="32">
                  <c:v>44061</c:v>
                </c:pt>
                <c:pt idx="33">
                  <c:v>44061</c:v>
                </c:pt>
                <c:pt idx="34">
                  <c:v>44067</c:v>
                </c:pt>
                <c:pt idx="35">
                  <c:v>44082</c:v>
                </c:pt>
                <c:pt idx="36">
                  <c:v>44087</c:v>
                </c:pt>
                <c:pt idx="37">
                  <c:v>44102</c:v>
                </c:pt>
                <c:pt idx="38">
                  <c:v>44120</c:v>
                </c:pt>
                <c:pt idx="39">
                  <c:v>44124</c:v>
                </c:pt>
                <c:pt idx="40">
                  <c:v>44125</c:v>
                </c:pt>
                <c:pt idx="41">
                  <c:v>44132</c:v>
                </c:pt>
                <c:pt idx="42">
                  <c:v>44132</c:v>
                </c:pt>
                <c:pt idx="43">
                  <c:v>44133</c:v>
                </c:pt>
                <c:pt idx="44">
                  <c:v>44142</c:v>
                </c:pt>
                <c:pt idx="45">
                  <c:v>44169</c:v>
                </c:pt>
                <c:pt idx="46">
                  <c:v>44188</c:v>
                </c:pt>
                <c:pt idx="47">
                  <c:v>44196</c:v>
                </c:pt>
                <c:pt idx="48">
                  <c:v>44196</c:v>
                </c:pt>
                <c:pt idx="49">
                  <c:v>44207</c:v>
                </c:pt>
                <c:pt idx="50">
                  <c:v>44211</c:v>
                </c:pt>
                <c:pt idx="51">
                  <c:v>44211</c:v>
                </c:pt>
                <c:pt idx="52">
                  <c:v>44226</c:v>
                </c:pt>
                <c:pt idx="53">
                  <c:v>44233</c:v>
                </c:pt>
                <c:pt idx="54">
                  <c:v>44236</c:v>
                </c:pt>
                <c:pt idx="55">
                  <c:v>44252</c:v>
                </c:pt>
                <c:pt idx="56">
                  <c:v>44265</c:v>
                </c:pt>
                <c:pt idx="57">
                  <c:v>44279</c:v>
                </c:pt>
                <c:pt idx="58">
                  <c:v>44294</c:v>
                </c:pt>
                <c:pt idx="59">
                  <c:v>44309</c:v>
                </c:pt>
                <c:pt idx="60">
                  <c:v>44324</c:v>
                </c:pt>
                <c:pt idx="61">
                  <c:v>44324</c:v>
                </c:pt>
                <c:pt idx="62">
                  <c:v>44324</c:v>
                </c:pt>
                <c:pt idx="63">
                  <c:v>44329</c:v>
                </c:pt>
                <c:pt idx="64">
                  <c:v>44339</c:v>
                </c:pt>
                <c:pt idx="65">
                  <c:v>44341</c:v>
                </c:pt>
                <c:pt idx="66">
                  <c:v>44341</c:v>
                </c:pt>
                <c:pt idx="67">
                  <c:v>44349</c:v>
                </c:pt>
                <c:pt idx="68">
                  <c:v>44365</c:v>
                </c:pt>
                <c:pt idx="69">
                  <c:v>44383</c:v>
                </c:pt>
                <c:pt idx="70">
                  <c:v>44396</c:v>
                </c:pt>
                <c:pt idx="71">
                  <c:v>44401</c:v>
                </c:pt>
                <c:pt idx="72">
                  <c:v>44402</c:v>
                </c:pt>
                <c:pt idx="73">
                  <c:v>44402</c:v>
                </c:pt>
                <c:pt idx="74">
                  <c:v>44408</c:v>
                </c:pt>
                <c:pt idx="75">
                  <c:v>44413</c:v>
                </c:pt>
                <c:pt idx="76">
                  <c:v>44416</c:v>
                </c:pt>
                <c:pt idx="77">
                  <c:v>44416</c:v>
                </c:pt>
                <c:pt idx="78">
                  <c:v>44416</c:v>
                </c:pt>
                <c:pt idx="79">
                  <c:v>44427</c:v>
                </c:pt>
                <c:pt idx="80">
                  <c:v>44444</c:v>
                </c:pt>
                <c:pt idx="81">
                  <c:v>44461</c:v>
                </c:pt>
                <c:pt idx="82">
                  <c:v>44475</c:v>
                </c:pt>
                <c:pt idx="83">
                  <c:v>44478</c:v>
                </c:pt>
                <c:pt idx="84">
                  <c:v>44478</c:v>
                </c:pt>
                <c:pt idx="85">
                  <c:v>44483</c:v>
                </c:pt>
                <c:pt idx="86">
                  <c:v>44490</c:v>
                </c:pt>
                <c:pt idx="87">
                  <c:v>44493</c:v>
                </c:pt>
                <c:pt idx="88">
                  <c:v>44494</c:v>
                </c:pt>
                <c:pt idx="89">
                  <c:v>44494</c:v>
                </c:pt>
                <c:pt idx="90">
                  <c:v>44499</c:v>
                </c:pt>
                <c:pt idx="91">
                  <c:v>44507</c:v>
                </c:pt>
                <c:pt idx="92">
                  <c:v>44517</c:v>
                </c:pt>
                <c:pt idx="93">
                  <c:v>44524</c:v>
                </c:pt>
                <c:pt idx="94">
                  <c:v>44531</c:v>
                </c:pt>
                <c:pt idx="95">
                  <c:v>44542</c:v>
                </c:pt>
                <c:pt idx="96">
                  <c:v>44552</c:v>
                </c:pt>
                <c:pt idx="97">
                  <c:v>44554</c:v>
                </c:pt>
                <c:pt idx="98">
                  <c:v>44554</c:v>
                </c:pt>
                <c:pt idx="99">
                  <c:v>44556</c:v>
                </c:pt>
                <c:pt idx="100">
                  <c:v>44556</c:v>
                </c:pt>
                <c:pt idx="101">
                  <c:v>44556</c:v>
                </c:pt>
                <c:pt idx="102">
                  <c:v>44564</c:v>
                </c:pt>
                <c:pt idx="103">
                  <c:v>44578</c:v>
                </c:pt>
                <c:pt idx="104">
                  <c:v>44589</c:v>
                </c:pt>
                <c:pt idx="105">
                  <c:v>44590</c:v>
                </c:pt>
                <c:pt idx="106">
                  <c:v>44590</c:v>
                </c:pt>
                <c:pt idx="107">
                  <c:v>44593</c:v>
                </c:pt>
                <c:pt idx="108">
                  <c:v>44599</c:v>
                </c:pt>
                <c:pt idx="109">
                  <c:v>44600</c:v>
                </c:pt>
                <c:pt idx="110">
                  <c:v>44600</c:v>
                </c:pt>
                <c:pt idx="111">
                  <c:v>44605</c:v>
                </c:pt>
                <c:pt idx="112">
                  <c:v>44609</c:v>
                </c:pt>
                <c:pt idx="113">
                  <c:v>44622</c:v>
                </c:pt>
                <c:pt idx="114">
                  <c:v>44638</c:v>
                </c:pt>
                <c:pt idx="115">
                  <c:v>44644</c:v>
                </c:pt>
                <c:pt idx="116">
                  <c:v>44650</c:v>
                </c:pt>
                <c:pt idx="117">
                  <c:v>44656</c:v>
                </c:pt>
                <c:pt idx="118">
                  <c:v>44663</c:v>
                </c:pt>
                <c:pt idx="119">
                  <c:v>44666</c:v>
                </c:pt>
                <c:pt idx="120">
                  <c:v>44666</c:v>
                </c:pt>
                <c:pt idx="121">
                  <c:v>44666</c:v>
                </c:pt>
                <c:pt idx="122">
                  <c:v>44673</c:v>
                </c:pt>
                <c:pt idx="123">
                  <c:v>44676</c:v>
                </c:pt>
                <c:pt idx="124">
                  <c:v>44676</c:v>
                </c:pt>
                <c:pt idx="125">
                  <c:v>44676</c:v>
                </c:pt>
                <c:pt idx="126">
                  <c:v>44684</c:v>
                </c:pt>
                <c:pt idx="127">
                  <c:v>44693</c:v>
                </c:pt>
                <c:pt idx="128">
                  <c:v>44709</c:v>
                </c:pt>
                <c:pt idx="129">
                  <c:v>44719</c:v>
                </c:pt>
                <c:pt idx="130">
                  <c:v>44723</c:v>
                </c:pt>
                <c:pt idx="131">
                  <c:v>44723</c:v>
                </c:pt>
                <c:pt idx="132">
                  <c:v>44727</c:v>
                </c:pt>
                <c:pt idx="133">
                  <c:v>44738</c:v>
                </c:pt>
                <c:pt idx="134">
                  <c:v>44742</c:v>
                </c:pt>
                <c:pt idx="135">
                  <c:v>44745</c:v>
                </c:pt>
                <c:pt idx="136">
                  <c:v>44745</c:v>
                </c:pt>
                <c:pt idx="137">
                  <c:v>44746</c:v>
                </c:pt>
                <c:pt idx="138">
                  <c:v>44760</c:v>
                </c:pt>
                <c:pt idx="139">
                  <c:v>44774</c:v>
                </c:pt>
                <c:pt idx="140">
                  <c:v>44787</c:v>
                </c:pt>
                <c:pt idx="141">
                  <c:v>44788</c:v>
                </c:pt>
                <c:pt idx="142">
                  <c:v>44788</c:v>
                </c:pt>
                <c:pt idx="143">
                  <c:v>44793</c:v>
                </c:pt>
                <c:pt idx="144">
                  <c:v>44807</c:v>
                </c:pt>
                <c:pt idx="145">
                  <c:v>44811</c:v>
                </c:pt>
                <c:pt idx="146">
                  <c:v>44816</c:v>
                </c:pt>
                <c:pt idx="147">
                  <c:v>44816</c:v>
                </c:pt>
                <c:pt idx="148">
                  <c:v>44816</c:v>
                </c:pt>
                <c:pt idx="149">
                  <c:v>44823</c:v>
                </c:pt>
                <c:pt idx="150">
                  <c:v>44834</c:v>
                </c:pt>
                <c:pt idx="151">
                  <c:v>44835</c:v>
                </c:pt>
                <c:pt idx="152">
                  <c:v>44835</c:v>
                </c:pt>
                <c:pt idx="153">
                  <c:v>44838</c:v>
                </c:pt>
                <c:pt idx="154">
                  <c:v>44841</c:v>
                </c:pt>
                <c:pt idx="155">
                  <c:v>44843</c:v>
                </c:pt>
                <c:pt idx="156">
                  <c:v>44844</c:v>
                </c:pt>
                <c:pt idx="157">
                  <c:v>44844</c:v>
                </c:pt>
                <c:pt idx="158">
                  <c:v>44858</c:v>
                </c:pt>
                <c:pt idx="159">
                  <c:v>44873</c:v>
                </c:pt>
                <c:pt idx="160">
                  <c:v>44884</c:v>
                </c:pt>
                <c:pt idx="161">
                  <c:v>44898</c:v>
                </c:pt>
                <c:pt idx="162">
                  <c:v>44912</c:v>
                </c:pt>
                <c:pt idx="163">
                  <c:v>44916</c:v>
                </c:pt>
                <c:pt idx="164">
                  <c:v>44916</c:v>
                </c:pt>
                <c:pt idx="165">
                  <c:v>44919</c:v>
                </c:pt>
                <c:pt idx="166">
                  <c:v>44921</c:v>
                </c:pt>
                <c:pt idx="167">
                  <c:v>44921</c:v>
                </c:pt>
                <c:pt idx="168">
                  <c:v>44926</c:v>
                </c:pt>
                <c:pt idx="169">
                  <c:v>44942</c:v>
                </c:pt>
                <c:pt idx="170">
                  <c:v>44960</c:v>
                </c:pt>
                <c:pt idx="171">
                  <c:v>44974</c:v>
                </c:pt>
                <c:pt idx="172">
                  <c:v>44974</c:v>
                </c:pt>
                <c:pt idx="173">
                  <c:v>44974</c:v>
                </c:pt>
                <c:pt idx="174">
                  <c:v>44978</c:v>
                </c:pt>
                <c:pt idx="175">
                  <c:v>44988</c:v>
                </c:pt>
                <c:pt idx="176">
                  <c:v>44990</c:v>
                </c:pt>
                <c:pt idx="177">
                  <c:v>44990</c:v>
                </c:pt>
                <c:pt idx="178">
                  <c:v>44998</c:v>
                </c:pt>
                <c:pt idx="179">
                  <c:v>45012</c:v>
                </c:pt>
                <c:pt idx="180">
                  <c:v>45016</c:v>
                </c:pt>
                <c:pt idx="181">
                  <c:v>45016</c:v>
                </c:pt>
                <c:pt idx="182">
                  <c:v>45020</c:v>
                </c:pt>
                <c:pt idx="183">
                  <c:v>45032</c:v>
                </c:pt>
                <c:pt idx="184">
                  <c:v>45032</c:v>
                </c:pt>
                <c:pt idx="185">
                  <c:v>45032</c:v>
                </c:pt>
                <c:pt idx="186">
                  <c:v>45038</c:v>
                </c:pt>
                <c:pt idx="187">
                  <c:v>45052</c:v>
                </c:pt>
                <c:pt idx="188">
                  <c:v>45054</c:v>
                </c:pt>
                <c:pt idx="189">
                  <c:v>45055</c:v>
                </c:pt>
                <c:pt idx="190">
                  <c:v>45059</c:v>
                </c:pt>
                <c:pt idx="191">
                  <c:v>45063</c:v>
                </c:pt>
                <c:pt idx="192">
                  <c:v>45075</c:v>
                </c:pt>
                <c:pt idx="193">
                  <c:v>45075</c:v>
                </c:pt>
                <c:pt idx="194">
                  <c:v>45075</c:v>
                </c:pt>
                <c:pt idx="195">
                  <c:v>45082</c:v>
                </c:pt>
                <c:pt idx="196">
                  <c:v>45097</c:v>
                </c:pt>
                <c:pt idx="197">
                  <c:v>45106</c:v>
                </c:pt>
                <c:pt idx="198">
                  <c:v>45106</c:v>
                </c:pt>
                <c:pt idx="199">
                  <c:v>45107</c:v>
                </c:pt>
                <c:pt idx="200">
                  <c:v>45109</c:v>
                </c:pt>
                <c:pt idx="201">
                  <c:v>45122</c:v>
                </c:pt>
                <c:pt idx="202">
                  <c:v>45124</c:v>
                </c:pt>
                <c:pt idx="203">
                  <c:v>45124</c:v>
                </c:pt>
                <c:pt idx="204">
                  <c:v>45131</c:v>
                </c:pt>
                <c:pt idx="205">
                  <c:v>45138</c:v>
                </c:pt>
                <c:pt idx="206">
                  <c:v>45138</c:v>
                </c:pt>
                <c:pt idx="207">
                  <c:v>45144</c:v>
                </c:pt>
                <c:pt idx="208">
                  <c:v>45144</c:v>
                </c:pt>
                <c:pt idx="209">
                  <c:v>45144</c:v>
                </c:pt>
                <c:pt idx="210">
                  <c:v>45152</c:v>
                </c:pt>
                <c:pt idx="211">
                  <c:v>45158</c:v>
                </c:pt>
                <c:pt idx="212">
                  <c:v>45158</c:v>
                </c:pt>
                <c:pt idx="213">
                  <c:v>45162</c:v>
                </c:pt>
                <c:pt idx="214">
                  <c:v>45173</c:v>
                </c:pt>
                <c:pt idx="215">
                  <c:v>45181</c:v>
                </c:pt>
                <c:pt idx="216">
                  <c:v>45191</c:v>
                </c:pt>
                <c:pt idx="217">
                  <c:v>45200</c:v>
                </c:pt>
                <c:pt idx="218">
                  <c:v>45200</c:v>
                </c:pt>
                <c:pt idx="219">
                  <c:v>45200</c:v>
                </c:pt>
                <c:pt idx="220">
                  <c:v>45209</c:v>
                </c:pt>
                <c:pt idx="221">
                  <c:v>45223</c:v>
                </c:pt>
                <c:pt idx="222">
                  <c:v>45226</c:v>
                </c:pt>
                <c:pt idx="223">
                  <c:v>45226</c:v>
                </c:pt>
                <c:pt idx="224">
                  <c:v>45233</c:v>
                </c:pt>
                <c:pt idx="225">
                  <c:v>45236</c:v>
                </c:pt>
                <c:pt idx="226">
                  <c:v>45236</c:v>
                </c:pt>
                <c:pt idx="227">
                  <c:v>45241</c:v>
                </c:pt>
                <c:pt idx="228">
                  <c:v>45255</c:v>
                </c:pt>
                <c:pt idx="229">
                  <c:v>45262</c:v>
                </c:pt>
                <c:pt idx="230">
                  <c:v>45273</c:v>
                </c:pt>
                <c:pt idx="231">
                  <c:v>45276</c:v>
                </c:pt>
                <c:pt idx="232">
                  <c:v>45276</c:v>
                </c:pt>
                <c:pt idx="233">
                  <c:v>45279</c:v>
                </c:pt>
                <c:pt idx="234">
                  <c:v>45295</c:v>
                </c:pt>
                <c:pt idx="235">
                  <c:v>45298</c:v>
                </c:pt>
                <c:pt idx="236">
                  <c:v>45298</c:v>
                </c:pt>
                <c:pt idx="237">
                  <c:v>45298</c:v>
                </c:pt>
                <c:pt idx="238">
                  <c:v>45303</c:v>
                </c:pt>
                <c:pt idx="239">
                  <c:v>45318</c:v>
                </c:pt>
                <c:pt idx="240">
                  <c:v>45326</c:v>
                </c:pt>
                <c:pt idx="241">
                  <c:v>45342</c:v>
                </c:pt>
                <c:pt idx="242">
                  <c:v>45358</c:v>
                </c:pt>
                <c:pt idx="243">
                  <c:v>45358</c:v>
                </c:pt>
                <c:pt idx="244">
                  <c:v>45359</c:v>
                </c:pt>
                <c:pt idx="245">
                  <c:v>45362</c:v>
                </c:pt>
                <c:pt idx="246">
                  <c:v>45377</c:v>
                </c:pt>
                <c:pt idx="247">
                  <c:v>45388</c:v>
                </c:pt>
                <c:pt idx="248">
                  <c:v>45392</c:v>
                </c:pt>
                <c:pt idx="249">
                  <c:v>45400</c:v>
                </c:pt>
                <c:pt idx="250">
                  <c:v>45406</c:v>
                </c:pt>
                <c:pt idx="251">
                  <c:v>45423</c:v>
                </c:pt>
                <c:pt idx="252">
                  <c:v>45441</c:v>
                </c:pt>
                <c:pt idx="253">
                  <c:v>45447</c:v>
                </c:pt>
                <c:pt idx="254">
                  <c:v>45455</c:v>
                </c:pt>
                <c:pt idx="255">
                  <c:v>45476</c:v>
                </c:pt>
                <c:pt idx="256">
                  <c:v>45497</c:v>
                </c:pt>
                <c:pt idx="257">
                  <c:v>45524</c:v>
                </c:pt>
                <c:pt idx="258">
                  <c:v>45536</c:v>
                </c:pt>
                <c:pt idx="259">
                  <c:v>45558</c:v>
                </c:pt>
                <c:pt idx="260">
                  <c:v>45573</c:v>
                </c:pt>
                <c:pt idx="261">
                  <c:v>45590</c:v>
                </c:pt>
                <c:pt idx="262">
                  <c:v>45600</c:v>
                </c:pt>
                <c:pt idx="263">
                  <c:v>45600</c:v>
                </c:pt>
                <c:pt idx="264">
                  <c:v>45604</c:v>
                </c:pt>
                <c:pt idx="265">
                  <c:v>45604</c:v>
                </c:pt>
                <c:pt idx="266">
                  <c:v>45604</c:v>
                </c:pt>
                <c:pt idx="267">
                  <c:v>45605</c:v>
                </c:pt>
                <c:pt idx="268">
                  <c:v>45614</c:v>
                </c:pt>
                <c:pt idx="269">
                  <c:v>45615</c:v>
                </c:pt>
                <c:pt idx="270">
                  <c:v>45615</c:v>
                </c:pt>
                <c:pt idx="271">
                  <c:v>45617</c:v>
                </c:pt>
                <c:pt idx="272">
                  <c:v>45617</c:v>
                </c:pt>
                <c:pt idx="273">
                  <c:v>45617</c:v>
                </c:pt>
                <c:pt idx="274">
                  <c:v>45622</c:v>
                </c:pt>
              </c:numCache>
            </c:numRef>
          </c:cat>
          <c:val>
            <c:numRef>
              <c:f>'Raw_FuelLog'!$F$2:$F$276</c:f>
              <c:numCache>
                <c:formatCode>0</c:formatCode>
                <c:ptCount val="275"/>
                <c:pt idx="0">
                  <c:v>7</c:v>
                </c:pt>
                <c:pt idx="1">
                  <c:v>622</c:v>
                </c:pt>
                <c:pt idx="2">
                  <c:v>1224</c:v>
                </c:pt>
                <c:pt idx="3">
                  <c:v>1621</c:v>
                </c:pt>
                <c:pt idx="4">
                  <c:v>2061</c:v>
                </c:pt>
                <c:pt idx="5">
                  <c:v>2578</c:v>
                </c:pt>
                <c:pt idx="6">
                  <c:v>3025</c:v>
                </c:pt>
                <c:pt idx="7">
                  <c:v>3482</c:v>
                </c:pt>
                <c:pt idx="8">
                  <c:v>3791</c:v>
                </c:pt>
                <c:pt idx="9">
                  <c:v>4388</c:v>
                </c:pt>
                <c:pt idx="10">
                  <c:v>4790</c:v>
                </c:pt>
                <c:pt idx="11">
                  <c:v>5407</c:v>
                </c:pt>
                <c:pt idx="12">
                  <c:v>5929</c:v>
                </c:pt>
                <c:pt idx="13">
                  <c:v>6188</c:v>
                </c:pt>
                <c:pt idx="14">
                  <c:v>6489</c:v>
                </c:pt>
                <c:pt idx="15">
                  <c:v>6747</c:v>
                </c:pt>
                <c:pt idx="16">
                  <c:v>7249</c:v>
                </c:pt>
                <c:pt idx="17">
                  <c:v>7488</c:v>
                </c:pt>
                <c:pt idx="18">
                  <c:v>7819</c:v>
                </c:pt>
                <c:pt idx="19">
                  <c:v>8100</c:v>
                </c:pt>
                <c:pt idx="20">
                  <c:v>8484</c:v>
                </c:pt>
                <c:pt idx="21">
                  <c:v>8572</c:v>
                </c:pt>
                <c:pt idx="22">
                  <c:v>9134</c:v>
                </c:pt>
                <c:pt idx="23">
                  <c:v>9372</c:v>
                </c:pt>
                <c:pt idx="24">
                  <c:v>9720</c:v>
                </c:pt>
                <c:pt idx="25">
                  <c:v>10032</c:v>
                </c:pt>
                <c:pt idx="26">
                  <c:v>10335</c:v>
                </c:pt>
                <c:pt idx="27">
                  <c:v>10668</c:v>
                </c:pt>
                <c:pt idx="28">
                  <c:v>10869</c:v>
                </c:pt>
                <c:pt idx="29">
                  <c:v>11186</c:v>
                </c:pt>
                <c:pt idx="30">
                  <c:v>11392</c:v>
                </c:pt>
                <c:pt idx="31">
                  <c:v>11722</c:v>
                </c:pt>
                <c:pt idx="32">
                  <c:v>12098</c:v>
                </c:pt>
                <c:pt idx="33">
                  <c:v>12444</c:v>
                </c:pt>
                <c:pt idx="34">
                  <c:v>12979</c:v>
                </c:pt>
                <c:pt idx="35">
                  <c:v>13598</c:v>
                </c:pt>
                <c:pt idx="36">
                  <c:v>13769</c:v>
                </c:pt>
                <c:pt idx="37">
                  <c:v>14090</c:v>
                </c:pt>
                <c:pt idx="38">
                  <c:v>14292</c:v>
                </c:pt>
                <c:pt idx="39">
                  <c:v>14606</c:v>
                </c:pt>
                <c:pt idx="40">
                  <c:v>14951</c:v>
                </c:pt>
                <c:pt idx="41">
                  <c:v>15514</c:v>
                </c:pt>
                <c:pt idx="42">
                  <c:v>15880</c:v>
                </c:pt>
                <c:pt idx="43">
                  <c:v>16227</c:v>
                </c:pt>
                <c:pt idx="44">
                  <c:v>16670</c:v>
                </c:pt>
                <c:pt idx="45">
                  <c:v>17047</c:v>
                </c:pt>
                <c:pt idx="46">
                  <c:v>17399</c:v>
                </c:pt>
                <c:pt idx="47">
                  <c:v>17697</c:v>
                </c:pt>
                <c:pt idx="48">
                  <c:v>18045</c:v>
                </c:pt>
                <c:pt idx="49">
                  <c:v>18607</c:v>
                </c:pt>
                <c:pt idx="50">
                  <c:v>18708</c:v>
                </c:pt>
                <c:pt idx="51">
                  <c:v>19206</c:v>
                </c:pt>
                <c:pt idx="52">
                  <c:v>19763</c:v>
                </c:pt>
                <c:pt idx="53">
                  <c:v>19904</c:v>
                </c:pt>
                <c:pt idx="54">
                  <c:v>20310</c:v>
                </c:pt>
                <c:pt idx="55">
                  <c:v>20897</c:v>
                </c:pt>
                <c:pt idx="56">
                  <c:v>21314</c:v>
                </c:pt>
                <c:pt idx="57">
                  <c:v>21931</c:v>
                </c:pt>
                <c:pt idx="58">
                  <c:v>22561</c:v>
                </c:pt>
                <c:pt idx="59">
                  <c:v>23223</c:v>
                </c:pt>
                <c:pt idx="60">
                  <c:v>23850</c:v>
                </c:pt>
                <c:pt idx="61">
                  <c:v>24098</c:v>
                </c:pt>
                <c:pt idx="62">
                  <c:v>24456</c:v>
                </c:pt>
                <c:pt idx="63">
                  <c:v>25040</c:v>
                </c:pt>
                <c:pt idx="64">
                  <c:v>25396</c:v>
                </c:pt>
                <c:pt idx="65">
                  <c:v>25797</c:v>
                </c:pt>
                <c:pt idx="66">
                  <c:v>26143</c:v>
                </c:pt>
                <c:pt idx="67">
                  <c:v>26665</c:v>
                </c:pt>
                <c:pt idx="68">
                  <c:v>27303</c:v>
                </c:pt>
                <c:pt idx="69">
                  <c:v>27960</c:v>
                </c:pt>
                <c:pt idx="70">
                  <c:v>28442</c:v>
                </c:pt>
                <c:pt idx="71">
                  <c:v>28686</c:v>
                </c:pt>
                <c:pt idx="72">
                  <c:v>28936</c:v>
                </c:pt>
                <c:pt idx="73">
                  <c:v>29283</c:v>
                </c:pt>
                <c:pt idx="74">
                  <c:v>29825</c:v>
                </c:pt>
                <c:pt idx="75">
                  <c:v>29999</c:v>
                </c:pt>
                <c:pt idx="76">
                  <c:v>30234</c:v>
                </c:pt>
                <c:pt idx="77">
                  <c:v>30591</c:v>
                </c:pt>
                <c:pt idx="78">
                  <c:v>30937</c:v>
                </c:pt>
                <c:pt idx="79">
                  <c:v>31563</c:v>
                </c:pt>
                <c:pt idx="80">
                  <c:v>32162</c:v>
                </c:pt>
                <c:pt idx="81">
                  <c:v>32735</c:v>
                </c:pt>
                <c:pt idx="82">
                  <c:v>33250</c:v>
                </c:pt>
                <c:pt idx="83">
                  <c:v>33584</c:v>
                </c:pt>
                <c:pt idx="84">
                  <c:v>33930</c:v>
                </c:pt>
                <c:pt idx="85">
                  <c:v>34518</c:v>
                </c:pt>
                <c:pt idx="86">
                  <c:v>34793</c:v>
                </c:pt>
                <c:pt idx="87">
                  <c:v>34976</c:v>
                </c:pt>
                <c:pt idx="88">
                  <c:v>35365</c:v>
                </c:pt>
                <c:pt idx="89">
                  <c:v>35713</c:v>
                </c:pt>
                <c:pt idx="90">
                  <c:v>36338</c:v>
                </c:pt>
                <c:pt idx="91">
                  <c:v>36618</c:v>
                </c:pt>
                <c:pt idx="92">
                  <c:v>37049</c:v>
                </c:pt>
                <c:pt idx="93">
                  <c:v>37351</c:v>
                </c:pt>
                <c:pt idx="94">
                  <c:v>37552</c:v>
                </c:pt>
                <c:pt idx="95">
                  <c:v>38031</c:v>
                </c:pt>
                <c:pt idx="96">
                  <c:v>38461</c:v>
                </c:pt>
                <c:pt idx="97">
                  <c:v>38744</c:v>
                </c:pt>
                <c:pt idx="98">
                  <c:v>39093</c:v>
                </c:pt>
                <c:pt idx="99">
                  <c:v>39640</c:v>
                </c:pt>
                <c:pt idx="100">
                  <c:v>40001</c:v>
                </c:pt>
                <c:pt idx="101">
                  <c:v>40348</c:v>
                </c:pt>
                <c:pt idx="102">
                  <c:v>40860</c:v>
                </c:pt>
                <c:pt idx="103">
                  <c:v>41424</c:v>
                </c:pt>
                <c:pt idx="104">
                  <c:v>41893</c:v>
                </c:pt>
                <c:pt idx="105">
                  <c:v>42145</c:v>
                </c:pt>
                <c:pt idx="106">
                  <c:v>42492</c:v>
                </c:pt>
                <c:pt idx="107">
                  <c:v>42987</c:v>
                </c:pt>
                <c:pt idx="108">
                  <c:v>43231</c:v>
                </c:pt>
                <c:pt idx="109">
                  <c:v>43622</c:v>
                </c:pt>
                <c:pt idx="110">
                  <c:v>43969</c:v>
                </c:pt>
                <c:pt idx="111">
                  <c:v>44417</c:v>
                </c:pt>
                <c:pt idx="112">
                  <c:v>44993</c:v>
                </c:pt>
                <c:pt idx="113">
                  <c:v>45453</c:v>
                </c:pt>
                <c:pt idx="114">
                  <c:v>46125</c:v>
                </c:pt>
                <c:pt idx="115">
                  <c:v>46353</c:v>
                </c:pt>
                <c:pt idx="116">
                  <c:v>46556</c:v>
                </c:pt>
                <c:pt idx="117">
                  <c:v>46834</c:v>
                </c:pt>
                <c:pt idx="118">
                  <c:v>47071</c:v>
                </c:pt>
                <c:pt idx="119">
                  <c:v>47214</c:v>
                </c:pt>
                <c:pt idx="120">
                  <c:v>47467</c:v>
                </c:pt>
                <c:pt idx="121">
                  <c:v>47815</c:v>
                </c:pt>
                <c:pt idx="122">
                  <c:v>48440</c:v>
                </c:pt>
                <c:pt idx="123">
                  <c:v>48605</c:v>
                </c:pt>
                <c:pt idx="124">
                  <c:v>48991</c:v>
                </c:pt>
                <c:pt idx="125">
                  <c:v>49337</c:v>
                </c:pt>
                <c:pt idx="126">
                  <c:v>49894</c:v>
                </c:pt>
                <c:pt idx="127">
                  <c:v>50281</c:v>
                </c:pt>
                <c:pt idx="128">
                  <c:v>50897</c:v>
                </c:pt>
                <c:pt idx="129">
                  <c:v>51250</c:v>
                </c:pt>
                <c:pt idx="130">
                  <c:v>51401</c:v>
                </c:pt>
                <c:pt idx="131">
                  <c:v>52054</c:v>
                </c:pt>
                <c:pt idx="132">
                  <c:v>52587</c:v>
                </c:pt>
                <c:pt idx="133">
                  <c:v>52992</c:v>
                </c:pt>
                <c:pt idx="134">
                  <c:v>53585</c:v>
                </c:pt>
                <c:pt idx="135">
                  <c:v>54052</c:v>
                </c:pt>
                <c:pt idx="136">
                  <c:v>54389</c:v>
                </c:pt>
                <c:pt idx="137">
                  <c:v>54686</c:v>
                </c:pt>
                <c:pt idx="138">
                  <c:v>55230</c:v>
                </c:pt>
                <c:pt idx="139">
                  <c:v>55845</c:v>
                </c:pt>
                <c:pt idx="140">
                  <c:v>56363</c:v>
                </c:pt>
                <c:pt idx="141">
                  <c:v>56676</c:v>
                </c:pt>
                <c:pt idx="142">
                  <c:v>57087</c:v>
                </c:pt>
                <c:pt idx="143">
                  <c:v>57592</c:v>
                </c:pt>
                <c:pt idx="144">
                  <c:v>58263</c:v>
                </c:pt>
                <c:pt idx="145">
                  <c:v>58781</c:v>
                </c:pt>
                <c:pt idx="146">
                  <c:v>59306</c:v>
                </c:pt>
                <c:pt idx="147">
                  <c:v>59652</c:v>
                </c:pt>
                <c:pt idx="148">
                  <c:v>59998</c:v>
                </c:pt>
                <c:pt idx="149">
                  <c:v>60525</c:v>
                </c:pt>
                <c:pt idx="150">
                  <c:v>60901</c:v>
                </c:pt>
                <c:pt idx="151">
                  <c:v>61151</c:v>
                </c:pt>
                <c:pt idx="152">
                  <c:v>61497</c:v>
                </c:pt>
                <c:pt idx="153">
                  <c:v>61971</c:v>
                </c:pt>
                <c:pt idx="154">
                  <c:v>62547</c:v>
                </c:pt>
                <c:pt idx="155">
                  <c:v>63050</c:v>
                </c:pt>
                <c:pt idx="156">
                  <c:v>63397</c:v>
                </c:pt>
                <c:pt idx="157">
                  <c:v>63647</c:v>
                </c:pt>
                <c:pt idx="158">
                  <c:v>64201</c:v>
                </c:pt>
                <c:pt idx="159">
                  <c:v>64697</c:v>
                </c:pt>
                <c:pt idx="160">
                  <c:v>65106</c:v>
                </c:pt>
                <c:pt idx="161">
                  <c:v>65632</c:v>
                </c:pt>
                <c:pt idx="162">
                  <c:v>66133</c:v>
                </c:pt>
                <c:pt idx="163">
                  <c:v>66498</c:v>
                </c:pt>
                <c:pt idx="164">
                  <c:v>66853</c:v>
                </c:pt>
                <c:pt idx="165">
                  <c:v>67391</c:v>
                </c:pt>
                <c:pt idx="166">
                  <c:v>67782</c:v>
                </c:pt>
                <c:pt idx="167">
                  <c:v>68137</c:v>
                </c:pt>
                <c:pt idx="168">
                  <c:v>68612</c:v>
                </c:pt>
                <c:pt idx="169">
                  <c:v>69113</c:v>
                </c:pt>
                <c:pt idx="170">
                  <c:v>69686</c:v>
                </c:pt>
                <c:pt idx="171">
                  <c:v>70126</c:v>
                </c:pt>
                <c:pt idx="172">
                  <c:v>70440</c:v>
                </c:pt>
                <c:pt idx="173">
                  <c:v>70811</c:v>
                </c:pt>
                <c:pt idx="174">
                  <c:v>71273</c:v>
                </c:pt>
                <c:pt idx="175">
                  <c:v>71845</c:v>
                </c:pt>
                <c:pt idx="176">
                  <c:v>72292</c:v>
                </c:pt>
                <c:pt idx="177">
                  <c:v>72639</c:v>
                </c:pt>
                <c:pt idx="178">
                  <c:v>73165</c:v>
                </c:pt>
                <c:pt idx="179">
                  <c:v>73758</c:v>
                </c:pt>
                <c:pt idx="180">
                  <c:v>74244</c:v>
                </c:pt>
                <c:pt idx="181">
                  <c:v>74599</c:v>
                </c:pt>
                <c:pt idx="182">
                  <c:v>75137</c:v>
                </c:pt>
                <c:pt idx="183">
                  <c:v>75510</c:v>
                </c:pt>
                <c:pt idx="184">
                  <c:v>75875</c:v>
                </c:pt>
                <c:pt idx="185">
                  <c:v>76221</c:v>
                </c:pt>
                <c:pt idx="186">
                  <c:v>76754</c:v>
                </c:pt>
                <c:pt idx="187">
                  <c:v>77347</c:v>
                </c:pt>
                <c:pt idx="188">
                  <c:v>77672</c:v>
                </c:pt>
                <c:pt idx="189">
                  <c:v>78020</c:v>
                </c:pt>
                <c:pt idx="190">
                  <c:v>78507</c:v>
                </c:pt>
                <c:pt idx="191">
                  <c:v>78553</c:v>
                </c:pt>
                <c:pt idx="192">
                  <c:v>78926</c:v>
                </c:pt>
                <c:pt idx="193">
                  <c:v>79260</c:v>
                </c:pt>
                <c:pt idx="194">
                  <c:v>79606</c:v>
                </c:pt>
                <c:pt idx="195">
                  <c:v>80131</c:v>
                </c:pt>
                <c:pt idx="196">
                  <c:v>80721</c:v>
                </c:pt>
                <c:pt idx="197">
                  <c:v>81123</c:v>
                </c:pt>
                <c:pt idx="198">
                  <c:v>81376</c:v>
                </c:pt>
                <c:pt idx="199">
                  <c:v>81734</c:v>
                </c:pt>
                <c:pt idx="200">
                  <c:v>82173</c:v>
                </c:pt>
                <c:pt idx="201">
                  <c:v>82757</c:v>
                </c:pt>
                <c:pt idx="202">
                  <c:v>83140</c:v>
                </c:pt>
                <c:pt idx="203">
                  <c:v>83483</c:v>
                </c:pt>
                <c:pt idx="204">
                  <c:v>84011</c:v>
                </c:pt>
                <c:pt idx="205">
                  <c:v>84615</c:v>
                </c:pt>
                <c:pt idx="206">
                  <c:v>84958</c:v>
                </c:pt>
                <c:pt idx="207">
                  <c:v>85515</c:v>
                </c:pt>
                <c:pt idx="208">
                  <c:v>85860</c:v>
                </c:pt>
                <c:pt idx="209">
                  <c:v>86203</c:v>
                </c:pt>
                <c:pt idx="210">
                  <c:v>86743</c:v>
                </c:pt>
                <c:pt idx="211">
                  <c:v>87218</c:v>
                </c:pt>
                <c:pt idx="212">
                  <c:v>87568</c:v>
                </c:pt>
                <c:pt idx="213">
                  <c:v>88070</c:v>
                </c:pt>
                <c:pt idx="214">
                  <c:v>88450</c:v>
                </c:pt>
                <c:pt idx="215">
                  <c:v>89027</c:v>
                </c:pt>
                <c:pt idx="216">
                  <c:v>89457</c:v>
                </c:pt>
                <c:pt idx="217">
                  <c:v>90016</c:v>
                </c:pt>
                <c:pt idx="218">
                  <c:v>90377</c:v>
                </c:pt>
                <c:pt idx="219">
                  <c:v>90720</c:v>
                </c:pt>
                <c:pt idx="220">
                  <c:v>91301</c:v>
                </c:pt>
                <c:pt idx="221">
                  <c:v>91823</c:v>
                </c:pt>
                <c:pt idx="222">
                  <c:v>92181</c:v>
                </c:pt>
                <c:pt idx="223">
                  <c:v>92526</c:v>
                </c:pt>
                <c:pt idx="224">
                  <c:v>93076</c:v>
                </c:pt>
                <c:pt idx="225">
                  <c:v>93540</c:v>
                </c:pt>
                <c:pt idx="226">
                  <c:v>93889</c:v>
                </c:pt>
                <c:pt idx="227">
                  <c:v>94352</c:v>
                </c:pt>
                <c:pt idx="228">
                  <c:v>94845</c:v>
                </c:pt>
                <c:pt idx="229">
                  <c:v>95121</c:v>
                </c:pt>
                <c:pt idx="230">
                  <c:v>95540</c:v>
                </c:pt>
                <c:pt idx="231">
                  <c:v>95867</c:v>
                </c:pt>
                <c:pt idx="232">
                  <c:v>96214</c:v>
                </c:pt>
                <c:pt idx="233">
                  <c:v>96643</c:v>
                </c:pt>
                <c:pt idx="234">
                  <c:v>97084</c:v>
                </c:pt>
                <c:pt idx="235">
                  <c:v>97570</c:v>
                </c:pt>
                <c:pt idx="236">
                  <c:v>97840</c:v>
                </c:pt>
                <c:pt idx="237">
                  <c:v>98185</c:v>
                </c:pt>
                <c:pt idx="238">
                  <c:v>98596</c:v>
                </c:pt>
                <c:pt idx="239">
                  <c:v>99172</c:v>
                </c:pt>
                <c:pt idx="240">
                  <c:v>99433</c:v>
                </c:pt>
                <c:pt idx="241">
                  <c:v>100022</c:v>
                </c:pt>
                <c:pt idx="242">
                  <c:v>100587</c:v>
                </c:pt>
                <c:pt idx="243">
                  <c:v>100837</c:v>
                </c:pt>
                <c:pt idx="244">
                  <c:v>101182</c:v>
                </c:pt>
                <c:pt idx="245">
                  <c:v>101629</c:v>
                </c:pt>
                <c:pt idx="246">
                  <c:v>101934</c:v>
                </c:pt>
                <c:pt idx="247">
                  <c:v>102262</c:v>
                </c:pt>
                <c:pt idx="248">
                  <c:v>102548</c:v>
                </c:pt>
                <c:pt idx="249">
                  <c:v>103127</c:v>
                </c:pt>
                <c:pt idx="250">
                  <c:v>103342</c:v>
                </c:pt>
                <c:pt idx="251">
                  <c:v>103965</c:v>
                </c:pt>
                <c:pt idx="252">
                  <c:v>104553</c:v>
                </c:pt>
                <c:pt idx="253">
                  <c:v>104986</c:v>
                </c:pt>
                <c:pt idx="254">
                  <c:v>105518</c:v>
                </c:pt>
                <c:pt idx="255">
                  <c:v>106095</c:v>
                </c:pt>
                <c:pt idx="256">
                  <c:v>106604</c:v>
                </c:pt>
                <c:pt idx="257">
                  <c:v>107221</c:v>
                </c:pt>
                <c:pt idx="258">
                  <c:v>107852</c:v>
                </c:pt>
                <c:pt idx="259">
                  <c:v>108410</c:v>
                </c:pt>
                <c:pt idx="260">
                  <c:v>108982</c:v>
                </c:pt>
                <c:pt idx="261">
                  <c:v>109571</c:v>
                </c:pt>
                <c:pt idx="262">
                  <c:v>110121</c:v>
                </c:pt>
                <c:pt idx="263">
                  <c:v>110467</c:v>
                </c:pt>
                <c:pt idx="264">
                  <c:v>110983</c:v>
                </c:pt>
                <c:pt idx="265">
                  <c:v>111236</c:v>
                </c:pt>
                <c:pt idx="266">
                  <c:v>111582</c:v>
                </c:pt>
                <c:pt idx="267">
                  <c:v>111961</c:v>
                </c:pt>
                <c:pt idx="268">
                  <c:v>112291</c:v>
                </c:pt>
                <c:pt idx="269">
                  <c:v>112713</c:v>
                </c:pt>
                <c:pt idx="270">
                  <c:v>113050</c:v>
                </c:pt>
                <c:pt idx="271">
                  <c:v>113478</c:v>
                </c:pt>
                <c:pt idx="272">
                  <c:v>113729</c:v>
                </c:pt>
                <c:pt idx="273">
                  <c:v>114075</c:v>
                </c:pt>
                <c:pt idx="274">
                  <c:v>114620</c:v>
                </c:pt>
              </c:numCache>
            </c:numRef>
          </c:val>
          <c:smooth val="0"/>
          <c:extLst>
            <c:ext xmlns:c16="http://schemas.microsoft.com/office/drawing/2014/chart" uri="{C3380CC4-5D6E-409C-BE32-E72D297353CC}">
              <c16:uniqueId val="{00000000-2B2D-4D47-96C2-37B2C62F7D4B}"/>
            </c:ext>
          </c:extLst>
        </c:ser>
        <c:dLbls>
          <c:showLegendKey val="0"/>
          <c:showVal val="0"/>
          <c:showCatName val="0"/>
          <c:showSerName val="0"/>
          <c:showPercent val="0"/>
          <c:showBubbleSize val="0"/>
        </c:dLbls>
        <c:smooth val="0"/>
        <c:axId val="14763808"/>
        <c:axId val="14760928"/>
      </c:lineChart>
      <c:dateAx>
        <c:axId val="14763808"/>
        <c:scaling>
          <c:orientation val="minMax"/>
        </c:scaling>
        <c:delete val="0"/>
        <c:axPos val="b"/>
        <c:numFmt formatCode="[$-41B]d/mmm/yyyy;@"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1100" b="1" i="0" u="none" strike="noStrike" kern="1200" baseline="0">
                <a:solidFill>
                  <a:schemeClr val="tx1"/>
                </a:solidFill>
                <a:latin typeface="+mn-lt"/>
                <a:ea typeface="+mn-ea"/>
                <a:cs typeface="+mn-cs"/>
              </a:defRPr>
            </a:pPr>
            <a:endParaRPr lang="sk-SK"/>
          </a:p>
        </c:txPr>
        <c:crossAx val="14760928"/>
        <c:crosses val="autoZero"/>
        <c:auto val="1"/>
        <c:lblOffset val="100"/>
        <c:baseTimeUnit val="days"/>
      </c:dateAx>
      <c:valAx>
        <c:axId val="14760928"/>
        <c:scaling>
          <c:orientation val="minMax"/>
          <c:max val="12000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1100" b="1" i="0" u="none" strike="noStrike" kern="1200" baseline="0">
                <a:solidFill>
                  <a:schemeClr val="tx1"/>
                </a:solidFill>
                <a:latin typeface="+mn-lt"/>
                <a:ea typeface="+mn-ea"/>
                <a:cs typeface="+mn-cs"/>
              </a:defRPr>
            </a:pPr>
            <a:endParaRPr lang="sk-SK"/>
          </a:p>
        </c:txPr>
        <c:crossAx val="14763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r>
              <a: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rPr>
              <a:t>l/100km vs. €/l Over Time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sk-SK" sz="1400" b="1" i="0" u="none" strike="noStrike" kern="1200" spc="0" baseline="0">
              <a:solidFill>
                <a:schemeClr val="tx1"/>
              </a:solidFill>
              <a:effectLst>
                <a:outerShdw blurRad="50800" dist="38100" dir="8100000" algn="tr" rotWithShape="0">
                  <a:prstClr val="black">
                    <a:alpha val="40000"/>
                  </a:prstClr>
                </a:outerShdw>
              </a:effectLst>
              <a:latin typeface="+mn-lt"/>
              <a:ea typeface="+mn-ea"/>
              <a:cs typeface="+mn-cs"/>
            </a:defRPr>
          </a:pPr>
          <a:endParaRPr lang="sk-SK"/>
        </a:p>
      </c:txPr>
    </c:title>
    <c:autoTitleDeleted val="0"/>
    <c:plotArea>
      <c:layout/>
      <c:lineChart>
        <c:grouping val="standard"/>
        <c:varyColors val="0"/>
        <c:ser>
          <c:idx val="1"/>
          <c:order val="1"/>
          <c:tx>
            <c:v>l/100km</c:v>
          </c:tx>
          <c:spPr>
            <a:ln w="28575" cap="rnd">
              <a:solidFill>
                <a:srgbClr val="00AA95"/>
              </a:solidFill>
              <a:round/>
            </a:ln>
            <a:effectLst>
              <a:outerShdw blurRad="63500" sx="102000" sy="102000" algn="ctr" rotWithShape="0">
                <a:prstClr val="black">
                  <a:alpha val="40000"/>
                </a:prstClr>
              </a:outerShdw>
            </a:effectLst>
          </c:spPr>
          <c:marker>
            <c:symbol val="none"/>
          </c:marker>
          <c:cat>
            <c:numRef>
              <c:f>'Raw_FuelLog'!$B$2:$B$276</c:f>
              <c:numCache>
                <c:formatCode>[$-41B]d/mmm/yyyy;@</c:formatCode>
                <c:ptCount val="275"/>
                <c:pt idx="0">
                  <c:v>43839</c:v>
                </c:pt>
                <c:pt idx="1">
                  <c:v>43844</c:v>
                </c:pt>
                <c:pt idx="2">
                  <c:v>43852</c:v>
                </c:pt>
                <c:pt idx="3">
                  <c:v>43856</c:v>
                </c:pt>
                <c:pt idx="4">
                  <c:v>43856</c:v>
                </c:pt>
                <c:pt idx="5">
                  <c:v>43856</c:v>
                </c:pt>
                <c:pt idx="6">
                  <c:v>43862</c:v>
                </c:pt>
                <c:pt idx="7">
                  <c:v>43875</c:v>
                </c:pt>
                <c:pt idx="8">
                  <c:v>43883</c:v>
                </c:pt>
                <c:pt idx="9">
                  <c:v>43883</c:v>
                </c:pt>
                <c:pt idx="10">
                  <c:v>43883</c:v>
                </c:pt>
                <c:pt idx="11">
                  <c:v>43895</c:v>
                </c:pt>
                <c:pt idx="12">
                  <c:v>43898</c:v>
                </c:pt>
                <c:pt idx="13">
                  <c:v>43898</c:v>
                </c:pt>
                <c:pt idx="14">
                  <c:v>43905</c:v>
                </c:pt>
                <c:pt idx="15">
                  <c:v>43905</c:v>
                </c:pt>
                <c:pt idx="16">
                  <c:v>43920</c:v>
                </c:pt>
                <c:pt idx="17">
                  <c:v>43935</c:v>
                </c:pt>
                <c:pt idx="18">
                  <c:v>43947</c:v>
                </c:pt>
                <c:pt idx="19">
                  <c:v>43953</c:v>
                </c:pt>
                <c:pt idx="20">
                  <c:v>43963</c:v>
                </c:pt>
                <c:pt idx="21">
                  <c:v>43965</c:v>
                </c:pt>
                <c:pt idx="22">
                  <c:v>43969</c:v>
                </c:pt>
                <c:pt idx="23">
                  <c:v>43973</c:v>
                </c:pt>
                <c:pt idx="24">
                  <c:v>43983</c:v>
                </c:pt>
                <c:pt idx="25">
                  <c:v>43991</c:v>
                </c:pt>
                <c:pt idx="26">
                  <c:v>44000</c:v>
                </c:pt>
                <c:pt idx="27">
                  <c:v>44011</c:v>
                </c:pt>
                <c:pt idx="28">
                  <c:v>44022</c:v>
                </c:pt>
                <c:pt idx="29">
                  <c:v>44039</c:v>
                </c:pt>
                <c:pt idx="30">
                  <c:v>44047</c:v>
                </c:pt>
                <c:pt idx="31">
                  <c:v>44060</c:v>
                </c:pt>
                <c:pt idx="32">
                  <c:v>44061</c:v>
                </c:pt>
                <c:pt idx="33">
                  <c:v>44061</c:v>
                </c:pt>
                <c:pt idx="34">
                  <c:v>44067</c:v>
                </c:pt>
                <c:pt idx="35">
                  <c:v>44082</c:v>
                </c:pt>
                <c:pt idx="36">
                  <c:v>44087</c:v>
                </c:pt>
                <c:pt idx="37">
                  <c:v>44102</c:v>
                </c:pt>
                <c:pt idx="38">
                  <c:v>44120</c:v>
                </c:pt>
                <c:pt idx="39">
                  <c:v>44124</c:v>
                </c:pt>
                <c:pt idx="40">
                  <c:v>44125</c:v>
                </c:pt>
                <c:pt idx="41">
                  <c:v>44132</c:v>
                </c:pt>
                <c:pt idx="42">
                  <c:v>44132</c:v>
                </c:pt>
                <c:pt idx="43">
                  <c:v>44133</c:v>
                </c:pt>
                <c:pt idx="44">
                  <c:v>44142</c:v>
                </c:pt>
                <c:pt idx="45">
                  <c:v>44169</c:v>
                </c:pt>
                <c:pt idx="46">
                  <c:v>44188</c:v>
                </c:pt>
                <c:pt idx="47">
                  <c:v>44196</c:v>
                </c:pt>
                <c:pt idx="48">
                  <c:v>44196</c:v>
                </c:pt>
                <c:pt idx="49">
                  <c:v>44207</c:v>
                </c:pt>
                <c:pt idx="50">
                  <c:v>44211</c:v>
                </c:pt>
                <c:pt idx="51">
                  <c:v>44211</c:v>
                </c:pt>
                <c:pt idx="52">
                  <c:v>44226</c:v>
                </c:pt>
                <c:pt idx="53">
                  <c:v>44233</c:v>
                </c:pt>
                <c:pt idx="54">
                  <c:v>44236</c:v>
                </c:pt>
                <c:pt idx="55">
                  <c:v>44252</c:v>
                </c:pt>
                <c:pt idx="56">
                  <c:v>44265</c:v>
                </c:pt>
                <c:pt idx="57">
                  <c:v>44279</c:v>
                </c:pt>
                <c:pt idx="58">
                  <c:v>44294</c:v>
                </c:pt>
                <c:pt idx="59">
                  <c:v>44309</c:v>
                </c:pt>
                <c:pt idx="60">
                  <c:v>44324</c:v>
                </c:pt>
                <c:pt idx="61">
                  <c:v>44324</c:v>
                </c:pt>
                <c:pt idx="62">
                  <c:v>44324</c:v>
                </c:pt>
                <c:pt idx="63">
                  <c:v>44329</c:v>
                </c:pt>
                <c:pt idx="64">
                  <c:v>44339</c:v>
                </c:pt>
                <c:pt idx="65">
                  <c:v>44341</c:v>
                </c:pt>
                <c:pt idx="66">
                  <c:v>44341</c:v>
                </c:pt>
                <c:pt idx="67">
                  <c:v>44349</c:v>
                </c:pt>
                <c:pt idx="68">
                  <c:v>44365</c:v>
                </c:pt>
                <c:pt idx="69">
                  <c:v>44383</c:v>
                </c:pt>
                <c:pt idx="70">
                  <c:v>44396</c:v>
                </c:pt>
                <c:pt idx="71">
                  <c:v>44401</c:v>
                </c:pt>
                <c:pt idx="72">
                  <c:v>44402</c:v>
                </c:pt>
                <c:pt idx="73">
                  <c:v>44402</c:v>
                </c:pt>
                <c:pt idx="74">
                  <c:v>44408</c:v>
                </c:pt>
                <c:pt idx="75">
                  <c:v>44413</c:v>
                </c:pt>
                <c:pt idx="76">
                  <c:v>44416</c:v>
                </c:pt>
                <c:pt idx="77">
                  <c:v>44416</c:v>
                </c:pt>
                <c:pt idx="78">
                  <c:v>44416</c:v>
                </c:pt>
                <c:pt idx="79">
                  <c:v>44427</c:v>
                </c:pt>
                <c:pt idx="80">
                  <c:v>44444</c:v>
                </c:pt>
                <c:pt idx="81">
                  <c:v>44461</c:v>
                </c:pt>
                <c:pt idx="82">
                  <c:v>44475</c:v>
                </c:pt>
                <c:pt idx="83">
                  <c:v>44478</c:v>
                </c:pt>
                <c:pt idx="84">
                  <c:v>44478</c:v>
                </c:pt>
                <c:pt idx="85">
                  <c:v>44483</c:v>
                </c:pt>
                <c:pt idx="86">
                  <c:v>44490</c:v>
                </c:pt>
                <c:pt idx="87">
                  <c:v>44493</c:v>
                </c:pt>
                <c:pt idx="88">
                  <c:v>44494</c:v>
                </c:pt>
                <c:pt idx="89">
                  <c:v>44494</c:v>
                </c:pt>
                <c:pt idx="90">
                  <c:v>44499</c:v>
                </c:pt>
                <c:pt idx="91">
                  <c:v>44507</c:v>
                </c:pt>
                <c:pt idx="92">
                  <c:v>44517</c:v>
                </c:pt>
                <c:pt idx="93">
                  <c:v>44524</c:v>
                </c:pt>
                <c:pt idx="94">
                  <c:v>44531</c:v>
                </c:pt>
                <c:pt idx="95">
                  <c:v>44542</c:v>
                </c:pt>
                <c:pt idx="96">
                  <c:v>44552</c:v>
                </c:pt>
                <c:pt idx="97">
                  <c:v>44554</c:v>
                </c:pt>
                <c:pt idx="98">
                  <c:v>44554</c:v>
                </c:pt>
                <c:pt idx="99">
                  <c:v>44556</c:v>
                </c:pt>
                <c:pt idx="100">
                  <c:v>44556</c:v>
                </c:pt>
                <c:pt idx="101">
                  <c:v>44556</c:v>
                </c:pt>
                <c:pt idx="102">
                  <c:v>44564</c:v>
                </c:pt>
                <c:pt idx="103">
                  <c:v>44578</c:v>
                </c:pt>
                <c:pt idx="104">
                  <c:v>44589</c:v>
                </c:pt>
                <c:pt idx="105">
                  <c:v>44590</c:v>
                </c:pt>
                <c:pt idx="106">
                  <c:v>44590</c:v>
                </c:pt>
                <c:pt idx="107">
                  <c:v>44593</c:v>
                </c:pt>
                <c:pt idx="108">
                  <c:v>44599</c:v>
                </c:pt>
                <c:pt idx="109">
                  <c:v>44600</c:v>
                </c:pt>
                <c:pt idx="110">
                  <c:v>44600</c:v>
                </c:pt>
                <c:pt idx="111">
                  <c:v>44605</c:v>
                </c:pt>
                <c:pt idx="112">
                  <c:v>44609</c:v>
                </c:pt>
                <c:pt idx="113">
                  <c:v>44622</c:v>
                </c:pt>
                <c:pt idx="114">
                  <c:v>44638</c:v>
                </c:pt>
                <c:pt idx="115">
                  <c:v>44644</c:v>
                </c:pt>
                <c:pt idx="116">
                  <c:v>44650</c:v>
                </c:pt>
                <c:pt idx="117">
                  <c:v>44656</c:v>
                </c:pt>
                <c:pt idx="118">
                  <c:v>44663</c:v>
                </c:pt>
                <c:pt idx="119">
                  <c:v>44666</c:v>
                </c:pt>
                <c:pt idx="120">
                  <c:v>44666</c:v>
                </c:pt>
                <c:pt idx="121">
                  <c:v>44666</c:v>
                </c:pt>
                <c:pt idx="122">
                  <c:v>44673</c:v>
                </c:pt>
                <c:pt idx="123">
                  <c:v>44676</c:v>
                </c:pt>
                <c:pt idx="124">
                  <c:v>44676</c:v>
                </c:pt>
                <c:pt idx="125">
                  <c:v>44676</c:v>
                </c:pt>
                <c:pt idx="126">
                  <c:v>44684</c:v>
                </c:pt>
                <c:pt idx="127">
                  <c:v>44693</c:v>
                </c:pt>
                <c:pt idx="128">
                  <c:v>44709</c:v>
                </c:pt>
                <c:pt idx="129">
                  <c:v>44719</c:v>
                </c:pt>
                <c:pt idx="130">
                  <c:v>44723</c:v>
                </c:pt>
                <c:pt idx="131">
                  <c:v>44723</c:v>
                </c:pt>
                <c:pt idx="132">
                  <c:v>44727</c:v>
                </c:pt>
                <c:pt idx="133">
                  <c:v>44738</c:v>
                </c:pt>
                <c:pt idx="134">
                  <c:v>44742</c:v>
                </c:pt>
                <c:pt idx="135">
                  <c:v>44745</c:v>
                </c:pt>
                <c:pt idx="136">
                  <c:v>44745</c:v>
                </c:pt>
                <c:pt idx="137">
                  <c:v>44746</c:v>
                </c:pt>
                <c:pt idx="138">
                  <c:v>44760</c:v>
                </c:pt>
                <c:pt idx="139">
                  <c:v>44774</c:v>
                </c:pt>
                <c:pt idx="140">
                  <c:v>44787</c:v>
                </c:pt>
                <c:pt idx="141">
                  <c:v>44788</c:v>
                </c:pt>
                <c:pt idx="142">
                  <c:v>44788</c:v>
                </c:pt>
                <c:pt idx="143">
                  <c:v>44793</c:v>
                </c:pt>
                <c:pt idx="144">
                  <c:v>44807</c:v>
                </c:pt>
                <c:pt idx="145">
                  <c:v>44811</c:v>
                </c:pt>
                <c:pt idx="146">
                  <c:v>44816</c:v>
                </c:pt>
                <c:pt idx="147">
                  <c:v>44816</c:v>
                </c:pt>
                <c:pt idx="148">
                  <c:v>44816</c:v>
                </c:pt>
                <c:pt idx="149">
                  <c:v>44823</c:v>
                </c:pt>
                <c:pt idx="150">
                  <c:v>44834</c:v>
                </c:pt>
                <c:pt idx="151">
                  <c:v>44835</c:v>
                </c:pt>
                <c:pt idx="152">
                  <c:v>44835</c:v>
                </c:pt>
                <c:pt idx="153">
                  <c:v>44838</c:v>
                </c:pt>
                <c:pt idx="154">
                  <c:v>44841</c:v>
                </c:pt>
                <c:pt idx="155">
                  <c:v>44843</c:v>
                </c:pt>
                <c:pt idx="156">
                  <c:v>44844</c:v>
                </c:pt>
                <c:pt idx="157">
                  <c:v>44844</c:v>
                </c:pt>
                <c:pt idx="158">
                  <c:v>44858</c:v>
                </c:pt>
                <c:pt idx="159">
                  <c:v>44873</c:v>
                </c:pt>
                <c:pt idx="160">
                  <c:v>44884</c:v>
                </c:pt>
                <c:pt idx="161">
                  <c:v>44898</c:v>
                </c:pt>
                <c:pt idx="162">
                  <c:v>44912</c:v>
                </c:pt>
                <c:pt idx="163">
                  <c:v>44916</c:v>
                </c:pt>
                <c:pt idx="164">
                  <c:v>44916</c:v>
                </c:pt>
                <c:pt idx="165">
                  <c:v>44919</c:v>
                </c:pt>
                <c:pt idx="166">
                  <c:v>44921</c:v>
                </c:pt>
                <c:pt idx="167">
                  <c:v>44921</c:v>
                </c:pt>
                <c:pt idx="168">
                  <c:v>44926</c:v>
                </c:pt>
                <c:pt idx="169">
                  <c:v>44942</c:v>
                </c:pt>
                <c:pt idx="170">
                  <c:v>44960</c:v>
                </c:pt>
                <c:pt idx="171">
                  <c:v>44974</c:v>
                </c:pt>
                <c:pt idx="172">
                  <c:v>44974</c:v>
                </c:pt>
                <c:pt idx="173">
                  <c:v>44974</c:v>
                </c:pt>
                <c:pt idx="174">
                  <c:v>44978</c:v>
                </c:pt>
                <c:pt idx="175">
                  <c:v>44988</c:v>
                </c:pt>
                <c:pt idx="176">
                  <c:v>44990</c:v>
                </c:pt>
                <c:pt idx="177">
                  <c:v>44990</c:v>
                </c:pt>
                <c:pt idx="178">
                  <c:v>44998</c:v>
                </c:pt>
                <c:pt idx="179">
                  <c:v>45012</c:v>
                </c:pt>
                <c:pt idx="180">
                  <c:v>45016</c:v>
                </c:pt>
                <c:pt idx="181">
                  <c:v>45016</c:v>
                </c:pt>
                <c:pt idx="182">
                  <c:v>45020</c:v>
                </c:pt>
                <c:pt idx="183">
                  <c:v>45032</c:v>
                </c:pt>
                <c:pt idx="184">
                  <c:v>45032</c:v>
                </c:pt>
                <c:pt idx="185">
                  <c:v>45032</c:v>
                </c:pt>
                <c:pt idx="186">
                  <c:v>45038</c:v>
                </c:pt>
                <c:pt idx="187">
                  <c:v>45052</c:v>
                </c:pt>
                <c:pt idx="188">
                  <c:v>45054</c:v>
                </c:pt>
                <c:pt idx="189">
                  <c:v>45055</c:v>
                </c:pt>
                <c:pt idx="190">
                  <c:v>45059</c:v>
                </c:pt>
                <c:pt idx="191">
                  <c:v>45063</c:v>
                </c:pt>
                <c:pt idx="192">
                  <c:v>45075</c:v>
                </c:pt>
                <c:pt idx="193">
                  <c:v>45075</c:v>
                </c:pt>
                <c:pt idx="194">
                  <c:v>45075</c:v>
                </c:pt>
                <c:pt idx="195">
                  <c:v>45082</c:v>
                </c:pt>
                <c:pt idx="196">
                  <c:v>45097</c:v>
                </c:pt>
                <c:pt idx="197">
                  <c:v>45106</c:v>
                </c:pt>
                <c:pt idx="198">
                  <c:v>45106</c:v>
                </c:pt>
                <c:pt idx="199">
                  <c:v>45107</c:v>
                </c:pt>
                <c:pt idx="200">
                  <c:v>45109</c:v>
                </c:pt>
                <c:pt idx="201">
                  <c:v>45122</c:v>
                </c:pt>
                <c:pt idx="202">
                  <c:v>45124</c:v>
                </c:pt>
                <c:pt idx="203">
                  <c:v>45124</c:v>
                </c:pt>
                <c:pt idx="204">
                  <c:v>45131</c:v>
                </c:pt>
                <c:pt idx="205">
                  <c:v>45138</c:v>
                </c:pt>
                <c:pt idx="206">
                  <c:v>45138</c:v>
                </c:pt>
                <c:pt idx="207">
                  <c:v>45144</c:v>
                </c:pt>
                <c:pt idx="208">
                  <c:v>45144</c:v>
                </c:pt>
                <c:pt idx="209">
                  <c:v>45144</c:v>
                </c:pt>
                <c:pt idx="210">
                  <c:v>45152</c:v>
                </c:pt>
                <c:pt idx="211">
                  <c:v>45158</c:v>
                </c:pt>
                <c:pt idx="212">
                  <c:v>45158</c:v>
                </c:pt>
                <c:pt idx="213">
                  <c:v>45162</c:v>
                </c:pt>
                <c:pt idx="214">
                  <c:v>45173</c:v>
                </c:pt>
                <c:pt idx="215">
                  <c:v>45181</c:v>
                </c:pt>
                <c:pt idx="216">
                  <c:v>45191</c:v>
                </c:pt>
                <c:pt idx="217">
                  <c:v>45200</c:v>
                </c:pt>
                <c:pt idx="218">
                  <c:v>45200</c:v>
                </c:pt>
                <c:pt idx="219">
                  <c:v>45200</c:v>
                </c:pt>
                <c:pt idx="220">
                  <c:v>45209</c:v>
                </c:pt>
                <c:pt idx="221">
                  <c:v>45223</c:v>
                </c:pt>
                <c:pt idx="222">
                  <c:v>45226</c:v>
                </c:pt>
                <c:pt idx="223">
                  <c:v>45226</c:v>
                </c:pt>
                <c:pt idx="224">
                  <c:v>45233</c:v>
                </c:pt>
                <c:pt idx="225">
                  <c:v>45236</c:v>
                </c:pt>
                <c:pt idx="226">
                  <c:v>45236</c:v>
                </c:pt>
                <c:pt idx="227">
                  <c:v>45241</c:v>
                </c:pt>
                <c:pt idx="228">
                  <c:v>45255</c:v>
                </c:pt>
                <c:pt idx="229">
                  <c:v>45262</c:v>
                </c:pt>
                <c:pt idx="230">
                  <c:v>45273</c:v>
                </c:pt>
                <c:pt idx="231">
                  <c:v>45276</c:v>
                </c:pt>
                <c:pt idx="232">
                  <c:v>45276</c:v>
                </c:pt>
                <c:pt idx="233">
                  <c:v>45279</c:v>
                </c:pt>
                <c:pt idx="234">
                  <c:v>45295</c:v>
                </c:pt>
                <c:pt idx="235">
                  <c:v>45298</c:v>
                </c:pt>
                <c:pt idx="236">
                  <c:v>45298</c:v>
                </c:pt>
                <c:pt idx="237">
                  <c:v>45298</c:v>
                </c:pt>
                <c:pt idx="238">
                  <c:v>45303</c:v>
                </c:pt>
                <c:pt idx="239">
                  <c:v>45318</c:v>
                </c:pt>
                <c:pt idx="240">
                  <c:v>45326</c:v>
                </c:pt>
                <c:pt idx="241">
                  <c:v>45342</c:v>
                </c:pt>
                <c:pt idx="242">
                  <c:v>45358</c:v>
                </c:pt>
                <c:pt idx="243">
                  <c:v>45358</c:v>
                </c:pt>
                <c:pt idx="244">
                  <c:v>45359</c:v>
                </c:pt>
                <c:pt idx="245">
                  <c:v>45362</c:v>
                </c:pt>
                <c:pt idx="246">
                  <c:v>45377</c:v>
                </c:pt>
                <c:pt idx="247">
                  <c:v>45388</c:v>
                </c:pt>
                <c:pt idx="248">
                  <c:v>45392</c:v>
                </c:pt>
                <c:pt idx="249">
                  <c:v>45400</c:v>
                </c:pt>
                <c:pt idx="250">
                  <c:v>45406</c:v>
                </c:pt>
                <c:pt idx="251">
                  <c:v>45423</c:v>
                </c:pt>
                <c:pt idx="252">
                  <c:v>45441</c:v>
                </c:pt>
                <c:pt idx="253">
                  <c:v>45447</c:v>
                </c:pt>
                <c:pt idx="254">
                  <c:v>45455</c:v>
                </c:pt>
                <c:pt idx="255">
                  <c:v>45476</c:v>
                </c:pt>
                <c:pt idx="256">
                  <c:v>45497</c:v>
                </c:pt>
                <c:pt idx="257">
                  <c:v>45524</c:v>
                </c:pt>
                <c:pt idx="258">
                  <c:v>45536</c:v>
                </c:pt>
                <c:pt idx="259">
                  <c:v>45558</c:v>
                </c:pt>
                <c:pt idx="260">
                  <c:v>45573</c:v>
                </c:pt>
                <c:pt idx="261">
                  <c:v>45590</c:v>
                </c:pt>
                <c:pt idx="262">
                  <c:v>45600</c:v>
                </c:pt>
                <c:pt idx="263">
                  <c:v>45600</c:v>
                </c:pt>
                <c:pt idx="264">
                  <c:v>45604</c:v>
                </c:pt>
                <c:pt idx="265">
                  <c:v>45604</c:v>
                </c:pt>
                <c:pt idx="266">
                  <c:v>45604</c:v>
                </c:pt>
                <c:pt idx="267">
                  <c:v>45605</c:v>
                </c:pt>
                <c:pt idx="268">
                  <c:v>45614</c:v>
                </c:pt>
                <c:pt idx="269">
                  <c:v>45615</c:v>
                </c:pt>
                <c:pt idx="270">
                  <c:v>45615</c:v>
                </c:pt>
                <c:pt idx="271">
                  <c:v>45617</c:v>
                </c:pt>
                <c:pt idx="272">
                  <c:v>45617</c:v>
                </c:pt>
                <c:pt idx="273">
                  <c:v>45617</c:v>
                </c:pt>
                <c:pt idx="274">
                  <c:v>45622</c:v>
                </c:pt>
              </c:numCache>
            </c:numRef>
          </c:cat>
          <c:val>
            <c:numRef>
              <c:f>'Raw_FuelLog'!$Q$2:$Q$276</c:f>
              <c:numCache>
                <c:formatCode>0.000</c:formatCode>
                <c:ptCount val="275"/>
                <c:pt idx="0">
                  <c:v>6.61</c:v>
                </c:pt>
                <c:pt idx="1">
                  <c:v>6.93</c:v>
                </c:pt>
                <c:pt idx="2">
                  <c:v>6.96</c:v>
                </c:pt>
                <c:pt idx="3">
                  <c:v>7.21</c:v>
                </c:pt>
                <c:pt idx="4">
                  <c:v>7.07</c:v>
                </c:pt>
                <c:pt idx="5">
                  <c:v>7.37</c:v>
                </c:pt>
                <c:pt idx="6">
                  <c:v>7.35</c:v>
                </c:pt>
                <c:pt idx="7">
                  <c:v>7.41</c:v>
                </c:pt>
                <c:pt idx="8">
                  <c:v>6.54</c:v>
                </c:pt>
                <c:pt idx="9">
                  <c:v>6.77</c:v>
                </c:pt>
                <c:pt idx="10">
                  <c:v>6.94</c:v>
                </c:pt>
                <c:pt idx="11">
                  <c:v>6.71</c:v>
                </c:pt>
                <c:pt idx="12">
                  <c:v>7.5</c:v>
                </c:pt>
                <c:pt idx="13">
                  <c:v>8.3000000000000007</c:v>
                </c:pt>
                <c:pt idx="14">
                  <c:v>8.36</c:v>
                </c:pt>
                <c:pt idx="15">
                  <c:v>6.92</c:v>
                </c:pt>
                <c:pt idx="16">
                  <c:v>6.8897424657534243</c:v>
                </c:pt>
                <c:pt idx="17">
                  <c:v>6.8753369863013694</c:v>
                </c:pt>
                <c:pt idx="18">
                  <c:v>6.8553863013698626</c:v>
                </c:pt>
                <c:pt idx="19">
                  <c:v>6.8384493150684929</c:v>
                </c:pt>
                <c:pt idx="20">
                  <c:v>6.8153041095890403</c:v>
                </c:pt>
                <c:pt idx="21">
                  <c:v>6.81</c:v>
                </c:pt>
                <c:pt idx="22">
                  <c:v>6.6583492063492056</c:v>
                </c:pt>
                <c:pt idx="23">
                  <c:v>6.5941269841269836</c:v>
                </c:pt>
                <c:pt idx="24">
                  <c:v>6.1752111111111114</c:v>
                </c:pt>
                <c:pt idx="25">
                  <c:v>6.0952301587301587</c:v>
                </c:pt>
                <c:pt idx="26">
                  <c:v>6.0175563492063491</c:v>
                </c:pt>
                <c:pt idx="27">
                  <c:v>5.9321920634920629</c:v>
                </c:pt>
                <c:pt idx="28">
                  <c:v>5.8806658730158734</c:v>
                </c:pt>
                <c:pt idx="29">
                  <c:v>5.7994031746031736</c:v>
                </c:pt>
                <c:pt idx="30">
                  <c:v>5.7465952380952379</c:v>
                </c:pt>
                <c:pt idx="31">
                  <c:v>5.96</c:v>
                </c:pt>
                <c:pt idx="32">
                  <c:v>5.68</c:v>
                </c:pt>
                <c:pt idx="33">
                  <c:v>6.03</c:v>
                </c:pt>
                <c:pt idx="34">
                  <c:v>6.85</c:v>
                </c:pt>
                <c:pt idx="35">
                  <c:v>6.8594287890327497</c:v>
                </c:pt>
                <c:pt idx="36">
                  <c:v>6.8620335110434123</c:v>
                </c:pt>
                <c:pt idx="37">
                  <c:v>6.8669230769230767</c:v>
                </c:pt>
                <c:pt idx="38">
                  <c:v>6.87</c:v>
                </c:pt>
                <c:pt idx="39">
                  <c:v>7.21</c:v>
                </c:pt>
                <c:pt idx="40">
                  <c:v>6.75</c:v>
                </c:pt>
                <c:pt idx="41">
                  <c:v>7.0711948331539292</c:v>
                </c:pt>
                <c:pt idx="42">
                  <c:v>7.28</c:v>
                </c:pt>
                <c:pt idx="43">
                  <c:v>7.52</c:v>
                </c:pt>
                <c:pt idx="44">
                  <c:v>7.1583673469387756</c:v>
                </c:pt>
                <c:pt idx="45">
                  <c:v>7.5356734693877563</c:v>
                </c:pt>
                <c:pt idx="46">
                  <c:v>7.2195918367346952</c:v>
                </c:pt>
                <c:pt idx="47">
                  <c:v>6.32</c:v>
                </c:pt>
                <c:pt idx="48">
                  <c:v>7.28</c:v>
                </c:pt>
                <c:pt idx="49">
                  <c:v>7.3366515837104069</c:v>
                </c:pt>
                <c:pt idx="50">
                  <c:v>6.56</c:v>
                </c:pt>
                <c:pt idx="51">
                  <c:v>7.13</c:v>
                </c:pt>
                <c:pt idx="52">
                  <c:v>7.5655090579710151</c:v>
                </c:pt>
                <c:pt idx="53">
                  <c:v>7.4952644927536243</c:v>
                </c:pt>
                <c:pt idx="54">
                  <c:v>6.63</c:v>
                </c:pt>
                <c:pt idx="55">
                  <c:v>7.1579432270916339</c:v>
                </c:pt>
                <c:pt idx="56">
                  <c:v>6.42</c:v>
                </c:pt>
                <c:pt idx="57">
                  <c:v>6.15</c:v>
                </c:pt>
                <c:pt idx="58">
                  <c:v>6.54</c:v>
                </c:pt>
                <c:pt idx="59">
                  <c:v>6.37</c:v>
                </c:pt>
                <c:pt idx="60">
                  <c:v>6.0547085714285709</c:v>
                </c:pt>
                <c:pt idx="61">
                  <c:v>5.93</c:v>
                </c:pt>
                <c:pt idx="62">
                  <c:v>6.71</c:v>
                </c:pt>
                <c:pt idx="63">
                  <c:v>6.9321029082774048</c:v>
                </c:pt>
                <c:pt idx="64">
                  <c:v>7.0674944071588364</c:v>
                </c:pt>
                <c:pt idx="65">
                  <c:v>7.22</c:v>
                </c:pt>
                <c:pt idx="66">
                  <c:v>7.32</c:v>
                </c:pt>
                <c:pt idx="67">
                  <c:v>6.65</c:v>
                </c:pt>
                <c:pt idx="68">
                  <c:v>6.39</c:v>
                </c:pt>
                <c:pt idx="69">
                  <c:v>6.67</c:v>
                </c:pt>
                <c:pt idx="70">
                  <c:v>6.1910604508196716</c:v>
                </c:pt>
                <c:pt idx="71">
                  <c:v>6.1174354508196718</c:v>
                </c:pt>
                <c:pt idx="72">
                  <c:v>6.36</c:v>
                </c:pt>
                <c:pt idx="73">
                  <c:v>6.94</c:v>
                </c:pt>
                <c:pt idx="74">
                  <c:v>6.0461556256572022</c:v>
                </c:pt>
                <c:pt idx="75">
                  <c:v>5.8706004206098834</c:v>
                </c:pt>
                <c:pt idx="76">
                  <c:v>5.93</c:v>
                </c:pt>
                <c:pt idx="77">
                  <c:v>5.92</c:v>
                </c:pt>
                <c:pt idx="78">
                  <c:v>6.85</c:v>
                </c:pt>
                <c:pt idx="79">
                  <c:v>6.29</c:v>
                </c:pt>
                <c:pt idx="80">
                  <c:v>6.38</c:v>
                </c:pt>
                <c:pt idx="81">
                  <c:v>6.5572995780590722</c:v>
                </c:pt>
                <c:pt idx="82">
                  <c:v>6.7166526019690576</c:v>
                </c:pt>
                <c:pt idx="83">
                  <c:v>6.82</c:v>
                </c:pt>
                <c:pt idx="84">
                  <c:v>6.55</c:v>
                </c:pt>
                <c:pt idx="85">
                  <c:v>6.5664890633763324</c:v>
                </c:pt>
                <c:pt idx="86">
                  <c:v>6.5742007851934936</c:v>
                </c:pt>
                <c:pt idx="87">
                  <c:v>6.5793325855300058</c:v>
                </c:pt>
                <c:pt idx="88">
                  <c:v>6.5902411665731906</c:v>
                </c:pt>
                <c:pt idx="89">
                  <c:v>6.6</c:v>
                </c:pt>
                <c:pt idx="90">
                  <c:v>6.6407830342577494</c:v>
                </c:pt>
                <c:pt idx="91">
                  <c:v>6.6590538336052196</c:v>
                </c:pt>
                <c:pt idx="92">
                  <c:v>6.6871778140293632</c:v>
                </c:pt>
                <c:pt idx="93">
                  <c:v>6.706884176182708</c:v>
                </c:pt>
                <c:pt idx="94">
                  <c:v>6.72</c:v>
                </c:pt>
                <c:pt idx="95">
                  <c:v>6.38</c:v>
                </c:pt>
                <c:pt idx="96">
                  <c:v>6.6531332398316971</c:v>
                </c:pt>
                <c:pt idx="97">
                  <c:v>5.83</c:v>
                </c:pt>
                <c:pt idx="98">
                  <c:v>6.41</c:v>
                </c:pt>
                <c:pt idx="99">
                  <c:v>7.3491993392070496</c:v>
                </c:pt>
                <c:pt idx="100">
                  <c:v>6.86</c:v>
                </c:pt>
                <c:pt idx="101">
                  <c:v>7</c:v>
                </c:pt>
                <c:pt idx="102">
                  <c:v>6.82</c:v>
                </c:pt>
                <c:pt idx="103">
                  <c:v>6.99</c:v>
                </c:pt>
                <c:pt idx="104">
                  <c:v>7.1666601941747574</c:v>
                </c:pt>
                <c:pt idx="105">
                  <c:v>6.26</c:v>
                </c:pt>
                <c:pt idx="106">
                  <c:v>6.81</c:v>
                </c:pt>
                <c:pt idx="107">
                  <c:v>7.4861814159292042</c:v>
                </c:pt>
                <c:pt idx="108">
                  <c:v>7.4838061946902652</c:v>
                </c:pt>
                <c:pt idx="109">
                  <c:v>6.8</c:v>
                </c:pt>
                <c:pt idx="110">
                  <c:v>7.21</c:v>
                </c:pt>
                <c:pt idx="111">
                  <c:v>6.55</c:v>
                </c:pt>
                <c:pt idx="112">
                  <c:v>6.7096177606177596</c:v>
                </c:pt>
                <c:pt idx="113">
                  <c:v>5.74</c:v>
                </c:pt>
                <c:pt idx="114">
                  <c:v>5.4563853028798412</c:v>
                </c:pt>
                <c:pt idx="115">
                  <c:v>5.3601588877855013</c:v>
                </c:pt>
                <c:pt idx="116">
                  <c:v>5.2744836146971199</c:v>
                </c:pt>
                <c:pt idx="117">
                  <c:v>5.1571549155908638</c:v>
                </c:pt>
                <c:pt idx="118">
                  <c:v>5.0571300893743789</c:v>
                </c:pt>
                <c:pt idx="119">
                  <c:v>4.9967775571002981</c:v>
                </c:pt>
                <c:pt idx="120">
                  <c:v>4.8899999999999997</c:v>
                </c:pt>
                <c:pt idx="121">
                  <c:v>6.33</c:v>
                </c:pt>
                <c:pt idx="122">
                  <c:v>6.4724050632911387</c:v>
                </c:pt>
                <c:pt idx="123">
                  <c:v>6.51</c:v>
                </c:pt>
                <c:pt idx="124">
                  <c:v>7.02</c:v>
                </c:pt>
                <c:pt idx="125">
                  <c:v>7.51</c:v>
                </c:pt>
                <c:pt idx="126">
                  <c:v>6.52</c:v>
                </c:pt>
                <c:pt idx="127">
                  <c:v>6.36</c:v>
                </c:pt>
                <c:pt idx="128">
                  <c:v>6.173</c:v>
                </c:pt>
                <c:pt idx="129">
                  <c:v>5.7625473214285714</c:v>
                </c:pt>
                <c:pt idx="130">
                  <c:v>6.02</c:v>
                </c:pt>
                <c:pt idx="131">
                  <c:v>6.9</c:v>
                </c:pt>
                <c:pt idx="132">
                  <c:v>6.4200453091684437</c:v>
                </c:pt>
                <c:pt idx="133">
                  <c:v>6.65</c:v>
                </c:pt>
                <c:pt idx="134">
                  <c:v>5.85</c:v>
                </c:pt>
                <c:pt idx="135">
                  <c:v>8</c:v>
                </c:pt>
                <c:pt idx="136">
                  <c:v>6.9233422712933752</c:v>
                </c:pt>
                <c:pt idx="137">
                  <c:v>6.66</c:v>
                </c:pt>
                <c:pt idx="138">
                  <c:v>6.45</c:v>
                </c:pt>
                <c:pt idx="139">
                  <c:v>6.45</c:v>
                </c:pt>
                <c:pt idx="140">
                  <c:v>5.78</c:v>
                </c:pt>
                <c:pt idx="141">
                  <c:v>6.28</c:v>
                </c:pt>
                <c:pt idx="142">
                  <c:v>6.92</c:v>
                </c:pt>
                <c:pt idx="143">
                  <c:v>6.26</c:v>
                </c:pt>
                <c:pt idx="144">
                  <c:v>6.27</c:v>
                </c:pt>
                <c:pt idx="145">
                  <c:v>6.3</c:v>
                </c:pt>
                <c:pt idx="146">
                  <c:v>6.33</c:v>
                </c:pt>
                <c:pt idx="147">
                  <c:v>6.81</c:v>
                </c:pt>
                <c:pt idx="148">
                  <c:v>7.58</c:v>
                </c:pt>
                <c:pt idx="149">
                  <c:v>6.47</c:v>
                </c:pt>
                <c:pt idx="150">
                  <c:v>6.2777955271565498</c:v>
                </c:pt>
                <c:pt idx="151">
                  <c:v>6.15</c:v>
                </c:pt>
                <c:pt idx="152">
                  <c:v>6.88</c:v>
                </c:pt>
                <c:pt idx="153">
                  <c:v>6.58</c:v>
                </c:pt>
                <c:pt idx="154">
                  <c:v>6.62</c:v>
                </c:pt>
                <c:pt idx="155">
                  <c:v>6.55</c:v>
                </c:pt>
                <c:pt idx="156">
                  <c:v>9.36</c:v>
                </c:pt>
                <c:pt idx="157">
                  <c:v>6.64</c:v>
                </c:pt>
                <c:pt idx="158">
                  <c:v>7</c:v>
                </c:pt>
                <c:pt idx="159">
                  <c:v>7.04</c:v>
                </c:pt>
                <c:pt idx="160">
                  <c:v>7.13</c:v>
                </c:pt>
                <c:pt idx="161">
                  <c:v>7.49</c:v>
                </c:pt>
                <c:pt idx="162">
                  <c:v>6.76</c:v>
                </c:pt>
                <c:pt idx="163">
                  <c:v>6.63</c:v>
                </c:pt>
                <c:pt idx="164">
                  <c:v>7.51</c:v>
                </c:pt>
                <c:pt idx="165">
                  <c:v>7.27</c:v>
                </c:pt>
                <c:pt idx="166">
                  <c:v>7.73</c:v>
                </c:pt>
                <c:pt idx="167">
                  <c:v>8.0500000000000007</c:v>
                </c:pt>
                <c:pt idx="168">
                  <c:v>7.05</c:v>
                </c:pt>
                <c:pt idx="169">
                  <c:v>7.04</c:v>
                </c:pt>
                <c:pt idx="170">
                  <c:v>6.95</c:v>
                </c:pt>
                <c:pt idx="171">
                  <c:v>5.7</c:v>
                </c:pt>
                <c:pt idx="172">
                  <c:v>5.52</c:v>
                </c:pt>
                <c:pt idx="173">
                  <c:v>7.61</c:v>
                </c:pt>
                <c:pt idx="174">
                  <c:v>6.99</c:v>
                </c:pt>
                <c:pt idx="175">
                  <c:v>7.56</c:v>
                </c:pt>
                <c:pt idx="176">
                  <c:v>7.29</c:v>
                </c:pt>
                <c:pt idx="177">
                  <c:v>7.89</c:v>
                </c:pt>
                <c:pt idx="178">
                  <c:v>6.66</c:v>
                </c:pt>
                <c:pt idx="179">
                  <c:v>6.45</c:v>
                </c:pt>
                <c:pt idx="180">
                  <c:v>6.25</c:v>
                </c:pt>
                <c:pt idx="181">
                  <c:v>7.29</c:v>
                </c:pt>
                <c:pt idx="182">
                  <c:v>7.39</c:v>
                </c:pt>
                <c:pt idx="183">
                  <c:v>7.18</c:v>
                </c:pt>
                <c:pt idx="184">
                  <c:v>7.31</c:v>
                </c:pt>
                <c:pt idx="185">
                  <c:v>7.73</c:v>
                </c:pt>
                <c:pt idx="186">
                  <c:v>6.81</c:v>
                </c:pt>
                <c:pt idx="187">
                  <c:v>7.35</c:v>
                </c:pt>
                <c:pt idx="188">
                  <c:v>6.76</c:v>
                </c:pt>
                <c:pt idx="189">
                  <c:v>7.8</c:v>
                </c:pt>
                <c:pt idx="190">
                  <c:v>7.4619324577861157</c:v>
                </c:pt>
                <c:pt idx="191">
                  <c:v>7.43</c:v>
                </c:pt>
                <c:pt idx="192">
                  <c:v>6.23</c:v>
                </c:pt>
                <c:pt idx="193">
                  <c:v>7.5</c:v>
                </c:pt>
                <c:pt idx="194">
                  <c:v>7.63</c:v>
                </c:pt>
                <c:pt idx="195">
                  <c:v>6.86</c:v>
                </c:pt>
                <c:pt idx="196">
                  <c:v>7.03</c:v>
                </c:pt>
                <c:pt idx="197">
                  <c:v>6.3403290076335876</c:v>
                </c:pt>
                <c:pt idx="198">
                  <c:v>6.45</c:v>
                </c:pt>
                <c:pt idx="199">
                  <c:v>8.41</c:v>
                </c:pt>
                <c:pt idx="200">
                  <c:v>6.86</c:v>
                </c:pt>
                <c:pt idx="201">
                  <c:v>6.49</c:v>
                </c:pt>
                <c:pt idx="202">
                  <c:v>6.43</c:v>
                </c:pt>
                <c:pt idx="203">
                  <c:v>7.03</c:v>
                </c:pt>
                <c:pt idx="204">
                  <c:v>6.22</c:v>
                </c:pt>
                <c:pt idx="205">
                  <c:v>5.75</c:v>
                </c:pt>
                <c:pt idx="206">
                  <c:v>6.79</c:v>
                </c:pt>
                <c:pt idx="207">
                  <c:v>7.51</c:v>
                </c:pt>
                <c:pt idx="208">
                  <c:v>6.41</c:v>
                </c:pt>
                <c:pt idx="209">
                  <c:v>7.44</c:v>
                </c:pt>
                <c:pt idx="210">
                  <c:v>7.13</c:v>
                </c:pt>
                <c:pt idx="211">
                  <c:v>5.27</c:v>
                </c:pt>
                <c:pt idx="212">
                  <c:v>7.82</c:v>
                </c:pt>
                <c:pt idx="213">
                  <c:v>7.11</c:v>
                </c:pt>
                <c:pt idx="214">
                  <c:v>6.91</c:v>
                </c:pt>
                <c:pt idx="215">
                  <c:v>7</c:v>
                </c:pt>
                <c:pt idx="216">
                  <c:v>7.15</c:v>
                </c:pt>
                <c:pt idx="217">
                  <c:v>7.18</c:v>
                </c:pt>
                <c:pt idx="218">
                  <c:v>7.03</c:v>
                </c:pt>
                <c:pt idx="219">
                  <c:v>7.2</c:v>
                </c:pt>
                <c:pt idx="220">
                  <c:v>7.1</c:v>
                </c:pt>
                <c:pt idx="221">
                  <c:v>6.2</c:v>
                </c:pt>
                <c:pt idx="222">
                  <c:v>6.42</c:v>
                </c:pt>
                <c:pt idx="223">
                  <c:v>7.17</c:v>
                </c:pt>
                <c:pt idx="224">
                  <c:v>7.23</c:v>
                </c:pt>
                <c:pt idx="225">
                  <c:v>7.01</c:v>
                </c:pt>
                <c:pt idx="226">
                  <c:v>7.91</c:v>
                </c:pt>
                <c:pt idx="227">
                  <c:v>7.35</c:v>
                </c:pt>
                <c:pt idx="228">
                  <c:v>7.6064369310793234</c:v>
                </c:pt>
                <c:pt idx="229">
                  <c:v>7.75</c:v>
                </c:pt>
                <c:pt idx="230">
                  <c:v>7.85</c:v>
                </c:pt>
                <c:pt idx="231">
                  <c:v>6.89</c:v>
                </c:pt>
                <c:pt idx="232">
                  <c:v>7.62</c:v>
                </c:pt>
                <c:pt idx="233">
                  <c:v>7.61</c:v>
                </c:pt>
                <c:pt idx="234">
                  <c:v>7.25</c:v>
                </c:pt>
                <c:pt idx="235">
                  <c:v>8.3148910081743868</c:v>
                </c:pt>
                <c:pt idx="236">
                  <c:v>8.5037193460490474</c:v>
                </c:pt>
                <c:pt idx="237">
                  <c:v>7.95</c:v>
                </c:pt>
                <c:pt idx="238">
                  <c:v>7.14</c:v>
                </c:pt>
                <c:pt idx="239">
                  <c:v>7.6420430107526887</c:v>
                </c:pt>
                <c:pt idx="240">
                  <c:v>6.86</c:v>
                </c:pt>
                <c:pt idx="241">
                  <c:v>7.37</c:v>
                </c:pt>
                <c:pt idx="242">
                  <c:v>7.2774568965517243</c:v>
                </c:pt>
                <c:pt idx="243">
                  <c:v>7.2365086206896549</c:v>
                </c:pt>
                <c:pt idx="244">
                  <c:v>7.18</c:v>
                </c:pt>
                <c:pt idx="245">
                  <c:v>7.1701830161054172</c:v>
                </c:pt>
                <c:pt idx="246">
                  <c:v>7.1634846266471452</c:v>
                </c:pt>
                <c:pt idx="247">
                  <c:v>7.1562811127379211</c:v>
                </c:pt>
                <c:pt idx="248">
                  <c:v>7.15</c:v>
                </c:pt>
                <c:pt idx="249">
                  <c:v>6.9166498740554161</c:v>
                </c:pt>
                <c:pt idx="250">
                  <c:v>6.83</c:v>
                </c:pt>
                <c:pt idx="251">
                  <c:v>6.98</c:v>
                </c:pt>
                <c:pt idx="252">
                  <c:v>6.83</c:v>
                </c:pt>
                <c:pt idx="253">
                  <c:v>7.13</c:v>
                </c:pt>
                <c:pt idx="254">
                  <c:v>6.69</c:v>
                </c:pt>
                <c:pt idx="255">
                  <c:v>8.74</c:v>
                </c:pt>
                <c:pt idx="256">
                  <c:v>5.68</c:v>
                </c:pt>
                <c:pt idx="257">
                  <c:v>6.34</c:v>
                </c:pt>
                <c:pt idx="258">
                  <c:v>6.51</c:v>
                </c:pt>
                <c:pt idx="259">
                  <c:v>7.02</c:v>
                </c:pt>
                <c:pt idx="260">
                  <c:v>6.47</c:v>
                </c:pt>
                <c:pt idx="261">
                  <c:v>6.65</c:v>
                </c:pt>
                <c:pt idx="262">
                  <c:v>6.35</c:v>
                </c:pt>
                <c:pt idx="263">
                  <c:v>7.34</c:v>
                </c:pt>
                <c:pt idx="264">
                  <c:v>7.0917295188556562</c:v>
                </c:pt>
                <c:pt idx="265">
                  <c:v>6.97</c:v>
                </c:pt>
                <c:pt idx="266">
                  <c:v>8.3800000000000008</c:v>
                </c:pt>
                <c:pt idx="267">
                  <c:v>6.74</c:v>
                </c:pt>
                <c:pt idx="268">
                  <c:v>6.61</c:v>
                </c:pt>
                <c:pt idx="269">
                  <c:v>6.43</c:v>
                </c:pt>
                <c:pt idx="270">
                  <c:v>7.07</c:v>
                </c:pt>
                <c:pt idx="271">
                  <c:v>6.5405154639175258</c:v>
                </c:pt>
                <c:pt idx="272">
                  <c:v>6.23</c:v>
                </c:pt>
                <c:pt idx="273">
                  <c:v>6.8722613065326632</c:v>
                </c:pt>
                <c:pt idx="274">
                  <c:v>6.8722613065326632</c:v>
                </c:pt>
              </c:numCache>
            </c:numRef>
          </c:val>
          <c:smooth val="0"/>
          <c:extLst>
            <c:ext xmlns:c16="http://schemas.microsoft.com/office/drawing/2014/chart" uri="{C3380CC4-5D6E-409C-BE32-E72D297353CC}">
              <c16:uniqueId val="{00000000-F7B8-4EF7-B6D6-FAAB991C1BD8}"/>
            </c:ext>
          </c:extLst>
        </c:ser>
        <c:dLbls>
          <c:showLegendKey val="0"/>
          <c:showVal val="0"/>
          <c:showCatName val="0"/>
          <c:showSerName val="0"/>
          <c:showPercent val="0"/>
          <c:showBubbleSize val="0"/>
        </c:dLbls>
        <c:marker val="1"/>
        <c:smooth val="0"/>
        <c:axId val="1602603968"/>
        <c:axId val="1602604448"/>
      </c:lineChart>
      <c:lineChart>
        <c:grouping val="standard"/>
        <c:varyColors val="0"/>
        <c:ser>
          <c:idx val="0"/>
          <c:order val="0"/>
          <c:tx>
            <c:v>€/l</c:v>
          </c:tx>
          <c:spPr>
            <a:ln w="28575" cap="rnd">
              <a:solidFill>
                <a:srgbClr val="2384F9"/>
              </a:solidFill>
              <a:round/>
            </a:ln>
            <a:effectLst>
              <a:outerShdw blurRad="63500" sx="102000" sy="102000" algn="ctr" rotWithShape="0">
                <a:prstClr val="black">
                  <a:alpha val="40000"/>
                </a:prstClr>
              </a:outerShdw>
            </a:effectLst>
          </c:spPr>
          <c:marker>
            <c:symbol val="none"/>
          </c:marker>
          <c:cat>
            <c:numRef>
              <c:f>'Raw_FuelLog'!$B$2:$B$276</c:f>
              <c:numCache>
                <c:formatCode>[$-41B]d/mmm/yyyy;@</c:formatCode>
                <c:ptCount val="275"/>
                <c:pt idx="0">
                  <c:v>43839</c:v>
                </c:pt>
                <c:pt idx="1">
                  <c:v>43844</c:v>
                </c:pt>
                <c:pt idx="2">
                  <c:v>43852</c:v>
                </c:pt>
                <c:pt idx="3">
                  <c:v>43856</c:v>
                </c:pt>
                <c:pt idx="4">
                  <c:v>43856</c:v>
                </c:pt>
                <c:pt idx="5">
                  <c:v>43856</c:v>
                </c:pt>
                <c:pt idx="6">
                  <c:v>43862</c:v>
                </c:pt>
                <c:pt idx="7">
                  <c:v>43875</c:v>
                </c:pt>
                <c:pt idx="8">
                  <c:v>43883</c:v>
                </c:pt>
                <c:pt idx="9">
                  <c:v>43883</c:v>
                </c:pt>
                <c:pt idx="10">
                  <c:v>43883</c:v>
                </c:pt>
                <c:pt idx="11">
                  <c:v>43895</c:v>
                </c:pt>
                <c:pt idx="12">
                  <c:v>43898</c:v>
                </c:pt>
                <c:pt idx="13">
                  <c:v>43898</c:v>
                </c:pt>
                <c:pt idx="14">
                  <c:v>43905</c:v>
                </c:pt>
                <c:pt idx="15">
                  <c:v>43905</c:v>
                </c:pt>
                <c:pt idx="16">
                  <c:v>43920</c:v>
                </c:pt>
                <c:pt idx="17">
                  <c:v>43935</c:v>
                </c:pt>
                <c:pt idx="18">
                  <c:v>43947</c:v>
                </c:pt>
                <c:pt idx="19">
                  <c:v>43953</c:v>
                </c:pt>
                <c:pt idx="20">
                  <c:v>43963</c:v>
                </c:pt>
                <c:pt idx="21">
                  <c:v>43965</c:v>
                </c:pt>
                <c:pt idx="22">
                  <c:v>43969</c:v>
                </c:pt>
                <c:pt idx="23">
                  <c:v>43973</c:v>
                </c:pt>
                <c:pt idx="24">
                  <c:v>43983</c:v>
                </c:pt>
                <c:pt idx="25">
                  <c:v>43991</c:v>
                </c:pt>
                <c:pt idx="26">
                  <c:v>44000</c:v>
                </c:pt>
                <c:pt idx="27">
                  <c:v>44011</c:v>
                </c:pt>
                <c:pt idx="28">
                  <c:v>44022</c:v>
                </c:pt>
                <c:pt idx="29">
                  <c:v>44039</c:v>
                </c:pt>
                <c:pt idx="30">
                  <c:v>44047</c:v>
                </c:pt>
                <c:pt idx="31">
                  <c:v>44060</c:v>
                </c:pt>
                <c:pt idx="32">
                  <c:v>44061</c:v>
                </c:pt>
                <c:pt idx="33">
                  <c:v>44061</c:v>
                </c:pt>
                <c:pt idx="34">
                  <c:v>44067</c:v>
                </c:pt>
                <c:pt idx="35">
                  <c:v>44082</c:v>
                </c:pt>
                <c:pt idx="36">
                  <c:v>44087</c:v>
                </c:pt>
                <c:pt idx="37">
                  <c:v>44102</c:v>
                </c:pt>
                <c:pt idx="38">
                  <c:v>44120</c:v>
                </c:pt>
                <c:pt idx="39">
                  <c:v>44124</c:v>
                </c:pt>
                <c:pt idx="40">
                  <c:v>44125</c:v>
                </c:pt>
                <c:pt idx="41">
                  <c:v>44132</c:v>
                </c:pt>
                <c:pt idx="42">
                  <c:v>44132</c:v>
                </c:pt>
                <c:pt idx="43">
                  <c:v>44133</c:v>
                </c:pt>
                <c:pt idx="44">
                  <c:v>44142</c:v>
                </c:pt>
                <c:pt idx="45">
                  <c:v>44169</c:v>
                </c:pt>
                <c:pt idx="46">
                  <c:v>44188</c:v>
                </c:pt>
                <c:pt idx="47">
                  <c:v>44196</c:v>
                </c:pt>
                <c:pt idx="48">
                  <c:v>44196</c:v>
                </c:pt>
                <c:pt idx="49">
                  <c:v>44207</c:v>
                </c:pt>
                <c:pt idx="50">
                  <c:v>44211</c:v>
                </c:pt>
                <c:pt idx="51">
                  <c:v>44211</c:v>
                </c:pt>
                <c:pt idx="52">
                  <c:v>44226</c:v>
                </c:pt>
                <c:pt idx="53">
                  <c:v>44233</c:v>
                </c:pt>
                <c:pt idx="54">
                  <c:v>44236</c:v>
                </c:pt>
                <c:pt idx="55">
                  <c:v>44252</c:v>
                </c:pt>
                <c:pt idx="56">
                  <c:v>44265</c:v>
                </c:pt>
                <c:pt idx="57">
                  <c:v>44279</c:v>
                </c:pt>
                <c:pt idx="58">
                  <c:v>44294</c:v>
                </c:pt>
                <c:pt idx="59">
                  <c:v>44309</c:v>
                </c:pt>
                <c:pt idx="60">
                  <c:v>44324</c:v>
                </c:pt>
                <c:pt idx="61">
                  <c:v>44324</c:v>
                </c:pt>
                <c:pt idx="62">
                  <c:v>44324</c:v>
                </c:pt>
                <c:pt idx="63">
                  <c:v>44329</c:v>
                </c:pt>
                <c:pt idx="64">
                  <c:v>44339</c:v>
                </c:pt>
                <c:pt idx="65">
                  <c:v>44341</c:v>
                </c:pt>
                <c:pt idx="66">
                  <c:v>44341</c:v>
                </c:pt>
                <c:pt idx="67">
                  <c:v>44349</c:v>
                </c:pt>
                <c:pt idx="68">
                  <c:v>44365</c:v>
                </c:pt>
                <c:pt idx="69">
                  <c:v>44383</c:v>
                </c:pt>
                <c:pt idx="70">
                  <c:v>44396</c:v>
                </c:pt>
                <c:pt idx="71">
                  <c:v>44401</c:v>
                </c:pt>
                <c:pt idx="72">
                  <c:v>44402</c:v>
                </c:pt>
                <c:pt idx="73">
                  <c:v>44402</c:v>
                </c:pt>
                <c:pt idx="74">
                  <c:v>44408</c:v>
                </c:pt>
                <c:pt idx="75">
                  <c:v>44413</c:v>
                </c:pt>
                <c:pt idx="76">
                  <c:v>44416</c:v>
                </c:pt>
                <c:pt idx="77">
                  <c:v>44416</c:v>
                </c:pt>
                <c:pt idx="78">
                  <c:v>44416</c:v>
                </c:pt>
                <c:pt idx="79">
                  <c:v>44427</c:v>
                </c:pt>
                <c:pt idx="80">
                  <c:v>44444</c:v>
                </c:pt>
                <c:pt idx="81">
                  <c:v>44461</c:v>
                </c:pt>
                <c:pt idx="82">
                  <c:v>44475</c:v>
                </c:pt>
                <c:pt idx="83">
                  <c:v>44478</c:v>
                </c:pt>
                <c:pt idx="84">
                  <c:v>44478</c:v>
                </c:pt>
                <c:pt idx="85">
                  <c:v>44483</c:v>
                </c:pt>
                <c:pt idx="86">
                  <c:v>44490</c:v>
                </c:pt>
                <c:pt idx="87">
                  <c:v>44493</c:v>
                </c:pt>
                <c:pt idx="88">
                  <c:v>44494</c:v>
                </c:pt>
                <c:pt idx="89">
                  <c:v>44494</c:v>
                </c:pt>
                <c:pt idx="90">
                  <c:v>44499</c:v>
                </c:pt>
                <c:pt idx="91">
                  <c:v>44507</c:v>
                </c:pt>
                <c:pt idx="92">
                  <c:v>44517</c:v>
                </c:pt>
                <c:pt idx="93">
                  <c:v>44524</c:v>
                </c:pt>
                <c:pt idx="94">
                  <c:v>44531</c:v>
                </c:pt>
                <c:pt idx="95">
                  <c:v>44542</c:v>
                </c:pt>
                <c:pt idx="96">
                  <c:v>44552</c:v>
                </c:pt>
                <c:pt idx="97">
                  <c:v>44554</c:v>
                </c:pt>
                <c:pt idx="98">
                  <c:v>44554</c:v>
                </c:pt>
                <c:pt idx="99">
                  <c:v>44556</c:v>
                </c:pt>
                <c:pt idx="100">
                  <c:v>44556</c:v>
                </c:pt>
                <c:pt idx="101">
                  <c:v>44556</c:v>
                </c:pt>
                <c:pt idx="102">
                  <c:v>44564</c:v>
                </c:pt>
                <c:pt idx="103">
                  <c:v>44578</c:v>
                </c:pt>
                <c:pt idx="104">
                  <c:v>44589</c:v>
                </c:pt>
                <c:pt idx="105">
                  <c:v>44590</c:v>
                </c:pt>
                <c:pt idx="106">
                  <c:v>44590</c:v>
                </c:pt>
                <c:pt idx="107">
                  <c:v>44593</c:v>
                </c:pt>
                <c:pt idx="108">
                  <c:v>44599</c:v>
                </c:pt>
                <c:pt idx="109">
                  <c:v>44600</c:v>
                </c:pt>
                <c:pt idx="110">
                  <c:v>44600</c:v>
                </c:pt>
                <c:pt idx="111">
                  <c:v>44605</c:v>
                </c:pt>
                <c:pt idx="112">
                  <c:v>44609</c:v>
                </c:pt>
                <c:pt idx="113">
                  <c:v>44622</c:v>
                </c:pt>
                <c:pt idx="114">
                  <c:v>44638</c:v>
                </c:pt>
                <c:pt idx="115">
                  <c:v>44644</c:v>
                </c:pt>
                <c:pt idx="116">
                  <c:v>44650</c:v>
                </c:pt>
                <c:pt idx="117">
                  <c:v>44656</c:v>
                </c:pt>
                <c:pt idx="118">
                  <c:v>44663</c:v>
                </c:pt>
                <c:pt idx="119">
                  <c:v>44666</c:v>
                </c:pt>
                <c:pt idx="120">
                  <c:v>44666</c:v>
                </c:pt>
                <c:pt idx="121">
                  <c:v>44666</c:v>
                </c:pt>
                <c:pt idx="122">
                  <c:v>44673</c:v>
                </c:pt>
                <c:pt idx="123">
                  <c:v>44676</c:v>
                </c:pt>
                <c:pt idx="124">
                  <c:v>44676</c:v>
                </c:pt>
                <c:pt idx="125">
                  <c:v>44676</c:v>
                </c:pt>
                <c:pt idx="126">
                  <c:v>44684</c:v>
                </c:pt>
                <c:pt idx="127">
                  <c:v>44693</c:v>
                </c:pt>
                <c:pt idx="128">
                  <c:v>44709</c:v>
                </c:pt>
                <c:pt idx="129">
                  <c:v>44719</c:v>
                </c:pt>
                <c:pt idx="130">
                  <c:v>44723</c:v>
                </c:pt>
                <c:pt idx="131">
                  <c:v>44723</c:v>
                </c:pt>
                <c:pt idx="132">
                  <c:v>44727</c:v>
                </c:pt>
                <c:pt idx="133">
                  <c:v>44738</c:v>
                </c:pt>
                <c:pt idx="134">
                  <c:v>44742</c:v>
                </c:pt>
                <c:pt idx="135">
                  <c:v>44745</c:v>
                </c:pt>
                <c:pt idx="136">
                  <c:v>44745</c:v>
                </c:pt>
                <c:pt idx="137">
                  <c:v>44746</c:v>
                </c:pt>
                <c:pt idx="138">
                  <c:v>44760</c:v>
                </c:pt>
                <c:pt idx="139">
                  <c:v>44774</c:v>
                </c:pt>
                <c:pt idx="140">
                  <c:v>44787</c:v>
                </c:pt>
                <c:pt idx="141">
                  <c:v>44788</c:v>
                </c:pt>
                <c:pt idx="142">
                  <c:v>44788</c:v>
                </c:pt>
                <c:pt idx="143">
                  <c:v>44793</c:v>
                </c:pt>
                <c:pt idx="144">
                  <c:v>44807</c:v>
                </c:pt>
                <c:pt idx="145">
                  <c:v>44811</c:v>
                </c:pt>
                <c:pt idx="146">
                  <c:v>44816</c:v>
                </c:pt>
                <c:pt idx="147">
                  <c:v>44816</c:v>
                </c:pt>
                <c:pt idx="148">
                  <c:v>44816</c:v>
                </c:pt>
                <c:pt idx="149">
                  <c:v>44823</c:v>
                </c:pt>
                <c:pt idx="150">
                  <c:v>44834</c:v>
                </c:pt>
                <c:pt idx="151">
                  <c:v>44835</c:v>
                </c:pt>
                <c:pt idx="152">
                  <c:v>44835</c:v>
                </c:pt>
                <c:pt idx="153">
                  <c:v>44838</c:v>
                </c:pt>
                <c:pt idx="154">
                  <c:v>44841</c:v>
                </c:pt>
                <c:pt idx="155">
                  <c:v>44843</c:v>
                </c:pt>
                <c:pt idx="156">
                  <c:v>44844</c:v>
                </c:pt>
                <c:pt idx="157">
                  <c:v>44844</c:v>
                </c:pt>
                <c:pt idx="158">
                  <c:v>44858</c:v>
                </c:pt>
                <c:pt idx="159">
                  <c:v>44873</c:v>
                </c:pt>
                <c:pt idx="160">
                  <c:v>44884</c:v>
                </c:pt>
                <c:pt idx="161">
                  <c:v>44898</c:v>
                </c:pt>
                <c:pt idx="162">
                  <c:v>44912</c:v>
                </c:pt>
                <c:pt idx="163">
                  <c:v>44916</c:v>
                </c:pt>
                <c:pt idx="164">
                  <c:v>44916</c:v>
                </c:pt>
                <c:pt idx="165">
                  <c:v>44919</c:v>
                </c:pt>
                <c:pt idx="166">
                  <c:v>44921</c:v>
                </c:pt>
                <c:pt idx="167">
                  <c:v>44921</c:v>
                </c:pt>
                <c:pt idx="168">
                  <c:v>44926</c:v>
                </c:pt>
                <c:pt idx="169">
                  <c:v>44942</c:v>
                </c:pt>
                <c:pt idx="170">
                  <c:v>44960</c:v>
                </c:pt>
                <c:pt idx="171">
                  <c:v>44974</c:v>
                </c:pt>
                <c:pt idx="172">
                  <c:v>44974</c:v>
                </c:pt>
                <c:pt idx="173">
                  <c:v>44974</c:v>
                </c:pt>
                <c:pt idx="174">
                  <c:v>44978</c:v>
                </c:pt>
                <c:pt idx="175">
                  <c:v>44988</c:v>
                </c:pt>
                <c:pt idx="176">
                  <c:v>44990</c:v>
                </c:pt>
                <c:pt idx="177">
                  <c:v>44990</c:v>
                </c:pt>
                <c:pt idx="178">
                  <c:v>44998</c:v>
                </c:pt>
                <c:pt idx="179">
                  <c:v>45012</c:v>
                </c:pt>
                <c:pt idx="180">
                  <c:v>45016</c:v>
                </c:pt>
                <c:pt idx="181">
                  <c:v>45016</c:v>
                </c:pt>
                <c:pt idx="182">
                  <c:v>45020</c:v>
                </c:pt>
                <c:pt idx="183">
                  <c:v>45032</c:v>
                </c:pt>
                <c:pt idx="184">
                  <c:v>45032</c:v>
                </c:pt>
                <c:pt idx="185">
                  <c:v>45032</c:v>
                </c:pt>
                <c:pt idx="186">
                  <c:v>45038</c:v>
                </c:pt>
                <c:pt idx="187">
                  <c:v>45052</c:v>
                </c:pt>
                <c:pt idx="188">
                  <c:v>45054</c:v>
                </c:pt>
                <c:pt idx="189">
                  <c:v>45055</c:v>
                </c:pt>
                <c:pt idx="190">
                  <c:v>45059</c:v>
                </c:pt>
                <c:pt idx="191">
                  <c:v>45063</c:v>
                </c:pt>
                <c:pt idx="192">
                  <c:v>45075</c:v>
                </c:pt>
                <c:pt idx="193">
                  <c:v>45075</c:v>
                </c:pt>
                <c:pt idx="194">
                  <c:v>45075</c:v>
                </c:pt>
                <c:pt idx="195">
                  <c:v>45082</c:v>
                </c:pt>
                <c:pt idx="196">
                  <c:v>45097</c:v>
                </c:pt>
                <c:pt idx="197">
                  <c:v>45106</c:v>
                </c:pt>
                <c:pt idx="198">
                  <c:v>45106</c:v>
                </c:pt>
                <c:pt idx="199">
                  <c:v>45107</c:v>
                </c:pt>
                <c:pt idx="200">
                  <c:v>45109</c:v>
                </c:pt>
                <c:pt idx="201">
                  <c:v>45122</c:v>
                </c:pt>
                <c:pt idx="202">
                  <c:v>45124</c:v>
                </c:pt>
                <c:pt idx="203">
                  <c:v>45124</c:v>
                </c:pt>
                <c:pt idx="204">
                  <c:v>45131</c:v>
                </c:pt>
                <c:pt idx="205">
                  <c:v>45138</c:v>
                </c:pt>
                <c:pt idx="206">
                  <c:v>45138</c:v>
                </c:pt>
                <c:pt idx="207">
                  <c:v>45144</c:v>
                </c:pt>
                <c:pt idx="208">
                  <c:v>45144</c:v>
                </c:pt>
                <c:pt idx="209">
                  <c:v>45144</c:v>
                </c:pt>
                <c:pt idx="210">
                  <c:v>45152</c:v>
                </c:pt>
                <c:pt idx="211">
                  <c:v>45158</c:v>
                </c:pt>
                <c:pt idx="212">
                  <c:v>45158</c:v>
                </c:pt>
                <c:pt idx="213">
                  <c:v>45162</c:v>
                </c:pt>
                <c:pt idx="214">
                  <c:v>45173</c:v>
                </c:pt>
                <c:pt idx="215">
                  <c:v>45181</c:v>
                </c:pt>
                <c:pt idx="216">
                  <c:v>45191</c:v>
                </c:pt>
                <c:pt idx="217">
                  <c:v>45200</c:v>
                </c:pt>
                <c:pt idx="218">
                  <c:v>45200</c:v>
                </c:pt>
                <c:pt idx="219">
                  <c:v>45200</c:v>
                </c:pt>
                <c:pt idx="220">
                  <c:v>45209</c:v>
                </c:pt>
                <c:pt idx="221">
                  <c:v>45223</c:v>
                </c:pt>
                <c:pt idx="222">
                  <c:v>45226</c:v>
                </c:pt>
                <c:pt idx="223">
                  <c:v>45226</c:v>
                </c:pt>
                <c:pt idx="224">
                  <c:v>45233</c:v>
                </c:pt>
                <c:pt idx="225">
                  <c:v>45236</c:v>
                </c:pt>
                <c:pt idx="226">
                  <c:v>45236</c:v>
                </c:pt>
                <c:pt idx="227">
                  <c:v>45241</c:v>
                </c:pt>
                <c:pt idx="228">
                  <c:v>45255</c:v>
                </c:pt>
                <c:pt idx="229">
                  <c:v>45262</c:v>
                </c:pt>
                <c:pt idx="230">
                  <c:v>45273</c:v>
                </c:pt>
                <c:pt idx="231">
                  <c:v>45276</c:v>
                </c:pt>
                <c:pt idx="232">
                  <c:v>45276</c:v>
                </c:pt>
                <c:pt idx="233">
                  <c:v>45279</c:v>
                </c:pt>
                <c:pt idx="234">
                  <c:v>45295</c:v>
                </c:pt>
                <c:pt idx="235">
                  <c:v>45298</c:v>
                </c:pt>
                <c:pt idx="236">
                  <c:v>45298</c:v>
                </c:pt>
                <c:pt idx="237">
                  <c:v>45298</c:v>
                </c:pt>
                <c:pt idx="238">
                  <c:v>45303</c:v>
                </c:pt>
                <c:pt idx="239">
                  <c:v>45318</c:v>
                </c:pt>
                <c:pt idx="240">
                  <c:v>45326</c:v>
                </c:pt>
                <c:pt idx="241">
                  <c:v>45342</c:v>
                </c:pt>
                <c:pt idx="242">
                  <c:v>45358</c:v>
                </c:pt>
                <c:pt idx="243">
                  <c:v>45358</c:v>
                </c:pt>
                <c:pt idx="244">
                  <c:v>45359</c:v>
                </c:pt>
                <c:pt idx="245">
                  <c:v>45362</c:v>
                </c:pt>
                <c:pt idx="246">
                  <c:v>45377</c:v>
                </c:pt>
                <c:pt idx="247">
                  <c:v>45388</c:v>
                </c:pt>
                <c:pt idx="248">
                  <c:v>45392</c:v>
                </c:pt>
                <c:pt idx="249">
                  <c:v>45400</c:v>
                </c:pt>
                <c:pt idx="250">
                  <c:v>45406</c:v>
                </c:pt>
                <c:pt idx="251">
                  <c:v>45423</c:v>
                </c:pt>
                <c:pt idx="252">
                  <c:v>45441</c:v>
                </c:pt>
                <c:pt idx="253">
                  <c:v>45447</c:v>
                </c:pt>
                <c:pt idx="254">
                  <c:v>45455</c:v>
                </c:pt>
                <c:pt idx="255">
                  <c:v>45476</c:v>
                </c:pt>
                <c:pt idx="256">
                  <c:v>45497</c:v>
                </c:pt>
                <c:pt idx="257">
                  <c:v>45524</c:v>
                </c:pt>
                <c:pt idx="258">
                  <c:v>45536</c:v>
                </c:pt>
                <c:pt idx="259">
                  <c:v>45558</c:v>
                </c:pt>
                <c:pt idx="260">
                  <c:v>45573</c:v>
                </c:pt>
                <c:pt idx="261">
                  <c:v>45590</c:v>
                </c:pt>
                <c:pt idx="262">
                  <c:v>45600</c:v>
                </c:pt>
                <c:pt idx="263">
                  <c:v>45600</c:v>
                </c:pt>
                <c:pt idx="264">
                  <c:v>45604</c:v>
                </c:pt>
                <c:pt idx="265">
                  <c:v>45604</c:v>
                </c:pt>
                <c:pt idx="266">
                  <c:v>45604</c:v>
                </c:pt>
                <c:pt idx="267">
                  <c:v>45605</c:v>
                </c:pt>
                <c:pt idx="268">
                  <c:v>45614</c:v>
                </c:pt>
                <c:pt idx="269">
                  <c:v>45615</c:v>
                </c:pt>
                <c:pt idx="270">
                  <c:v>45615</c:v>
                </c:pt>
                <c:pt idx="271">
                  <c:v>45617</c:v>
                </c:pt>
                <c:pt idx="272">
                  <c:v>45617</c:v>
                </c:pt>
                <c:pt idx="273">
                  <c:v>45617</c:v>
                </c:pt>
                <c:pt idx="274">
                  <c:v>45622</c:v>
                </c:pt>
              </c:numCache>
            </c:numRef>
          </c:cat>
          <c:val>
            <c:numRef>
              <c:f>'Raw_FuelLog'!$I$2:$I$276</c:f>
              <c:numCache>
                <c:formatCode>0.000</c:formatCode>
                <c:ptCount val="275"/>
                <c:pt idx="0">
                  <c:v>1.35</c:v>
                </c:pt>
                <c:pt idx="1">
                  <c:v>1.35</c:v>
                </c:pt>
                <c:pt idx="2">
                  <c:v>1.335</c:v>
                </c:pt>
                <c:pt idx="3">
                  <c:v>1.1519999999999999</c:v>
                </c:pt>
                <c:pt idx="4">
                  <c:v>1.2769999999999999</c:v>
                </c:pt>
                <c:pt idx="5">
                  <c:v>1.389</c:v>
                </c:pt>
                <c:pt idx="6">
                  <c:v>1.379</c:v>
                </c:pt>
                <c:pt idx="7">
                  <c:v>1.369</c:v>
                </c:pt>
                <c:pt idx="8">
                  <c:v>1.369</c:v>
                </c:pt>
                <c:pt idx="9">
                  <c:v>1.1910000000000001</c:v>
                </c:pt>
                <c:pt idx="10">
                  <c:v>1.1659999999999999</c:v>
                </c:pt>
                <c:pt idx="11">
                  <c:v>1.2989999999999999</c:v>
                </c:pt>
                <c:pt idx="12">
                  <c:v>1.0880000000000001</c:v>
                </c:pt>
                <c:pt idx="13">
                  <c:v>1.099</c:v>
                </c:pt>
                <c:pt idx="14">
                  <c:v>1.054</c:v>
                </c:pt>
                <c:pt idx="15">
                  <c:v>1.004</c:v>
                </c:pt>
                <c:pt idx="16">
                  <c:v>1.155</c:v>
                </c:pt>
                <c:pt idx="17">
                  <c:v>1.119</c:v>
                </c:pt>
                <c:pt idx="18">
                  <c:v>1.109</c:v>
                </c:pt>
                <c:pt idx="19">
                  <c:v>1.085</c:v>
                </c:pt>
                <c:pt idx="20">
                  <c:v>1.085</c:v>
                </c:pt>
                <c:pt idx="21">
                  <c:v>1.085</c:v>
                </c:pt>
                <c:pt idx="22">
                  <c:v>1.085</c:v>
                </c:pt>
                <c:pt idx="23">
                  <c:v>1.085</c:v>
                </c:pt>
                <c:pt idx="24">
                  <c:v>1.105</c:v>
                </c:pt>
                <c:pt idx="25">
                  <c:v>1.125</c:v>
                </c:pt>
                <c:pt idx="26">
                  <c:v>1.139</c:v>
                </c:pt>
                <c:pt idx="27">
                  <c:v>1.375</c:v>
                </c:pt>
                <c:pt idx="28">
                  <c:v>1.1850000000000001</c:v>
                </c:pt>
                <c:pt idx="29">
                  <c:v>1.1850000000000001</c:v>
                </c:pt>
                <c:pt idx="30">
                  <c:v>1.165</c:v>
                </c:pt>
                <c:pt idx="31">
                  <c:v>1.165</c:v>
                </c:pt>
                <c:pt idx="32">
                  <c:v>1.0660000000000001</c:v>
                </c:pt>
                <c:pt idx="33">
                  <c:v>1.0740000000000001</c:v>
                </c:pt>
                <c:pt idx="34">
                  <c:v>1.2490000000000001</c:v>
                </c:pt>
                <c:pt idx="35">
                  <c:v>1.1890000000000001</c:v>
                </c:pt>
                <c:pt idx="36">
                  <c:v>1.169</c:v>
                </c:pt>
                <c:pt idx="37">
                  <c:v>1.2190000000000001</c:v>
                </c:pt>
                <c:pt idx="38">
                  <c:v>1.2090000000000001</c:v>
                </c:pt>
                <c:pt idx="39">
                  <c:v>1.0389999999999999</c:v>
                </c:pt>
                <c:pt idx="40">
                  <c:v>1.056</c:v>
                </c:pt>
                <c:pt idx="41">
                  <c:v>1.1890000000000001</c:v>
                </c:pt>
                <c:pt idx="42">
                  <c:v>1.036</c:v>
                </c:pt>
                <c:pt idx="43">
                  <c:v>1.119</c:v>
                </c:pt>
                <c:pt idx="44">
                  <c:v>1.139</c:v>
                </c:pt>
                <c:pt idx="45">
                  <c:v>1.149</c:v>
                </c:pt>
                <c:pt idx="46">
                  <c:v>1.179</c:v>
                </c:pt>
                <c:pt idx="47">
                  <c:v>1.0940000000000001</c:v>
                </c:pt>
                <c:pt idx="48">
                  <c:v>1.111</c:v>
                </c:pt>
                <c:pt idx="49">
                  <c:v>1.2290000000000001</c:v>
                </c:pt>
                <c:pt idx="50">
                  <c:v>1.0049999999999999</c:v>
                </c:pt>
                <c:pt idx="51">
                  <c:v>1.0009999999999999</c:v>
                </c:pt>
                <c:pt idx="52">
                  <c:v>1.2989999999999999</c:v>
                </c:pt>
                <c:pt idx="53">
                  <c:v>1.2989999999999999</c:v>
                </c:pt>
                <c:pt idx="54">
                  <c:v>1.2490000000000001</c:v>
                </c:pt>
                <c:pt idx="55">
                  <c:v>1.4490000000000001</c:v>
                </c:pt>
                <c:pt idx="56">
                  <c:v>1.419</c:v>
                </c:pt>
                <c:pt idx="57">
                  <c:v>1.399</c:v>
                </c:pt>
                <c:pt idx="58">
                  <c:v>1.429</c:v>
                </c:pt>
                <c:pt idx="59">
                  <c:v>1.409</c:v>
                </c:pt>
                <c:pt idx="60">
                  <c:v>1.4690000000000001</c:v>
                </c:pt>
                <c:pt idx="61">
                  <c:v>1.2090000000000001</c:v>
                </c:pt>
                <c:pt idx="62">
                  <c:v>1.258</c:v>
                </c:pt>
                <c:pt idx="63">
                  <c:v>1.369</c:v>
                </c:pt>
                <c:pt idx="64">
                  <c:v>1.3540000000000001</c:v>
                </c:pt>
                <c:pt idx="65">
                  <c:v>1.266</c:v>
                </c:pt>
                <c:pt idx="66">
                  <c:v>1.1890000000000001</c:v>
                </c:pt>
                <c:pt idx="67">
                  <c:v>1.4390000000000001</c:v>
                </c:pt>
                <c:pt idx="68">
                  <c:v>1.4590000000000001</c:v>
                </c:pt>
                <c:pt idx="69">
                  <c:v>1.4790000000000001</c:v>
                </c:pt>
                <c:pt idx="70">
                  <c:v>1.5089999999999999</c:v>
                </c:pt>
                <c:pt idx="71">
                  <c:v>1.5089999999999999</c:v>
                </c:pt>
                <c:pt idx="72">
                  <c:v>1.304</c:v>
                </c:pt>
                <c:pt idx="73">
                  <c:v>1.3049999999999999</c:v>
                </c:pt>
                <c:pt idx="74">
                  <c:v>1.4450000000000001</c:v>
                </c:pt>
                <c:pt idx="75">
                  <c:v>1.4490000000000001</c:v>
                </c:pt>
                <c:pt idx="76">
                  <c:v>1.423</c:v>
                </c:pt>
                <c:pt idx="77">
                  <c:v>1.329</c:v>
                </c:pt>
                <c:pt idx="78">
                  <c:v>1.339</c:v>
                </c:pt>
                <c:pt idx="79">
                  <c:v>1.4890000000000001</c:v>
                </c:pt>
                <c:pt idx="80">
                  <c:v>1.5489999999999999</c:v>
                </c:pt>
                <c:pt idx="81">
                  <c:v>1.5589999999999999</c:v>
                </c:pt>
                <c:pt idx="82">
                  <c:v>1.5489999999999999</c:v>
                </c:pt>
                <c:pt idx="83">
                  <c:v>1.419</c:v>
                </c:pt>
                <c:pt idx="84">
                  <c:v>1.3919999999999999</c:v>
                </c:pt>
                <c:pt idx="85">
                  <c:v>1.4850000000000001</c:v>
                </c:pt>
                <c:pt idx="86">
                  <c:v>1.5089999999999999</c:v>
                </c:pt>
                <c:pt idx="87">
                  <c:v>1.5089999999999999</c:v>
                </c:pt>
                <c:pt idx="88">
                  <c:v>1.423</c:v>
                </c:pt>
                <c:pt idx="89">
                  <c:v>1.4039999999999999</c:v>
                </c:pt>
                <c:pt idx="90">
                  <c:v>1.639</c:v>
                </c:pt>
                <c:pt idx="91">
                  <c:v>1.649</c:v>
                </c:pt>
                <c:pt idx="92">
                  <c:v>1.649</c:v>
                </c:pt>
                <c:pt idx="93">
                  <c:v>1.609</c:v>
                </c:pt>
                <c:pt idx="94">
                  <c:v>1.5289999999999999</c:v>
                </c:pt>
                <c:pt idx="95">
                  <c:v>1.5289999999999999</c:v>
                </c:pt>
                <c:pt idx="96">
                  <c:v>1.5089999999999999</c:v>
                </c:pt>
                <c:pt idx="97">
                  <c:v>1.464</c:v>
                </c:pt>
                <c:pt idx="98">
                  <c:v>1.407</c:v>
                </c:pt>
                <c:pt idx="99">
                  <c:v>1.4590000000000001</c:v>
                </c:pt>
                <c:pt idx="100">
                  <c:v>1.345</c:v>
                </c:pt>
                <c:pt idx="101">
                  <c:v>1.427</c:v>
                </c:pt>
                <c:pt idx="102">
                  <c:v>1.569</c:v>
                </c:pt>
                <c:pt idx="103">
                  <c:v>1.599</c:v>
                </c:pt>
                <c:pt idx="104">
                  <c:v>1.609</c:v>
                </c:pt>
                <c:pt idx="105">
                  <c:v>1.419</c:v>
                </c:pt>
                <c:pt idx="106">
                  <c:v>1.478</c:v>
                </c:pt>
                <c:pt idx="107">
                  <c:v>1.508</c:v>
                </c:pt>
                <c:pt idx="108">
                  <c:v>1.5289999999999999</c:v>
                </c:pt>
                <c:pt idx="109">
                  <c:v>1.5289999999999999</c:v>
                </c:pt>
                <c:pt idx="110">
                  <c:v>1.504</c:v>
                </c:pt>
                <c:pt idx="111">
                  <c:v>1.6890000000000001</c:v>
                </c:pt>
                <c:pt idx="112">
                  <c:v>1.6890000000000001</c:v>
                </c:pt>
                <c:pt idx="113">
                  <c:v>1.7989999999999999</c:v>
                </c:pt>
                <c:pt idx="114">
                  <c:v>2.0190000000000001</c:v>
                </c:pt>
                <c:pt idx="115">
                  <c:v>2.0190000000000001</c:v>
                </c:pt>
                <c:pt idx="116">
                  <c:v>1.9590000000000001</c:v>
                </c:pt>
                <c:pt idx="117">
                  <c:v>1.9390000000000001</c:v>
                </c:pt>
                <c:pt idx="118">
                  <c:v>1.899</c:v>
                </c:pt>
                <c:pt idx="119">
                  <c:v>1.909</c:v>
                </c:pt>
                <c:pt idx="120">
                  <c:v>1.754</c:v>
                </c:pt>
                <c:pt idx="121">
                  <c:v>1.738</c:v>
                </c:pt>
                <c:pt idx="122">
                  <c:v>1.6890000000000001</c:v>
                </c:pt>
                <c:pt idx="123">
                  <c:v>1.6890000000000001</c:v>
                </c:pt>
                <c:pt idx="124">
                  <c:v>1.714</c:v>
                </c:pt>
                <c:pt idx="125">
                  <c:v>1.734</c:v>
                </c:pt>
                <c:pt idx="126">
                  <c:v>1.9790000000000001</c:v>
                </c:pt>
                <c:pt idx="127">
                  <c:v>1.9390000000000001</c:v>
                </c:pt>
                <c:pt idx="128">
                  <c:v>2.1389999999999998</c:v>
                </c:pt>
                <c:pt idx="129">
                  <c:v>1.909</c:v>
                </c:pt>
                <c:pt idx="130">
                  <c:v>1.929</c:v>
                </c:pt>
                <c:pt idx="131">
                  <c:v>1.94</c:v>
                </c:pt>
                <c:pt idx="132">
                  <c:v>1.9039999999999999</c:v>
                </c:pt>
                <c:pt idx="133">
                  <c:v>1.909</c:v>
                </c:pt>
                <c:pt idx="134">
                  <c:v>1.9390000000000001</c:v>
                </c:pt>
                <c:pt idx="135">
                  <c:v>1.929</c:v>
                </c:pt>
                <c:pt idx="136">
                  <c:v>2.0329999999999999</c:v>
                </c:pt>
                <c:pt idx="137">
                  <c:v>1.7689999999999999</c:v>
                </c:pt>
                <c:pt idx="138">
                  <c:v>1.6990000000000001</c:v>
                </c:pt>
                <c:pt idx="139">
                  <c:v>1.7190000000000001</c:v>
                </c:pt>
                <c:pt idx="140">
                  <c:v>1.639</c:v>
                </c:pt>
                <c:pt idx="141">
                  <c:v>1.7609999999999999</c:v>
                </c:pt>
                <c:pt idx="142">
                  <c:v>1.75</c:v>
                </c:pt>
                <c:pt idx="143">
                  <c:v>1.72</c:v>
                </c:pt>
                <c:pt idx="144">
                  <c:v>1.7190000000000001</c:v>
                </c:pt>
                <c:pt idx="145">
                  <c:v>1.6619999999999999</c:v>
                </c:pt>
                <c:pt idx="146">
                  <c:v>1.659</c:v>
                </c:pt>
                <c:pt idx="147">
                  <c:v>1.6930000000000001</c:v>
                </c:pt>
                <c:pt idx="148">
                  <c:v>1.784</c:v>
                </c:pt>
                <c:pt idx="149">
                  <c:v>1.859</c:v>
                </c:pt>
                <c:pt idx="150">
                  <c:v>1.7589999999999999</c:v>
                </c:pt>
                <c:pt idx="151">
                  <c:v>1.7689999999999999</c:v>
                </c:pt>
                <c:pt idx="152">
                  <c:v>1.679</c:v>
                </c:pt>
                <c:pt idx="153">
                  <c:v>1.62</c:v>
                </c:pt>
                <c:pt idx="154">
                  <c:v>1.6850000000000001</c:v>
                </c:pt>
                <c:pt idx="155">
                  <c:v>1.7130000000000001</c:v>
                </c:pt>
                <c:pt idx="156">
                  <c:v>1.784</c:v>
                </c:pt>
                <c:pt idx="157">
                  <c:v>1.839</c:v>
                </c:pt>
                <c:pt idx="158">
                  <c:v>1.819</c:v>
                </c:pt>
                <c:pt idx="159">
                  <c:v>1.849</c:v>
                </c:pt>
                <c:pt idx="160">
                  <c:v>1.7290000000000001</c:v>
                </c:pt>
                <c:pt idx="161">
                  <c:v>1.6890000000000001</c:v>
                </c:pt>
                <c:pt idx="162">
                  <c:v>1.579</c:v>
                </c:pt>
                <c:pt idx="163">
                  <c:v>1.4790000000000001</c:v>
                </c:pt>
                <c:pt idx="164">
                  <c:v>1.423</c:v>
                </c:pt>
                <c:pt idx="165">
                  <c:v>1.429</c:v>
                </c:pt>
                <c:pt idx="166">
                  <c:v>1.393</c:v>
                </c:pt>
                <c:pt idx="167">
                  <c:v>1.484</c:v>
                </c:pt>
                <c:pt idx="168">
                  <c:v>1.619</c:v>
                </c:pt>
                <c:pt idx="169">
                  <c:v>1.629</c:v>
                </c:pt>
                <c:pt idx="170">
                  <c:v>1.619</c:v>
                </c:pt>
                <c:pt idx="171">
                  <c:v>1.7490000000000001</c:v>
                </c:pt>
                <c:pt idx="172">
                  <c:v>1.6180000000000001</c:v>
                </c:pt>
                <c:pt idx="173">
                  <c:v>1.583</c:v>
                </c:pt>
                <c:pt idx="174">
                  <c:v>1.589</c:v>
                </c:pt>
                <c:pt idx="175">
                  <c:v>1.579</c:v>
                </c:pt>
                <c:pt idx="176">
                  <c:v>1.5489999999999999</c:v>
                </c:pt>
                <c:pt idx="177">
                  <c:v>1.583</c:v>
                </c:pt>
                <c:pt idx="178">
                  <c:v>1.659</c:v>
                </c:pt>
                <c:pt idx="179">
                  <c:v>1.7090000000000001</c:v>
                </c:pt>
                <c:pt idx="180">
                  <c:v>1.5640000000000001</c:v>
                </c:pt>
                <c:pt idx="181">
                  <c:v>1.5580000000000001</c:v>
                </c:pt>
                <c:pt idx="182">
                  <c:v>1.579</c:v>
                </c:pt>
                <c:pt idx="183">
                  <c:v>1.619</c:v>
                </c:pt>
                <c:pt idx="184">
                  <c:v>1.5820000000000001</c:v>
                </c:pt>
                <c:pt idx="185">
                  <c:v>1.603</c:v>
                </c:pt>
                <c:pt idx="186">
                  <c:v>1.7390000000000001</c:v>
                </c:pt>
                <c:pt idx="187">
                  <c:v>1.7789999999999999</c:v>
                </c:pt>
                <c:pt idx="188">
                  <c:v>1.538</c:v>
                </c:pt>
                <c:pt idx="189">
                  <c:v>1.516</c:v>
                </c:pt>
                <c:pt idx="190">
                  <c:v>1.5589999999999999</c:v>
                </c:pt>
                <c:pt idx="191">
                  <c:v>1.5589999999999999</c:v>
                </c:pt>
                <c:pt idx="192">
                  <c:v>1.609</c:v>
                </c:pt>
                <c:pt idx="193">
                  <c:v>1.5329999999999999</c:v>
                </c:pt>
                <c:pt idx="194">
                  <c:v>1.544</c:v>
                </c:pt>
                <c:pt idx="195">
                  <c:v>1.7390000000000001</c:v>
                </c:pt>
                <c:pt idx="196">
                  <c:v>1.7190000000000001</c:v>
                </c:pt>
                <c:pt idx="197">
                  <c:v>1.7589999999999999</c:v>
                </c:pt>
                <c:pt idx="198">
                  <c:v>1.5840000000000001</c:v>
                </c:pt>
                <c:pt idx="199">
                  <c:v>1.554</c:v>
                </c:pt>
                <c:pt idx="200">
                  <c:v>1.579</c:v>
                </c:pt>
                <c:pt idx="201">
                  <c:v>1.599</c:v>
                </c:pt>
                <c:pt idx="202">
                  <c:v>1.609</c:v>
                </c:pt>
                <c:pt idx="203">
                  <c:v>1.5940000000000001</c:v>
                </c:pt>
                <c:pt idx="204">
                  <c:v>1.7689999999999999</c:v>
                </c:pt>
                <c:pt idx="205">
                  <c:v>1.6339999999999999</c:v>
                </c:pt>
                <c:pt idx="206">
                  <c:v>1.6180000000000001</c:v>
                </c:pt>
                <c:pt idx="207">
                  <c:v>1.6990000000000001</c:v>
                </c:pt>
                <c:pt idx="208">
                  <c:v>1.5980000000000001</c:v>
                </c:pt>
                <c:pt idx="209">
                  <c:v>1.621</c:v>
                </c:pt>
                <c:pt idx="210">
                  <c:v>1.7989999999999999</c:v>
                </c:pt>
                <c:pt idx="211">
                  <c:v>1.6839999999999999</c:v>
                </c:pt>
                <c:pt idx="212">
                  <c:v>1.6120000000000001</c:v>
                </c:pt>
                <c:pt idx="213">
                  <c:v>1.7290000000000001</c:v>
                </c:pt>
                <c:pt idx="214">
                  <c:v>1.7290000000000001</c:v>
                </c:pt>
                <c:pt idx="215">
                  <c:v>1.6990000000000001</c:v>
                </c:pt>
                <c:pt idx="216">
                  <c:v>1.7450000000000001</c:v>
                </c:pt>
                <c:pt idx="217">
                  <c:v>1.7190000000000001</c:v>
                </c:pt>
                <c:pt idx="218">
                  <c:v>1.671</c:v>
                </c:pt>
                <c:pt idx="219">
                  <c:v>1.669</c:v>
                </c:pt>
                <c:pt idx="220">
                  <c:v>1.8089999999999999</c:v>
                </c:pt>
                <c:pt idx="221">
                  <c:v>1.7390000000000001</c:v>
                </c:pt>
                <c:pt idx="222">
                  <c:v>1.6419999999999999</c:v>
                </c:pt>
                <c:pt idx="223">
                  <c:v>1.607</c:v>
                </c:pt>
                <c:pt idx="224">
                  <c:v>1.659</c:v>
                </c:pt>
                <c:pt idx="225">
                  <c:v>1.6080000000000001</c:v>
                </c:pt>
                <c:pt idx="226">
                  <c:v>1.599</c:v>
                </c:pt>
                <c:pt idx="227">
                  <c:v>1.7589999999999999</c:v>
                </c:pt>
                <c:pt idx="228">
                  <c:v>1.7689999999999999</c:v>
                </c:pt>
                <c:pt idx="229">
                  <c:v>1.7490000000000001</c:v>
                </c:pt>
                <c:pt idx="230">
                  <c:v>1.6990000000000001</c:v>
                </c:pt>
                <c:pt idx="231">
                  <c:v>1.506</c:v>
                </c:pt>
                <c:pt idx="232">
                  <c:v>1.4670000000000001</c:v>
                </c:pt>
                <c:pt idx="233">
                  <c:v>1.5189999999999999</c:v>
                </c:pt>
                <c:pt idx="234">
                  <c:v>1.569</c:v>
                </c:pt>
                <c:pt idx="235">
                  <c:v>1.569</c:v>
                </c:pt>
                <c:pt idx="236">
                  <c:v>1.4850000000000001</c:v>
                </c:pt>
                <c:pt idx="237">
                  <c:v>1.504</c:v>
                </c:pt>
                <c:pt idx="238">
                  <c:v>1.659</c:v>
                </c:pt>
                <c:pt idx="239">
                  <c:v>1.6890000000000001</c:v>
                </c:pt>
                <c:pt idx="240">
                  <c:v>1.7190000000000001</c:v>
                </c:pt>
                <c:pt idx="241">
                  <c:v>1.7490000000000001</c:v>
                </c:pt>
                <c:pt idx="242">
                  <c:v>1.6990000000000001</c:v>
                </c:pt>
                <c:pt idx="243">
                  <c:v>1.5840000000000001</c:v>
                </c:pt>
                <c:pt idx="244">
                  <c:v>1.583</c:v>
                </c:pt>
                <c:pt idx="245">
                  <c:v>1.639</c:v>
                </c:pt>
                <c:pt idx="246">
                  <c:v>1.649</c:v>
                </c:pt>
                <c:pt idx="247">
                  <c:v>1.7190000000000001</c:v>
                </c:pt>
                <c:pt idx="248">
                  <c:v>1.6919999999999999</c:v>
                </c:pt>
                <c:pt idx="249">
                  <c:v>1.7090000000000001</c:v>
                </c:pt>
                <c:pt idx="250">
                  <c:v>1.5669999999999999</c:v>
                </c:pt>
                <c:pt idx="251">
                  <c:v>1.5740000000000001</c:v>
                </c:pt>
                <c:pt idx="252">
                  <c:v>1.629</c:v>
                </c:pt>
                <c:pt idx="253">
                  <c:v>1.619</c:v>
                </c:pt>
                <c:pt idx="254">
                  <c:v>1.589</c:v>
                </c:pt>
                <c:pt idx="255">
                  <c:v>1.629</c:v>
                </c:pt>
                <c:pt idx="256">
                  <c:v>1.667</c:v>
                </c:pt>
                <c:pt idx="257">
                  <c:v>1.579</c:v>
                </c:pt>
                <c:pt idx="258">
                  <c:v>1.4890000000000001</c:v>
                </c:pt>
                <c:pt idx="259">
                  <c:v>1.4390000000000001</c:v>
                </c:pt>
                <c:pt idx="260">
                  <c:v>1.5089999999999999</c:v>
                </c:pt>
                <c:pt idx="261">
                  <c:v>1.5289999999999999</c:v>
                </c:pt>
                <c:pt idx="262">
                  <c:v>1.508</c:v>
                </c:pt>
                <c:pt idx="263">
                  <c:v>1.464</c:v>
                </c:pt>
                <c:pt idx="264">
                  <c:v>1.629</c:v>
                </c:pt>
                <c:pt idx="265">
                  <c:v>1.484</c:v>
                </c:pt>
                <c:pt idx="266">
                  <c:v>1.486</c:v>
                </c:pt>
                <c:pt idx="267">
                  <c:v>1.5189999999999999</c:v>
                </c:pt>
                <c:pt idx="268">
                  <c:v>1.4239999999999999</c:v>
                </c:pt>
                <c:pt idx="269">
                  <c:v>1.5209999999999999</c:v>
                </c:pt>
                <c:pt idx="270">
                  <c:v>1.464</c:v>
                </c:pt>
                <c:pt idx="271">
                  <c:v>1.599</c:v>
                </c:pt>
                <c:pt idx="272">
                  <c:v>1.524</c:v>
                </c:pt>
                <c:pt idx="273">
                  <c:v>1.506</c:v>
                </c:pt>
                <c:pt idx="274">
                  <c:v>1.5389999999999999</c:v>
                </c:pt>
              </c:numCache>
            </c:numRef>
          </c:val>
          <c:smooth val="0"/>
          <c:extLst>
            <c:ext xmlns:c16="http://schemas.microsoft.com/office/drawing/2014/chart" uri="{C3380CC4-5D6E-409C-BE32-E72D297353CC}">
              <c16:uniqueId val="{00000001-F7B8-4EF7-B6D6-FAAB991C1BD8}"/>
            </c:ext>
          </c:extLst>
        </c:ser>
        <c:dLbls>
          <c:showLegendKey val="0"/>
          <c:showVal val="0"/>
          <c:showCatName val="0"/>
          <c:showSerName val="0"/>
          <c:showPercent val="0"/>
          <c:showBubbleSize val="0"/>
        </c:dLbls>
        <c:marker val="1"/>
        <c:smooth val="0"/>
        <c:axId val="1601963088"/>
        <c:axId val="1601962128"/>
      </c:lineChart>
      <c:dateAx>
        <c:axId val="1602603968"/>
        <c:scaling>
          <c:orientation val="minMax"/>
        </c:scaling>
        <c:delete val="0"/>
        <c:axPos val="b"/>
        <c:numFmt formatCode="[$-41B]d/mmm/yyyy;@"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1100" b="1" i="0" u="none" strike="noStrike" kern="1200" baseline="0">
                <a:solidFill>
                  <a:schemeClr val="tx1"/>
                </a:solidFill>
                <a:latin typeface="+mn-lt"/>
                <a:ea typeface="+mn-ea"/>
                <a:cs typeface="+mn-cs"/>
              </a:defRPr>
            </a:pPr>
            <a:endParaRPr lang="sk-SK"/>
          </a:p>
        </c:txPr>
        <c:crossAx val="1602604448"/>
        <c:crosses val="autoZero"/>
        <c:auto val="1"/>
        <c:lblOffset val="100"/>
        <c:baseTimeUnit val="days"/>
      </c:dateAx>
      <c:valAx>
        <c:axId val="1602604448"/>
        <c:scaling>
          <c:orientation val="minMax"/>
        </c:scaling>
        <c:delete val="0"/>
        <c:axPos val="l"/>
        <c:numFmt formatCode="0.00\ \l"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1"/>
                </a:solidFill>
                <a:latin typeface="+mn-lt"/>
                <a:ea typeface="+mn-ea"/>
                <a:cs typeface="+mn-cs"/>
              </a:defRPr>
            </a:pPr>
            <a:endParaRPr lang="sk-SK"/>
          </a:p>
        </c:txPr>
        <c:crossAx val="1602603968"/>
        <c:crosses val="autoZero"/>
        <c:crossBetween val="between"/>
      </c:valAx>
      <c:valAx>
        <c:axId val="1601962128"/>
        <c:scaling>
          <c:orientation val="minMax"/>
        </c:scaling>
        <c:delete val="0"/>
        <c:axPos val="r"/>
        <c:numFmt formatCode="0.00\ \€"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1"/>
                </a:solidFill>
                <a:latin typeface="+mn-lt"/>
                <a:ea typeface="+mn-ea"/>
                <a:cs typeface="+mn-cs"/>
              </a:defRPr>
            </a:pPr>
            <a:endParaRPr lang="sk-SK"/>
          </a:p>
        </c:txPr>
        <c:crossAx val="1601963088"/>
        <c:crosses val="max"/>
        <c:crossBetween val="between"/>
      </c:valAx>
      <c:dateAx>
        <c:axId val="1601963088"/>
        <c:scaling>
          <c:orientation val="minMax"/>
        </c:scaling>
        <c:delete val="1"/>
        <c:axPos val="b"/>
        <c:numFmt formatCode="[$-41B]d/mmm/yyyy;@" sourceLinked="1"/>
        <c:majorTickMark val="out"/>
        <c:minorTickMark val="none"/>
        <c:tickLblPos val="nextTo"/>
        <c:crossAx val="1601962128"/>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lgn="ctr">
            <a:defRPr lang="en-US" sz="1100" b="1" i="0" u="none" strike="noStrike" kern="1200" baseline="0">
              <a:solidFill>
                <a:schemeClr val="tx1"/>
              </a:solidFill>
              <a:latin typeface="+mn-lt"/>
              <a:ea typeface="+mn-ea"/>
              <a:cs typeface="+mn-cs"/>
            </a:defRPr>
          </a:pPr>
          <a:endParaRPr lang="sk-S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sk-S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chart" Target="../charts/chart5.xml"/><Relationship Id="rId39" Type="http://schemas.openxmlformats.org/officeDocument/2006/relationships/chart" Target="../charts/chart9.xml"/><Relationship Id="rId21" Type="http://schemas.openxmlformats.org/officeDocument/2006/relationships/image" Target="../media/image22.png"/><Relationship Id="rId34" Type="http://schemas.openxmlformats.org/officeDocument/2006/relationships/image" Target="../media/image28.pn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chart" Target="../charts/chart4.xml"/><Relationship Id="rId33" Type="http://schemas.openxmlformats.org/officeDocument/2006/relationships/image" Target="../media/image27.svg"/><Relationship Id="rId38" Type="http://schemas.openxmlformats.org/officeDocument/2006/relationships/image" Target="../media/image32.svg"/><Relationship Id="rId2" Type="http://schemas.openxmlformats.org/officeDocument/2006/relationships/image" Target="../media/image3.svg"/><Relationship Id="rId16" Type="http://schemas.openxmlformats.org/officeDocument/2006/relationships/image" Target="../media/image17.svg"/><Relationship Id="rId20" Type="http://schemas.openxmlformats.org/officeDocument/2006/relationships/image" Target="../media/image21.svg"/><Relationship Id="rId29" Type="http://schemas.openxmlformats.org/officeDocument/2006/relationships/chart" Target="../charts/chart8.xml"/><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24" Type="http://schemas.openxmlformats.org/officeDocument/2006/relationships/chart" Target="../charts/chart3.xml"/><Relationship Id="rId32" Type="http://schemas.openxmlformats.org/officeDocument/2006/relationships/image" Target="../media/image26.png"/><Relationship Id="rId37" Type="http://schemas.openxmlformats.org/officeDocument/2006/relationships/image" Target="../media/image31.sv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chart" Target="../charts/chart2.xml"/><Relationship Id="rId28" Type="http://schemas.openxmlformats.org/officeDocument/2006/relationships/chart" Target="../charts/chart7.xml"/><Relationship Id="rId36" Type="http://schemas.openxmlformats.org/officeDocument/2006/relationships/image" Target="../media/image30.png"/><Relationship Id="rId10" Type="http://schemas.openxmlformats.org/officeDocument/2006/relationships/image" Target="../media/image11.svg"/><Relationship Id="rId19" Type="http://schemas.openxmlformats.org/officeDocument/2006/relationships/image" Target="../media/image20.png"/><Relationship Id="rId31" Type="http://schemas.openxmlformats.org/officeDocument/2006/relationships/image" Target="../media/image25.svg"/><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svg"/><Relationship Id="rId27" Type="http://schemas.openxmlformats.org/officeDocument/2006/relationships/chart" Target="../charts/chart6.xml"/><Relationship Id="rId30" Type="http://schemas.openxmlformats.org/officeDocument/2006/relationships/image" Target="../media/image24.png"/><Relationship Id="rId35" Type="http://schemas.openxmlformats.org/officeDocument/2006/relationships/image" Target="../media/image29.svg"/><Relationship Id="rId8" Type="http://schemas.openxmlformats.org/officeDocument/2006/relationships/image" Target="../media/image9.svg"/><Relationship Id="rId3" Type="http://schemas.openxmlformats.org/officeDocument/2006/relationships/image" Target="../media/image4.png"/></Relationships>
</file>

<file path=xl/drawings/_rels/drawing3.xml.rels><?xml version="1.0" encoding="UTF-8" standalone="yes"?>
<Relationships xmlns="http://schemas.openxmlformats.org/package/2006/relationships"><Relationship Id="rId13" Type="http://schemas.openxmlformats.org/officeDocument/2006/relationships/chart" Target="../charts/chart10.xml"/><Relationship Id="rId18" Type="http://schemas.openxmlformats.org/officeDocument/2006/relationships/chart" Target="../charts/chart15.xml"/><Relationship Id="rId26" Type="http://schemas.openxmlformats.org/officeDocument/2006/relationships/image" Target="../media/image43.png"/><Relationship Id="rId21" Type="http://schemas.openxmlformats.org/officeDocument/2006/relationships/image" Target="../media/image38.svg"/><Relationship Id="rId34" Type="http://schemas.openxmlformats.org/officeDocument/2006/relationships/image" Target="../media/image51.png"/><Relationship Id="rId7" Type="http://schemas.openxmlformats.org/officeDocument/2006/relationships/image" Target="../media/image28.png"/><Relationship Id="rId12" Type="http://schemas.openxmlformats.org/officeDocument/2006/relationships/image" Target="../media/image32.svg"/><Relationship Id="rId17" Type="http://schemas.openxmlformats.org/officeDocument/2006/relationships/chart" Target="../charts/chart14.xml"/><Relationship Id="rId25" Type="http://schemas.openxmlformats.org/officeDocument/2006/relationships/image" Target="../media/image42.svg"/><Relationship Id="rId33" Type="http://schemas.openxmlformats.org/officeDocument/2006/relationships/image" Target="../media/image50.svg"/><Relationship Id="rId2" Type="http://schemas.openxmlformats.org/officeDocument/2006/relationships/image" Target="../media/image3.svg"/><Relationship Id="rId16" Type="http://schemas.openxmlformats.org/officeDocument/2006/relationships/chart" Target="../charts/chart13.xml"/><Relationship Id="rId20" Type="http://schemas.openxmlformats.org/officeDocument/2006/relationships/image" Target="../media/image37.png"/><Relationship Id="rId29" Type="http://schemas.openxmlformats.org/officeDocument/2006/relationships/image" Target="../media/image46.svg"/><Relationship Id="rId1" Type="http://schemas.openxmlformats.org/officeDocument/2006/relationships/image" Target="../media/image2.png"/><Relationship Id="rId6" Type="http://schemas.openxmlformats.org/officeDocument/2006/relationships/image" Target="../media/image36.svg"/><Relationship Id="rId11" Type="http://schemas.openxmlformats.org/officeDocument/2006/relationships/image" Target="../media/image26.png"/><Relationship Id="rId24" Type="http://schemas.openxmlformats.org/officeDocument/2006/relationships/image" Target="../media/image41.png"/><Relationship Id="rId32" Type="http://schemas.openxmlformats.org/officeDocument/2006/relationships/image" Target="../media/image49.png"/><Relationship Id="rId37" Type="http://schemas.openxmlformats.org/officeDocument/2006/relationships/image" Target="../media/image54.svg"/><Relationship Id="rId5" Type="http://schemas.openxmlformats.org/officeDocument/2006/relationships/image" Target="../media/image35.png"/><Relationship Id="rId15" Type="http://schemas.openxmlformats.org/officeDocument/2006/relationships/chart" Target="../charts/chart12.xml"/><Relationship Id="rId23" Type="http://schemas.openxmlformats.org/officeDocument/2006/relationships/image" Target="../media/image40.svg"/><Relationship Id="rId28" Type="http://schemas.openxmlformats.org/officeDocument/2006/relationships/image" Target="../media/image45.png"/><Relationship Id="rId36" Type="http://schemas.openxmlformats.org/officeDocument/2006/relationships/image" Target="../media/image53.png"/><Relationship Id="rId10" Type="http://schemas.openxmlformats.org/officeDocument/2006/relationships/image" Target="../media/image31.svg"/><Relationship Id="rId19" Type="http://schemas.openxmlformats.org/officeDocument/2006/relationships/chart" Target="../charts/chart16.xml"/><Relationship Id="rId31" Type="http://schemas.openxmlformats.org/officeDocument/2006/relationships/image" Target="../media/image48.svg"/><Relationship Id="rId4" Type="http://schemas.openxmlformats.org/officeDocument/2006/relationships/image" Target="../media/image34.svg"/><Relationship Id="rId9" Type="http://schemas.openxmlformats.org/officeDocument/2006/relationships/image" Target="../media/image30.png"/><Relationship Id="rId14" Type="http://schemas.openxmlformats.org/officeDocument/2006/relationships/chart" Target="../charts/chart11.xml"/><Relationship Id="rId22" Type="http://schemas.openxmlformats.org/officeDocument/2006/relationships/image" Target="../media/image39.png"/><Relationship Id="rId27" Type="http://schemas.openxmlformats.org/officeDocument/2006/relationships/image" Target="../media/image44.svg"/><Relationship Id="rId30" Type="http://schemas.openxmlformats.org/officeDocument/2006/relationships/image" Target="../media/image47.png"/><Relationship Id="rId35" Type="http://schemas.openxmlformats.org/officeDocument/2006/relationships/image" Target="../media/image52.svg"/><Relationship Id="rId8" Type="http://schemas.openxmlformats.org/officeDocument/2006/relationships/image" Target="../media/image29.svg"/><Relationship Id="rId3" Type="http://schemas.openxmlformats.org/officeDocument/2006/relationships/image" Target="../media/image33.png"/></Relationships>
</file>

<file path=xl/drawings/_rels/drawing4.xml.rels><?xml version="1.0" encoding="UTF-8" standalone="yes"?>
<Relationships xmlns="http://schemas.openxmlformats.org/package/2006/relationships"><Relationship Id="rId8" Type="http://schemas.openxmlformats.org/officeDocument/2006/relationships/image" Target="../media/image29.svg"/><Relationship Id="rId13" Type="http://schemas.openxmlformats.org/officeDocument/2006/relationships/image" Target="../media/image55.png"/><Relationship Id="rId18" Type="http://schemas.openxmlformats.org/officeDocument/2006/relationships/image" Target="../media/image60.svg"/><Relationship Id="rId26" Type="http://schemas.openxmlformats.org/officeDocument/2006/relationships/image" Target="../media/image67.png"/><Relationship Id="rId3" Type="http://schemas.openxmlformats.org/officeDocument/2006/relationships/image" Target="../media/image24.png"/><Relationship Id="rId21" Type="http://schemas.openxmlformats.org/officeDocument/2006/relationships/image" Target="../media/image63.png"/><Relationship Id="rId7" Type="http://schemas.openxmlformats.org/officeDocument/2006/relationships/image" Target="../media/image28.png"/><Relationship Id="rId12" Type="http://schemas.openxmlformats.org/officeDocument/2006/relationships/image" Target="../media/image32.svg"/><Relationship Id="rId17" Type="http://schemas.openxmlformats.org/officeDocument/2006/relationships/image" Target="../media/image59.png"/><Relationship Id="rId25" Type="http://schemas.openxmlformats.org/officeDocument/2006/relationships/chart" Target="../charts/chart17.xml"/><Relationship Id="rId2" Type="http://schemas.openxmlformats.org/officeDocument/2006/relationships/image" Target="../media/image3.svg"/><Relationship Id="rId16" Type="http://schemas.openxmlformats.org/officeDocument/2006/relationships/image" Target="../media/image58.svg"/><Relationship Id="rId20" Type="http://schemas.openxmlformats.org/officeDocument/2006/relationships/image" Target="../media/image62.svg"/><Relationship Id="rId1" Type="http://schemas.openxmlformats.org/officeDocument/2006/relationships/image" Target="../media/image2.png"/><Relationship Id="rId6" Type="http://schemas.openxmlformats.org/officeDocument/2006/relationships/image" Target="../media/image36.svg"/><Relationship Id="rId11" Type="http://schemas.openxmlformats.org/officeDocument/2006/relationships/image" Target="../media/image26.png"/><Relationship Id="rId24" Type="http://schemas.openxmlformats.org/officeDocument/2006/relationships/image" Target="../media/image66.svg"/><Relationship Id="rId5" Type="http://schemas.openxmlformats.org/officeDocument/2006/relationships/image" Target="../media/image35.png"/><Relationship Id="rId15" Type="http://schemas.openxmlformats.org/officeDocument/2006/relationships/image" Target="../media/image57.png"/><Relationship Id="rId23" Type="http://schemas.openxmlformats.org/officeDocument/2006/relationships/image" Target="../media/image65.png"/><Relationship Id="rId28" Type="http://schemas.openxmlformats.org/officeDocument/2006/relationships/chart" Target="../charts/chart19.xml"/><Relationship Id="rId10" Type="http://schemas.openxmlformats.org/officeDocument/2006/relationships/image" Target="../media/image31.svg"/><Relationship Id="rId19" Type="http://schemas.openxmlformats.org/officeDocument/2006/relationships/image" Target="../media/image61.png"/><Relationship Id="rId4" Type="http://schemas.openxmlformats.org/officeDocument/2006/relationships/image" Target="../media/image25.svg"/><Relationship Id="rId9" Type="http://schemas.openxmlformats.org/officeDocument/2006/relationships/image" Target="../media/image30.png"/><Relationship Id="rId14" Type="http://schemas.openxmlformats.org/officeDocument/2006/relationships/image" Target="../media/image56.svg"/><Relationship Id="rId22" Type="http://schemas.openxmlformats.org/officeDocument/2006/relationships/image" Target="../media/image64.svg"/><Relationship Id="rId27"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46</xdr:col>
      <xdr:colOff>0</xdr:colOff>
      <xdr:row>29</xdr:row>
      <xdr:rowOff>0</xdr:rowOff>
    </xdr:from>
    <xdr:to>
      <xdr:col>49</xdr:col>
      <xdr:colOff>657226</xdr:colOff>
      <xdr:row>36</xdr:row>
      <xdr:rowOff>76201</xdr:rowOff>
    </xdr:to>
    <xdr:graphicFrame macro="">
      <xdr:nvGraphicFramePr>
        <xdr:cNvPr id="3" name="Chart 2">
          <a:extLst>
            <a:ext uri="{FF2B5EF4-FFF2-40B4-BE49-F238E27FC236}">
              <a16:creationId xmlns:a16="http://schemas.microsoft.com/office/drawing/2014/main" id="{9057DA0A-B16D-479C-8BCF-0D78C24F4A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31750</xdr:colOff>
      <xdr:row>0</xdr:row>
      <xdr:rowOff>0</xdr:rowOff>
    </xdr:from>
    <xdr:to>
      <xdr:col>31</xdr:col>
      <xdr:colOff>441324</xdr:colOff>
      <xdr:row>69</xdr:row>
      <xdr:rowOff>180974</xdr:rowOff>
    </xdr:to>
    <xdr:sp macro="" textlink="">
      <xdr:nvSpPr>
        <xdr:cNvPr id="2" name="Rectangle 1">
          <a:extLst>
            <a:ext uri="{FF2B5EF4-FFF2-40B4-BE49-F238E27FC236}">
              <a16:creationId xmlns:a16="http://schemas.microsoft.com/office/drawing/2014/main" id="{D94E5D80-B4F6-871C-5B64-94C7EF6BC52D}"/>
            </a:ext>
          </a:extLst>
        </xdr:cNvPr>
        <xdr:cNvSpPr/>
      </xdr:nvSpPr>
      <xdr:spPr>
        <a:xfrm>
          <a:off x="31750" y="0"/>
          <a:ext cx="19438407" cy="13325474"/>
        </a:xfrm>
        <a:prstGeom prst="rect">
          <a:avLst/>
        </a:prstGeom>
        <a:gradFill>
          <a:gsLst>
            <a:gs pos="0">
              <a:srgbClr val="4FAB60"/>
            </a:gs>
            <a:gs pos="65000">
              <a:srgbClr val="023554">
                <a:lumMod val="100000"/>
              </a:srgbClr>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solidFill>
              <a:srgbClr val="00AA95"/>
            </a:solidFill>
          </a:endParaRPr>
        </a:p>
      </xdr:txBody>
    </xdr:sp>
    <xdr:clientData/>
  </xdr:twoCellAnchor>
  <xdr:twoCellAnchor>
    <xdr:from>
      <xdr:col>0</xdr:col>
      <xdr:colOff>409575</xdr:colOff>
      <xdr:row>0</xdr:row>
      <xdr:rowOff>85726</xdr:rowOff>
    </xdr:from>
    <xdr:to>
      <xdr:col>24</xdr:col>
      <xdr:colOff>455929</xdr:colOff>
      <xdr:row>43</xdr:row>
      <xdr:rowOff>96204</xdr:rowOff>
    </xdr:to>
    <xdr:sp macro="" textlink="">
      <xdr:nvSpPr>
        <xdr:cNvPr id="3" name="Rectangle: Rounded Corners 2">
          <a:extLst>
            <a:ext uri="{FF2B5EF4-FFF2-40B4-BE49-F238E27FC236}">
              <a16:creationId xmlns:a16="http://schemas.microsoft.com/office/drawing/2014/main" id="{F7F7217D-60D9-132C-5655-2F8994425EB5}"/>
            </a:ext>
          </a:extLst>
        </xdr:cNvPr>
        <xdr:cNvSpPr>
          <a:spLocks noChangeAspect="1"/>
        </xdr:cNvSpPr>
      </xdr:nvSpPr>
      <xdr:spPr>
        <a:xfrm>
          <a:off x="409575" y="85726"/>
          <a:ext cx="14778354" cy="8201978"/>
        </a:xfrm>
        <a:prstGeom prst="roundRect">
          <a:avLst>
            <a:gd name="adj" fmla="val 4616"/>
          </a:avLst>
        </a:prstGeom>
        <a:gradFill>
          <a:gsLst>
            <a:gs pos="0">
              <a:srgbClr val="459E66"/>
            </a:gs>
            <a:gs pos="100000">
              <a:srgbClr val="052C6D"/>
            </a:gs>
            <a:gs pos="56000">
              <a:srgbClr val="016F7C"/>
            </a:gs>
          </a:gsLst>
          <a:lin ang="2700000" scaled="0"/>
        </a:gradFill>
        <a:ln>
          <a:noFill/>
        </a:ln>
        <a:effectLst>
          <a:outerShdw blurRad="127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chorCtr="0"/>
        <a:lstStyle/>
        <a:p>
          <a:pPr algn="l"/>
          <a:endParaRPr lang="sk-SK" sz="1100"/>
        </a:p>
      </xdr:txBody>
    </xdr:sp>
    <xdr:clientData/>
  </xdr:twoCellAnchor>
  <xdr:twoCellAnchor>
    <xdr:from>
      <xdr:col>0</xdr:col>
      <xdr:colOff>381000</xdr:colOff>
      <xdr:row>0</xdr:row>
      <xdr:rowOff>84667</xdr:rowOff>
    </xdr:from>
    <xdr:to>
      <xdr:col>3</xdr:col>
      <xdr:colOff>248709</xdr:colOff>
      <xdr:row>43</xdr:row>
      <xdr:rowOff>104773</xdr:rowOff>
    </xdr:to>
    <xdr:sp macro="" textlink="">
      <xdr:nvSpPr>
        <xdr:cNvPr id="4" name="Rectangle: Rounded Corners 3">
          <a:extLst>
            <a:ext uri="{FF2B5EF4-FFF2-40B4-BE49-F238E27FC236}">
              <a16:creationId xmlns:a16="http://schemas.microsoft.com/office/drawing/2014/main" id="{753E3F20-B3C7-BBD0-CE3E-8D992051DD63}"/>
            </a:ext>
          </a:extLst>
        </xdr:cNvPr>
        <xdr:cNvSpPr/>
      </xdr:nvSpPr>
      <xdr:spPr>
        <a:xfrm>
          <a:off x="381000" y="84667"/>
          <a:ext cx="1709209" cy="8211606"/>
        </a:xfrm>
        <a:prstGeom prst="roundRect">
          <a:avLst>
            <a:gd name="adj" fmla="val 20216"/>
          </a:avLst>
        </a:prstGeom>
        <a:gradFill>
          <a:gsLst>
            <a:gs pos="57000">
              <a:srgbClr val="07274E"/>
            </a:gs>
            <a:gs pos="0">
              <a:srgbClr val="015253"/>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3</xdr:col>
      <xdr:colOff>395142</xdr:colOff>
      <xdr:row>1</xdr:row>
      <xdr:rowOff>71971</xdr:rowOff>
    </xdr:from>
    <xdr:to>
      <xdr:col>8</xdr:col>
      <xdr:colOff>381980</xdr:colOff>
      <xdr:row>7</xdr:row>
      <xdr:rowOff>129121</xdr:rowOff>
    </xdr:to>
    <xdr:sp macro="" textlink="">
      <xdr:nvSpPr>
        <xdr:cNvPr id="5" name="KPI 1">
          <a:extLst>
            <a:ext uri="{FF2B5EF4-FFF2-40B4-BE49-F238E27FC236}">
              <a16:creationId xmlns:a16="http://schemas.microsoft.com/office/drawing/2014/main" id="{4E989C74-9159-0B77-4808-D66CF3E73346}"/>
            </a:ext>
          </a:extLst>
        </xdr:cNvPr>
        <xdr:cNvSpPr/>
      </xdr:nvSpPr>
      <xdr:spPr>
        <a:xfrm>
          <a:off x="2223942" y="262471"/>
          <a:ext cx="3034838" cy="1200150"/>
        </a:xfrm>
        <a:prstGeom prst="roundRect">
          <a:avLst/>
        </a:prstGeom>
        <a:gradFill>
          <a:gsLst>
            <a:gs pos="0">
              <a:srgbClr val="B9E073"/>
            </a:gs>
            <a:gs pos="93000">
              <a:srgbClr val="00916A"/>
            </a:gs>
            <a:gs pos="41000">
              <a:srgbClr val="3BC36E"/>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sk-SK" sz="1400" b="1">
              <a:effectLst>
                <a:outerShdw blurRad="50800" dist="38100" dir="18900000" algn="bl" rotWithShape="0">
                  <a:prstClr val="black">
                    <a:alpha val="40000"/>
                  </a:prstClr>
                </a:outerShdw>
              </a:effectLst>
            </a:rPr>
            <a:t>Fuel Volume</a:t>
          </a:r>
        </a:p>
      </xdr:txBody>
    </xdr:sp>
    <xdr:clientData/>
  </xdr:twoCellAnchor>
  <xdr:twoCellAnchor>
    <xdr:from>
      <xdr:col>0</xdr:col>
      <xdr:colOff>502699</xdr:colOff>
      <xdr:row>2</xdr:row>
      <xdr:rowOff>114299</xdr:rowOff>
    </xdr:from>
    <xdr:to>
      <xdr:col>3</xdr:col>
      <xdr:colOff>209550</xdr:colOff>
      <xdr:row>6</xdr:row>
      <xdr:rowOff>47624</xdr:rowOff>
    </xdr:to>
    <xdr:grpSp>
      <xdr:nvGrpSpPr>
        <xdr:cNvPr id="37" name="LOGO">
          <a:extLst>
            <a:ext uri="{FF2B5EF4-FFF2-40B4-BE49-F238E27FC236}">
              <a16:creationId xmlns:a16="http://schemas.microsoft.com/office/drawing/2014/main" id="{6CF552E0-44A3-F0D9-7652-EF8AB6C95EAA}"/>
            </a:ext>
          </a:extLst>
        </xdr:cNvPr>
        <xdr:cNvGrpSpPr/>
      </xdr:nvGrpSpPr>
      <xdr:grpSpPr>
        <a:xfrm>
          <a:off x="502699" y="495299"/>
          <a:ext cx="1545590" cy="695325"/>
          <a:chOff x="445549" y="495299"/>
          <a:chExt cx="1548351" cy="695325"/>
        </a:xfrm>
      </xdr:grpSpPr>
      <xdr:sp macro="" textlink="">
        <xdr:nvSpPr>
          <xdr:cNvPr id="6" name="ProjectLogo">
            <a:extLst>
              <a:ext uri="{FF2B5EF4-FFF2-40B4-BE49-F238E27FC236}">
                <a16:creationId xmlns:a16="http://schemas.microsoft.com/office/drawing/2014/main" id="{53EBEB55-9FD3-AC5F-12DC-2C16D9770D27}"/>
              </a:ext>
            </a:extLst>
          </xdr:cNvPr>
          <xdr:cNvSpPr txBox="1"/>
        </xdr:nvSpPr>
        <xdr:spPr>
          <a:xfrm>
            <a:off x="975783" y="495299"/>
            <a:ext cx="1018117" cy="695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k-SK" sz="1200" b="1">
                <a:solidFill>
                  <a:schemeClr val="bg1"/>
                </a:solidFill>
                <a:latin typeface="Aptos Narrow" panose="020B0004020202020204" pitchFamily="34" charset="0"/>
              </a:rPr>
              <a:t>PROJECT</a:t>
            </a:r>
          </a:p>
          <a:p>
            <a:r>
              <a:rPr lang="sk-SK" sz="1200" b="1">
                <a:solidFill>
                  <a:schemeClr val="bg1"/>
                </a:solidFill>
                <a:latin typeface="Aptos Narrow" panose="020B0004020202020204" pitchFamily="34" charset="0"/>
              </a:rPr>
              <a:t>FILL-UPS</a:t>
            </a:r>
          </a:p>
          <a:p>
            <a:r>
              <a:rPr lang="sk-SK" sz="1200" b="1">
                <a:solidFill>
                  <a:srgbClr val="1AFFD5"/>
                </a:solidFill>
                <a:latin typeface="Aptos Narrow" panose="020B0004020202020204" pitchFamily="34" charset="0"/>
              </a:rPr>
              <a:t>DASHBOARD</a:t>
            </a:r>
          </a:p>
        </xdr:txBody>
      </xdr:sp>
      <xdr:cxnSp macro="">
        <xdr:nvCxnSpPr>
          <xdr:cNvPr id="8" name="Straight Connector 7">
            <a:extLst>
              <a:ext uri="{FF2B5EF4-FFF2-40B4-BE49-F238E27FC236}">
                <a16:creationId xmlns:a16="http://schemas.microsoft.com/office/drawing/2014/main" id="{D6667811-1532-7651-E457-236278BA3D5E}"/>
              </a:ext>
            </a:extLst>
          </xdr:cNvPr>
          <xdr:cNvCxnSpPr/>
        </xdr:nvCxnSpPr>
        <xdr:spPr>
          <a:xfrm>
            <a:off x="994832" y="495299"/>
            <a:ext cx="0" cy="64008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pic>
        <xdr:nvPicPr>
          <xdr:cNvPr id="12" name="Graphic 11" descr="Fuel outline">
            <a:extLst>
              <a:ext uri="{FF2B5EF4-FFF2-40B4-BE49-F238E27FC236}">
                <a16:creationId xmlns:a16="http://schemas.microsoft.com/office/drawing/2014/main" id="{3F605767-BA60-6C09-3B53-2EAB4FFF8A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5549" y="539749"/>
            <a:ext cx="594360" cy="590714"/>
          </a:xfrm>
          <a:prstGeom prst="rect">
            <a:avLst/>
          </a:prstGeom>
        </xdr:spPr>
      </xdr:pic>
    </xdr:grpSp>
    <xdr:clientData/>
  </xdr:twoCellAnchor>
  <xdr:twoCellAnchor editAs="oneCell">
    <xdr:from>
      <xdr:col>0</xdr:col>
      <xdr:colOff>493073</xdr:colOff>
      <xdr:row>25</xdr:row>
      <xdr:rowOff>155575</xdr:rowOff>
    </xdr:from>
    <xdr:to>
      <xdr:col>3</xdr:col>
      <xdr:colOff>167218</xdr:colOff>
      <xdr:row>37</xdr:row>
      <xdr:rowOff>42331</xdr:rowOff>
    </xdr:to>
    <mc:AlternateContent xmlns:mc="http://schemas.openxmlformats.org/markup-compatibility/2006" xmlns:a14="http://schemas.microsoft.com/office/drawing/2010/main">
      <mc:Choice Requires="a14">
        <xdr:graphicFrame macro="">
          <xdr:nvGraphicFramePr>
            <xdr:cNvPr id="13" name="Year">
              <a:extLst>
                <a:ext uri="{FF2B5EF4-FFF2-40B4-BE49-F238E27FC236}">
                  <a16:creationId xmlns:a16="http://schemas.microsoft.com/office/drawing/2014/main" id="{CB3BEA40-64C2-4653-A7A1-4C4C31E9A5B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93073" y="4918075"/>
              <a:ext cx="1502945" cy="2172756"/>
            </a:xfrm>
            <a:prstGeom prst="rect">
              <a:avLst/>
            </a:prstGeom>
            <a:solidFill>
              <a:prstClr val="white"/>
            </a:solidFill>
            <a:ln w="1">
              <a:solidFill>
                <a:prstClr val="green"/>
              </a:solidFill>
            </a:ln>
          </xdr:spPr>
          <xdr:txBody>
            <a:bodyPr vertOverflow="clip" horzOverflow="clip"/>
            <a:lstStyle/>
            <a:p>
              <a:r>
                <a:rPr lang="sk-S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963</xdr:colOff>
      <xdr:row>1</xdr:row>
      <xdr:rowOff>71971</xdr:rowOff>
    </xdr:from>
    <xdr:to>
      <xdr:col>13</xdr:col>
      <xdr:colOff>593937</xdr:colOff>
      <xdr:row>7</xdr:row>
      <xdr:rowOff>129121</xdr:rowOff>
    </xdr:to>
    <xdr:sp macro="" textlink="">
      <xdr:nvSpPr>
        <xdr:cNvPr id="20" name="Rectangle: Rounded Corners 19">
          <a:extLst>
            <a:ext uri="{FF2B5EF4-FFF2-40B4-BE49-F238E27FC236}">
              <a16:creationId xmlns:a16="http://schemas.microsoft.com/office/drawing/2014/main" id="{AF277895-4C45-2E3E-0746-B938C01E3AED}"/>
            </a:ext>
          </a:extLst>
        </xdr:cNvPr>
        <xdr:cNvSpPr/>
      </xdr:nvSpPr>
      <xdr:spPr>
        <a:xfrm>
          <a:off x="5456190" y="262471"/>
          <a:ext cx="3017520" cy="1200150"/>
        </a:xfrm>
        <a:prstGeom prst="roundRect">
          <a:avLst/>
        </a:prstGeom>
        <a:gradFill>
          <a:gsLst>
            <a:gs pos="0">
              <a:srgbClr val="16C88C"/>
            </a:gs>
            <a:gs pos="99000">
              <a:srgbClr val="046A90"/>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sk-SK" sz="1400" b="1">
              <a:effectLst>
                <a:outerShdw blurRad="50800" dist="38100" dir="18900000" algn="bl" rotWithShape="0">
                  <a:prstClr val="black">
                    <a:alpha val="40000"/>
                  </a:prstClr>
                </a:outerShdw>
              </a:effectLst>
            </a:rPr>
            <a:t>Consumption per 100 km</a:t>
          </a:r>
        </a:p>
      </xdr:txBody>
    </xdr:sp>
    <xdr:clientData/>
  </xdr:twoCellAnchor>
  <xdr:twoCellAnchor>
    <xdr:from>
      <xdr:col>14</xdr:col>
      <xdr:colOff>134984</xdr:colOff>
      <xdr:row>1</xdr:row>
      <xdr:rowOff>71971</xdr:rowOff>
    </xdr:from>
    <xdr:to>
      <xdr:col>19</xdr:col>
      <xdr:colOff>121822</xdr:colOff>
      <xdr:row>7</xdr:row>
      <xdr:rowOff>129121</xdr:rowOff>
    </xdr:to>
    <xdr:sp macro="" textlink="">
      <xdr:nvSpPr>
        <xdr:cNvPr id="21" name="Rectangle: Rounded Corners 20">
          <a:extLst>
            <a:ext uri="{FF2B5EF4-FFF2-40B4-BE49-F238E27FC236}">
              <a16:creationId xmlns:a16="http://schemas.microsoft.com/office/drawing/2014/main" id="{300F52B8-420A-B554-245F-2CCBB39F0099}"/>
            </a:ext>
          </a:extLst>
        </xdr:cNvPr>
        <xdr:cNvSpPr/>
      </xdr:nvSpPr>
      <xdr:spPr>
        <a:xfrm>
          <a:off x="8620893" y="262471"/>
          <a:ext cx="3017520" cy="1200150"/>
        </a:xfrm>
        <a:prstGeom prst="roundRect">
          <a:avLst/>
        </a:prstGeom>
        <a:gradFill>
          <a:gsLst>
            <a:gs pos="0">
              <a:srgbClr val="2384F9"/>
            </a:gs>
            <a:gs pos="93000">
              <a:srgbClr val="605776"/>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sk-SK" sz="1400" b="1">
              <a:effectLst>
                <a:outerShdw blurRad="50800" dist="38100" dir="18900000" algn="bl" rotWithShape="0">
                  <a:prstClr val="black">
                    <a:alpha val="40000"/>
                  </a:prstClr>
                </a:outerShdw>
              </a:effectLst>
            </a:rPr>
            <a:t>Total</a:t>
          </a:r>
          <a:r>
            <a:rPr lang="sk-SK" sz="1400" b="1" baseline="0">
              <a:effectLst>
                <a:outerShdw blurRad="50800" dist="38100" dir="18900000" algn="bl" rotWithShape="0">
                  <a:prstClr val="black">
                    <a:alpha val="40000"/>
                  </a:prstClr>
                </a:outerShdw>
              </a:effectLst>
            </a:rPr>
            <a:t> </a:t>
          </a:r>
          <a:r>
            <a:rPr lang="sk-SK" sz="1400" b="1">
              <a:effectLst>
                <a:outerShdw blurRad="50800" dist="38100" dir="18900000" algn="bl" rotWithShape="0">
                  <a:prstClr val="black">
                    <a:alpha val="40000"/>
                  </a:prstClr>
                </a:outerShdw>
              </a:effectLst>
            </a:rPr>
            <a:t>Volume &amp; Refuelings</a:t>
          </a:r>
        </a:p>
      </xdr:txBody>
    </xdr:sp>
    <xdr:clientData/>
  </xdr:twoCellAnchor>
  <xdr:twoCellAnchor>
    <xdr:from>
      <xdr:col>19</xdr:col>
      <xdr:colOff>298912</xdr:colOff>
      <xdr:row>1</xdr:row>
      <xdr:rowOff>71971</xdr:rowOff>
    </xdr:from>
    <xdr:to>
      <xdr:col>24</xdr:col>
      <xdr:colOff>285750</xdr:colOff>
      <xdr:row>7</xdr:row>
      <xdr:rowOff>129121</xdr:rowOff>
    </xdr:to>
    <xdr:sp macro="" textlink="">
      <xdr:nvSpPr>
        <xdr:cNvPr id="22" name="Rectangle: Rounded Corners 21">
          <a:extLst>
            <a:ext uri="{FF2B5EF4-FFF2-40B4-BE49-F238E27FC236}">
              <a16:creationId xmlns:a16="http://schemas.microsoft.com/office/drawing/2014/main" id="{E067F2AC-F8AE-3B7C-E345-C6D117367EA2}"/>
            </a:ext>
          </a:extLst>
        </xdr:cNvPr>
        <xdr:cNvSpPr/>
      </xdr:nvSpPr>
      <xdr:spPr>
        <a:xfrm>
          <a:off x="11881312" y="262471"/>
          <a:ext cx="3034838" cy="1200150"/>
        </a:xfrm>
        <a:prstGeom prst="roundRect">
          <a:avLst/>
        </a:prstGeom>
        <a:gradFill>
          <a:gsLst>
            <a:gs pos="0">
              <a:srgbClr val="0A8F8C"/>
            </a:gs>
            <a:gs pos="93000">
              <a:srgbClr val="035261"/>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sk-SK" sz="1400" b="1">
              <a:effectLst>
                <a:outerShdw blurRad="50800" dist="38100" dir="18900000" algn="bl" rotWithShape="0">
                  <a:prstClr val="black">
                    <a:alpha val="40000"/>
                  </a:prstClr>
                </a:outerShdw>
              </a:effectLst>
            </a:rPr>
            <a:t>Days</a:t>
          </a:r>
          <a:r>
            <a:rPr lang="sk-SK" sz="1400" b="1" baseline="0">
              <a:effectLst>
                <a:outerShdw blurRad="50800" dist="38100" dir="18900000" algn="bl" rotWithShape="0">
                  <a:prstClr val="black">
                    <a:alpha val="40000"/>
                  </a:prstClr>
                </a:outerShdw>
              </a:effectLst>
            </a:rPr>
            <a:t> Between Fill-Ups</a:t>
          </a:r>
          <a:endParaRPr lang="sk-SK" sz="1400" b="1">
            <a:effectLst>
              <a:outerShdw blurRad="50800" dist="38100" dir="18900000" algn="bl" rotWithShape="0">
                <a:prstClr val="black">
                  <a:alpha val="40000"/>
                </a:prstClr>
              </a:outerShdw>
            </a:effectLst>
          </a:endParaRPr>
        </a:p>
      </xdr:txBody>
    </xdr:sp>
    <xdr:clientData/>
  </xdr:twoCellAnchor>
  <xdr:twoCellAnchor>
    <xdr:from>
      <xdr:col>7</xdr:col>
      <xdr:colOff>45058</xdr:colOff>
      <xdr:row>6</xdr:row>
      <xdr:rowOff>5709</xdr:rowOff>
    </xdr:from>
    <xdr:to>
      <xdr:col>8</xdr:col>
      <xdr:colOff>349310</xdr:colOff>
      <xdr:row>7</xdr:row>
      <xdr:rowOff>89529</xdr:rowOff>
    </xdr:to>
    <xdr:sp macro="" textlink="Pvt_Calculations!A64">
      <xdr:nvSpPr>
        <xdr:cNvPr id="25" name="TextBox 24">
          <a:extLst>
            <a:ext uri="{FF2B5EF4-FFF2-40B4-BE49-F238E27FC236}">
              <a16:creationId xmlns:a16="http://schemas.microsoft.com/office/drawing/2014/main" id="{F770D6EF-26C6-40DC-80E4-FF178564AA50}"/>
            </a:ext>
          </a:extLst>
        </xdr:cNvPr>
        <xdr:cNvSpPr txBox="1"/>
      </xdr:nvSpPr>
      <xdr:spPr>
        <a:xfrm>
          <a:off x="4288013" y="1148709"/>
          <a:ext cx="910388"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E650523F-5402-47FB-99E9-C63DE5F7C0C0}"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6.63 l</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7</xdr:col>
      <xdr:colOff>320479</xdr:colOff>
      <xdr:row>3</xdr:row>
      <xdr:rowOff>187271</xdr:rowOff>
    </xdr:from>
    <xdr:to>
      <xdr:col>8</xdr:col>
      <xdr:colOff>73890</xdr:colOff>
      <xdr:row>5</xdr:row>
      <xdr:rowOff>172031</xdr:rowOff>
    </xdr:to>
    <xdr:pic>
      <xdr:nvPicPr>
        <xdr:cNvPr id="36" name="Graphic 35">
          <a:extLst>
            <a:ext uri="{FF2B5EF4-FFF2-40B4-BE49-F238E27FC236}">
              <a16:creationId xmlns:a16="http://schemas.microsoft.com/office/drawing/2014/main" id="{7BB86854-7BCF-9A21-9A2A-898D6EF703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563434" y="758771"/>
          <a:ext cx="359547" cy="365760"/>
        </a:xfrm>
        <a:prstGeom prst="rect">
          <a:avLst/>
        </a:prstGeom>
      </xdr:spPr>
    </xdr:pic>
    <xdr:clientData/>
  </xdr:twoCellAnchor>
  <xdr:twoCellAnchor>
    <xdr:from>
      <xdr:col>5</xdr:col>
      <xdr:colOff>235250</xdr:colOff>
      <xdr:row>6</xdr:row>
      <xdr:rowOff>5709</xdr:rowOff>
    </xdr:from>
    <xdr:to>
      <xdr:col>6</xdr:col>
      <xdr:colOff>539502</xdr:colOff>
      <xdr:row>7</xdr:row>
      <xdr:rowOff>89529</xdr:rowOff>
    </xdr:to>
    <xdr:sp macro="" textlink="Pvt_Calculations!A65">
      <xdr:nvSpPr>
        <xdr:cNvPr id="24" name="TextBox 23">
          <a:extLst>
            <a:ext uri="{FF2B5EF4-FFF2-40B4-BE49-F238E27FC236}">
              <a16:creationId xmlns:a16="http://schemas.microsoft.com/office/drawing/2014/main" id="{A138BE43-0471-45A0-89EE-C2780900B09A}"/>
            </a:ext>
          </a:extLst>
        </xdr:cNvPr>
        <xdr:cNvSpPr txBox="1"/>
      </xdr:nvSpPr>
      <xdr:spPr>
        <a:xfrm>
          <a:off x="3265932" y="1148709"/>
          <a:ext cx="910388"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4E33D78-324A-426E-92D8-EB1BB98C8F44}"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28.62 l</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5</xdr:col>
      <xdr:colOff>510670</xdr:colOff>
      <xdr:row>3</xdr:row>
      <xdr:rowOff>187271</xdr:rowOff>
    </xdr:from>
    <xdr:to>
      <xdr:col>6</xdr:col>
      <xdr:colOff>264081</xdr:colOff>
      <xdr:row>5</xdr:row>
      <xdr:rowOff>172031</xdr:rowOff>
    </xdr:to>
    <xdr:pic>
      <xdr:nvPicPr>
        <xdr:cNvPr id="38" name="Graphic 37">
          <a:extLst>
            <a:ext uri="{FF2B5EF4-FFF2-40B4-BE49-F238E27FC236}">
              <a16:creationId xmlns:a16="http://schemas.microsoft.com/office/drawing/2014/main" id="{6195BD6A-5155-2EE7-0F64-F16F603F6FD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541352" y="758771"/>
          <a:ext cx="359547" cy="365760"/>
        </a:xfrm>
        <a:prstGeom prst="rect">
          <a:avLst/>
        </a:prstGeom>
      </xdr:spPr>
    </xdr:pic>
    <xdr:clientData/>
  </xdr:twoCellAnchor>
  <xdr:twoCellAnchor>
    <xdr:from>
      <xdr:col>3</xdr:col>
      <xdr:colOff>426909</xdr:colOff>
      <xdr:row>6</xdr:row>
      <xdr:rowOff>2046</xdr:rowOff>
    </xdr:from>
    <xdr:to>
      <xdr:col>5</xdr:col>
      <xdr:colOff>121561</xdr:colOff>
      <xdr:row>7</xdr:row>
      <xdr:rowOff>85866</xdr:rowOff>
    </xdr:to>
    <xdr:sp macro="" textlink="Pvt_Calculations!A63">
      <xdr:nvSpPr>
        <xdr:cNvPr id="23" name="TextBox 22">
          <a:extLst>
            <a:ext uri="{FF2B5EF4-FFF2-40B4-BE49-F238E27FC236}">
              <a16:creationId xmlns:a16="http://schemas.microsoft.com/office/drawing/2014/main" id="{7EA20684-4820-B2CA-EE4F-F2712E3B9742}"/>
            </a:ext>
          </a:extLst>
        </xdr:cNvPr>
        <xdr:cNvSpPr txBox="1"/>
      </xdr:nvSpPr>
      <xdr:spPr>
        <a:xfrm>
          <a:off x="2245318" y="1145046"/>
          <a:ext cx="906925"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7E582321-2F98-421A-BB50-A37CB6E930DD}"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algn="ctr"/>
            <a:t>47.12 l</a:t>
          </a:fld>
          <a:endParaRPr lang="sk-SK" sz="1200" b="1">
            <a:solidFill>
              <a:schemeClr val="bg1"/>
            </a:solidFill>
            <a:effectLst>
              <a:outerShdw blurRad="63500" sx="102000" sy="102000" algn="ctr" rotWithShape="0">
                <a:prstClr val="black">
                  <a:alpha val="40000"/>
                </a:prstClr>
              </a:outerShdw>
            </a:effectLst>
            <a:latin typeface="+mn-lt"/>
          </a:endParaRPr>
        </a:p>
      </xdr:txBody>
    </xdr:sp>
    <xdr:clientData/>
  </xdr:twoCellAnchor>
  <xdr:twoCellAnchor>
    <xdr:from>
      <xdr:col>4</xdr:col>
      <xdr:colOff>89767</xdr:colOff>
      <xdr:row>3</xdr:row>
      <xdr:rowOff>187271</xdr:rowOff>
    </xdr:from>
    <xdr:to>
      <xdr:col>4</xdr:col>
      <xdr:colOff>458705</xdr:colOff>
      <xdr:row>5</xdr:row>
      <xdr:rowOff>172031</xdr:rowOff>
    </xdr:to>
    <xdr:pic>
      <xdr:nvPicPr>
        <xdr:cNvPr id="40" name="Graphic 39">
          <a:extLst>
            <a:ext uri="{FF2B5EF4-FFF2-40B4-BE49-F238E27FC236}">
              <a16:creationId xmlns:a16="http://schemas.microsoft.com/office/drawing/2014/main" id="{6C8E85FE-D535-330E-5D04-57D0573DC64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514312" y="758771"/>
          <a:ext cx="368938" cy="365760"/>
        </a:xfrm>
        <a:prstGeom prst="rect">
          <a:avLst/>
        </a:prstGeom>
      </xdr:spPr>
    </xdr:pic>
    <xdr:clientData/>
  </xdr:twoCellAnchor>
  <xdr:twoCellAnchor>
    <xdr:from>
      <xdr:col>9</xdr:col>
      <xdr:colOff>317393</xdr:colOff>
      <xdr:row>4</xdr:row>
      <xdr:rowOff>20334</xdr:rowOff>
    </xdr:from>
    <xdr:to>
      <xdr:col>10</xdr:col>
      <xdr:colOff>179724</xdr:colOff>
      <xdr:row>6</xdr:row>
      <xdr:rowOff>96534</xdr:rowOff>
    </xdr:to>
    <xdr:pic>
      <xdr:nvPicPr>
        <xdr:cNvPr id="30" name="Graphic 29" descr="Gauge outline">
          <a:extLst>
            <a:ext uri="{FF2B5EF4-FFF2-40B4-BE49-F238E27FC236}">
              <a16:creationId xmlns:a16="http://schemas.microsoft.com/office/drawing/2014/main" id="{595CE212-A12B-31A3-62C6-51F2D7F4BF1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772620" y="782334"/>
          <a:ext cx="468468" cy="457200"/>
        </a:xfrm>
        <a:prstGeom prst="rect">
          <a:avLst/>
        </a:prstGeom>
      </xdr:spPr>
    </xdr:pic>
    <xdr:clientData/>
  </xdr:twoCellAnchor>
  <xdr:twoCellAnchor>
    <xdr:from>
      <xdr:col>9</xdr:col>
      <xdr:colOff>305982</xdr:colOff>
      <xdr:row>6</xdr:row>
      <xdr:rowOff>8857</xdr:rowOff>
    </xdr:from>
    <xdr:to>
      <xdr:col>10</xdr:col>
      <xdr:colOff>191132</xdr:colOff>
      <xdr:row>7</xdr:row>
      <xdr:rowOff>82917</xdr:rowOff>
    </xdr:to>
    <xdr:sp macro="" textlink="Pvt_Calculations!A66">
      <xdr:nvSpPr>
        <xdr:cNvPr id="41" name="TextBox 40">
          <a:extLst>
            <a:ext uri="{FF2B5EF4-FFF2-40B4-BE49-F238E27FC236}">
              <a16:creationId xmlns:a16="http://schemas.microsoft.com/office/drawing/2014/main" id="{1FE3A402-74FE-4DF8-8506-E38E61636DED}"/>
            </a:ext>
          </a:extLst>
        </xdr:cNvPr>
        <xdr:cNvSpPr txBox="1"/>
      </xdr:nvSpPr>
      <xdr:spPr>
        <a:xfrm>
          <a:off x="5761209" y="1151857"/>
          <a:ext cx="4912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567E600-942D-43ED-A361-8DD7B5115F11}"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9.36 l</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11</xdr:col>
      <xdr:colOff>57336</xdr:colOff>
      <xdr:row>4</xdr:row>
      <xdr:rowOff>17075</xdr:rowOff>
    </xdr:from>
    <xdr:to>
      <xdr:col>11</xdr:col>
      <xdr:colOff>528605</xdr:colOff>
      <xdr:row>6</xdr:row>
      <xdr:rowOff>93275</xdr:rowOff>
    </xdr:to>
    <xdr:pic>
      <xdr:nvPicPr>
        <xdr:cNvPr id="32" name="Graphic 31" descr="Speedometer Middle outline">
          <a:extLst>
            <a:ext uri="{FF2B5EF4-FFF2-40B4-BE49-F238E27FC236}">
              <a16:creationId xmlns:a16="http://schemas.microsoft.com/office/drawing/2014/main" id="{085F3F3B-79B4-35E0-CEFF-35CC0C351A5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724836" y="779075"/>
          <a:ext cx="471269" cy="457200"/>
        </a:xfrm>
        <a:prstGeom prst="rect">
          <a:avLst/>
        </a:prstGeom>
      </xdr:spPr>
    </xdr:pic>
    <xdr:clientData/>
  </xdr:twoCellAnchor>
  <xdr:twoCellAnchor>
    <xdr:from>
      <xdr:col>11</xdr:col>
      <xdr:colOff>43478</xdr:colOff>
      <xdr:row>6</xdr:row>
      <xdr:rowOff>12117</xdr:rowOff>
    </xdr:from>
    <xdr:to>
      <xdr:col>11</xdr:col>
      <xdr:colOff>542461</xdr:colOff>
      <xdr:row>7</xdr:row>
      <xdr:rowOff>86177</xdr:rowOff>
    </xdr:to>
    <xdr:sp macro="" textlink="Pvt_Calculations!A68">
      <xdr:nvSpPr>
        <xdr:cNvPr id="42" name="TextBox 41">
          <a:extLst>
            <a:ext uri="{FF2B5EF4-FFF2-40B4-BE49-F238E27FC236}">
              <a16:creationId xmlns:a16="http://schemas.microsoft.com/office/drawing/2014/main" id="{D98DBE63-7EAB-4FC7-AAC2-9C22382FB694}"/>
            </a:ext>
          </a:extLst>
        </xdr:cNvPr>
        <xdr:cNvSpPr txBox="1"/>
      </xdr:nvSpPr>
      <xdr:spPr>
        <a:xfrm>
          <a:off x="6710978" y="1155117"/>
          <a:ext cx="4989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7741B7A5-8CB3-4E7B-A957-20647289B797}"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6.86 l</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12</xdr:col>
      <xdr:colOff>406218</xdr:colOff>
      <xdr:row>4</xdr:row>
      <xdr:rowOff>17075</xdr:rowOff>
    </xdr:from>
    <xdr:to>
      <xdr:col>13</xdr:col>
      <xdr:colOff>268548</xdr:colOff>
      <xdr:row>6</xdr:row>
      <xdr:rowOff>93275</xdr:rowOff>
    </xdr:to>
    <xdr:pic>
      <xdr:nvPicPr>
        <xdr:cNvPr id="27" name="Graphic 26" descr="Speedometer Low outline">
          <a:extLst>
            <a:ext uri="{FF2B5EF4-FFF2-40B4-BE49-F238E27FC236}">
              <a16:creationId xmlns:a16="http://schemas.microsoft.com/office/drawing/2014/main" id="{2AA47C2C-B768-ACE9-5DDE-E50BF4AA1A0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679854" y="779075"/>
          <a:ext cx="468467" cy="457200"/>
        </a:xfrm>
        <a:prstGeom prst="rect">
          <a:avLst/>
        </a:prstGeom>
      </xdr:spPr>
    </xdr:pic>
    <xdr:clientData/>
  </xdr:twoCellAnchor>
  <xdr:twoCellAnchor>
    <xdr:from>
      <xdr:col>12</xdr:col>
      <xdr:colOff>394805</xdr:colOff>
      <xdr:row>6</xdr:row>
      <xdr:rowOff>12117</xdr:rowOff>
    </xdr:from>
    <xdr:to>
      <xdr:col>13</xdr:col>
      <xdr:colOff>279955</xdr:colOff>
      <xdr:row>7</xdr:row>
      <xdr:rowOff>86177</xdr:rowOff>
    </xdr:to>
    <xdr:sp macro="" textlink="Pvt_Calculations!A67">
      <xdr:nvSpPr>
        <xdr:cNvPr id="43" name="TextBox 42">
          <a:extLst>
            <a:ext uri="{FF2B5EF4-FFF2-40B4-BE49-F238E27FC236}">
              <a16:creationId xmlns:a16="http://schemas.microsoft.com/office/drawing/2014/main" id="{C589F4F1-0281-4DAA-A63B-320D96314F41}"/>
            </a:ext>
          </a:extLst>
        </xdr:cNvPr>
        <xdr:cNvSpPr txBox="1"/>
      </xdr:nvSpPr>
      <xdr:spPr>
        <a:xfrm>
          <a:off x="7668441" y="1155117"/>
          <a:ext cx="4912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7B2ACD7C-6F77-41A6-89CC-E2F41DAC55DA}"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4.89 l</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15</xdr:col>
      <xdr:colOff>100241</xdr:colOff>
      <xdr:row>6</xdr:row>
      <xdr:rowOff>13491</xdr:rowOff>
    </xdr:from>
    <xdr:to>
      <xdr:col>16</xdr:col>
      <xdr:colOff>235075</xdr:colOff>
      <xdr:row>7</xdr:row>
      <xdr:rowOff>87551</xdr:rowOff>
    </xdr:to>
    <xdr:sp macro="" textlink="Pvt_Calculations!A69">
      <xdr:nvSpPr>
        <xdr:cNvPr id="44" name="TextBox 43">
          <a:extLst>
            <a:ext uri="{FF2B5EF4-FFF2-40B4-BE49-F238E27FC236}">
              <a16:creationId xmlns:a16="http://schemas.microsoft.com/office/drawing/2014/main" id="{71D7F9B5-5546-45E9-B60E-7CCA13E86A35}"/>
            </a:ext>
          </a:extLst>
        </xdr:cNvPr>
        <xdr:cNvSpPr txBox="1"/>
      </xdr:nvSpPr>
      <xdr:spPr>
        <a:xfrm>
          <a:off x="9192286" y="1156491"/>
          <a:ext cx="74097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C33E496-9F76-49AC-901B-5F71AE127D1F}"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7,870.82 l</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15</xdr:col>
      <xdr:colOff>244777</xdr:colOff>
      <xdr:row>3</xdr:row>
      <xdr:rowOff>147741</xdr:rowOff>
    </xdr:from>
    <xdr:to>
      <xdr:col>16</xdr:col>
      <xdr:colOff>90546</xdr:colOff>
      <xdr:row>6</xdr:row>
      <xdr:rowOff>33441</xdr:rowOff>
    </xdr:to>
    <xdr:pic>
      <xdr:nvPicPr>
        <xdr:cNvPr id="47" name="Graphic 46" descr="Fuel outline">
          <a:extLst>
            <a:ext uri="{FF2B5EF4-FFF2-40B4-BE49-F238E27FC236}">
              <a16:creationId xmlns:a16="http://schemas.microsoft.com/office/drawing/2014/main" id="{A0B4E75F-2FBC-534C-E43A-7A6DCAA92A1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336822" y="719241"/>
          <a:ext cx="451906" cy="457200"/>
        </a:xfrm>
        <a:prstGeom prst="rect">
          <a:avLst/>
        </a:prstGeom>
      </xdr:spPr>
    </xdr:pic>
    <xdr:clientData/>
  </xdr:twoCellAnchor>
  <xdr:twoCellAnchor>
    <xdr:from>
      <xdr:col>17</xdr:col>
      <xdr:colOff>259872</xdr:colOff>
      <xdr:row>6</xdr:row>
      <xdr:rowOff>13966</xdr:rowOff>
    </xdr:from>
    <xdr:to>
      <xdr:col>18</xdr:col>
      <xdr:colOff>45187</xdr:colOff>
      <xdr:row>7</xdr:row>
      <xdr:rowOff>88026</xdr:rowOff>
    </xdr:to>
    <xdr:sp macro="" textlink="Pvt_Calculations!A70">
      <xdr:nvSpPr>
        <xdr:cNvPr id="45" name="TextBox 44">
          <a:extLst>
            <a:ext uri="{FF2B5EF4-FFF2-40B4-BE49-F238E27FC236}">
              <a16:creationId xmlns:a16="http://schemas.microsoft.com/office/drawing/2014/main" id="{F71A255D-3B7C-44D8-8747-28B6CA08267C}"/>
            </a:ext>
          </a:extLst>
        </xdr:cNvPr>
        <xdr:cNvSpPr txBox="1"/>
      </xdr:nvSpPr>
      <xdr:spPr>
        <a:xfrm>
          <a:off x="10564190" y="1156966"/>
          <a:ext cx="39145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1ED23D9-51C2-416B-9EAA-F37A9AFC7847}"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275</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17</xdr:col>
      <xdr:colOff>251625</xdr:colOff>
      <xdr:row>3</xdr:row>
      <xdr:rowOff>171076</xdr:rowOff>
    </xdr:from>
    <xdr:to>
      <xdr:col>18</xdr:col>
      <xdr:colOff>53433</xdr:colOff>
      <xdr:row>6</xdr:row>
      <xdr:rowOff>11056</xdr:rowOff>
    </xdr:to>
    <xdr:pic>
      <xdr:nvPicPr>
        <xdr:cNvPr id="53" name="Graphic 52" descr="Abacus outline">
          <a:extLst>
            <a:ext uri="{FF2B5EF4-FFF2-40B4-BE49-F238E27FC236}">
              <a16:creationId xmlns:a16="http://schemas.microsoft.com/office/drawing/2014/main" id="{FEE35753-5826-EC11-9D8E-3C085CD3896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0555943" y="742576"/>
          <a:ext cx="407945" cy="411480"/>
        </a:xfrm>
        <a:prstGeom prst="rect">
          <a:avLst/>
        </a:prstGeom>
      </xdr:spPr>
    </xdr:pic>
    <xdr:clientData/>
  </xdr:twoCellAnchor>
  <xdr:twoCellAnchor>
    <xdr:from>
      <xdr:col>22</xdr:col>
      <xdr:colOff>376022</xdr:colOff>
      <xdr:row>6</xdr:row>
      <xdr:rowOff>6643</xdr:rowOff>
    </xdr:from>
    <xdr:to>
      <xdr:col>23</xdr:col>
      <xdr:colOff>148129</xdr:colOff>
      <xdr:row>7</xdr:row>
      <xdr:rowOff>96348</xdr:rowOff>
    </xdr:to>
    <xdr:sp macro="" textlink="Pvt_Calculations!A72">
      <xdr:nvSpPr>
        <xdr:cNvPr id="55" name="TextBox 54">
          <a:extLst>
            <a:ext uri="{FF2B5EF4-FFF2-40B4-BE49-F238E27FC236}">
              <a16:creationId xmlns:a16="http://schemas.microsoft.com/office/drawing/2014/main" id="{759D04DF-1027-4A23-B0A2-84E1BB90D245}"/>
            </a:ext>
          </a:extLst>
        </xdr:cNvPr>
        <xdr:cNvSpPr txBox="1"/>
      </xdr:nvSpPr>
      <xdr:spPr>
        <a:xfrm>
          <a:off x="13711022" y="1149643"/>
          <a:ext cx="37824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2B7AB6B5-E4C0-46B1-9EFA-D247896618F0}"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7.5</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22</xdr:col>
      <xdr:colOff>384083</xdr:colOff>
      <xdr:row>4</xdr:row>
      <xdr:rowOff>18173</xdr:rowOff>
    </xdr:from>
    <xdr:to>
      <xdr:col>23</xdr:col>
      <xdr:colOff>140066</xdr:colOff>
      <xdr:row>6</xdr:row>
      <xdr:rowOff>2933</xdr:rowOff>
    </xdr:to>
    <xdr:pic>
      <xdr:nvPicPr>
        <xdr:cNvPr id="59" name="Graphic 58">
          <a:extLst>
            <a:ext uri="{FF2B5EF4-FFF2-40B4-BE49-F238E27FC236}">
              <a16:creationId xmlns:a16="http://schemas.microsoft.com/office/drawing/2014/main" id="{3F60BB97-60A4-A542-4E5B-BFCA612987A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3719083" y="780173"/>
          <a:ext cx="362119" cy="365760"/>
        </a:xfrm>
        <a:prstGeom prst="rect">
          <a:avLst/>
        </a:prstGeom>
      </xdr:spPr>
    </xdr:pic>
    <xdr:clientData/>
  </xdr:twoCellAnchor>
  <xdr:twoCellAnchor>
    <xdr:from>
      <xdr:col>20</xdr:col>
      <xdr:colOff>442708</xdr:colOff>
      <xdr:row>6</xdr:row>
      <xdr:rowOff>6015</xdr:rowOff>
    </xdr:from>
    <xdr:to>
      <xdr:col>21</xdr:col>
      <xdr:colOff>214816</xdr:colOff>
      <xdr:row>7</xdr:row>
      <xdr:rowOff>95720</xdr:rowOff>
    </xdr:to>
    <xdr:sp macro="" textlink="Pvt_Calculations!A71">
      <xdr:nvSpPr>
        <xdr:cNvPr id="54" name="TextBox 53">
          <a:extLst>
            <a:ext uri="{FF2B5EF4-FFF2-40B4-BE49-F238E27FC236}">
              <a16:creationId xmlns:a16="http://schemas.microsoft.com/office/drawing/2014/main" id="{04365D6D-3B50-487A-B19B-6795A4418F06}"/>
            </a:ext>
          </a:extLst>
        </xdr:cNvPr>
        <xdr:cNvSpPr txBox="1"/>
      </xdr:nvSpPr>
      <xdr:spPr>
        <a:xfrm>
          <a:off x="12565435" y="1149015"/>
          <a:ext cx="37824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E019952-DA1C-42F8-9589-9AD35CFE2F8C}"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8.5</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20</xdr:col>
      <xdr:colOff>450770</xdr:colOff>
      <xdr:row>4</xdr:row>
      <xdr:rowOff>42610</xdr:rowOff>
    </xdr:from>
    <xdr:to>
      <xdr:col>21</xdr:col>
      <xdr:colOff>206753</xdr:colOff>
      <xdr:row>6</xdr:row>
      <xdr:rowOff>27370</xdr:rowOff>
    </xdr:to>
    <xdr:pic>
      <xdr:nvPicPr>
        <xdr:cNvPr id="61" name="Graphic 60">
          <a:extLst>
            <a:ext uri="{FF2B5EF4-FFF2-40B4-BE49-F238E27FC236}">
              <a16:creationId xmlns:a16="http://schemas.microsoft.com/office/drawing/2014/main" id="{910537E5-06BA-96FB-A921-60F0FA8FE1A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573497" y="804610"/>
          <a:ext cx="362120" cy="365760"/>
        </a:xfrm>
        <a:prstGeom prst="rect">
          <a:avLst/>
        </a:prstGeom>
      </xdr:spPr>
    </xdr:pic>
    <xdr:clientData/>
  </xdr:twoCellAnchor>
  <xdr:twoCellAnchor>
    <xdr:from>
      <xdr:col>3</xdr:col>
      <xdr:colOff>395141</xdr:colOff>
      <xdr:row>8</xdr:row>
      <xdr:rowOff>101570</xdr:rowOff>
    </xdr:from>
    <xdr:to>
      <xdr:col>10</xdr:col>
      <xdr:colOff>151301</xdr:colOff>
      <xdr:row>16</xdr:row>
      <xdr:rowOff>132050</xdr:rowOff>
    </xdr:to>
    <xdr:sp macro="" textlink="Pvt_Calculations!A41">
      <xdr:nvSpPr>
        <xdr:cNvPr id="1040" name="KPI 1">
          <a:extLst>
            <a:ext uri="{FF2B5EF4-FFF2-40B4-BE49-F238E27FC236}">
              <a16:creationId xmlns:a16="http://schemas.microsoft.com/office/drawing/2014/main" id="{6773E1FE-A6DE-456B-AC9A-B0866D79DCCA}"/>
            </a:ext>
          </a:extLst>
        </xdr:cNvPr>
        <xdr:cNvSpPr/>
      </xdr:nvSpPr>
      <xdr:spPr>
        <a:xfrm>
          <a:off x="2233880" y="1625570"/>
          <a:ext cx="4046551" cy="1554480"/>
        </a:xfrm>
        <a:prstGeom prst="roundRect">
          <a:avLst/>
        </a:prstGeom>
        <a:gradFill>
          <a:gsLst>
            <a:gs pos="0">
              <a:srgbClr val="B9E073"/>
            </a:gs>
            <a:gs pos="62000">
              <a:srgbClr val="1EAA6C"/>
            </a:gs>
            <a:gs pos="86000">
              <a:srgbClr val="0A8F8C"/>
            </a:gs>
            <a:gs pos="32000">
              <a:srgbClr val="3BC36E"/>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975A5059-7751-4493-82DB-66CEEB160486}" type="TxLink">
            <a:rPr lang="en-US" sz="14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algn="ctr"/>
            <a:t>Full and Partial Fuel Fill-Ups</a:t>
          </a:fld>
          <a:endParaRPr lang="sk-SK" sz="1400" b="1">
            <a:solidFill>
              <a:schemeClr val="bg1"/>
            </a:solidFill>
            <a:effectLst>
              <a:outerShdw blurRad="63500" sx="102000" sy="102000" algn="ctr" rotWithShape="0">
                <a:prstClr val="black">
                  <a:alpha val="40000"/>
                </a:prstClr>
              </a:outerShdw>
            </a:effectLst>
            <a:latin typeface="+mn-lt"/>
          </a:endParaRPr>
        </a:p>
      </xdr:txBody>
    </xdr:sp>
    <xdr:clientData/>
  </xdr:twoCellAnchor>
  <xdr:twoCellAnchor>
    <xdr:from>
      <xdr:col>10</xdr:col>
      <xdr:colOff>460778</xdr:colOff>
      <xdr:row>8</xdr:row>
      <xdr:rowOff>101570</xdr:rowOff>
    </xdr:from>
    <xdr:to>
      <xdr:col>17</xdr:col>
      <xdr:colOff>216938</xdr:colOff>
      <xdr:row>16</xdr:row>
      <xdr:rowOff>132050</xdr:rowOff>
    </xdr:to>
    <xdr:sp macro="" textlink="Pvt_Calculations!A43">
      <xdr:nvSpPr>
        <xdr:cNvPr id="1041" name="KPI 1">
          <a:extLst>
            <a:ext uri="{FF2B5EF4-FFF2-40B4-BE49-F238E27FC236}">
              <a16:creationId xmlns:a16="http://schemas.microsoft.com/office/drawing/2014/main" id="{6DA4266B-2B52-4C85-B78F-96B9C0214CCE}"/>
            </a:ext>
          </a:extLst>
        </xdr:cNvPr>
        <xdr:cNvSpPr/>
      </xdr:nvSpPr>
      <xdr:spPr>
        <a:xfrm>
          <a:off x="6589908" y="1625570"/>
          <a:ext cx="4046552" cy="1554480"/>
        </a:xfrm>
        <a:prstGeom prst="roundRect">
          <a:avLst/>
        </a:prstGeom>
        <a:gradFill>
          <a:gsLst>
            <a:gs pos="44000">
              <a:srgbClr val="046A90">
                <a:alpha val="70000"/>
              </a:srgbClr>
            </a:gs>
            <a:gs pos="100000">
              <a:srgbClr val="2384F9"/>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CC4113E-FA8F-4A34-A752-10E69A5D0381}" type="TxLink">
            <a:rPr lang="en-US" sz="14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algn="ctr"/>
            <a:t>Domestic vs. Foreign Refueling Share</a:t>
          </a:fld>
          <a:endParaRPr lang="sk-SK" sz="1400" b="1">
            <a:solidFill>
              <a:schemeClr val="bg1"/>
            </a:solidFill>
            <a:effectLst>
              <a:outerShdw blurRad="63500" sx="102000" sy="102000" algn="ctr" rotWithShape="0">
                <a:prstClr val="black">
                  <a:alpha val="40000"/>
                </a:prstClr>
              </a:outerShdw>
            </a:effectLst>
            <a:latin typeface="+mn-lt"/>
          </a:endParaRPr>
        </a:p>
      </xdr:txBody>
    </xdr:sp>
    <xdr:clientData/>
  </xdr:twoCellAnchor>
  <xdr:twoCellAnchor>
    <xdr:from>
      <xdr:col>3</xdr:col>
      <xdr:colOff>361949</xdr:colOff>
      <xdr:row>9</xdr:row>
      <xdr:rowOff>139560</xdr:rowOff>
    </xdr:from>
    <xdr:to>
      <xdr:col>10</xdr:col>
      <xdr:colOff>161925</xdr:colOff>
      <xdr:row>16</xdr:row>
      <xdr:rowOff>177660</xdr:rowOff>
    </xdr:to>
    <xdr:graphicFrame macro="">
      <xdr:nvGraphicFramePr>
        <xdr:cNvPr id="9" name="Chart 8">
          <a:extLst>
            <a:ext uri="{FF2B5EF4-FFF2-40B4-BE49-F238E27FC236}">
              <a16:creationId xmlns:a16="http://schemas.microsoft.com/office/drawing/2014/main" id="{AA752770-46A4-4FCD-B46C-2680BD912A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17</xdr:col>
      <xdr:colOff>526415</xdr:colOff>
      <xdr:row>8</xdr:row>
      <xdr:rowOff>101570</xdr:rowOff>
    </xdr:from>
    <xdr:to>
      <xdr:col>24</xdr:col>
      <xdr:colOff>282575</xdr:colOff>
      <xdr:row>16</xdr:row>
      <xdr:rowOff>132050</xdr:rowOff>
    </xdr:to>
    <xdr:sp macro="" textlink="Pvt_Calculations!A42">
      <xdr:nvSpPr>
        <xdr:cNvPr id="1042" name="KPI 1">
          <a:extLst>
            <a:ext uri="{FF2B5EF4-FFF2-40B4-BE49-F238E27FC236}">
              <a16:creationId xmlns:a16="http://schemas.microsoft.com/office/drawing/2014/main" id="{727F8352-DF79-42D1-850F-AE2DC047682A}"/>
            </a:ext>
          </a:extLst>
        </xdr:cNvPr>
        <xdr:cNvSpPr/>
      </xdr:nvSpPr>
      <xdr:spPr>
        <a:xfrm>
          <a:off x="10945937" y="1625570"/>
          <a:ext cx="4046551" cy="1554480"/>
        </a:xfrm>
        <a:prstGeom prst="roundRect">
          <a:avLst/>
        </a:prstGeom>
        <a:gradFill>
          <a:gsLst>
            <a:gs pos="44000">
              <a:srgbClr val="0A8F8C">
                <a:alpha val="58000"/>
              </a:srgbClr>
            </a:gs>
            <a:gs pos="17000">
              <a:srgbClr val="605776">
                <a:alpha val="79000"/>
              </a:srgbClr>
            </a:gs>
            <a:gs pos="83000">
              <a:srgbClr val="035261">
                <a:alpha val="75000"/>
              </a:srgbClr>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69E55CE-0004-4997-ADF8-71FCA3B51CF5}" type="TxLink">
            <a:rPr lang="en-US" sz="14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algn="ctr"/>
            <a:t>Distribution of Fill-Ups: Same Day vs. Single</a:t>
          </a:fld>
          <a:endParaRPr lang="sk-SK" sz="1400" b="1">
            <a:solidFill>
              <a:schemeClr val="bg1"/>
            </a:solidFill>
            <a:effectLst>
              <a:outerShdw blurRad="63500" sx="102000" sy="102000" algn="ctr" rotWithShape="0">
                <a:prstClr val="black">
                  <a:alpha val="40000"/>
                </a:prstClr>
              </a:outerShdw>
            </a:effectLst>
            <a:latin typeface="+mn-lt"/>
          </a:endParaRPr>
        </a:p>
      </xdr:txBody>
    </xdr:sp>
    <xdr:clientData/>
  </xdr:twoCellAnchor>
  <xdr:twoCellAnchor>
    <xdr:from>
      <xdr:col>17</xdr:col>
      <xdr:colOff>504825</xdr:colOff>
      <xdr:row>9</xdr:row>
      <xdr:rowOff>157267</xdr:rowOff>
    </xdr:from>
    <xdr:to>
      <xdr:col>24</xdr:col>
      <xdr:colOff>295870</xdr:colOff>
      <xdr:row>17</xdr:row>
      <xdr:rowOff>4867</xdr:rowOff>
    </xdr:to>
    <xdr:graphicFrame macro="">
      <xdr:nvGraphicFramePr>
        <xdr:cNvPr id="11" name="Day vs Single">
          <a:extLst>
            <a:ext uri="{FF2B5EF4-FFF2-40B4-BE49-F238E27FC236}">
              <a16:creationId xmlns:a16="http://schemas.microsoft.com/office/drawing/2014/main" id="{148FB242-FAE6-4FB1-BCDD-9C2D064D87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xdr:col>
      <xdr:colOff>395142</xdr:colOff>
      <xdr:row>17</xdr:row>
      <xdr:rowOff>74091</xdr:rowOff>
    </xdr:from>
    <xdr:to>
      <xdr:col>12</xdr:col>
      <xdr:colOff>276225</xdr:colOff>
      <xdr:row>29</xdr:row>
      <xdr:rowOff>169341</xdr:rowOff>
    </xdr:to>
    <xdr:sp macro="" textlink="">
      <xdr:nvSpPr>
        <xdr:cNvPr id="26" name="Rectangle: Rounded Corners 25">
          <a:extLst>
            <a:ext uri="{FF2B5EF4-FFF2-40B4-BE49-F238E27FC236}">
              <a16:creationId xmlns:a16="http://schemas.microsoft.com/office/drawing/2014/main" id="{41FDC0A2-D7DC-A5A2-B623-476A9043F28C}"/>
            </a:ext>
          </a:extLst>
        </xdr:cNvPr>
        <xdr:cNvSpPr/>
      </xdr:nvSpPr>
      <xdr:spPr>
        <a:xfrm>
          <a:off x="2223942" y="3312591"/>
          <a:ext cx="5367483" cy="2381250"/>
        </a:xfrm>
        <a:prstGeom prst="roundRect">
          <a:avLst/>
        </a:prstGeom>
        <a:gradFill>
          <a:gsLst>
            <a:gs pos="0">
              <a:schemeClr val="bg1"/>
            </a:gs>
            <a:gs pos="9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2</xdr:col>
      <xdr:colOff>608192</xdr:colOff>
      <xdr:row>43</xdr:row>
      <xdr:rowOff>47492</xdr:rowOff>
    </xdr:from>
    <xdr:to>
      <xdr:col>23</xdr:col>
      <xdr:colOff>427852</xdr:colOff>
      <xdr:row>43</xdr:row>
      <xdr:rowOff>47492</xdr:rowOff>
    </xdr:to>
    <xdr:cxnSp macro="">
      <xdr:nvCxnSpPr>
        <xdr:cNvPr id="1036" name="CENTER CIARA VERTICAL" hidden="1">
          <a:extLst>
            <a:ext uri="{FF2B5EF4-FFF2-40B4-BE49-F238E27FC236}">
              <a16:creationId xmlns:a16="http://schemas.microsoft.com/office/drawing/2014/main" id="{F3CB9826-0BBC-5517-BC74-61E2FE9998BB}"/>
            </a:ext>
          </a:extLst>
        </xdr:cNvPr>
        <xdr:cNvCxnSpPr/>
      </xdr:nvCxnSpPr>
      <xdr:spPr>
        <a:xfrm>
          <a:off x="1827392" y="8238992"/>
          <a:ext cx="12621260" cy="0"/>
        </a:xfrm>
        <a:prstGeom prst="line">
          <a:avLst/>
        </a:prstGeom>
        <a:ln w="952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304993</xdr:colOff>
      <xdr:row>0</xdr:row>
      <xdr:rowOff>171451</xdr:rowOff>
    </xdr:from>
    <xdr:to>
      <xdr:col>24</xdr:col>
      <xdr:colOff>304993</xdr:colOff>
      <xdr:row>43</xdr:row>
      <xdr:rowOff>35932</xdr:rowOff>
    </xdr:to>
    <xdr:cxnSp macro="">
      <xdr:nvCxnSpPr>
        <xdr:cNvPr id="1039" name="CENTER CIARA HORIZONTAL" hidden="1">
          <a:extLst>
            <a:ext uri="{FF2B5EF4-FFF2-40B4-BE49-F238E27FC236}">
              <a16:creationId xmlns:a16="http://schemas.microsoft.com/office/drawing/2014/main" id="{6CF880C8-7995-497C-8F23-00E57FD4FAAF}"/>
            </a:ext>
          </a:extLst>
        </xdr:cNvPr>
        <xdr:cNvCxnSpPr/>
      </xdr:nvCxnSpPr>
      <xdr:spPr>
        <a:xfrm rot="16200000">
          <a:off x="10922900" y="4199442"/>
          <a:ext cx="8055981" cy="0"/>
        </a:xfrm>
        <a:prstGeom prst="line">
          <a:avLst/>
        </a:prstGeom>
        <a:ln w="2222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438151</xdr:colOff>
      <xdr:row>17</xdr:row>
      <xdr:rowOff>87947</xdr:rowOff>
    </xdr:from>
    <xdr:to>
      <xdr:col>24</xdr:col>
      <xdr:colOff>285751</xdr:colOff>
      <xdr:row>29</xdr:row>
      <xdr:rowOff>183197</xdr:rowOff>
    </xdr:to>
    <xdr:sp macro="" textlink="">
      <xdr:nvSpPr>
        <xdr:cNvPr id="28" name="Rectangle: Rounded Corners 27">
          <a:extLst>
            <a:ext uri="{FF2B5EF4-FFF2-40B4-BE49-F238E27FC236}">
              <a16:creationId xmlns:a16="http://schemas.microsoft.com/office/drawing/2014/main" id="{FB3D5954-5FF3-43B8-883B-660EB86484B7}"/>
            </a:ext>
          </a:extLst>
        </xdr:cNvPr>
        <xdr:cNvSpPr/>
      </xdr:nvSpPr>
      <xdr:spPr>
        <a:xfrm>
          <a:off x="7753351" y="3326447"/>
          <a:ext cx="7162800" cy="2381250"/>
        </a:xfrm>
        <a:prstGeom prst="roundRect">
          <a:avLst/>
        </a:prstGeom>
        <a:gradFill>
          <a:gsLst>
            <a:gs pos="5000">
              <a:schemeClr val="bg1"/>
            </a:gs>
            <a:gs pos="8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3</xdr:col>
      <xdr:colOff>395142</xdr:colOff>
      <xdr:row>30</xdr:row>
      <xdr:rowOff>98338</xdr:rowOff>
    </xdr:from>
    <xdr:to>
      <xdr:col>6</xdr:col>
      <xdr:colOff>578022</xdr:colOff>
      <xdr:row>43</xdr:row>
      <xdr:rowOff>3088</xdr:rowOff>
    </xdr:to>
    <xdr:sp macro="" textlink="">
      <xdr:nvSpPr>
        <xdr:cNvPr id="29" name="Rectangle: Rounded Corners 28">
          <a:extLst>
            <a:ext uri="{FF2B5EF4-FFF2-40B4-BE49-F238E27FC236}">
              <a16:creationId xmlns:a16="http://schemas.microsoft.com/office/drawing/2014/main" id="{5A4083C3-3197-4B62-B7D8-40CF529D95F2}"/>
            </a:ext>
          </a:extLst>
        </xdr:cNvPr>
        <xdr:cNvSpPr/>
      </xdr:nvSpPr>
      <xdr:spPr>
        <a:xfrm>
          <a:off x="2223942" y="5813338"/>
          <a:ext cx="2011680" cy="2381250"/>
        </a:xfrm>
        <a:prstGeom prst="roundRect">
          <a:avLst/>
        </a:prstGeom>
        <a:gradFill>
          <a:gsLst>
            <a:gs pos="0">
              <a:schemeClr val="bg1"/>
            </a:gs>
            <a:gs pos="9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7</xdr:col>
      <xdr:colOff>144030</xdr:colOff>
      <xdr:row>30</xdr:row>
      <xdr:rowOff>98338</xdr:rowOff>
    </xdr:from>
    <xdr:to>
      <xdr:col>15</xdr:col>
      <xdr:colOff>204990</xdr:colOff>
      <xdr:row>43</xdr:row>
      <xdr:rowOff>3088</xdr:rowOff>
    </xdr:to>
    <xdr:sp macro="" textlink="">
      <xdr:nvSpPr>
        <xdr:cNvPr id="31" name="Rectangle: Rounded Corners 30">
          <a:extLst>
            <a:ext uri="{FF2B5EF4-FFF2-40B4-BE49-F238E27FC236}">
              <a16:creationId xmlns:a16="http://schemas.microsoft.com/office/drawing/2014/main" id="{C3D0CBB2-2CA9-420E-B3AE-FC7734EF80B7}"/>
            </a:ext>
          </a:extLst>
        </xdr:cNvPr>
        <xdr:cNvSpPr/>
      </xdr:nvSpPr>
      <xdr:spPr>
        <a:xfrm>
          <a:off x="4411230" y="5813338"/>
          <a:ext cx="4937760" cy="2381250"/>
        </a:xfrm>
        <a:prstGeom prst="roundRect">
          <a:avLst/>
        </a:prstGeom>
        <a:gradFill>
          <a:gsLst>
            <a:gs pos="0">
              <a:schemeClr val="bg1"/>
            </a:gs>
            <a:gs pos="9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15</xdr:col>
      <xdr:colOff>376090</xdr:colOff>
      <xdr:row>30</xdr:row>
      <xdr:rowOff>98338</xdr:rowOff>
    </xdr:from>
    <xdr:to>
      <xdr:col>24</xdr:col>
      <xdr:colOff>284650</xdr:colOff>
      <xdr:row>43</xdr:row>
      <xdr:rowOff>3088</xdr:rowOff>
    </xdr:to>
    <xdr:sp macro="" textlink="">
      <xdr:nvSpPr>
        <xdr:cNvPr id="33" name="Rectangle: Rounded Corners 32">
          <a:extLst>
            <a:ext uri="{FF2B5EF4-FFF2-40B4-BE49-F238E27FC236}">
              <a16:creationId xmlns:a16="http://schemas.microsoft.com/office/drawing/2014/main" id="{4CA65307-3BEC-4FAA-8A6E-E927578605C3}"/>
            </a:ext>
          </a:extLst>
        </xdr:cNvPr>
        <xdr:cNvSpPr/>
      </xdr:nvSpPr>
      <xdr:spPr>
        <a:xfrm>
          <a:off x="9520090" y="5813338"/>
          <a:ext cx="5394960" cy="2381250"/>
        </a:xfrm>
        <a:prstGeom prst="roundRect">
          <a:avLst/>
        </a:prstGeom>
        <a:gradFill>
          <a:gsLst>
            <a:gs pos="0">
              <a:schemeClr val="bg1"/>
            </a:gs>
            <a:gs pos="9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15</xdr:col>
      <xdr:colOff>433241</xdr:colOff>
      <xdr:row>31</xdr:row>
      <xdr:rowOff>112273</xdr:rowOff>
    </xdr:from>
    <xdr:to>
      <xdr:col>24</xdr:col>
      <xdr:colOff>320673</xdr:colOff>
      <xdr:row>42</xdr:row>
      <xdr:rowOff>188476</xdr:rowOff>
    </xdr:to>
    <xdr:graphicFrame macro="">
      <xdr:nvGraphicFramePr>
        <xdr:cNvPr id="18" name="Chart 17">
          <a:extLst>
            <a:ext uri="{FF2B5EF4-FFF2-40B4-BE49-F238E27FC236}">
              <a16:creationId xmlns:a16="http://schemas.microsoft.com/office/drawing/2014/main" id="{B00ABA6A-9D3F-481D-B38A-FBCD76BCB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xdr:col>
      <xdr:colOff>362819</xdr:colOff>
      <xdr:row>30</xdr:row>
      <xdr:rowOff>96982</xdr:rowOff>
    </xdr:from>
    <xdr:to>
      <xdr:col>6</xdr:col>
      <xdr:colOff>590550</xdr:colOff>
      <xdr:row>42</xdr:row>
      <xdr:rowOff>166255</xdr:rowOff>
    </xdr:to>
    <xdr:graphicFrame macro="">
      <xdr:nvGraphicFramePr>
        <xdr:cNvPr id="15" name="Chart 14">
          <a:extLst>
            <a:ext uri="{FF2B5EF4-FFF2-40B4-BE49-F238E27FC236}">
              <a16:creationId xmlns:a16="http://schemas.microsoft.com/office/drawing/2014/main" id="{9381B333-5363-4420-94DC-6C710D3EB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12</xdr:col>
      <xdr:colOff>342900</xdr:colOff>
      <xdr:row>17</xdr:row>
      <xdr:rowOff>85725</xdr:rowOff>
    </xdr:from>
    <xdr:to>
      <xdr:col>24</xdr:col>
      <xdr:colOff>352425</xdr:colOff>
      <xdr:row>29</xdr:row>
      <xdr:rowOff>161925</xdr:rowOff>
    </xdr:to>
    <xdr:graphicFrame macro="">
      <xdr:nvGraphicFramePr>
        <xdr:cNvPr id="16" name="Chart 15">
          <a:extLst>
            <a:ext uri="{FF2B5EF4-FFF2-40B4-BE49-F238E27FC236}">
              <a16:creationId xmlns:a16="http://schemas.microsoft.com/office/drawing/2014/main" id="{14F06607-5705-4D49-9738-C42C9647E8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xdr:col>
      <xdr:colOff>42334</xdr:colOff>
      <xdr:row>30</xdr:row>
      <xdr:rowOff>103907</xdr:rowOff>
    </xdr:from>
    <xdr:to>
      <xdr:col>15</xdr:col>
      <xdr:colOff>304607</xdr:colOff>
      <xdr:row>42</xdr:row>
      <xdr:rowOff>181838</xdr:rowOff>
    </xdr:to>
    <xdr:graphicFrame macro="">
      <xdr:nvGraphicFramePr>
        <xdr:cNvPr id="17" name="Chart 16">
          <a:extLst>
            <a:ext uri="{FF2B5EF4-FFF2-40B4-BE49-F238E27FC236}">
              <a16:creationId xmlns:a16="http://schemas.microsoft.com/office/drawing/2014/main" id="{98B3B5AB-24CC-400F-87EC-1F00852905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xdr:col>
      <xdr:colOff>342899</xdr:colOff>
      <xdr:row>18</xdr:row>
      <xdr:rowOff>104775</xdr:rowOff>
    </xdr:from>
    <xdr:to>
      <xdr:col>12</xdr:col>
      <xdr:colOff>342899</xdr:colOff>
      <xdr:row>28</xdr:row>
      <xdr:rowOff>180974</xdr:rowOff>
    </xdr:to>
    <xdr:graphicFrame macro="">
      <xdr:nvGraphicFramePr>
        <xdr:cNvPr id="7" name="Chart 6">
          <a:extLst>
            <a:ext uri="{FF2B5EF4-FFF2-40B4-BE49-F238E27FC236}">
              <a16:creationId xmlns:a16="http://schemas.microsoft.com/office/drawing/2014/main" id="{6824313C-E48E-4353-A3F2-27A5DD268D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4</xdr:col>
      <xdr:colOff>276224</xdr:colOff>
      <xdr:row>11</xdr:row>
      <xdr:rowOff>163370</xdr:rowOff>
    </xdr:from>
    <xdr:to>
      <xdr:col>6</xdr:col>
      <xdr:colOff>337184</xdr:colOff>
      <xdr:row>13</xdr:row>
      <xdr:rowOff>187519</xdr:rowOff>
    </xdr:to>
    <xdr:sp macro="" textlink="Pvt_Calculations!A46">
      <xdr:nvSpPr>
        <xdr:cNvPr id="49" name="TextBox 48">
          <a:extLst>
            <a:ext uri="{FF2B5EF4-FFF2-40B4-BE49-F238E27FC236}">
              <a16:creationId xmlns:a16="http://schemas.microsoft.com/office/drawing/2014/main" id="{89FD0F50-0030-46AC-2A4B-B29163740A5F}"/>
            </a:ext>
          </a:extLst>
        </xdr:cNvPr>
        <xdr:cNvSpPr txBox="1">
          <a:spLocks noChangeAspect="1"/>
        </xdr:cNvSpPr>
      </xdr:nvSpPr>
      <xdr:spPr>
        <a:xfrm>
          <a:off x="2727876" y="2258870"/>
          <a:ext cx="1286786" cy="405149"/>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BA8F892-450B-4786-8603-37FD697F7A68}" type="TxLink">
            <a:rPr lang="en-US" sz="2000" b="1" i="0" u="none" strike="noStrike">
              <a:solidFill>
                <a:schemeClr val="bg1"/>
              </a:solidFill>
              <a:effectLst>
                <a:outerShdw blurRad="63500" sx="102000" sy="102000" algn="ctr" rotWithShape="0">
                  <a:prstClr val="black">
                    <a:alpha val="40000"/>
                  </a:prstClr>
                </a:outerShdw>
              </a:effectLst>
              <a:latin typeface="Calibri"/>
              <a:ea typeface="Calibri"/>
              <a:cs typeface="Calibri"/>
            </a:rPr>
            <a:pPr/>
            <a:t>78.27%</a:t>
          </a:fld>
          <a:endParaRPr lang="sk-SK" sz="2000" b="1">
            <a:solidFill>
              <a:schemeClr val="bg1"/>
            </a:solidFill>
            <a:effectLst>
              <a:outerShdw blurRad="63500" sx="102000" sy="102000" algn="ctr" rotWithShape="0">
                <a:prstClr val="black">
                  <a:alpha val="40000"/>
                </a:prstClr>
              </a:outerShdw>
            </a:effectLst>
          </a:endParaRPr>
        </a:p>
      </xdr:txBody>
    </xdr:sp>
    <xdr:clientData/>
  </xdr:twoCellAnchor>
  <xdr:twoCellAnchor>
    <xdr:from>
      <xdr:col>8</xdr:col>
      <xdr:colOff>28574</xdr:colOff>
      <xdr:row>11</xdr:row>
      <xdr:rowOff>163370</xdr:rowOff>
    </xdr:from>
    <xdr:to>
      <xdr:col>10</xdr:col>
      <xdr:colOff>89534</xdr:colOff>
      <xdr:row>13</xdr:row>
      <xdr:rowOff>187519</xdr:rowOff>
    </xdr:to>
    <xdr:sp macro="" textlink="Pvt_Calculations!A45">
      <xdr:nvSpPr>
        <xdr:cNvPr id="50" name="TextBox 49">
          <a:extLst>
            <a:ext uri="{FF2B5EF4-FFF2-40B4-BE49-F238E27FC236}">
              <a16:creationId xmlns:a16="http://schemas.microsoft.com/office/drawing/2014/main" id="{51FAF77E-5C17-4852-8DE1-ECDA435030F7}"/>
            </a:ext>
          </a:extLst>
        </xdr:cNvPr>
        <xdr:cNvSpPr txBox="1">
          <a:spLocks noChangeAspect="1"/>
        </xdr:cNvSpPr>
      </xdr:nvSpPr>
      <xdr:spPr>
        <a:xfrm>
          <a:off x="4931878" y="2258870"/>
          <a:ext cx="1286786" cy="405149"/>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D381625-C6F8-4FDD-9F11-E78DC4EF71B7}" type="TxLink">
            <a:rPr lang="en-US" sz="2000" b="1" i="0" u="none" strike="noStrike">
              <a:solidFill>
                <a:schemeClr val="bg1"/>
              </a:solidFill>
              <a:effectLst>
                <a:outerShdw blurRad="63500" sx="102000" sy="102000" algn="ctr" rotWithShape="0">
                  <a:prstClr val="black">
                    <a:alpha val="40000"/>
                  </a:prstClr>
                </a:outerShdw>
              </a:effectLst>
              <a:latin typeface="Calibri"/>
              <a:ea typeface="Calibri"/>
              <a:cs typeface="Calibri"/>
            </a:rPr>
            <a:pPr marL="0" indent="0"/>
            <a:t>21.73%</a:t>
          </a:fld>
          <a:endParaRPr lang="sk-SK" sz="2000" b="1" i="0" u="none" strike="noStrike">
            <a:solidFill>
              <a:schemeClr val="bg1"/>
            </a:solidFill>
            <a:effectLst>
              <a:outerShdw blurRad="63500" sx="102000" sy="102000" algn="ctr" rotWithShape="0">
                <a:prstClr val="black">
                  <a:alpha val="40000"/>
                </a:prstClr>
              </a:outerShdw>
            </a:effectLst>
            <a:latin typeface="Calibri"/>
            <a:ea typeface="Calibri"/>
            <a:cs typeface="Calibri"/>
          </a:endParaRPr>
        </a:p>
      </xdr:txBody>
    </xdr:sp>
    <xdr:clientData/>
  </xdr:twoCellAnchor>
  <xdr:twoCellAnchor>
    <xdr:from>
      <xdr:col>11</xdr:col>
      <xdr:colOff>305101</xdr:colOff>
      <xdr:row>11</xdr:row>
      <xdr:rowOff>163370</xdr:rowOff>
    </xdr:from>
    <xdr:to>
      <xdr:col>13</xdr:col>
      <xdr:colOff>366060</xdr:colOff>
      <xdr:row>13</xdr:row>
      <xdr:rowOff>187519</xdr:rowOff>
    </xdr:to>
    <xdr:sp macro="" textlink="Pvt_Calculations!A48">
      <xdr:nvSpPr>
        <xdr:cNvPr id="51" name="TextBox 50">
          <a:extLst>
            <a:ext uri="{FF2B5EF4-FFF2-40B4-BE49-F238E27FC236}">
              <a16:creationId xmlns:a16="http://schemas.microsoft.com/office/drawing/2014/main" id="{F4EBD525-3968-410E-A865-67A948147502}"/>
            </a:ext>
          </a:extLst>
        </xdr:cNvPr>
        <xdr:cNvSpPr txBox="1">
          <a:spLocks noChangeAspect="1"/>
        </xdr:cNvSpPr>
      </xdr:nvSpPr>
      <xdr:spPr>
        <a:xfrm>
          <a:off x="7047144" y="2258870"/>
          <a:ext cx="1286786" cy="405149"/>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92D8AEF-4D96-4CFB-9A61-A0BFF2F2D825}" type="TxLink">
            <a:rPr lang="en-US" sz="2000" b="1" i="0" u="none" strike="noStrike">
              <a:solidFill>
                <a:schemeClr val="bg1"/>
              </a:solidFill>
              <a:effectLst>
                <a:outerShdw blurRad="63500" sx="102000" sy="102000" algn="ctr" rotWithShape="0">
                  <a:prstClr val="black">
                    <a:alpha val="40000"/>
                  </a:prstClr>
                </a:outerShdw>
              </a:effectLst>
              <a:latin typeface="Calibri"/>
              <a:ea typeface="Calibri"/>
              <a:cs typeface="Calibri"/>
            </a:rPr>
            <a:pPr marL="0" indent="0"/>
            <a:t>70.18%</a:t>
          </a:fld>
          <a:endParaRPr lang="sk-SK" sz="2000" b="1" i="0" u="none" strike="noStrike">
            <a:solidFill>
              <a:schemeClr val="bg1"/>
            </a:solidFill>
            <a:effectLst>
              <a:outerShdw blurRad="63500" sx="102000" sy="102000" algn="ctr" rotWithShape="0">
                <a:prstClr val="black">
                  <a:alpha val="40000"/>
                </a:prstClr>
              </a:outerShdw>
            </a:effectLst>
            <a:latin typeface="Calibri"/>
            <a:ea typeface="Calibri"/>
            <a:cs typeface="Calibri"/>
          </a:endParaRPr>
        </a:p>
      </xdr:txBody>
    </xdr:sp>
    <xdr:clientData/>
  </xdr:twoCellAnchor>
  <xdr:twoCellAnchor>
    <xdr:from>
      <xdr:col>15</xdr:col>
      <xdr:colOff>68034</xdr:colOff>
      <xdr:row>11</xdr:row>
      <xdr:rowOff>163370</xdr:rowOff>
    </xdr:from>
    <xdr:to>
      <xdr:col>17</xdr:col>
      <xdr:colOff>128994</xdr:colOff>
      <xdr:row>13</xdr:row>
      <xdr:rowOff>187519</xdr:rowOff>
    </xdr:to>
    <xdr:sp macro="" textlink="Pvt_Calculations!A47">
      <xdr:nvSpPr>
        <xdr:cNvPr id="52" name="TextBox 51">
          <a:extLst>
            <a:ext uri="{FF2B5EF4-FFF2-40B4-BE49-F238E27FC236}">
              <a16:creationId xmlns:a16="http://schemas.microsoft.com/office/drawing/2014/main" id="{72A26F16-8AB4-4597-A85B-B98FC260C65B}"/>
            </a:ext>
          </a:extLst>
        </xdr:cNvPr>
        <xdr:cNvSpPr txBox="1">
          <a:spLocks noChangeAspect="1"/>
        </xdr:cNvSpPr>
      </xdr:nvSpPr>
      <xdr:spPr>
        <a:xfrm>
          <a:off x="9261730" y="2258870"/>
          <a:ext cx="1286786" cy="405149"/>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03EA845-3B69-4C4F-BF9C-325F3A3DAB4A}" type="TxLink">
            <a:rPr lang="en-US" sz="2000" b="1" i="0" u="none" strike="noStrike">
              <a:solidFill>
                <a:schemeClr val="bg1"/>
              </a:solidFill>
              <a:effectLst>
                <a:outerShdw blurRad="63500" sx="102000" sy="102000" algn="ctr" rotWithShape="0">
                  <a:prstClr val="black">
                    <a:alpha val="40000"/>
                  </a:prstClr>
                </a:outerShdw>
              </a:effectLst>
              <a:latin typeface="Calibri"/>
              <a:ea typeface="Calibri"/>
              <a:cs typeface="Calibri"/>
            </a:rPr>
            <a:pPr marL="0" indent="0"/>
            <a:t>29.82%</a:t>
          </a:fld>
          <a:endParaRPr lang="sk-SK" sz="2000" b="1" i="0" u="none" strike="noStrike">
            <a:solidFill>
              <a:schemeClr val="bg1"/>
            </a:solidFill>
            <a:effectLst>
              <a:outerShdw blurRad="63500" sx="102000" sy="102000" algn="ctr" rotWithShape="0">
                <a:prstClr val="black">
                  <a:alpha val="40000"/>
                </a:prstClr>
              </a:outerShdw>
            </a:effectLst>
            <a:latin typeface="Calibri"/>
            <a:ea typeface="Calibri"/>
            <a:cs typeface="Calibri"/>
          </a:endParaRPr>
        </a:p>
      </xdr:txBody>
    </xdr:sp>
    <xdr:clientData/>
  </xdr:twoCellAnchor>
  <xdr:twoCellAnchor>
    <xdr:from>
      <xdr:col>18</xdr:col>
      <xdr:colOff>361359</xdr:colOff>
      <xdr:row>11</xdr:row>
      <xdr:rowOff>163370</xdr:rowOff>
    </xdr:from>
    <xdr:to>
      <xdr:col>20</xdr:col>
      <xdr:colOff>422318</xdr:colOff>
      <xdr:row>13</xdr:row>
      <xdr:rowOff>187519</xdr:rowOff>
    </xdr:to>
    <xdr:sp macro="" textlink="Pvt_Calculations!A50">
      <xdr:nvSpPr>
        <xdr:cNvPr id="56" name="TextBox 55">
          <a:extLst>
            <a:ext uri="{FF2B5EF4-FFF2-40B4-BE49-F238E27FC236}">
              <a16:creationId xmlns:a16="http://schemas.microsoft.com/office/drawing/2014/main" id="{ED404AE1-8D64-4E03-87E0-3C7ED6FD0229}"/>
            </a:ext>
          </a:extLst>
        </xdr:cNvPr>
        <xdr:cNvSpPr txBox="1">
          <a:spLocks noChangeAspect="1"/>
        </xdr:cNvSpPr>
      </xdr:nvSpPr>
      <xdr:spPr>
        <a:xfrm>
          <a:off x="11393794" y="2258870"/>
          <a:ext cx="1286785" cy="405149"/>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F8104C3-8876-451B-922E-76AD0441AD19}" type="TxLink">
            <a:rPr lang="en-US" sz="2000" b="1" i="0" u="none" strike="noStrike">
              <a:solidFill>
                <a:schemeClr val="bg1"/>
              </a:solidFill>
              <a:effectLst>
                <a:outerShdw blurRad="63500" sx="102000" sy="102000" algn="ctr" rotWithShape="0">
                  <a:prstClr val="black">
                    <a:alpha val="40000"/>
                  </a:prstClr>
                </a:outerShdw>
              </a:effectLst>
              <a:latin typeface="Calibri"/>
              <a:ea typeface="Calibri"/>
              <a:cs typeface="Calibri"/>
            </a:rPr>
            <a:pPr marL="0" indent="0"/>
            <a:t>59.27%</a:t>
          </a:fld>
          <a:endParaRPr lang="sk-SK" sz="2000" b="1" i="0" u="none" strike="noStrike">
            <a:solidFill>
              <a:schemeClr val="bg1"/>
            </a:solidFill>
            <a:effectLst>
              <a:outerShdw blurRad="63500" sx="102000" sy="102000" algn="ctr" rotWithShape="0">
                <a:prstClr val="black">
                  <a:alpha val="40000"/>
                </a:prstClr>
              </a:outerShdw>
            </a:effectLst>
            <a:latin typeface="Calibri"/>
            <a:ea typeface="Calibri"/>
            <a:cs typeface="Calibri"/>
          </a:endParaRPr>
        </a:p>
      </xdr:txBody>
    </xdr:sp>
    <xdr:clientData/>
  </xdr:twoCellAnchor>
  <xdr:twoCellAnchor>
    <xdr:from>
      <xdr:col>22</xdr:col>
      <xdr:colOff>114767</xdr:colOff>
      <xdr:row>11</xdr:row>
      <xdr:rowOff>163370</xdr:rowOff>
    </xdr:from>
    <xdr:to>
      <xdr:col>24</xdr:col>
      <xdr:colOff>175726</xdr:colOff>
      <xdr:row>13</xdr:row>
      <xdr:rowOff>187519</xdr:rowOff>
    </xdr:to>
    <xdr:sp macro="" textlink="Pvt_Calculations!A49">
      <xdr:nvSpPr>
        <xdr:cNvPr id="57" name="TextBox 56">
          <a:extLst>
            <a:ext uri="{FF2B5EF4-FFF2-40B4-BE49-F238E27FC236}">
              <a16:creationId xmlns:a16="http://schemas.microsoft.com/office/drawing/2014/main" id="{C5BE48F1-0AA2-4C9D-868F-2CB6F315CA6A}"/>
            </a:ext>
          </a:extLst>
        </xdr:cNvPr>
        <xdr:cNvSpPr txBox="1">
          <a:spLocks noChangeAspect="1"/>
        </xdr:cNvSpPr>
      </xdr:nvSpPr>
      <xdr:spPr>
        <a:xfrm>
          <a:off x="13598854" y="2258870"/>
          <a:ext cx="1286785" cy="405149"/>
        </a:xfrm>
        <a:prstGeom prst="rect">
          <a:avLst/>
        </a:prstGeom>
        <a:noFill/>
        <a:ln w="9525" cmpd="sng">
          <a:no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432A1B3-6904-429F-B404-C773D4C47B0E}" type="TxLink">
            <a:rPr lang="en-US" sz="2000" b="1" i="0" u="none" strike="noStrike">
              <a:solidFill>
                <a:schemeClr val="bg1"/>
              </a:solidFill>
              <a:effectLst>
                <a:outerShdw blurRad="63500" sx="102000" sy="102000" algn="ctr" rotWithShape="0">
                  <a:prstClr val="black">
                    <a:alpha val="40000"/>
                  </a:prstClr>
                </a:outerShdw>
              </a:effectLst>
              <a:latin typeface="Calibri"/>
              <a:ea typeface="Calibri"/>
              <a:cs typeface="Calibri"/>
            </a:rPr>
            <a:pPr marL="0" indent="0"/>
            <a:t>40.73%</a:t>
          </a:fld>
          <a:endParaRPr lang="sk-SK" sz="2000" b="1" i="0" u="none" strike="noStrike">
            <a:solidFill>
              <a:schemeClr val="bg1"/>
            </a:solidFill>
            <a:effectLst>
              <a:outerShdw blurRad="63500" sx="102000" sy="102000" algn="ctr" rotWithShape="0">
                <a:prstClr val="black">
                  <a:alpha val="40000"/>
                </a:prstClr>
              </a:outerShdw>
            </a:effectLst>
            <a:latin typeface="Calibri"/>
            <a:ea typeface="Calibri"/>
            <a:cs typeface="Calibri"/>
          </a:endParaRPr>
        </a:p>
      </xdr:txBody>
    </xdr:sp>
    <xdr:clientData/>
  </xdr:twoCellAnchor>
  <xdr:oneCellAnchor>
    <xdr:from>
      <xdr:col>15</xdr:col>
      <xdr:colOff>359833</xdr:colOff>
      <xdr:row>30</xdr:row>
      <xdr:rowOff>110066</xdr:rowOff>
    </xdr:from>
    <xdr:ext cx="5439834" cy="311496"/>
    <xdr:sp macro="" textlink="Pvt_Calculations!A39">
      <xdr:nvSpPr>
        <xdr:cNvPr id="19" name="Total Fuel">
          <a:extLst>
            <a:ext uri="{FF2B5EF4-FFF2-40B4-BE49-F238E27FC236}">
              <a16:creationId xmlns:a16="http://schemas.microsoft.com/office/drawing/2014/main" id="{5A410E9D-5579-4A89-8C6E-25E8D2183435}"/>
            </a:ext>
          </a:extLst>
        </xdr:cNvPr>
        <xdr:cNvSpPr txBox="1"/>
      </xdr:nvSpPr>
      <xdr:spPr>
        <a:xfrm>
          <a:off x="9567333" y="5825066"/>
          <a:ext cx="543983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142B90C-F050-4A0C-8330-3418D8D9F7BB}" type="TxLink">
            <a:rPr lang="en-US" sz="1400" b="1" i="0" u="none" strike="noStrike">
              <a:solidFill>
                <a:schemeClr val="tx1"/>
              </a:solidFill>
              <a:effectLst>
                <a:outerShdw blurRad="50800" dist="38100" dir="8100000" algn="tr" rotWithShape="0">
                  <a:prstClr val="black">
                    <a:alpha val="40000"/>
                  </a:prstClr>
                </a:outerShdw>
              </a:effectLst>
              <a:latin typeface="+mn-lt"/>
              <a:ea typeface="Calibri"/>
              <a:cs typeface="Calibri"/>
            </a:rPr>
            <a:pPr algn="ctr"/>
            <a:t>Total Fuel</a:t>
          </a:fld>
          <a:endParaRPr lang="sk-SK" sz="1400" b="1">
            <a:solidFill>
              <a:schemeClr val="tx1"/>
            </a:solidFill>
            <a:effectLst>
              <a:outerShdw blurRad="50800" dist="38100" dir="8100000" algn="tr" rotWithShape="0">
                <a:prstClr val="black">
                  <a:alpha val="40000"/>
                </a:prstClr>
              </a:outerShdw>
            </a:effectLst>
            <a:latin typeface="+mn-lt"/>
          </a:endParaRPr>
        </a:p>
      </xdr:txBody>
    </xdr:sp>
    <xdr:clientData/>
  </xdr:oneCellAnchor>
  <xdr:oneCellAnchor>
    <xdr:from>
      <xdr:col>6</xdr:col>
      <xdr:colOff>459825</xdr:colOff>
      <xdr:row>17</xdr:row>
      <xdr:rowOff>85726</xdr:rowOff>
    </xdr:from>
    <xdr:ext cx="1564467" cy="311496"/>
    <xdr:sp macro="" textlink="Pvt_Calculations!A38">
      <xdr:nvSpPr>
        <xdr:cNvPr id="14" name="Num. of Fill-Ups">
          <a:extLst>
            <a:ext uri="{FF2B5EF4-FFF2-40B4-BE49-F238E27FC236}">
              <a16:creationId xmlns:a16="http://schemas.microsoft.com/office/drawing/2014/main" id="{8B793219-7BE9-4FC5-ABBF-85DBEC09D1C4}"/>
            </a:ext>
          </a:extLst>
        </xdr:cNvPr>
        <xdr:cNvSpPr txBox="1"/>
      </xdr:nvSpPr>
      <xdr:spPr>
        <a:xfrm>
          <a:off x="4117425" y="3324226"/>
          <a:ext cx="156446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CA8D385D-B1A0-4FF6-8D4C-0D9EE4505890}" type="TxLink">
            <a:rPr lang="en-US" sz="1400" b="1" i="0" u="none" strike="noStrike">
              <a:solidFill>
                <a:srgbClr val="000000"/>
              </a:solidFill>
              <a:effectLst>
                <a:outerShdw blurRad="50800" dist="38100" dir="8100000" algn="tr" rotWithShape="0">
                  <a:prstClr val="black">
                    <a:alpha val="40000"/>
                  </a:prstClr>
                </a:outerShdw>
              </a:effectLst>
              <a:latin typeface="+mn-lt"/>
              <a:ea typeface="Calibri"/>
              <a:cs typeface="Calibri"/>
            </a:rPr>
            <a:pPr algn="ctr"/>
            <a:t>Number of Fill-ups</a:t>
          </a:fld>
          <a:endParaRPr lang="en-US" sz="1400" b="1">
            <a:effectLst>
              <a:outerShdw blurRad="50800" dist="38100" dir="8100000" algn="tr" rotWithShape="0">
                <a:prstClr val="black">
                  <a:alpha val="40000"/>
                </a:prstClr>
              </a:outerShdw>
            </a:effectLst>
            <a:latin typeface="+mn-lt"/>
          </a:endParaRPr>
        </a:p>
      </xdr:txBody>
    </xdr:sp>
    <xdr:clientData/>
  </xdr:oneCellAnchor>
  <xdr:twoCellAnchor>
    <xdr:from>
      <xdr:col>0</xdr:col>
      <xdr:colOff>578808</xdr:colOff>
      <xdr:row>13</xdr:row>
      <xdr:rowOff>114300</xdr:rowOff>
    </xdr:from>
    <xdr:to>
      <xdr:col>3</xdr:col>
      <xdr:colOff>83293</xdr:colOff>
      <xdr:row>15</xdr:row>
      <xdr:rowOff>104776</xdr:rowOff>
    </xdr:to>
    <xdr:sp macro="[0]!NavDistance" textlink="Pvt_Calculations!A75">
      <xdr:nvSpPr>
        <xdr:cNvPr id="48" name="btnDistance">
          <a:extLst>
            <a:ext uri="{FF2B5EF4-FFF2-40B4-BE49-F238E27FC236}">
              <a16:creationId xmlns:a16="http://schemas.microsoft.com/office/drawing/2014/main" id="{1FD5B386-2ABB-4D4B-9E4E-7D56F64C2425}"/>
            </a:ext>
          </a:extLst>
        </xdr:cNvPr>
        <xdr:cNvSpPr txBox="1"/>
      </xdr:nvSpPr>
      <xdr:spPr>
        <a:xfrm>
          <a:off x="578808" y="2590800"/>
          <a:ext cx="1333285" cy="371476"/>
        </a:xfrm>
        <a:prstGeom prst="roundRect">
          <a:avLst/>
        </a:prstGeom>
        <a:solidFill>
          <a:srgbClr val="03376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2021B1E-0D6A-4071-9107-A16B7A17352A}" type="TxLink">
            <a:rPr lang="en-US" sz="1400" b="1" i="0" u="none" strike="noStrike">
              <a:solidFill>
                <a:srgbClr val="C8C8C8"/>
              </a:solidFill>
              <a:latin typeface="Calibri"/>
              <a:ea typeface="Calibri"/>
              <a:cs typeface="Calibri"/>
            </a:rPr>
            <a:pPr marL="0" indent="0" algn="r"/>
            <a:t>DISTANCE</a:t>
          </a:fld>
          <a:endParaRPr lang="sk-SK" sz="1400" b="1" i="0" u="none" strike="noStrike">
            <a:solidFill>
              <a:srgbClr val="C8C8C8"/>
            </a:solidFill>
            <a:latin typeface="Calibri"/>
            <a:ea typeface="Calibri"/>
            <a:cs typeface="Calibri"/>
          </a:endParaRPr>
        </a:p>
      </xdr:txBody>
    </xdr:sp>
    <xdr:clientData/>
  </xdr:twoCellAnchor>
  <xdr:twoCellAnchor>
    <xdr:from>
      <xdr:col>0</xdr:col>
      <xdr:colOff>580432</xdr:colOff>
      <xdr:row>14</xdr:row>
      <xdr:rowOff>20098</xdr:rowOff>
    </xdr:from>
    <xdr:to>
      <xdr:col>1</xdr:col>
      <xdr:colOff>290872</xdr:colOff>
      <xdr:row>14</xdr:row>
      <xdr:rowOff>184690</xdr:rowOff>
    </xdr:to>
    <xdr:sp macro="[0]!NavDistance" textlink="">
      <xdr:nvSpPr>
        <xdr:cNvPr id="1055" name="icoDistance">
          <a:extLst>
            <a:ext uri="{FF2B5EF4-FFF2-40B4-BE49-F238E27FC236}">
              <a16:creationId xmlns:a16="http://schemas.microsoft.com/office/drawing/2014/main" id="{A3E838DA-4A8B-E6F3-35CA-5E4B6994A633}"/>
            </a:ext>
          </a:extLst>
        </xdr:cNvPr>
        <xdr:cNvSpPr/>
      </xdr:nvSpPr>
      <xdr:spPr>
        <a:xfrm>
          <a:off x="580432" y="2687098"/>
          <a:ext cx="320040" cy="164592"/>
        </a:xfrm>
        <a:custGeom>
          <a:avLst/>
          <a:gdLst>
            <a:gd name="connsiteX0" fmla="*/ 474812 w 707311"/>
            <a:gd name="connsiteY0" fmla="*/ 72577 h 581031"/>
            <a:gd name="connsiteX1" fmla="*/ 639661 w 707311"/>
            <a:gd name="connsiteY1" fmla="*/ 164294 h 581031"/>
            <a:gd name="connsiteX2" fmla="*/ 683914 w 707311"/>
            <a:gd name="connsiteY2" fmla="*/ 332477 h 581031"/>
            <a:gd name="connsiteX3" fmla="*/ 523361 w 707311"/>
            <a:gd name="connsiteY3" fmla="*/ 581032 h 581031"/>
            <a:gd name="connsiteX4" fmla="*/ 0 w 707311"/>
            <a:gd name="connsiteY4" fmla="*/ 581032 h 581031"/>
            <a:gd name="connsiteX5" fmla="*/ 417052 w 707311"/>
            <a:gd name="connsiteY5" fmla="*/ 323599 h 581031"/>
            <a:gd name="connsiteX6" fmla="*/ 466725 w 707311"/>
            <a:gd name="connsiteY6" fmla="*/ 161932 h 581031"/>
            <a:gd name="connsiteX7" fmla="*/ 380448 w 707311"/>
            <a:gd name="connsiteY7" fmla="*/ 72206 h 581031"/>
            <a:gd name="connsiteX8" fmla="*/ 476250 w 707311"/>
            <a:gd name="connsiteY8" fmla="*/ 7 h 581031"/>
            <a:gd name="connsiteX9" fmla="*/ 514350 w 707311"/>
            <a:gd name="connsiteY9" fmla="*/ 7 h 581031"/>
            <a:gd name="connsiteX10" fmla="*/ 474812 w 707311"/>
            <a:gd name="connsiteY10" fmla="*/ 72577 h 5810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07311" h="581031">
              <a:moveTo>
                <a:pt x="474812" y="72577"/>
              </a:moveTo>
              <a:cubicBezTo>
                <a:pt x="514750" y="99609"/>
                <a:pt x="621573" y="151416"/>
                <a:pt x="639661" y="164294"/>
              </a:cubicBezTo>
              <a:cubicBezTo>
                <a:pt x="664959" y="182296"/>
                <a:pt x="747141" y="222825"/>
                <a:pt x="683914" y="332477"/>
              </a:cubicBezTo>
              <a:cubicBezTo>
                <a:pt x="620687" y="442128"/>
                <a:pt x="562127" y="522929"/>
                <a:pt x="523361" y="581032"/>
              </a:cubicBezTo>
              <a:lnTo>
                <a:pt x="0" y="581032"/>
              </a:lnTo>
              <a:cubicBezTo>
                <a:pt x="130131" y="474209"/>
                <a:pt x="330460" y="386064"/>
                <a:pt x="417052" y="323599"/>
              </a:cubicBezTo>
              <a:cubicBezTo>
                <a:pt x="503644" y="261134"/>
                <a:pt x="508340" y="213948"/>
                <a:pt x="466725" y="161932"/>
              </a:cubicBezTo>
              <a:cubicBezTo>
                <a:pt x="428625" y="114307"/>
                <a:pt x="394449" y="100886"/>
                <a:pt x="380448" y="72206"/>
              </a:cubicBezTo>
              <a:cubicBezTo>
                <a:pt x="355521" y="21171"/>
                <a:pt x="445541" y="-432"/>
                <a:pt x="476250" y="7"/>
              </a:cubicBezTo>
              <a:cubicBezTo>
                <a:pt x="479974" y="7"/>
                <a:pt x="514350" y="7"/>
                <a:pt x="514350" y="7"/>
              </a:cubicBezTo>
              <a:cubicBezTo>
                <a:pt x="514350" y="7"/>
                <a:pt x="434864" y="45555"/>
                <a:pt x="474812" y="72577"/>
              </a:cubicBezTo>
              <a:close/>
            </a:path>
          </a:pathLst>
        </a:custGeom>
        <a:solidFill>
          <a:srgbClr val="C8C8C8"/>
        </a:solidFill>
        <a:ln w="9525" cap="flat">
          <a:noFill/>
          <a:prstDash val="solid"/>
          <a:miter/>
        </a:ln>
      </xdr:spPr>
      <xdr:txBody>
        <a:bodyPr rtlCol="0" anchor="ctr"/>
        <a:lstStyle/>
        <a:p>
          <a:endParaRPr lang="sk-SK">
            <a:solidFill>
              <a:srgbClr val="C8C8C8"/>
            </a:solidFill>
          </a:endParaRPr>
        </a:p>
      </xdr:txBody>
    </xdr:sp>
    <xdr:clientData/>
  </xdr:twoCellAnchor>
  <xdr:twoCellAnchor>
    <xdr:from>
      <xdr:col>0</xdr:col>
      <xdr:colOff>577322</xdr:colOff>
      <xdr:row>11</xdr:row>
      <xdr:rowOff>57150</xdr:rowOff>
    </xdr:from>
    <xdr:to>
      <xdr:col>3</xdr:col>
      <xdr:colOff>83546</xdr:colOff>
      <xdr:row>13</xdr:row>
      <xdr:rowOff>47626</xdr:rowOff>
    </xdr:to>
    <xdr:sp macro="[0]!NavCosts" textlink="Pvt_Calculations!A74">
      <xdr:nvSpPr>
        <xdr:cNvPr id="46" name="btnCosts">
          <a:extLst>
            <a:ext uri="{FF2B5EF4-FFF2-40B4-BE49-F238E27FC236}">
              <a16:creationId xmlns:a16="http://schemas.microsoft.com/office/drawing/2014/main" id="{2068AA46-F3C2-4BE4-9D48-A9E8A3813C17}"/>
            </a:ext>
          </a:extLst>
        </xdr:cNvPr>
        <xdr:cNvSpPr txBox="1"/>
      </xdr:nvSpPr>
      <xdr:spPr>
        <a:xfrm>
          <a:off x="577322" y="2152650"/>
          <a:ext cx="1335024" cy="371476"/>
        </a:xfrm>
        <a:prstGeom prst="roundRect">
          <a:avLst/>
        </a:prstGeom>
        <a:solidFill>
          <a:srgbClr val="03376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BC8258CA-CD71-4C09-A1F9-F6F9CA18BC35}" type="TxLink">
            <a:rPr lang="en-US" sz="1400" b="1" i="0" u="none" strike="noStrike">
              <a:solidFill>
                <a:srgbClr val="C8C8C8"/>
              </a:solidFill>
              <a:latin typeface="Calibri"/>
              <a:ea typeface="Calibri"/>
              <a:cs typeface="Calibri"/>
            </a:rPr>
            <a:pPr marL="0" indent="0" algn="r"/>
            <a:t>COSTS</a:t>
          </a:fld>
          <a:endParaRPr lang="sk-SK" sz="1400" b="1" i="0" u="none" strike="noStrike">
            <a:solidFill>
              <a:srgbClr val="C8C8C8"/>
            </a:solidFill>
            <a:latin typeface="Calibri"/>
            <a:ea typeface="Calibri"/>
            <a:cs typeface="Calibri"/>
          </a:endParaRPr>
        </a:p>
      </xdr:txBody>
    </xdr:sp>
    <xdr:clientData/>
  </xdr:twoCellAnchor>
  <xdr:twoCellAnchor>
    <xdr:from>
      <xdr:col>1</xdr:col>
      <xdr:colOff>18935</xdr:colOff>
      <xdr:row>11</xdr:row>
      <xdr:rowOff>97082</xdr:rowOff>
    </xdr:from>
    <xdr:to>
      <xdr:col>1</xdr:col>
      <xdr:colOff>293255</xdr:colOff>
      <xdr:row>12</xdr:row>
      <xdr:rowOff>180902</xdr:rowOff>
    </xdr:to>
    <xdr:pic macro="[0]!NavCosts">
      <xdr:nvPicPr>
        <xdr:cNvPr id="1049" name="icoCosts" descr="Coins with solid fill">
          <a:extLst>
            <a:ext uri="{FF2B5EF4-FFF2-40B4-BE49-F238E27FC236}">
              <a16:creationId xmlns:a16="http://schemas.microsoft.com/office/drawing/2014/main" id="{EB2E61AA-8440-6DB7-F276-A822B36825C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8535" y="2192582"/>
          <a:ext cx="274320" cy="274320"/>
        </a:xfrm>
        <a:prstGeom prst="rect">
          <a:avLst/>
        </a:prstGeom>
      </xdr:spPr>
    </xdr:pic>
    <xdr:clientData/>
  </xdr:twoCellAnchor>
  <xdr:twoCellAnchor>
    <xdr:from>
      <xdr:col>0</xdr:col>
      <xdr:colOff>576260</xdr:colOff>
      <xdr:row>9</xdr:row>
      <xdr:rowOff>0</xdr:rowOff>
    </xdr:from>
    <xdr:to>
      <xdr:col>3</xdr:col>
      <xdr:colOff>82021</xdr:colOff>
      <xdr:row>10</xdr:row>
      <xdr:rowOff>180976</xdr:rowOff>
    </xdr:to>
    <xdr:sp macro="[0]!NavFillUps" textlink="Pvt_Calculations!A73">
      <xdr:nvSpPr>
        <xdr:cNvPr id="39" name="btnFillUps">
          <a:extLst>
            <a:ext uri="{FF2B5EF4-FFF2-40B4-BE49-F238E27FC236}">
              <a16:creationId xmlns:a16="http://schemas.microsoft.com/office/drawing/2014/main" id="{0AA8A1A1-7257-DE6A-E846-B30CF4ECD3DB}"/>
            </a:ext>
          </a:extLst>
        </xdr:cNvPr>
        <xdr:cNvSpPr txBox="1"/>
      </xdr:nvSpPr>
      <xdr:spPr>
        <a:xfrm>
          <a:off x="576260" y="1714500"/>
          <a:ext cx="1334561" cy="371476"/>
        </a:xfrm>
        <a:prstGeom prst="roundRect">
          <a:avLst/>
        </a:prstGeom>
        <a:solidFill>
          <a:srgbClr val="00AA95"/>
        </a:solidFill>
        <a:ln w="9525" cmpd="sng">
          <a:noFill/>
        </a:ln>
        <a:effectLst>
          <a:outerShdw blurRad="152400" dist="37357" dir="2700000" rotWithShape="0">
            <a:scrgbClr r="0" g="0" b="0">
              <a:alpha val="60000"/>
            </a:sc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70AE3026-64C7-4E2E-8842-6144DBCE15D0}" type="TxLink">
            <a:rPr lang="en-US" sz="1400" b="1" i="0" u="none" strike="noStrike">
              <a:solidFill>
                <a:srgbClr val="FFFFFF"/>
              </a:solidFill>
              <a:latin typeface="Calibri"/>
              <a:ea typeface="Calibri"/>
              <a:cs typeface="Calibri"/>
            </a:rPr>
            <a:pPr marL="0" indent="0" algn="r"/>
            <a:t>FILL - UPS</a:t>
          </a:fld>
          <a:endParaRPr lang="sk-SK" sz="1400" b="1" i="0" u="none" strike="noStrike">
            <a:solidFill>
              <a:srgbClr val="FFFFFF"/>
            </a:solidFill>
            <a:latin typeface="Calibri"/>
            <a:ea typeface="Calibri"/>
            <a:cs typeface="Calibri"/>
          </a:endParaRPr>
        </a:p>
      </xdr:txBody>
    </xdr:sp>
    <xdr:clientData/>
  </xdr:twoCellAnchor>
  <xdr:twoCellAnchor>
    <xdr:from>
      <xdr:col>1</xdr:col>
      <xdr:colOff>14441</xdr:colOff>
      <xdr:row>9</xdr:row>
      <xdr:rowOff>33299</xdr:rowOff>
    </xdr:from>
    <xdr:to>
      <xdr:col>1</xdr:col>
      <xdr:colOff>295033</xdr:colOff>
      <xdr:row>10</xdr:row>
      <xdr:rowOff>135407</xdr:rowOff>
    </xdr:to>
    <xdr:pic macro="[0]!NavFillUps">
      <xdr:nvPicPr>
        <xdr:cNvPr id="1051" name="icoFillUps" descr="Fuel with solid fill">
          <a:extLst>
            <a:ext uri="{FF2B5EF4-FFF2-40B4-BE49-F238E27FC236}">
              <a16:creationId xmlns:a16="http://schemas.microsoft.com/office/drawing/2014/main" id="{F5F9CEFB-3537-6EE5-93BD-5217E343D937}"/>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4041" y="1747799"/>
          <a:ext cx="280592" cy="292608"/>
        </a:xfrm>
        <a:prstGeom prst="rect">
          <a:avLst/>
        </a:prstGeom>
        <a:effectLst>
          <a:outerShdw blurRad="152400" dist="37357" dir="2700000" rotWithShape="0">
            <a:scrgbClr r="0" g="0" b="0">
              <a:alpha val="60000"/>
            </a:scrgbClr>
          </a:outerShdw>
        </a:effectLst>
      </xdr:spPr>
    </xdr:pic>
    <xdr:clientData/>
  </xdr:twoCellAnchor>
  <xdr:twoCellAnchor editAs="oneCell">
    <xdr:from>
      <xdr:col>0</xdr:col>
      <xdr:colOff>539755</xdr:colOff>
      <xdr:row>36</xdr:row>
      <xdr:rowOff>63488</xdr:rowOff>
    </xdr:from>
    <xdr:to>
      <xdr:col>3</xdr:col>
      <xdr:colOff>69855</xdr:colOff>
      <xdr:row>43</xdr:row>
      <xdr:rowOff>101588</xdr:rowOff>
    </xdr:to>
    <xdr:pic>
      <xdr:nvPicPr>
        <xdr:cNvPr id="1057" name="Graphic 1056" descr="Convertible outline">
          <a:extLst>
            <a:ext uri="{FF2B5EF4-FFF2-40B4-BE49-F238E27FC236}">
              <a16:creationId xmlns:a16="http://schemas.microsoft.com/office/drawing/2014/main" id="{DF6265A4-45DE-50DF-760D-8903E0BB8B9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539755" y="6921488"/>
          <a:ext cx="1371600" cy="1371600"/>
        </a:xfrm>
        <a:prstGeom prst="rect">
          <a:avLst/>
        </a:prstGeom>
      </xdr:spPr>
    </xdr:pic>
    <xdr:clientData/>
  </xdr:twoCellAnchor>
  <xdr:twoCellAnchor editAs="oneCell">
    <xdr:from>
      <xdr:col>1</xdr:col>
      <xdr:colOff>21165</xdr:colOff>
      <xdr:row>20</xdr:row>
      <xdr:rowOff>137573</xdr:rowOff>
    </xdr:from>
    <xdr:to>
      <xdr:col>2</xdr:col>
      <xdr:colOff>596051</xdr:colOff>
      <xdr:row>26</xdr:row>
      <xdr:rowOff>183293</xdr:rowOff>
    </xdr:to>
    <xdr:pic>
      <xdr:nvPicPr>
        <xdr:cNvPr id="1059" name="Graphic 1058" descr="Gauge with solid fill">
          <a:extLst>
            <a:ext uri="{FF2B5EF4-FFF2-40B4-BE49-F238E27FC236}">
              <a16:creationId xmlns:a16="http://schemas.microsoft.com/office/drawing/2014/main" id="{81814861-54D0-6101-543D-049BED0CCE74}"/>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634998" y="3947573"/>
          <a:ext cx="1188720" cy="1188720"/>
        </a:xfrm>
        <a:prstGeom prst="rect">
          <a:avLst/>
        </a:prstGeom>
      </xdr:spPr>
    </xdr:pic>
    <xdr:clientData/>
  </xdr:twoCellAnchor>
  <xdr:twoCellAnchor editAs="oneCell">
    <xdr:from>
      <xdr:col>2</xdr:col>
      <xdr:colOff>552861</xdr:colOff>
      <xdr:row>24</xdr:row>
      <xdr:rowOff>71394</xdr:rowOff>
    </xdr:from>
    <xdr:to>
      <xdr:col>3</xdr:col>
      <xdr:colOff>167628</xdr:colOff>
      <xdr:row>25</xdr:row>
      <xdr:rowOff>109494</xdr:rowOff>
    </xdr:to>
    <xdr:pic>
      <xdr:nvPicPr>
        <xdr:cNvPr id="1060" name="Graphic 1059" descr="Fuel with solid fill">
          <a:extLst>
            <a:ext uri="{FF2B5EF4-FFF2-40B4-BE49-F238E27FC236}">
              <a16:creationId xmlns:a16="http://schemas.microsoft.com/office/drawing/2014/main" id="{FA859267-FD0A-4E75-B587-4A757DD0AC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8"/>
            </a:ext>
          </a:extLst>
        </a:blip>
        <a:stretch>
          <a:fillRect/>
        </a:stretch>
      </xdr:blipFill>
      <xdr:spPr>
        <a:xfrm>
          <a:off x="1780528" y="4643394"/>
          <a:ext cx="228600" cy="228600"/>
        </a:xfrm>
        <a:prstGeom prst="rect">
          <a:avLst/>
        </a:prstGeom>
      </xdr:spPr>
    </xdr:pic>
    <xdr:clientData/>
  </xdr:twoCellAnchor>
  <xdr:twoCellAnchor>
    <xdr:from>
      <xdr:col>0</xdr:col>
      <xdr:colOff>449785</xdr:colOff>
      <xdr:row>24</xdr:row>
      <xdr:rowOff>71955</xdr:rowOff>
    </xdr:from>
    <xdr:to>
      <xdr:col>1</xdr:col>
      <xdr:colOff>65963</xdr:colOff>
      <xdr:row>25</xdr:row>
      <xdr:rowOff>110055</xdr:rowOff>
    </xdr:to>
    <xdr:pic>
      <xdr:nvPicPr>
        <xdr:cNvPr id="1061" name="Graphic 1060" descr="Fuel outline">
          <a:extLst>
            <a:ext uri="{FF2B5EF4-FFF2-40B4-BE49-F238E27FC236}">
              <a16:creationId xmlns:a16="http://schemas.microsoft.com/office/drawing/2014/main" id="{397C4F7F-3DE5-47E3-A526-AEFCE68B1E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9785" y="4643955"/>
          <a:ext cx="230011" cy="228600"/>
        </a:xfrm>
        <a:prstGeom prst="rect">
          <a:avLst/>
        </a:prstGeom>
      </xdr:spPr>
    </xdr:pic>
    <xdr:clientData/>
  </xdr:twoCellAnchor>
  <xdr:twoCellAnchor>
    <xdr:from>
      <xdr:col>0</xdr:col>
      <xdr:colOff>447239</xdr:colOff>
      <xdr:row>41</xdr:row>
      <xdr:rowOff>53320</xdr:rowOff>
    </xdr:from>
    <xdr:to>
      <xdr:col>3</xdr:col>
      <xdr:colOff>160219</xdr:colOff>
      <xdr:row>41</xdr:row>
      <xdr:rowOff>53320</xdr:rowOff>
    </xdr:to>
    <xdr:cxnSp macro="">
      <xdr:nvCxnSpPr>
        <xdr:cNvPr id="1062" name="Straight Connector 1061">
          <a:extLst>
            <a:ext uri="{FF2B5EF4-FFF2-40B4-BE49-F238E27FC236}">
              <a16:creationId xmlns:a16="http://schemas.microsoft.com/office/drawing/2014/main" id="{B91E412C-C0FE-4E9E-9951-37851582F677}"/>
            </a:ext>
          </a:extLst>
        </xdr:cNvPr>
        <xdr:cNvCxnSpPr/>
      </xdr:nvCxnSpPr>
      <xdr:spPr>
        <a:xfrm rot="16200000">
          <a:off x="1224479" y="7086580"/>
          <a:ext cx="0" cy="1554480"/>
        </a:xfrm>
        <a:prstGeom prst="line">
          <a:avLst/>
        </a:prstGeom>
        <a:ln w="317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447675</xdr:colOff>
      <xdr:row>9</xdr:row>
      <xdr:rowOff>149086</xdr:rowOff>
    </xdr:from>
    <xdr:to>
      <xdr:col>17</xdr:col>
      <xdr:colOff>219075</xdr:colOff>
      <xdr:row>16</xdr:row>
      <xdr:rowOff>187186</xdr:rowOff>
    </xdr:to>
    <xdr:graphicFrame macro="">
      <xdr:nvGraphicFramePr>
        <xdr:cNvPr id="62" name="Chart 61">
          <a:extLst>
            <a:ext uri="{FF2B5EF4-FFF2-40B4-BE49-F238E27FC236}">
              <a16:creationId xmlns:a16="http://schemas.microsoft.com/office/drawing/2014/main" id="{2590C329-8CC7-4A6A-9D67-0D3AA24048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31750</xdr:colOff>
      <xdr:row>0</xdr:row>
      <xdr:rowOff>0</xdr:rowOff>
    </xdr:from>
    <xdr:to>
      <xdr:col>31</xdr:col>
      <xdr:colOff>441324</xdr:colOff>
      <xdr:row>69</xdr:row>
      <xdr:rowOff>180974</xdr:rowOff>
    </xdr:to>
    <xdr:sp macro="" textlink="">
      <xdr:nvSpPr>
        <xdr:cNvPr id="2" name="Rectangle 1">
          <a:extLst>
            <a:ext uri="{FF2B5EF4-FFF2-40B4-BE49-F238E27FC236}">
              <a16:creationId xmlns:a16="http://schemas.microsoft.com/office/drawing/2014/main" id="{F3375529-22E9-4A1A-B334-FE9DDCA3D49F}"/>
            </a:ext>
          </a:extLst>
        </xdr:cNvPr>
        <xdr:cNvSpPr/>
      </xdr:nvSpPr>
      <xdr:spPr>
        <a:xfrm>
          <a:off x="31750" y="0"/>
          <a:ext cx="19307174" cy="13325474"/>
        </a:xfrm>
        <a:prstGeom prst="rect">
          <a:avLst/>
        </a:prstGeom>
        <a:gradFill>
          <a:gsLst>
            <a:gs pos="0">
              <a:srgbClr val="4FAB60"/>
            </a:gs>
            <a:gs pos="65000">
              <a:srgbClr val="023554">
                <a:lumMod val="100000"/>
              </a:srgbClr>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solidFill>
              <a:srgbClr val="00AA95"/>
            </a:solidFill>
          </a:endParaRPr>
        </a:p>
      </xdr:txBody>
    </xdr:sp>
    <xdr:clientData/>
  </xdr:twoCellAnchor>
  <xdr:twoCellAnchor>
    <xdr:from>
      <xdr:col>0</xdr:col>
      <xdr:colOff>409575</xdr:colOff>
      <xdr:row>0</xdr:row>
      <xdr:rowOff>85726</xdr:rowOff>
    </xdr:from>
    <xdr:to>
      <xdr:col>24</xdr:col>
      <xdr:colOff>455929</xdr:colOff>
      <xdr:row>43</xdr:row>
      <xdr:rowOff>96204</xdr:rowOff>
    </xdr:to>
    <xdr:sp macro="" textlink="">
      <xdr:nvSpPr>
        <xdr:cNvPr id="3" name="Rectangle: Rounded Corners 2">
          <a:extLst>
            <a:ext uri="{FF2B5EF4-FFF2-40B4-BE49-F238E27FC236}">
              <a16:creationId xmlns:a16="http://schemas.microsoft.com/office/drawing/2014/main" id="{2BFC8B95-DE00-41C5-90AE-12171892A041}"/>
            </a:ext>
          </a:extLst>
        </xdr:cNvPr>
        <xdr:cNvSpPr>
          <a:spLocks noChangeAspect="1"/>
        </xdr:cNvSpPr>
      </xdr:nvSpPr>
      <xdr:spPr>
        <a:xfrm>
          <a:off x="409575" y="85726"/>
          <a:ext cx="14676754" cy="8201978"/>
        </a:xfrm>
        <a:prstGeom prst="roundRect">
          <a:avLst>
            <a:gd name="adj" fmla="val 4616"/>
          </a:avLst>
        </a:prstGeom>
        <a:gradFill>
          <a:gsLst>
            <a:gs pos="0">
              <a:srgbClr val="459E66"/>
            </a:gs>
            <a:gs pos="100000">
              <a:srgbClr val="052C6D"/>
            </a:gs>
            <a:gs pos="56000">
              <a:srgbClr val="016F7C"/>
            </a:gs>
          </a:gsLst>
          <a:lin ang="2700000" scaled="0"/>
        </a:gradFill>
        <a:ln>
          <a:noFill/>
        </a:ln>
        <a:effectLst>
          <a:outerShdw blurRad="127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chorCtr="0"/>
        <a:lstStyle/>
        <a:p>
          <a:pPr algn="l"/>
          <a:endParaRPr lang="sk-SK" sz="1100"/>
        </a:p>
      </xdr:txBody>
    </xdr:sp>
    <xdr:clientData/>
  </xdr:twoCellAnchor>
  <xdr:twoCellAnchor>
    <xdr:from>
      <xdr:col>0</xdr:col>
      <xdr:colOff>381000</xdr:colOff>
      <xdr:row>0</xdr:row>
      <xdr:rowOff>84667</xdr:rowOff>
    </xdr:from>
    <xdr:to>
      <xdr:col>3</xdr:col>
      <xdr:colOff>248709</xdr:colOff>
      <xdr:row>43</xdr:row>
      <xdr:rowOff>104773</xdr:rowOff>
    </xdr:to>
    <xdr:sp macro="" textlink="">
      <xdr:nvSpPr>
        <xdr:cNvPr id="4" name="Rectangle: Rounded Corners 3">
          <a:extLst>
            <a:ext uri="{FF2B5EF4-FFF2-40B4-BE49-F238E27FC236}">
              <a16:creationId xmlns:a16="http://schemas.microsoft.com/office/drawing/2014/main" id="{5BD3C21D-D383-4F03-A6DD-28FA3575F2DE}"/>
            </a:ext>
          </a:extLst>
        </xdr:cNvPr>
        <xdr:cNvSpPr/>
      </xdr:nvSpPr>
      <xdr:spPr>
        <a:xfrm>
          <a:off x="381000" y="84667"/>
          <a:ext cx="1696509" cy="8211606"/>
        </a:xfrm>
        <a:prstGeom prst="roundRect">
          <a:avLst>
            <a:gd name="adj" fmla="val 20216"/>
          </a:avLst>
        </a:prstGeom>
        <a:gradFill>
          <a:gsLst>
            <a:gs pos="57000">
              <a:srgbClr val="07274E"/>
            </a:gs>
            <a:gs pos="0">
              <a:srgbClr val="015253"/>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3</xdr:col>
      <xdr:colOff>395141</xdr:colOff>
      <xdr:row>1</xdr:row>
      <xdr:rowOff>71971</xdr:rowOff>
    </xdr:from>
    <xdr:to>
      <xdr:col>8</xdr:col>
      <xdr:colOff>381979</xdr:colOff>
      <xdr:row>7</xdr:row>
      <xdr:rowOff>129121</xdr:rowOff>
    </xdr:to>
    <xdr:sp macro="" textlink="Pvt_Calculations!A76">
      <xdr:nvSpPr>
        <xdr:cNvPr id="5" name="KPI 1">
          <a:extLst>
            <a:ext uri="{FF2B5EF4-FFF2-40B4-BE49-F238E27FC236}">
              <a16:creationId xmlns:a16="http://schemas.microsoft.com/office/drawing/2014/main" id="{10CB372C-DA40-4202-9DBD-741612F58C7F}"/>
            </a:ext>
          </a:extLst>
        </xdr:cNvPr>
        <xdr:cNvSpPr/>
      </xdr:nvSpPr>
      <xdr:spPr>
        <a:xfrm>
          <a:off x="2236641" y="262471"/>
          <a:ext cx="3056005" cy="1200150"/>
        </a:xfrm>
        <a:prstGeom prst="roundRect">
          <a:avLst/>
        </a:prstGeom>
        <a:gradFill>
          <a:gsLst>
            <a:gs pos="0">
              <a:srgbClr val="B9E073"/>
            </a:gs>
            <a:gs pos="93000">
              <a:srgbClr val="00916A"/>
            </a:gs>
            <a:gs pos="41000">
              <a:srgbClr val="3BC36E"/>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02EC99D-D8A8-4B8B-A290-2DDB76F4A550}" type="TxLink">
            <a:rPr lang="en-US" sz="1400" b="1" i="0" u="none" strike="noStrike">
              <a:solidFill>
                <a:schemeClr val="bg1"/>
              </a:solidFill>
              <a:effectLst>
                <a:outerShdw blurRad="50800" dist="38100" dir="18900000" algn="bl" rotWithShape="0">
                  <a:prstClr val="black">
                    <a:alpha val="40000"/>
                  </a:prstClr>
                </a:outerShdw>
              </a:effectLst>
              <a:latin typeface="+mn-lt"/>
              <a:ea typeface="Calibri"/>
              <a:cs typeface="Calibri"/>
            </a:rPr>
            <a:pPr algn="ctr"/>
            <a:t>Cost per Fill-up</a:t>
          </a:fld>
          <a:endParaRPr lang="sk-SK" sz="1400" b="1">
            <a:solidFill>
              <a:schemeClr val="bg1"/>
            </a:solidFill>
            <a:effectLst>
              <a:outerShdw blurRad="50800" dist="38100" dir="18900000" algn="bl" rotWithShape="0">
                <a:prstClr val="black">
                  <a:alpha val="40000"/>
                </a:prstClr>
              </a:outerShdw>
            </a:effectLst>
            <a:latin typeface="+mn-lt"/>
          </a:endParaRPr>
        </a:p>
      </xdr:txBody>
    </xdr:sp>
    <xdr:clientData/>
  </xdr:twoCellAnchor>
  <xdr:twoCellAnchor>
    <xdr:from>
      <xdr:col>0</xdr:col>
      <xdr:colOff>502699</xdr:colOff>
      <xdr:row>2</xdr:row>
      <xdr:rowOff>114299</xdr:rowOff>
    </xdr:from>
    <xdr:to>
      <xdr:col>3</xdr:col>
      <xdr:colOff>209550</xdr:colOff>
      <xdr:row>6</xdr:row>
      <xdr:rowOff>47624</xdr:rowOff>
    </xdr:to>
    <xdr:grpSp>
      <xdr:nvGrpSpPr>
        <xdr:cNvPr id="6" name="LOGO">
          <a:extLst>
            <a:ext uri="{FF2B5EF4-FFF2-40B4-BE49-F238E27FC236}">
              <a16:creationId xmlns:a16="http://schemas.microsoft.com/office/drawing/2014/main" id="{E6EE3690-C71E-4DD1-8647-2B74D51671B0}"/>
            </a:ext>
          </a:extLst>
        </xdr:cNvPr>
        <xdr:cNvGrpSpPr/>
      </xdr:nvGrpSpPr>
      <xdr:grpSpPr>
        <a:xfrm>
          <a:off x="502699" y="495299"/>
          <a:ext cx="1545590" cy="695325"/>
          <a:chOff x="445549" y="495299"/>
          <a:chExt cx="1548351" cy="695325"/>
        </a:xfrm>
      </xdr:grpSpPr>
      <xdr:sp macro="" textlink="">
        <xdr:nvSpPr>
          <xdr:cNvPr id="7" name="ProjectLogo">
            <a:extLst>
              <a:ext uri="{FF2B5EF4-FFF2-40B4-BE49-F238E27FC236}">
                <a16:creationId xmlns:a16="http://schemas.microsoft.com/office/drawing/2014/main" id="{C1D50A8E-3295-4B87-8812-2B6029D05A3F}"/>
              </a:ext>
            </a:extLst>
          </xdr:cNvPr>
          <xdr:cNvSpPr txBox="1"/>
        </xdr:nvSpPr>
        <xdr:spPr>
          <a:xfrm>
            <a:off x="975783" y="495299"/>
            <a:ext cx="1018117" cy="695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k-SK" sz="1200" b="1">
                <a:solidFill>
                  <a:schemeClr val="bg1"/>
                </a:solidFill>
                <a:latin typeface="Aptos Narrow" panose="020B0004020202020204" pitchFamily="34" charset="0"/>
              </a:rPr>
              <a:t>PROJECT</a:t>
            </a:r>
          </a:p>
          <a:p>
            <a:r>
              <a:rPr lang="sk-SK" sz="1200" b="1">
                <a:solidFill>
                  <a:schemeClr val="bg1"/>
                </a:solidFill>
                <a:latin typeface="Aptos Narrow" panose="020B0004020202020204" pitchFamily="34" charset="0"/>
              </a:rPr>
              <a:t>COSTS</a:t>
            </a:r>
          </a:p>
          <a:p>
            <a:r>
              <a:rPr lang="sk-SK" sz="1200" b="1">
                <a:solidFill>
                  <a:srgbClr val="1AFFD5"/>
                </a:solidFill>
                <a:latin typeface="Aptos Narrow" panose="020B0004020202020204" pitchFamily="34" charset="0"/>
              </a:rPr>
              <a:t>DASHBOARD</a:t>
            </a:r>
          </a:p>
        </xdr:txBody>
      </xdr:sp>
      <xdr:cxnSp macro="">
        <xdr:nvCxnSpPr>
          <xdr:cNvPr id="8" name="Straight Connector 7">
            <a:extLst>
              <a:ext uri="{FF2B5EF4-FFF2-40B4-BE49-F238E27FC236}">
                <a16:creationId xmlns:a16="http://schemas.microsoft.com/office/drawing/2014/main" id="{CA9C3ED7-D441-8B19-79C1-6548B7790D47}"/>
              </a:ext>
            </a:extLst>
          </xdr:cNvPr>
          <xdr:cNvCxnSpPr/>
        </xdr:nvCxnSpPr>
        <xdr:spPr>
          <a:xfrm>
            <a:off x="994832" y="495299"/>
            <a:ext cx="0" cy="64008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pic>
        <xdr:nvPicPr>
          <xdr:cNvPr id="9" name="Graphic 8" descr="Fuel outline">
            <a:extLst>
              <a:ext uri="{FF2B5EF4-FFF2-40B4-BE49-F238E27FC236}">
                <a16:creationId xmlns:a16="http://schemas.microsoft.com/office/drawing/2014/main" id="{B3BD5ACD-6DA7-4E62-9ED3-47994E9CB6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5549" y="539749"/>
            <a:ext cx="594360" cy="590714"/>
          </a:xfrm>
          <a:prstGeom prst="rect">
            <a:avLst/>
          </a:prstGeom>
        </xdr:spPr>
      </xdr:pic>
    </xdr:grpSp>
    <xdr:clientData/>
  </xdr:twoCellAnchor>
  <xdr:twoCellAnchor editAs="oneCell">
    <xdr:from>
      <xdr:col>0</xdr:col>
      <xdr:colOff>493073</xdr:colOff>
      <xdr:row>25</xdr:row>
      <xdr:rowOff>155575</xdr:rowOff>
    </xdr:from>
    <xdr:to>
      <xdr:col>3</xdr:col>
      <xdr:colOff>167218</xdr:colOff>
      <xdr:row>37</xdr:row>
      <xdr:rowOff>42331</xdr:rowOff>
    </xdr:to>
    <mc:AlternateContent xmlns:mc="http://schemas.openxmlformats.org/markup-compatibility/2006" xmlns:a14="http://schemas.microsoft.com/office/drawing/2010/main">
      <mc:Choice Requires="a14">
        <xdr:graphicFrame macro="">
          <xdr:nvGraphicFramePr>
            <xdr:cNvPr id="10" name="Year 2">
              <a:extLst>
                <a:ext uri="{FF2B5EF4-FFF2-40B4-BE49-F238E27FC236}">
                  <a16:creationId xmlns:a16="http://schemas.microsoft.com/office/drawing/2014/main" id="{041F369A-EDCF-41C8-A897-113C1BF327AF}"/>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493073" y="4918075"/>
              <a:ext cx="1515645" cy="2172756"/>
            </a:xfrm>
            <a:prstGeom prst="rect">
              <a:avLst/>
            </a:prstGeom>
            <a:solidFill>
              <a:prstClr val="white"/>
            </a:solidFill>
            <a:ln w="1">
              <a:solidFill>
                <a:prstClr val="green"/>
              </a:solidFill>
            </a:ln>
          </xdr:spPr>
          <xdr:txBody>
            <a:bodyPr vertOverflow="clip" horzOverflow="clip"/>
            <a:lstStyle/>
            <a:p>
              <a:r>
                <a:rPr lang="sk-S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567419</xdr:colOff>
      <xdr:row>1</xdr:row>
      <xdr:rowOff>71971</xdr:rowOff>
    </xdr:from>
    <xdr:to>
      <xdr:col>13</xdr:col>
      <xdr:colOff>550793</xdr:colOff>
      <xdr:row>7</xdr:row>
      <xdr:rowOff>129121</xdr:rowOff>
    </xdr:to>
    <xdr:sp macro="" textlink="Pvt_Calculations!A77">
      <xdr:nvSpPr>
        <xdr:cNvPr id="11" name="Rectangle: Rounded Corners 10">
          <a:extLst>
            <a:ext uri="{FF2B5EF4-FFF2-40B4-BE49-F238E27FC236}">
              <a16:creationId xmlns:a16="http://schemas.microsoft.com/office/drawing/2014/main" id="{CFB3322B-39F8-47DA-AA9F-BE1773030EEC}"/>
            </a:ext>
          </a:extLst>
        </xdr:cNvPr>
        <xdr:cNvSpPr/>
      </xdr:nvSpPr>
      <xdr:spPr>
        <a:xfrm>
          <a:off x="5444219" y="262471"/>
          <a:ext cx="3031374" cy="1200150"/>
        </a:xfrm>
        <a:prstGeom prst="roundRect">
          <a:avLst/>
        </a:prstGeom>
        <a:gradFill>
          <a:gsLst>
            <a:gs pos="0">
              <a:srgbClr val="16C88C"/>
            </a:gs>
            <a:gs pos="99000">
              <a:srgbClr val="046A90"/>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FA815C6-A5F6-4207-A19E-E93DA1545717}" type="TxLink">
            <a:rPr lang="en-US" sz="1400" b="1" i="0" u="none" strike="noStrike">
              <a:solidFill>
                <a:schemeClr val="bg1"/>
              </a:solidFill>
              <a:effectLst>
                <a:outerShdw blurRad="50800" dist="38100" dir="18900000" algn="bl" rotWithShape="0">
                  <a:prstClr val="black">
                    <a:alpha val="40000"/>
                  </a:prstClr>
                </a:outerShdw>
              </a:effectLst>
              <a:latin typeface="+mn-lt"/>
              <a:ea typeface="Calibri"/>
              <a:cs typeface="Calibri"/>
            </a:rPr>
            <a:pPr algn="ctr"/>
            <a:t>Price per liter</a:t>
          </a:fld>
          <a:endParaRPr lang="sk-SK" sz="1400" b="1">
            <a:solidFill>
              <a:schemeClr val="bg1"/>
            </a:solidFill>
            <a:effectLst>
              <a:outerShdw blurRad="50800" dist="38100" dir="18900000" algn="bl" rotWithShape="0">
                <a:prstClr val="black">
                  <a:alpha val="40000"/>
                </a:prstClr>
              </a:outerShdw>
            </a:effectLst>
            <a:latin typeface="+mn-lt"/>
          </a:endParaRPr>
        </a:p>
      </xdr:txBody>
    </xdr:sp>
    <xdr:clientData/>
  </xdr:twoCellAnchor>
  <xdr:twoCellAnchor>
    <xdr:from>
      <xdr:col>14</xdr:col>
      <xdr:colOff>126633</xdr:colOff>
      <xdr:row>1</xdr:row>
      <xdr:rowOff>71971</xdr:rowOff>
    </xdr:from>
    <xdr:to>
      <xdr:col>19</xdr:col>
      <xdr:colOff>113471</xdr:colOff>
      <xdr:row>7</xdr:row>
      <xdr:rowOff>129121</xdr:rowOff>
    </xdr:to>
    <xdr:sp macro="" textlink="Pvt_Calculations!A78">
      <xdr:nvSpPr>
        <xdr:cNvPr id="12" name="Rectangle: Rounded Corners 11">
          <a:extLst>
            <a:ext uri="{FF2B5EF4-FFF2-40B4-BE49-F238E27FC236}">
              <a16:creationId xmlns:a16="http://schemas.microsoft.com/office/drawing/2014/main" id="{6E88B95A-154D-4EDB-9813-21D32ECB7A0B}"/>
            </a:ext>
          </a:extLst>
        </xdr:cNvPr>
        <xdr:cNvSpPr/>
      </xdr:nvSpPr>
      <xdr:spPr>
        <a:xfrm>
          <a:off x="8661033" y="262471"/>
          <a:ext cx="3034838" cy="1200150"/>
        </a:xfrm>
        <a:prstGeom prst="roundRect">
          <a:avLst/>
        </a:prstGeom>
        <a:gradFill>
          <a:gsLst>
            <a:gs pos="0">
              <a:srgbClr val="2384F9"/>
            </a:gs>
            <a:gs pos="93000">
              <a:srgbClr val="605776"/>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6F37B023-FB52-4FC7-A478-64CBE81B57CD}" type="TxLink">
            <a:rPr lang="en-US" sz="1400" b="1" i="0" u="none" strike="noStrike">
              <a:solidFill>
                <a:schemeClr val="bg1"/>
              </a:solidFill>
              <a:effectLst>
                <a:outerShdw blurRad="50800" dist="38100" dir="18900000" algn="bl" rotWithShape="0">
                  <a:prstClr val="black">
                    <a:alpha val="40000"/>
                  </a:prstClr>
                </a:outerShdw>
              </a:effectLst>
              <a:latin typeface="+mn-lt"/>
              <a:ea typeface="Calibri"/>
              <a:cs typeface="Calibri"/>
            </a:rPr>
            <a:pPr algn="ctr"/>
            <a:t>Cost per km</a:t>
          </a:fld>
          <a:endParaRPr lang="sk-SK" sz="1400" b="1">
            <a:solidFill>
              <a:schemeClr val="bg1"/>
            </a:solidFill>
            <a:effectLst>
              <a:outerShdw blurRad="50800" dist="38100" dir="18900000" algn="bl" rotWithShape="0">
                <a:prstClr val="black">
                  <a:alpha val="40000"/>
                </a:prstClr>
              </a:outerShdw>
            </a:effectLst>
            <a:latin typeface="+mn-lt"/>
          </a:endParaRPr>
        </a:p>
      </xdr:txBody>
    </xdr:sp>
    <xdr:clientData/>
  </xdr:twoCellAnchor>
  <xdr:twoCellAnchor>
    <xdr:from>
      <xdr:col>19</xdr:col>
      <xdr:colOff>298912</xdr:colOff>
      <xdr:row>1</xdr:row>
      <xdr:rowOff>71971</xdr:rowOff>
    </xdr:from>
    <xdr:to>
      <xdr:col>24</xdr:col>
      <xdr:colOff>285750</xdr:colOff>
      <xdr:row>7</xdr:row>
      <xdr:rowOff>129121</xdr:rowOff>
    </xdr:to>
    <xdr:sp macro="" textlink="Pvt_Calculations!A79">
      <xdr:nvSpPr>
        <xdr:cNvPr id="13" name="Rectangle: Rounded Corners 12">
          <a:extLst>
            <a:ext uri="{FF2B5EF4-FFF2-40B4-BE49-F238E27FC236}">
              <a16:creationId xmlns:a16="http://schemas.microsoft.com/office/drawing/2014/main" id="{807BB6EC-F1E3-469E-919B-0CE7D2BBA4DE}"/>
            </a:ext>
          </a:extLst>
        </xdr:cNvPr>
        <xdr:cNvSpPr/>
      </xdr:nvSpPr>
      <xdr:spPr>
        <a:xfrm>
          <a:off x="11961745" y="262471"/>
          <a:ext cx="3056005" cy="1200150"/>
        </a:xfrm>
        <a:prstGeom prst="roundRect">
          <a:avLst/>
        </a:prstGeom>
        <a:gradFill>
          <a:gsLst>
            <a:gs pos="0">
              <a:srgbClr val="0A8F8C"/>
            </a:gs>
            <a:gs pos="93000">
              <a:srgbClr val="035261"/>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AFDE87E-9A52-4C06-B0EA-2F7877F65E0B}" type="TxLink">
            <a:rPr lang="en-US" sz="1400" b="1" i="0" u="none" strike="noStrike">
              <a:solidFill>
                <a:schemeClr val="bg1"/>
              </a:solidFill>
              <a:effectLst>
                <a:outerShdw blurRad="50800" dist="38100" dir="18900000" algn="bl" rotWithShape="0">
                  <a:prstClr val="black">
                    <a:alpha val="40000"/>
                  </a:prstClr>
                </a:outerShdw>
              </a:effectLst>
              <a:latin typeface="+mn-lt"/>
              <a:ea typeface="Calibri"/>
              <a:cs typeface="Calibri"/>
            </a:rPr>
            <a:pPr algn="ctr"/>
            <a:t>Total &amp; Daily &amp; Monthly Cost </a:t>
          </a:fld>
          <a:endParaRPr lang="sk-SK" sz="1400" b="1">
            <a:solidFill>
              <a:schemeClr val="bg1"/>
            </a:solidFill>
            <a:effectLst>
              <a:outerShdw blurRad="50800" dist="38100" dir="18900000" algn="bl" rotWithShape="0">
                <a:prstClr val="black">
                  <a:alpha val="40000"/>
                </a:prstClr>
              </a:outerShdw>
            </a:effectLst>
            <a:latin typeface="+mn-lt"/>
          </a:endParaRPr>
        </a:p>
      </xdr:txBody>
    </xdr:sp>
    <xdr:clientData/>
  </xdr:twoCellAnchor>
  <xdr:twoCellAnchor>
    <xdr:from>
      <xdr:col>7</xdr:col>
      <xdr:colOff>45058</xdr:colOff>
      <xdr:row>6</xdr:row>
      <xdr:rowOff>8847</xdr:rowOff>
    </xdr:from>
    <xdr:to>
      <xdr:col>8</xdr:col>
      <xdr:colOff>349310</xdr:colOff>
      <xdr:row>7</xdr:row>
      <xdr:rowOff>92667</xdr:rowOff>
    </xdr:to>
    <xdr:sp macro="" textlink="Pvt_Calculations!A53">
      <xdr:nvSpPr>
        <xdr:cNvPr id="15" name="TextBox 14">
          <a:extLst>
            <a:ext uri="{FF2B5EF4-FFF2-40B4-BE49-F238E27FC236}">
              <a16:creationId xmlns:a16="http://schemas.microsoft.com/office/drawing/2014/main" id="{608719F4-C1C4-40DE-76F8-56D587E122FB}"/>
            </a:ext>
          </a:extLst>
        </xdr:cNvPr>
        <xdr:cNvSpPr txBox="1"/>
      </xdr:nvSpPr>
      <xdr:spPr>
        <a:xfrm>
          <a:off x="4300909" y="1151847"/>
          <a:ext cx="912231"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C568C31F-DF5E-4E5D-BE58-F206790FE608}"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10.00 €</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5</xdr:col>
      <xdr:colOff>236417</xdr:colOff>
      <xdr:row>6</xdr:row>
      <xdr:rowOff>8847</xdr:rowOff>
    </xdr:from>
    <xdr:to>
      <xdr:col>6</xdr:col>
      <xdr:colOff>540669</xdr:colOff>
      <xdr:row>7</xdr:row>
      <xdr:rowOff>92667</xdr:rowOff>
    </xdr:to>
    <xdr:sp macro="" textlink="Pvt_Calculations!A52">
      <xdr:nvSpPr>
        <xdr:cNvPr id="18" name="TextBox 17">
          <a:extLst>
            <a:ext uri="{FF2B5EF4-FFF2-40B4-BE49-F238E27FC236}">
              <a16:creationId xmlns:a16="http://schemas.microsoft.com/office/drawing/2014/main" id="{D55209BA-182C-9EED-0F52-23883FF06DF0}"/>
            </a:ext>
          </a:extLst>
        </xdr:cNvPr>
        <xdr:cNvSpPr txBox="1"/>
      </xdr:nvSpPr>
      <xdr:spPr>
        <a:xfrm>
          <a:off x="3276311" y="1151847"/>
          <a:ext cx="91223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822C6BDC-7A13-4448-BADE-6E79B93D19F5}"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43.90 €</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3</xdr:col>
      <xdr:colOff>426909</xdr:colOff>
      <xdr:row>6</xdr:row>
      <xdr:rowOff>8847</xdr:rowOff>
    </xdr:from>
    <xdr:to>
      <xdr:col>5</xdr:col>
      <xdr:colOff>121561</xdr:colOff>
      <xdr:row>7</xdr:row>
      <xdr:rowOff>92667</xdr:rowOff>
    </xdr:to>
    <xdr:sp macro="" textlink="Pvt_Calculations!A51">
      <xdr:nvSpPr>
        <xdr:cNvPr id="21" name="TextBox 20">
          <a:extLst>
            <a:ext uri="{FF2B5EF4-FFF2-40B4-BE49-F238E27FC236}">
              <a16:creationId xmlns:a16="http://schemas.microsoft.com/office/drawing/2014/main" id="{4A491647-D47C-0D2E-BB84-3ED17647C714}"/>
            </a:ext>
          </a:extLst>
        </xdr:cNvPr>
        <xdr:cNvSpPr txBox="1"/>
      </xdr:nvSpPr>
      <xdr:spPr>
        <a:xfrm>
          <a:off x="2250845" y="1151847"/>
          <a:ext cx="91061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90723A9F-468A-4B14-AE39-D9289D57119C}"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82.80 €</a:t>
          </a:fld>
          <a:endParaRPr lang="sk-SK" sz="1200" b="1">
            <a:solidFill>
              <a:schemeClr val="bg1"/>
            </a:solidFill>
            <a:effectLst>
              <a:outerShdw blurRad="63500" sx="102000" sy="102000" algn="ctr" rotWithShape="0">
                <a:prstClr val="black">
                  <a:alpha val="40000"/>
                </a:prstClr>
              </a:outerShdw>
            </a:effectLst>
            <a:latin typeface="+mn-lt"/>
            <a:ea typeface="+mn-ea"/>
            <a:cs typeface="+mn-cs"/>
          </a:endParaRPr>
        </a:p>
      </xdr:txBody>
    </xdr:sp>
    <xdr:clientData/>
  </xdr:twoCellAnchor>
  <xdr:twoCellAnchor>
    <xdr:from>
      <xdr:col>9</xdr:col>
      <xdr:colOff>231137</xdr:colOff>
      <xdr:row>6</xdr:row>
      <xdr:rowOff>7635</xdr:rowOff>
    </xdr:from>
    <xdr:to>
      <xdr:col>10</xdr:col>
      <xdr:colOff>189768</xdr:colOff>
      <xdr:row>7</xdr:row>
      <xdr:rowOff>97340</xdr:rowOff>
    </xdr:to>
    <xdr:sp macro="" textlink="Pvt_Calculations!A54">
      <xdr:nvSpPr>
        <xdr:cNvPr id="25" name="TextBox 24">
          <a:extLst>
            <a:ext uri="{FF2B5EF4-FFF2-40B4-BE49-F238E27FC236}">
              <a16:creationId xmlns:a16="http://schemas.microsoft.com/office/drawing/2014/main" id="{A397C554-E4E4-CBA4-9425-35649B333110}"/>
            </a:ext>
          </a:extLst>
        </xdr:cNvPr>
        <xdr:cNvSpPr txBox="1"/>
      </xdr:nvSpPr>
      <xdr:spPr>
        <a:xfrm>
          <a:off x="5717537" y="1150635"/>
          <a:ext cx="56823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02900EB-85D7-4C28-ACDB-D40FC6EEB90E}"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2.139 €</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10</xdr:col>
      <xdr:colOff>600196</xdr:colOff>
      <xdr:row>6</xdr:row>
      <xdr:rowOff>7635</xdr:rowOff>
    </xdr:from>
    <xdr:to>
      <xdr:col>11</xdr:col>
      <xdr:colOff>539236</xdr:colOff>
      <xdr:row>7</xdr:row>
      <xdr:rowOff>97340</xdr:rowOff>
    </xdr:to>
    <xdr:sp macro="" textlink="Pvt_Calculations!A55">
      <xdr:nvSpPr>
        <xdr:cNvPr id="28" name="TextBox 27">
          <a:extLst>
            <a:ext uri="{FF2B5EF4-FFF2-40B4-BE49-F238E27FC236}">
              <a16:creationId xmlns:a16="http://schemas.microsoft.com/office/drawing/2014/main" id="{1FD1B995-5CE7-B19A-BC2A-4D4F09F22415}"/>
            </a:ext>
          </a:extLst>
        </xdr:cNvPr>
        <xdr:cNvSpPr txBox="1"/>
      </xdr:nvSpPr>
      <xdr:spPr>
        <a:xfrm>
          <a:off x="6696196" y="1150635"/>
          <a:ext cx="54864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4C11BBE-D4A6-4833-8B1C-AAC15ADB5499}"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1.527 €</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12</xdr:col>
      <xdr:colOff>340063</xdr:colOff>
      <xdr:row>6</xdr:row>
      <xdr:rowOff>7635</xdr:rowOff>
    </xdr:from>
    <xdr:to>
      <xdr:col>13</xdr:col>
      <xdr:colOff>258492</xdr:colOff>
      <xdr:row>7</xdr:row>
      <xdr:rowOff>97340</xdr:rowOff>
    </xdr:to>
    <xdr:sp macro="" textlink="Pvt_Calculations!A56">
      <xdr:nvSpPr>
        <xdr:cNvPr id="31" name="TextBox 30">
          <a:extLst>
            <a:ext uri="{FF2B5EF4-FFF2-40B4-BE49-F238E27FC236}">
              <a16:creationId xmlns:a16="http://schemas.microsoft.com/office/drawing/2014/main" id="{8CF9EDA5-EFBF-0371-3996-38AD9C955F77}"/>
            </a:ext>
          </a:extLst>
        </xdr:cNvPr>
        <xdr:cNvSpPr txBox="1"/>
      </xdr:nvSpPr>
      <xdr:spPr>
        <a:xfrm>
          <a:off x="7655263" y="1150635"/>
          <a:ext cx="52802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664405B2-22B9-42F4-98A4-711F5C130480}"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1.001 €</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3</xdr:col>
      <xdr:colOff>395141</xdr:colOff>
      <xdr:row>20</xdr:row>
      <xdr:rowOff>98441</xdr:rowOff>
    </xdr:from>
    <xdr:to>
      <xdr:col>14</xdr:col>
      <xdr:colOff>285750</xdr:colOff>
      <xdr:row>31</xdr:row>
      <xdr:rowOff>92296</xdr:rowOff>
    </xdr:to>
    <xdr:sp macro="" textlink="">
      <xdr:nvSpPr>
        <xdr:cNvPr id="49" name="Rectangle: Rounded Corners 48">
          <a:extLst>
            <a:ext uri="{FF2B5EF4-FFF2-40B4-BE49-F238E27FC236}">
              <a16:creationId xmlns:a16="http://schemas.microsoft.com/office/drawing/2014/main" id="{E0667C1F-51A0-447E-9BB6-C99CF862381F}"/>
            </a:ext>
          </a:extLst>
        </xdr:cNvPr>
        <xdr:cNvSpPr/>
      </xdr:nvSpPr>
      <xdr:spPr>
        <a:xfrm>
          <a:off x="2236641" y="3908441"/>
          <a:ext cx="6642776" cy="2089355"/>
        </a:xfrm>
        <a:prstGeom prst="roundRect">
          <a:avLst/>
        </a:prstGeom>
        <a:gradFill>
          <a:gsLst>
            <a:gs pos="0">
              <a:schemeClr val="bg1"/>
            </a:gs>
            <a:gs pos="9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14</xdr:col>
      <xdr:colOff>480483</xdr:colOff>
      <xdr:row>20</xdr:row>
      <xdr:rowOff>98441</xdr:rowOff>
    </xdr:from>
    <xdr:to>
      <xdr:col>24</xdr:col>
      <xdr:colOff>285750</xdr:colOff>
      <xdr:row>31</xdr:row>
      <xdr:rowOff>92296</xdr:rowOff>
    </xdr:to>
    <xdr:sp macro="" textlink="">
      <xdr:nvSpPr>
        <xdr:cNvPr id="52" name="Rectangle: Rounded Corners 51">
          <a:extLst>
            <a:ext uri="{FF2B5EF4-FFF2-40B4-BE49-F238E27FC236}">
              <a16:creationId xmlns:a16="http://schemas.microsoft.com/office/drawing/2014/main" id="{1DF001BD-33A3-402D-94F8-D01C2A14425A}"/>
            </a:ext>
          </a:extLst>
        </xdr:cNvPr>
        <xdr:cNvSpPr/>
      </xdr:nvSpPr>
      <xdr:spPr>
        <a:xfrm>
          <a:off x="9074150" y="3908441"/>
          <a:ext cx="5943600" cy="2089355"/>
        </a:xfrm>
        <a:prstGeom prst="roundRect">
          <a:avLst/>
        </a:prstGeom>
        <a:gradFill>
          <a:gsLst>
            <a:gs pos="5000">
              <a:schemeClr val="bg1"/>
            </a:gs>
            <a:gs pos="8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3</xdr:col>
      <xdr:colOff>395140</xdr:colOff>
      <xdr:row>8</xdr:row>
      <xdr:rowOff>108931</xdr:rowOff>
    </xdr:from>
    <xdr:to>
      <xdr:col>9</xdr:col>
      <xdr:colOff>190499</xdr:colOff>
      <xdr:row>19</xdr:row>
      <xdr:rowOff>116551</xdr:rowOff>
    </xdr:to>
    <xdr:sp macro="" textlink="">
      <xdr:nvSpPr>
        <xdr:cNvPr id="53" name="Rectangle: Rounded Corners 52">
          <a:extLst>
            <a:ext uri="{FF2B5EF4-FFF2-40B4-BE49-F238E27FC236}">
              <a16:creationId xmlns:a16="http://schemas.microsoft.com/office/drawing/2014/main" id="{318FB5A5-607C-447B-A47D-4FAB01C6A061}"/>
            </a:ext>
          </a:extLst>
        </xdr:cNvPr>
        <xdr:cNvSpPr/>
      </xdr:nvSpPr>
      <xdr:spPr>
        <a:xfrm>
          <a:off x="2236640" y="1632931"/>
          <a:ext cx="3478359" cy="2103120"/>
        </a:xfrm>
        <a:prstGeom prst="roundRect">
          <a:avLst/>
        </a:prstGeom>
        <a:gradFill>
          <a:gsLst>
            <a:gs pos="0">
              <a:schemeClr val="bg1"/>
            </a:gs>
            <a:gs pos="9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9</xdr:col>
      <xdr:colOff>366276</xdr:colOff>
      <xdr:row>8</xdr:row>
      <xdr:rowOff>108931</xdr:rowOff>
    </xdr:from>
    <xdr:to>
      <xdr:col>19</xdr:col>
      <xdr:colOff>21167</xdr:colOff>
      <xdr:row>19</xdr:row>
      <xdr:rowOff>116551</xdr:rowOff>
    </xdr:to>
    <xdr:sp macro="" textlink="">
      <xdr:nvSpPr>
        <xdr:cNvPr id="54" name="Rectangle: Rounded Corners 53">
          <a:extLst>
            <a:ext uri="{FF2B5EF4-FFF2-40B4-BE49-F238E27FC236}">
              <a16:creationId xmlns:a16="http://schemas.microsoft.com/office/drawing/2014/main" id="{4EBE4A5C-6C8C-4DAA-82F7-B73FD86F75A0}"/>
            </a:ext>
          </a:extLst>
        </xdr:cNvPr>
        <xdr:cNvSpPr/>
      </xdr:nvSpPr>
      <xdr:spPr>
        <a:xfrm>
          <a:off x="5890776" y="1632931"/>
          <a:ext cx="5793224" cy="2103120"/>
        </a:xfrm>
        <a:prstGeom prst="roundRect">
          <a:avLst/>
        </a:prstGeom>
        <a:gradFill>
          <a:gsLst>
            <a:gs pos="0">
              <a:schemeClr val="bg1"/>
            </a:gs>
            <a:gs pos="9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19</xdr:col>
      <xdr:colOff>179917</xdr:colOff>
      <xdr:row>8</xdr:row>
      <xdr:rowOff>108931</xdr:rowOff>
    </xdr:from>
    <xdr:to>
      <xdr:col>24</xdr:col>
      <xdr:colOff>285750</xdr:colOff>
      <xdr:row>19</xdr:row>
      <xdr:rowOff>116551</xdr:rowOff>
    </xdr:to>
    <xdr:sp macro="" textlink="">
      <xdr:nvSpPr>
        <xdr:cNvPr id="55" name="Rectangle: Rounded Corners 54">
          <a:extLst>
            <a:ext uri="{FF2B5EF4-FFF2-40B4-BE49-F238E27FC236}">
              <a16:creationId xmlns:a16="http://schemas.microsoft.com/office/drawing/2014/main" id="{43C1446C-C3E2-46B1-9393-39E81C383310}"/>
            </a:ext>
          </a:extLst>
        </xdr:cNvPr>
        <xdr:cNvSpPr/>
      </xdr:nvSpPr>
      <xdr:spPr>
        <a:xfrm>
          <a:off x="11842750" y="1632931"/>
          <a:ext cx="3175000" cy="2103120"/>
        </a:xfrm>
        <a:prstGeom prst="roundRect">
          <a:avLst/>
        </a:prstGeom>
        <a:gradFill>
          <a:gsLst>
            <a:gs pos="0">
              <a:schemeClr val="bg1"/>
            </a:gs>
            <a:gs pos="9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0</xdr:col>
      <xdr:colOff>578341</xdr:colOff>
      <xdr:row>13</xdr:row>
      <xdr:rowOff>114300</xdr:rowOff>
    </xdr:from>
    <xdr:to>
      <xdr:col>3</xdr:col>
      <xdr:colOff>85242</xdr:colOff>
      <xdr:row>15</xdr:row>
      <xdr:rowOff>104776</xdr:rowOff>
    </xdr:to>
    <xdr:sp macro="[0]!NavDistance" textlink="Pvt_Calculations!A75">
      <xdr:nvSpPr>
        <xdr:cNvPr id="63" name="btnDistance">
          <a:extLst>
            <a:ext uri="{FF2B5EF4-FFF2-40B4-BE49-F238E27FC236}">
              <a16:creationId xmlns:a16="http://schemas.microsoft.com/office/drawing/2014/main" id="{5E3C0B61-F423-495D-8EFB-880FD8E56A41}"/>
            </a:ext>
          </a:extLst>
        </xdr:cNvPr>
        <xdr:cNvSpPr txBox="1"/>
      </xdr:nvSpPr>
      <xdr:spPr>
        <a:xfrm>
          <a:off x="578341" y="2590800"/>
          <a:ext cx="1335701" cy="371476"/>
        </a:xfrm>
        <a:prstGeom prst="roundRect">
          <a:avLst/>
        </a:prstGeom>
        <a:solidFill>
          <a:srgbClr val="03376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68E0A80-6226-4135-A2DF-72AE18CBC0FB}" type="TxLink">
            <a:rPr lang="en-US" sz="1400" b="1" i="0" u="none" strike="noStrike">
              <a:solidFill>
                <a:srgbClr val="C8C8C8"/>
              </a:solidFill>
              <a:latin typeface="Calibri"/>
              <a:ea typeface="Calibri"/>
              <a:cs typeface="Calibri"/>
            </a:rPr>
            <a:pPr marL="0" indent="0" algn="r"/>
            <a:t>DISTANCE</a:t>
          </a:fld>
          <a:endParaRPr lang="sk-SK" sz="1400" b="1" i="0" u="none" strike="noStrike">
            <a:solidFill>
              <a:srgbClr val="C8C8C8"/>
            </a:solidFill>
            <a:latin typeface="Calibri"/>
            <a:ea typeface="Calibri"/>
            <a:cs typeface="Calibri"/>
          </a:endParaRPr>
        </a:p>
      </xdr:txBody>
    </xdr:sp>
    <xdr:clientData/>
  </xdr:twoCellAnchor>
  <xdr:twoCellAnchor>
    <xdr:from>
      <xdr:col>0</xdr:col>
      <xdr:colOff>571927</xdr:colOff>
      <xdr:row>14</xdr:row>
      <xdr:rowOff>20098</xdr:rowOff>
    </xdr:from>
    <xdr:to>
      <xdr:col>1</xdr:col>
      <xdr:colOff>282529</xdr:colOff>
      <xdr:row>14</xdr:row>
      <xdr:rowOff>184690</xdr:rowOff>
    </xdr:to>
    <xdr:sp macro="[0]!NavDistance" textlink="">
      <xdr:nvSpPr>
        <xdr:cNvPr id="73" name="icoDistance">
          <a:extLst>
            <a:ext uri="{FF2B5EF4-FFF2-40B4-BE49-F238E27FC236}">
              <a16:creationId xmlns:a16="http://schemas.microsoft.com/office/drawing/2014/main" id="{A6D0C6D2-4AB6-4CC4-B72C-B9ED1C0BB557}"/>
            </a:ext>
          </a:extLst>
        </xdr:cNvPr>
        <xdr:cNvSpPr/>
      </xdr:nvSpPr>
      <xdr:spPr>
        <a:xfrm>
          <a:off x="571927" y="2687098"/>
          <a:ext cx="320202" cy="164592"/>
        </a:xfrm>
        <a:custGeom>
          <a:avLst/>
          <a:gdLst>
            <a:gd name="connsiteX0" fmla="*/ 474812 w 707311"/>
            <a:gd name="connsiteY0" fmla="*/ 72577 h 581031"/>
            <a:gd name="connsiteX1" fmla="*/ 639661 w 707311"/>
            <a:gd name="connsiteY1" fmla="*/ 164294 h 581031"/>
            <a:gd name="connsiteX2" fmla="*/ 683914 w 707311"/>
            <a:gd name="connsiteY2" fmla="*/ 332477 h 581031"/>
            <a:gd name="connsiteX3" fmla="*/ 523361 w 707311"/>
            <a:gd name="connsiteY3" fmla="*/ 581032 h 581031"/>
            <a:gd name="connsiteX4" fmla="*/ 0 w 707311"/>
            <a:gd name="connsiteY4" fmla="*/ 581032 h 581031"/>
            <a:gd name="connsiteX5" fmla="*/ 417052 w 707311"/>
            <a:gd name="connsiteY5" fmla="*/ 323599 h 581031"/>
            <a:gd name="connsiteX6" fmla="*/ 466725 w 707311"/>
            <a:gd name="connsiteY6" fmla="*/ 161932 h 581031"/>
            <a:gd name="connsiteX7" fmla="*/ 380448 w 707311"/>
            <a:gd name="connsiteY7" fmla="*/ 72206 h 581031"/>
            <a:gd name="connsiteX8" fmla="*/ 476250 w 707311"/>
            <a:gd name="connsiteY8" fmla="*/ 7 h 581031"/>
            <a:gd name="connsiteX9" fmla="*/ 514350 w 707311"/>
            <a:gd name="connsiteY9" fmla="*/ 7 h 581031"/>
            <a:gd name="connsiteX10" fmla="*/ 474812 w 707311"/>
            <a:gd name="connsiteY10" fmla="*/ 72577 h 5810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07311" h="581031">
              <a:moveTo>
                <a:pt x="474812" y="72577"/>
              </a:moveTo>
              <a:cubicBezTo>
                <a:pt x="514750" y="99609"/>
                <a:pt x="621573" y="151416"/>
                <a:pt x="639661" y="164294"/>
              </a:cubicBezTo>
              <a:cubicBezTo>
                <a:pt x="664959" y="182296"/>
                <a:pt x="747141" y="222825"/>
                <a:pt x="683914" y="332477"/>
              </a:cubicBezTo>
              <a:cubicBezTo>
                <a:pt x="620687" y="442128"/>
                <a:pt x="562127" y="522929"/>
                <a:pt x="523361" y="581032"/>
              </a:cubicBezTo>
              <a:lnTo>
                <a:pt x="0" y="581032"/>
              </a:lnTo>
              <a:cubicBezTo>
                <a:pt x="130131" y="474209"/>
                <a:pt x="330460" y="386064"/>
                <a:pt x="417052" y="323599"/>
              </a:cubicBezTo>
              <a:cubicBezTo>
                <a:pt x="503644" y="261134"/>
                <a:pt x="508340" y="213948"/>
                <a:pt x="466725" y="161932"/>
              </a:cubicBezTo>
              <a:cubicBezTo>
                <a:pt x="428625" y="114307"/>
                <a:pt x="394449" y="100886"/>
                <a:pt x="380448" y="72206"/>
              </a:cubicBezTo>
              <a:cubicBezTo>
                <a:pt x="355521" y="21171"/>
                <a:pt x="445541" y="-432"/>
                <a:pt x="476250" y="7"/>
              </a:cubicBezTo>
              <a:cubicBezTo>
                <a:pt x="479974" y="7"/>
                <a:pt x="514350" y="7"/>
                <a:pt x="514350" y="7"/>
              </a:cubicBezTo>
              <a:cubicBezTo>
                <a:pt x="514350" y="7"/>
                <a:pt x="434864" y="45555"/>
                <a:pt x="474812" y="72577"/>
              </a:cubicBezTo>
              <a:close/>
            </a:path>
          </a:pathLst>
        </a:custGeom>
        <a:solidFill>
          <a:srgbClr val="C8C8C8"/>
        </a:solidFill>
        <a:ln w="9525" cap="flat">
          <a:noFill/>
          <a:prstDash val="solid"/>
          <a:miter/>
        </a:ln>
      </xdr:spPr>
      <xdr:txBody>
        <a:bodyPr rtlCol="0" anchor="ctr"/>
        <a:lstStyle/>
        <a:p>
          <a:endParaRPr lang="sk-SK">
            <a:solidFill>
              <a:srgbClr val="C8C8C8"/>
            </a:solidFill>
          </a:endParaRPr>
        </a:p>
      </xdr:txBody>
    </xdr:sp>
    <xdr:clientData/>
  </xdr:twoCellAnchor>
  <xdr:twoCellAnchor>
    <xdr:from>
      <xdr:col>0</xdr:col>
      <xdr:colOff>578339</xdr:colOff>
      <xdr:row>11</xdr:row>
      <xdr:rowOff>57150</xdr:rowOff>
    </xdr:from>
    <xdr:to>
      <xdr:col>3</xdr:col>
      <xdr:colOff>85243</xdr:colOff>
      <xdr:row>13</xdr:row>
      <xdr:rowOff>47626</xdr:rowOff>
    </xdr:to>
    <xdr:sp macro="[0]!NavCosts" textlink="Pvt_Calculations!A74">
      <xdr:nvSpPr>
        <xdr:cNvPr id="62" name="btnCosts">
          <a:extLst>
            <a:ext uri="{FF2B5EF4-FFF2-40B4-BE49-F238E27FC236}">
              <a16:creationId xmlns:a16="http://schemas.microsoft.com/office/drawing/2014/main" id="{C4600B63-82B1-491E-BAF0-6DA88557230F}"/>
            </a:ext>
          </a:extLst>
        </xdr:cNvPr>
        <xdr:cNvSpPr txBox="1"/>
      </xdr:nvSpPr>
      <xdr:spPr>
        <a:xfrm>
          <a:off x="578339" y="2152650"/>
          <a:ext cx="1335704" cy="371476"/>
        </a:xfrm>
        <a:prstGeom prst="roundRect">
          <a:avLst/>
        </a:prstGeom>
        <a:solidFill>
          <a:srgbClr val="00AA95"/>
        </a:solidFill>
        <a:ln w="9525" cmpd="sng">
          <a:noFill/>
        </a:ln>
        <a:effectLst>
          <a:outerShdw blurRad="152400" dist="37357" dir="2700000" rotWithShape="0">
            <a:scrgbClr r="0" g="0" b="0">
              <a:alpha val="60000"/>
            </a:sc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15AD9A7-6DB2-4F5A-9B8A-3FE0D2C6547B}" type="TxLink">
            <a:rPr lang="en-US" sz="1400" b="1" i="0" u="none" strike="noStrike">
              <a:solidFill>
                <a:srgbClr val="FFFFFF"/>
              </a:solidFill>
              <a:latin typeface="Calibri"/>
              <a:ea typeface="Calibri"/>
              <a:cs typeface="Calibri"/>
            </a:rPr>
            <a:pPr marL="0" indent="0" algn="r"/>
            <a:t>COSTS</a:t>
          </a:fld>
          <a:endParaRPr lang="sk-SK" sz="1400" b="1" i="0" u="none" strike="noStrike">
            <a:solidFill>
              <a:srgbClr val="FFFFFF"/>
            </a:solidFill>
            <a:latin typeface="Calibri"/>
            <a:ea typeface="Calibri"/>
            <a:cs typeface="Calibri"/>
          </a:endParaRPr>
        </a:p>
      </xdr:txBody>
    </xdr:sp>
    <xdr:clientData/>
  </xdr:twoCellAnchor>
  <xdr:twoCellAnchor>
    <xdr:from>
      <xdr:col>1</xdr:col>
      <xdr:colOff>19974</xdr:colOff>
      <xdr:row>11</xdr:row>
      <xdr:rowOff>97082</xdr:rowOff>
    </xdr:from>
    <xdr:to>
      <xdr:col>1</xdr:col>
      <xdr:colOff>294434</xdr:colOff>
      <xdr:row>12</xdr:row>
      <xdr:rowOff>180902</xdr:rowOff>
    </xdr:to>
    <xdr:pic macro="[0]!NavCosts">
      <xdr:nvPicPr>
        <xdr:cNvPr id="74" name="icoCosts" descr="Coins with solid fill">
          <a:extLst>
            <a:ext uri="{FF2B5EF4-FFF2-40B4-BE49-F238E27FC236}">
              <a16:creationId xmlns:a16="http://schemas.microsoft.com/office/drawing/2014/main" id="{B6D5FBD0-DBA0-4544-9EA8-8AB2E85EB4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29574" y="2192582"/>
          <a:ext cx="274460" cy="274320"/>
        </a:xfrm>
        <a:prstGeom prst="rect">
          <a:avLst/>
        </a:prstGeom>
        <a:effectLst>
          <a:outerShdw blurRad="152400" dist="37357" dir="2700000" rotWithShape="0">
            <a:scrgbClr r="0" g="0" b="0">
              <a:alpha val="60000"/>
            </a:scrgbClr>
          </a:outerShdw>
        </a:effectLst>
      </xdr:spPr>
    </xdr:pic>
    <xdr:clientData/>
  </xdr:twoCellAnchor>
  <xdr:twoCellAnchor>
    <xdr:from>
      <xdr:col>0</xdr:col>
      <xdr:colOff>578437</xdr:colOff>
      <xdr:row>9</xdr:row>
      <xdr:rowOff>0</xdr:rowOff>
    </xdr:from>
    <xdr:to>
      <xdr:col>3</xdr:col>
      <xdr:colOff>84317</xdr:colOff>
      <xdr:row>10</xdr:row>
      <xdr:rowOff>180976</xdr:rowOff>
    </xdr:to>
    <xdr:sp macro="[0]!NavFillUps" textlink="Pvt_Calculations!A73">
      <xdr:nvSpPr>
        <xdr:cNvPr id="61" name="btnFillUps">
          <a:extLst>
            <a:ext uri="{FF2B5EF4-FFF2-40B4-BE49-F238E27FC236}">
              <a16:creationId xmlns:a16="http://schemas.microsoft.com/office/drawing/2014/main" id="{A75B58FE-6297-47A8-B64F-A7EB4571A028}"/>
            </a:ext>
          </a:extLst>
        </xdr:cNvPr>
        <xdr:cNvSpPr txBox="1"/>
      </xdr:nvSpPr>
      <xdr:spPr>
        <a:xfrm>
          <a:off x="578437" y="1714500"/>
          <a:ext cx="1334680" cy="371476"/>
        </a:xfrm>
        <a:prstGeom prst="roundRect">
          <a:avLst/>
        </a:prstGeom>
        <a:solidFill>
          <a:srgbClr val="03376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5DD7D09-E1EE-4F69-AA87-072D7B4A3145}" type="TxLink">
            <a:rPr lang="en-US" sz="1400" b="1" i="0" u="none" strike="noStrike">
              <a:solidFill>
                <a:srgbClr val="C8C8C8"/>
              </a:solidFill>
              <a:latin typeface="Calibri"/>
              <a:ea typeface="Calibri"/>
              <a:cs typeface="Calibri"/>
            </a:rPr>
            <a:pPr marL="0" indent="0" algn="r"/>
            <a:t>FILL - UPS</a:t>
          </a:fld>
          <a:endParaRPr lang="sk-SK" sz="1400" b="1" i="0" u="none" strike="noStrike">
            <a:solidFill>
              <a:srgbClr val="C8C8C8"/>
            </a:solidFill>
            <a:latin typeface="Calibri"/>
            <a:ea typeface="Calibri"/>
            <a:cs typeface="Calibri"/>
          </a:endParaRPr>
        </a:p>
      </xdr:txBody>
    </xdr:sp>
    <xdr:clientData/>
  </xdr:twoCellAnchor>
  <xdr:twoCellAnchor>
    <xdr:from>
      <xdr:col>1</xdr:col>
      <xdr:colOff>22326</xdr:colOff>
      <xdr:row>9</xdr:row>
      <xdr:rowOff>33299</xdr:rowOff>
    </xdr:from>
    <xdr:to>
      <xdr:col>1</xdr:col>
      <xdr:colOff>315094</xdr:colOff>
      <xdr:row>10</xdr:row>
      <xdr:rowOff>135407</xdr:rowOff>
    </xdr:to>
    <xdr:pic macro="[0]!NavFillUps">
      <xdr:nvPicPr>
        <xdr:cNvPr id="75" name="icoFillUps" descr="Fuel with solid fill">
          <a:extLst>
            <a:ext uri="{FF2B5EF4-FFF2-40B4-BE49-F238E27FC236}">
              <a16:creationId xmlns:a16="http://schemas.microsoft.com/office/drawing/2014/main" id="{8B4586E4-7948-48C0-81FF-5F9C7263F2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1926" y="1747799"/>
          <a:ext cx="292768" cy="292608"/>
        </a:xfrm>
        <a:prstGeom prst="rect">
          <a:avLst/>
        </a:prstGeom>
      </xdr:spPr>
    </xdr:pic>
    <xdr:clientData/>
  </xdr:twoCellAnchor>
  <xdr:twoCellAnchor editAs="oneCell">
    <xdr:from>
      <xdr:col>0</xdr:col>
      <xdr:colOff>539755</xdr:colOff>
      <xdr:row>36</xdr:row>
      <xdr:rowOff>63488</xdr:rowOff>
    </xdr:from>
    <xdr:to>
      <xdr:col>3</xdr:col>
      <xdr:colOff>69855</xdr:colOff>
      <xdr:row>43</xdr:row>
      <xdr:rowOff>101588</xdr:rowOff>
    </xdr:to>
    <xdr:pic>
      <xdr:nvPicPr>
        <xdr:cNvPr id="76" name="Graphic 75" descr="Convertible outline">
          <a:extLst>
            <a:ext uri="{FF2B5EF4-FFF2-40B4-BE49-F238E27FC236}">
              <a16:creationId xmlns:a16="http://schemas.microsoft.com/office/drawing/2014/main" id="{6AF74D7F-5E10-47FD-A0DF-4C7593E9D8F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39755" y="6921488"/>
          <a:ext cx="1358900" cy="1371600"/>
        </a:xfrm>
        <a:prstGeom prst="rect">
          <a:avLst/>
        </a:prstGeom>
      </xdr:spPr>
    </xdr:pic>
    <xdr:clientData/>
  </xdr:twoCellAnchor>
  <xdr:twoCellAnchor editAs="oneCell">
    <xdr:from>
      <xdr:col>1</xdr:col>
      <xdr:colOff>21165</xdr:colOff>
      <xdr:row>20</xdr:row>
      <xdr:rowOff>137573</xdr:rowOff>
    </xdr:from>
    <xdr:to>
      <xdr:col>2</xdr:col>
      <xdr:colOff>596051</xdr:colOff>
      <xdr:row>26</xdr:row>
      <xdr:rowOff>183293</xdr:rowOff>
    </xdr:to>
    <xdr:pic>
      <xdr:nvPicPr>
        <xdr:cNvPr id="77" name="Graphic 76" descr="Gauge with solid fill">
          <a:extLst>
            <a:ext uri="{FF2B5EF4-FFF2-40B4-BE49-F238E27FC236}">
              <a16:creationId xmlns:a16="http://schemas.microsoft.com/office/drawing/2014/main" id="{8D05BA68-26E0-4F16-9C18-7E8501B0898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30765" y="3947573"/>
          <a:ext cx="1184486" cy="1188720"/>
        </a:xfrm>
        <a:prstGeom prst="rect">
          <a:avLst/>
        </a:prstGeom>
      </xdr:spPr>
    </xdr:pic>
    <xdr:clientData/>
  </xdr:twoCellAnchor>
  <xdr:twoCellAnchor editAs="oneCell">
    <xdr:from>
      <xdr:col>2</xdr:col>
      <xdr:colOff>552861</xdr:colOff>
      <xdr:row>24</xdr:row>
      <xdr:rowOff>71394</xdr:rowOff>
    </xdr:from>
    <xdr:to>
      <xdr:col>3</xdr:col>
      <xdr:colOff>167628</xdr:colOff>
      <xdr:row>25</xdr:row>
      <xdr:rowOff>109494</xdr:rowOff>
    </xdr:to>
    <xdr:pic>
      <xdr:nvPicPr>
        <xdr:cNvPr id="78" name="Graphic 77" descr="Fuel with solid fill">
          <a:extLst>
            <a:ext uri="{FF2B5EF4-FFF2-40B4-BE49-F238E27FC236}">
              <a16:creationId xmlns:a16="http://schemas.microsoft.com/office/drawing/2014/main" id="{1C370659-F68D-4C71-8525-4F55F897F49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772061" y="4643394"/>
          <a:ext cx="224367" cy="228600"/>
        </a:xfrm>
        <a:prstGeom prst="rect">
          <a:avLst/>
        </a:prstGeom>
      </xdr:spPr>
    </xdr:pic>
    <xdr:clientData/>
  </xdr:twoCellAnchor>
  <xdr:twoCellAnchor>
    <xdr:from>
      <xdr:col>0</xdr:col>
      <xdr:colOff>449785</xdr:colOff>
      <xdr:row>24</xdr:row>
      <xdr:rowOff>71955</xdr:rowOff>
    </xdr:from>
    <xdr:to>
      <xdr:col>1</xdr:col>
      <xdr:colOff>65963</xdr:colOff>
      <xdr:row>25</xdr:row>
      <xdr:rowOff>110055</xdr:rowOff>
    </xdr:to>
    <xdr:pic>
      <xdr:nvPicPr>
        <xdr:cNvPr id="79" name="Graphic 78" descr="Fuel outline">
          <a:extLst>
            <a:ext uri="{FF2B5EF4-FFF2-40B4-BE49-F238E27FC236}">
              <a16:creationId xmlns:a16="http://schemas.microsoft.com/office/drawing/2014/main" id="{52E4934F-E64A-4E0C-9282-A51EAB6A41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9785" y="4643955"/>
          <a:ext cx="225778" cy="228600"/>
        </a:xfrm>
        <a:prstGeom prst="rect">
          <a:avLst/>
        </a:prstGeom>
      </xdr:spPr>
    </xdr:pic>
    <xdr:clientData/>
  </xdr:twoCellAnchor>
  <xdr:twoCellAnchor>
    <xdr:from>
      <xdr:col>0</xdr:col>
      <xdr:colOff>447239</xdr:colOff>
      <xdr:row>41</xdr:row>
      <xdr:rowOff>53320</xdr:rowOff>
    </xdr:from>
    <xdr:to>
      <xdr:col>3</xdr:col>
      <xdr:colOff>160219</xdr:colOff>
      <xdr:row>41</xdr:row>
      <xdr:rowOff>53320</xdr:rowOff>
    </xdr:to>
    <xdr:cxnSp macro="">
      <xdr:nvCxnSpPr>
        <xdr:cNvPr id="80" name="Straight Connector 79">
          <a:extLst>
            <a:ext uri="{FF2B5EF4-FFF2-40B4-BE49-F238E27FC236}">
              <a16:creationId xmlns:a16="http://schemas.microsoft.com/office/drawing/2014/main" id="{2A62DD32-AC6A-464D-AD0D-7C901B43984D}"/>
            </a:ext>
          </a:extLst>
        </xdr:cNvPr>
        <xdr:cNvCxnSpPr/>
      </xdr:nvCxnSpPr>
      <xdr:spPr>
        <a:xfrm rot="16200000">
          <a:off x="1218129" y="7092930"/>
          <a:ext cx="0" cy="1541780"/>
        </a:xfrm>
        <a:prstGeom prst="line">
          <a:avLst/>
        </a:prstGeom>
        <a:ln w="317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395141</xdr:colOff>
      <xdr:row>32</xdr:row>
      <xdr:rowOff>7420</xdr:rowOff>
    </xdr:from>
    <xdr:to>
      <xdr:col>17</xdr:col>
      <xdr:colOff>488274</xdr:colOff>
      <xdr:row>43</xdr:row>
      <xdr:rowOff>1275</xdr:rowOff>
    </xdr:to>
    <xdr:sp macro="" textlink="">
      <xdr:nvSpPr>
        <xdr:cNvPr id="84" name="Rectangle: Rounded Corners 83">
          <a:extLst>
            <a:ext uri="{FF2B5EF4-FFF2-40B4-BE49-F238E27FC236}">
              <a16:creationId xmlns:a16="http://schemas.microsoft.com/office/drawing/2014/main" id="{F10FCA3A-6EC0-2128-47D7-68E3D6E8DCC3}"/>
            </a:ext>
          </a:extLst>
        </xdr:cNvPr>
        <xdr:cNvSpPr/>
      </xdr:nvSpPr>
      <xdr:spPr>
        <a:xfrm>
          <a:off x="2236641" y="6103420"/>
          <a:ext cx="8686800" cy="2089355"/>
        </a:xfrm>
        <a:prstGeom prst="roundRect">
          <a:avLst/>
        </a:prstGeom>
        <a:gradFill>
          <a:gsLst>
            <a:gs pos="0">
              <a:schemeClr val="bg1"/>
            </a:gs>
            <a:gs pos="9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18</xdr:col>
      <xdr:colOff>42333</xdr:colOff>
      <xdr:row>32</xdr:row>
      <xdr:rowOff>7420</xdr:rowOff>
    </xdr:from>
    <xdr:to>
      <xdr:col>24</xdr:col>
      <xdr:colOff>285750</xdr:colOff>
      <xdr:row>43</xdr:row>
      <xdr:rowOff>1275</xdr:rowOff>
    </xdr:to>
    <xdr:sp macro="" textlink="">
      <xdr:nvSpPr>
        <xdr:cNvPr id="85" name="Rectangle: Rounded Corners 84">
          <a:extLst>
            <a:ext uri="{FF2B5EF4-FFF2-40B4-BE49-F238E27FC236}">
              <a16:creationId xmlns:a16="http://schemas.microsoft.com/office/drawing/2014/main" id="{57DCFA67-DC8B-24E9-BA21-0034C2559FF0}"/>
            </a:ext>
          </a:extLst>
        </xdr:cNvPr>
        <xdr:cNvSpPr/>
      </xdr:nvSpPr>
      <xdr:spPr>
        <a:xfrm>
          <a:off x="11091333" y="6103420"/>
          <a:ext cx="3926417" cy="2089355"/>
        </a:xfrm>
        <a:prstGeom prst="roundRect">
          <a:avLst/>
        </a:prstGeom>
        <a:gradFill>
          <a:gsLst>
            <a:gs pos="5000">
              <a:schemeClr val="bg1"/>
            </a:gs>
            <a:gs pos="8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14</xdr:col>
      <xdr:colOff>486833</xdr:colOff>
      <xdr:row>20</xdr:row>
      <xdr:rowOff>105834</xdr:rowOff>
    </xdr:from>
    <xdr:to>
      <xdr:col>24</xdr:col>
      <xdr:colOff>273812</xdr:colOff>
      <xdr:row>31</xdr:row>
      <xdr:rowOff>84668</xdr:rowOff>
    </xdr:to>
    <xdr:graphicFrame macro="">
      <xdr:nvGraphicFramePr>
        <xdr:cNvPr id="86" name="Chart 85">
          <a:extLst>
            <a:ext uri="{FF2B5EF4-FFF2-40B4-BE49-F238E27FC236}">
              <a16:creationId xmlns:a16="http://schemas.microsoft.com/office/drawing/2014/main" id="{433617B7-97D4-4604-8322-576F61590A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243421</xdr:colOff>
      <xdr:row>8</xdr:row>
      <xdr:rowOff>105833</xdr:rowOff>
    </xdr:from>
    <xdr:to>
      <xdr:col>19</xdr:col>
      <xdr:colOff>140128</xdr:colOff>
      <xdr:row>19</xdr:row>
      <xdr:rowOff>116416</xdr:rowOff>
    </xdr:to>
    <xdr:graphicFrame macro="">
      <xdr:nvGraphicFramePr>
        <xdr:cNvPr id="87" name="Chart 86">
          <a:extLst>
            <a:ext uri="{FF2B5EF4-FFF2-40B4-BE49-F238E27FC236}">
              <a16:creationId xmlns:a16="http://schemas.microsoft.com/office/drawing/2014/main" id="{05DBC1D3-4FFE-4F58-AB1F-058C433EA2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31750</xdr:colOff>
      <xdr:row>32</xdr:row>
      <xdr:rowOff>42333</xdr:rowOff>
    </xdr:from>
    <xdr:to>
      <xdr:col>24</xdr:col>
      <xdr:colOff>286129</xdr:colOff>
      <xdr:row>42</xdr:row>
      <xdr:rowOff>179943</xdr:rowOff>
    </xdr:to>
    <xdr:graphicFrame macro="">
      <xdr:nvGraphicFramePr>
        <xdr:cNvPr id="88" name="Chart 87">
          <a:extLst>
            <a:ext uri="{FF2B5EF4-FFF2-40B4-BE49-F238E27FC236}">
              <a16:creationId xmlns:a16="http://schemas.microsoft.com/office/drawing/2014/main" id="{C45CD326-3A6C-41C8-B812-60FA1EF391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253998</xdr:colOff>
      <xdr:row>32</xdr:row>
      <xdr:rowOff>31748</xdr:rowOff>
    </xdr:from>
    <xdr:to>
      <xdr:col>17</xdr:col>
      <xdr:colOff>603250</xdr:colOff>
      <xdr:row>43</xdr:row>
      <xdr:rowOff>21165</xdr:rowOff>
    </xdr:to>
    <xdr:graphicFrame macro="">
      <xdr:nvGraphicFramePr>
        <xdr:cNvPr id="89" name="Chart 88">
          <a:extLst>
            <a:ext uri="{FF2B5EF4-FFF2-40B4-BE49-F238E27FC236}">
              <a16:creationId xmlns:a16="http://schemas.microsoft.com/office/drawing/2014/main" id="{4E5FC68C-78E1-4254-A14C-F35FABFE46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137585</xdr:colOff>
      <xdr:row>8</xdr:row>
      <xdr:rowOff>105833</xdr:rowOff>
    </xdr:from>
    <xdr:to>
      <xdr:col>24</xdr:col>
      <xdr:colOff>338669</xdr:colOff>
      <xdr:row>19</xdr:row>
      <xdr:rowOff>137583</xdr:rowOff>
    </xdr:to>
    <xdr:graphicFrame macro="">
      <xdr:nvGraphicFramePr>
        <xdr:cNvPr id="90" name="Chart 89">
          <a:extLst>
            <a:ext uri="{FF2B5EF4-FFF2-40B4-BE49-F238E27FC236}">
              <a16:creationId xmlns:a16="http://schemas.microsoft.com/office/drawing/2014/main" id="{F47FDAA8-B4AA-4976-B817-F0AE6A85C0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384558</xdr:colOff>
      <xdr:row>23</xdr:row>
      <xdr:rowOff>10583</xdr:rowOff>
    </xdr:from>
    <xdr:to>
      <xdr:col>14</xdr:col>
      <xdr:colOff>42333</xdr:colOff>
      <xdr:row>31</xdr:row>
      <xdr:rowOff>85748</xdr:rowOff>
    </xdr:to>
    <xdr:graphicFrame macro="">
      <xdr:nvGraphicFramePr>
        <xdr:cNvPr id="91" name="Chart 90">
          <a:extLst>
            <a:ext uri="{FF2B5EF4-FFF2-40B4-BE49-F238E27FC236}">
              <a16:creationId xmlns:a16="http://schemas.microsoft.com/office/drawing/2014/main" id="{B9C436B0-EC52-4DA2-93C5-47D69545B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384560</xdr:colOff>
      <xdr:row>8</xdr:row>
      <xdr:rowOff>105833</xdr:rowOff>
    </xdr:from>
    <xdr:to>
      <xdr:col>9</xdr:col>
      <xdr:colOff>190500</xdr:colOff>
      <xdr:row>19</xdr:row>
      <xdr:rowOff>111153</xdr:rowOff>
    </xdr:to>
    <xdr:graphicFrame macro="">
      <xdr:nvGraphicFramePr>
        <xdr:cNvPr id="92" name="Chart 91">
          <a:extLst>
            <a:ext uri="{FF2B5EF4-FFF2-40B4-BE49-F238E27FC236}">
              <a16:creationId xmlns:a16="http://schemas.microsoft.com/office/drawing/2014/main" id="{185C775C-A002-4E78-9CBC-1942C342A3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xdr:col>
      <xdr:colOff>96353</xdr:colOff>
      <xdr:row>0</xdr:row>
      <xdr:rowOff>52915</xdr:rowOff>
    </xdr:from>
    <xdr:to>
      <xdr:col>3</xdr:col>
      <xdr:colOff>96353</xdr:colOff>
      <xdr:row>42</xdr:row>
      <xdr:rowOff>107896</xdr:rowOff>
    </xdr:to>
    <xdr:cxnSp macro="">
      <xdr:nvCxnSpPr>
        <xdr:cNvPr id="51" name="CENTER CIARA HORIZONTAL" hidden="1">
          <a:extLst>
            <a:ext uri="{FF2B5EF4-FFF2-40B4-BE49-F238E27FC236}">
              <a16:creationId xmlns:a16="http://schemas.microsoft.com/office/drawing/2014/main" id="{8AC60319-9AF2-42DC-AC2F-A1A61E72FCB3}"/>
            </a:ext>
          </a:extLst>
        </xdr:cNvPr>
        <xdr:cNvCxnSpPr/>
      </xdr:nvCxnSpPr>
      <xdr:spPr>
        <a:xfrm rot="16200000">
          <a:off x="-2102838" y="4080906"/>
          <a:ext cx="8055981" cy="0"/>
        </a:xfrm>
        <a:prstGeom prst="line">
          <a:avLst/>
        </a:prstGeom>
        <a:ln w="2222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552772</xdr:colOff>
      <xdr:row>7</xdr:row>
      <xdr:rowOff>69455</xdr:rowOff>
    </xdr:from>
    <xdr:to>
      <xdr:col>24</xdr:col>
      <xdr:colOff>259748</xdr:colOff>
      <xdr:row>7</xdr:row>
      <xdr:rowOff>69455</xdr:rowOff>
    </xdr:to>
    <xdr:cxnSp macro="">
      <xdr:nvCxnSpPr>
        <xdr:cNvPr id="50" name="CENTER CIARA VERTICAL" hidden="1">
          <a:extLst>
            <a:ext uri="{FF2B5EF4-FFF2-40B4-BE49-F238E27FC236}">
              <a16:creationId xmlns:a16="http://schemas.microsoft.com/office/drawing/2014/main" id="{F8A5AD4A-24D9-4344-9932-1C7EB7F1B1D9}"/>
            </a:ext>
          </a:extLst>
        </xdr:cNvPr>
        <xdr:cNvCxnSpPr/>
      </xdr:nvCxnSpPr>
      <xdr:spPr>
        <a:xfrm>
          <a:off x="2384170" y="1402955"/>
          <a:ext cx="12526760" cy="0"/>
        </a:xfrm>
        <a:prstGeom prst="line">
          <a:avLst/>
        </a:prstGeom>
        <a:ln w="1143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391583</xdr:colOff>
      <xdr:row>20</xdr:row>
      <xdr:rowOff>151356</xdr:rowOff>
    </xdr:from>
    <xdr:ext cx="6609292" cy="311496"/>
    <xdr:sp macro="" textlink="Pvt_Calculations!A37">
      <xdr:nvSpPr>
        <xdr:cNvPr id="93" name="Total Fuel">
          <a:extLst>
            <a:ext uri="{FF2B5EF4-FFF2-40B4-BE49-F238E27FC236}">
              <a16:creationId xmlns:a16="http://schemas.microsoft.com/office/drawing/2014/main" id="{5DB68479-677A-49D5-851C-8CE20E3CE181}"/>
            </a:ext>
          </a:extLst>
        </xdr:cNvPr>
        <xdr:cNvSpPr txBox="1"/>
      </xdr:nvSpPr>
      <xdr:spPr>
        <a:xfrm>
          <a:off x="2220383" y="3961356"/>
          <a:ext cx="660929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8F2CD1B1-AC99-4CDE-82EE-4E65B3E3EE66}" type="TxLink">
            <a:rPr lang="en-US" sz="1400" b="1" i="0" u="none" strike="noStrike">
              <a:solidFill>
                <a:schemeClr val="tx1"/>
              </a:solidFill>
              <a:effectLst>
                <a:outerShdw blurRad="50800" dist="38100" dir="8100000" algn="tr" rotWithShape="0">
                  <a:prstClr val="black">
                    <a:alpha val="40000"/>
                  </a:prstClr>
                </a:outerShdw>
              </a:effectLst>
              <a:latin typeface="+mn-lt"/>
              <a:ea typeface="Calibri"/>
              <a:cs typeface="Calibri"/>
            </a:rPr>
            <a:pPr marL="0" indent="0" algn="ctr"/>
            <a:t>Fuel Costs</a:t>
          </a:fld>
          <a:endParaRPr lang="sk-SK" sz="1400" b="1" i="0" u="none" strike="noStrike">
            <a:solidFill>
              <a:schemeClr val="tx1"/>
            </a:solidFill>
            <a:effectLst>
              <a:outerShdw blurRad="50800" dist="38100" dir="8100000" algn="tr" rotWithShape="0">
                <a:prstClr val="black">
                  <a:alpha val="40000"/>
                </a:prstClr>
              </a:outerShdw>
            </a:effectLst>
            <a:latin typeface="+mn-lt"/>
            <a:ea typeface="Calibri"/>
            <a:cs typeface="Calibri"/>
          </a:endParaRPr>
        </a:p>
      </xdr:txBody>
    </xdr:sp>
    <xdr:clientData/>
  </xdr:oneCellAnchor>
  <xdr:twoCellAnchor>
    <xdr:from>
      <xdr:col>14</xdr:col>
      <xdr:colOff>394115</xdr:colOff>
      <xdr:row>6</xdr:row>
      <xdr:rowOff>1290</xdr:rowOff>
    </xdr:from>
    <xdr:to>
      <xdr:col>15</xdr:col>
      <xdr:colOff>352746</xdr:colOff>
      <xdr:row>7</xdr:row>
      <xdr:rowOff>90995</xdr:rowOff>
    </xdr:to>
    <xdr:sp macro="" textlink="Pvt_Calculations!A57">
      <xdr:nvSpPr>
        <xdr:cNvPr id="17" name="TextBox 16">
          <a:extLst>
            <a:ext uri="{FF2B5EF4-FFF2-40B4-BE49-F238E27FC236}">
              <a16:creationId xmlns:a16="http://schemas.microsoft.com/office/drawing/2014/main" id="{2AFF2A9A-0401-4DFC-8B0E-B417360FE00D}"/>
            </a:ext>
          </a:extLst>
        </xdr:cNvPr>
        <xdr:cNvSpPr txBox="1"/>
      </xdr:nvSpPr>
      <xdr:spPr>
        <a:xfrm>
          <a:off x="8928515" y="1144290"/>
          <a:ext cx="56823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3C9C41D-8BF9-4C6E-8B7C-152358BFB988}"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0.167 €</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16</xdr:col>
      <xdr:colOff>143523</xdr:colOff>
      <xdr:row>6</xdr:row>
      <xdr:rowOff>1290</xdr:rowOff>
    </xdr:from>
    <xdr:to>
      <xdr:col>17</xdr:col>
      <xdr:colOff>78329</xdr:colOff>
      <xdr:row>7</xdr:row>
      <xdr:rowOff>90995</xdr:rowOff>
    </xdr:to>
    <xdr:sp macro="" textlink="Pvt_Calculations!A58">
      <xdr:nvSpPr>
        <xdr:cNvPr id="23" name="TextBox 22">
          <a:extLst>
            <a:ext uri="{FF2B5EF4-FFF2-40B4-BE49-F238E27FC236}">
              <a16:creationId xmlns:a16="http://schemas.microsoft.com/office/drawing/2014/main" id="{EE07931A-C664-45D5-A298-9BD79FFB9C3E}"/>
            </a:ext>
          </a:extLst>
        </xdr:cNvPr>
        <xdr:cNvSpPr txBox="1"/>
      </xdr:nvSpPr>
      <xdr:spPr>
        <a:xfrm>
          <a:off x="9897123" y="1144290"/>
          <a:ext cx="54440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5B87CBA-E2E4-47B8-8AAD-C62FCFB70BCC}"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0.105 €</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17</xdr:col>
      <xdr:colOff>503041</xdr:colOff>
      <xdr:row>6</xdr:row>
      <xdr:rowOff>1290</xdr:rowOff>
    </xdr:from>
    <xdr:to>
      <xdr:col>18</xdr:col>
      <xdr:colOff>421470</xdr:colOff>
      <xdr:row>7</xdr:row>
      <xdr:rowOff>90995</xdr:rowOff>
    </xdr:to>
    <xdr:sp macro="" textlink="Pvt_Calculations!A59">
      <xdr:nvSpPr>
        <xdr:cNvPr id="29" name="TextBox 28">
          <a:extLst>
            <a:ext uri="{FF2B5EF4-FFF2-40B4-BE49-F238E27FC236}">
              <a16:creationId xmlns:a16="http://schemas.microsoft.com/office/drawing/2014/main" id="{618EBDD4-0C0D-407E-8A0E-762462E48F87}"/>
            </a:ext>
          </a:extLst>
        </xdr:cNvPr>
        <xdr:cNvSpPr txBox="1"/>
      </xdr:nvSpPr>
      <xdr:spPr>
        <a:xfrm>
          <a:off x="10866241" y="1144290"/>
          <a:ext cx="52802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7F6367B-746A-43B7-90F9-1200C642C8CB}"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0.061 €</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19</xdr:col>
      <xdr:colOff>574023</xdr:colOff>
      <xdr:row>5</xdr:row>
      <xdr:rowOff>185440</xdr:rowOff>
    </xdr:from>
    <xdr:to>
      <xdr:col>21</xdr:col>
      <xdr:colOff>86343</xdr:colOff>
      <xdr:row>7</xdr:row>
      <xdr:rowOff>84645</xdr:rowOff>
    </xdr:to>
    <xdr:sp macro="" textlink="Pvt_Calculations!A62">
      <xdr:nvSpPr>
        <xdr:cNvPr id="35" name="TextBox 34">
          <a:extLst>
            <a:ext uri="{FF2B5EF4-FFF2-40B4-BE49-F238E27FC236}">
              <a16:creationId xmlns:a16="http://schemas.microsoft.com/office/drawing/2014/main" id="{9DE35CC6-494E-4739-8285-5F6AE91034B3}"/>
            </a:ext>
          </a:extLst>
        </xdr:cNvPr>
        <xdr:cNvSpPr txBox="1"/>
      </xdr:nvSpPr>
      <xdr:spPr>
        <a:xfrm>
          <a:off x="12125619" y="1137940"/>
          <a:ext cx="72827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ABE08C7-0452-4A6D-A4F1-740466C7A14C}"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12,071.78 €</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21</xdr:col>
      <xdr:colOff>332576</xdr:colOff>
      <xdr:row>5</xdr:row>
      <xdr:rowOff>185440</xdr:rowOff>
    </xdr:from>
    <xdr:to>
      <xdr:col>22</xdr:col>
      <xdr:colOff>267383</xdr:colOff>
      <xdr:row>7</xdr:row>
      <xdr:rowOff>84645</xdr:rowOff>
    </xdr:to>
    <xdr:sp macro="" textlink="Pvt_Calculations!A60">
      <xdr:nvSpPr>
        <xdr:cNvPr id="41" name="TextBox 40">
          <a:extLst>
            <a:ext uri="{FF2B5EF4-FFF2-40B4-BE49-F238E27FC236}">
              <a16:creationId xmlns:a16="http://schemas.microsoft.com/office/drawing/2014/main" id="{103EDF24-2AE1-4F90-BC3B-883E4374CC91}"/>
            </a:ext>
          </a:extLst>
        </xdr:cNvPr>
        <xdr:cNvSpPr txBox="1"/>
      </xdr:nvSpPr>
      <xdr:spPr>
        <a:xfrm>
          <a:off x="13100129" y="1137940"/>
          <a:ext cx="54278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D3B464-009F-4D27-B3E1-713985862EDE}"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6.77 €</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22</xdr:col>
      <xdr:colOff>513615</xdr:colOff>
      <xdr:row>5</xdr:row>
      <xdr:rowOff>185440</xdr:rowOff>
    </xdr:from>
    <xdr:to>
      <xdr:col>24</xdr:col>
      <xdr:colOff>25935</xdr:colOff>
      <xdr:row>7</xdr:row>
      <xdr:rowOff>84645</xdr:rowOff>
    </xdr:to>
    <xdr:sp macro="" textlink="Pvt_Calculations!A61">
      <xdr:nvSpPr>
        <xdr:cNvPr id="45" name="TextBox 44">
          <a:extLst>
            <a:ext uri="{FF2B5EF4-FFF2-40B4-BE49-F238E27FC236}">
              <a16:creationId xmlns:a16="http://schemas.microsoft.com/office/drawing/2014/main" id="{C9FFC842-E4FD-47A9-80C9-D35C8403A253}"/>
            </a:ext>
          </a:extLst>
        </xdr:cNvPr>
        <xdr:cNvSpPr txBox="1"/>
      </xdr:nvSpPr>
      <xdr:spPr>
        <a:xfrm>
          <a:off x="13889147" y="1137940"/>
          <a:ext cx="72827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4C1961C9-3897-46DC-817F-027058505DD8}"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206.12 €</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editAs="oneCell">
    <xdr:from>
      <xdr:col>7</xdr:col>
      <xdr:colOff>275501</xdr:colOff>
      <xdr:row>4</xdr:row>
      <xdr:rowOff>18825</xdr:rowOff>
    </xdr:from>
    <xdr:to>
      <xdr:col>8</xdr:col>
      <xdr:colOff>118867</xdr:colOff>
      <xdr:row>6</xdr:row>
      <xdr:rowOff>95025</xdr:rowOff>
    </xdr:to>
    <xdr:pic>
      <xdr:nvPicPr>
        <xdr:cNvPr id="47" name="Graphic 46" descr="Piggy Bank with solid fill">
          <a:extLst>
            <a:ext uri="{FF2B5EF4-FFF2-40B4-BE49-F238E27FC236}">
              <a16:creationId xmlns:a16="http://schemas.microsoft.com/office/drawing/2014/main" id="{A5BF6ECA-9CAC-F270-53AE-58F4B33F4F0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4531352" y="780825"/>
          <a:ext cx="451345" cy="457200"/>
        </a:xfrm>
        <a:prstGeom prst="rect">
          <a:avLst/>
        </a:prstGeom>
      </xdr:spPr>
    </xdr:pic>
    <xdr:clientData/>
  </xdr:twoCellAnchor>
  <xdr:twoCellAnchor editAs="oneCell">
    <xdr:from>
      <xdr:col>4</xdr:col>
      <xdr:colOff>159935</xdr:colOff>
      <xdr:row>3</xdr:row>
      <xdr:rowOff>45316</xdr:rowOff>
    </xdr:from>
    <xdr:to>
      <xdr:col>4</xdr:col>
      <xdr:colOff>388535</xdr:colOff>
      <xdr:row>4</xdr:row>
      <xdr:rowOff>83416</xdr:rowOff>
    </xdr:to>
    <xdr:pic>
      <xdr:nvPicPr>
        <xdr:cNvPr id="58" name="Graphic 57" descr="Transfer1 with solid fill">
          <a:extLst>
            <a:ext uri="{FF2B5EF4-FFF2-40B4-BE49-F238E27FC236}">
              <a16:creationId xmlns:a16="http://schemas.microsoft.com/office/drawing/2014/main" id="{FA997249-EE1D-F150-6AFE-E6E185A2DFF8}"/>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rot="18091034">
          <a:off x="2591850" y="616816"/>
          <a:ext cx="228600" cy="228600"/>
        </a:xfrm>
        <a:prstGeom prst="rect">
          <a:avLst/>
        </a:prstGeom>
      </xdr:spPr>
    </xdr:pic>
    <xdr:clientData/>
  </xdr:twoCellAnchor>
  <xdr:twoCellAnchor editAs="oneCell">
    <xdr:from>
      <xdr:col>4</xdr:col>
      <xdr:colOff>45635</xdr:colOff>
      <xdr:row>4</xdr:row>
      <xdr:rowOff>18825</xdr:rowOff>
    </xdr:from>
    <xdr:to>
      <xdr:col>4</xdr:col>
      <xdr:colOff>502835</xdr:colOff>
      <xdr:row>6</xdr:row>
      <xdr:rowOff>95025</xdr:rowOff>
    </xdr:to>
    <xdr:pic>
      <xdr:nvPicPr>
        <xdr:cNvPr id="60" name="Graphic 59" descr="Wallet with solid fill">
          <a:extLst>
            <a:ext uri="{FF2B5EF4-FFF2-40B4-BE49-F238E27FC236}">
              <a16:creationId xmlns:a16="http://schemas.microsoft.com/office/drawing/2014/main" id="{16813B25-25E7-6F2C-AFB6-7D39CDCBC92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477550" y="780825"/>
          <a:ext cx="457200" cy="457200"/>
        </a:xfrm>
        <a:prstGeom prst="rect">
          <a:avLst/>
        </a:prstGeom>
      </xdr:spPr>
    </xdr:pic>
    <xdr:clientData/>
  </xdr:twoCellAnchor>
  <xdr:twoCellAnchor>
    <xdr:from>
      <xdr:col>7</xdr:col>
      <xdr:colOff>501535</xdr:colOff>
      <xdr:row>4</xdr:row>
      <xdr:rowOff>43591</xdr:rowOff>
    </xdr:from>
    <xdr:to>
      <xdr:col>7</xdr:col>
      <xdr:colOff>565543</xdr:colOff>
      <xdr:row>4</xdr:row>
      <xdr:rowOff>80167</xdr:rowOff>
    </xdr:to>
    <xdr:sp macro="" textlink="">
      <xdr:nvSpPr>
        <xdr:cNvPr id="66" name="Flowchart: Direct Access Storage 65">
          <a:extLst>
            <a:ext uri="{FF2B5EF4-FFF2-40B4-BE49-F238E27FC236}">
              <a16:creationId xmlns:a16="http://schemas.microsoft.com/office/drawing/2014/main" id="{8BF1936A-06A2-5860-F9D1-D851F0347802}"/>
            </a:ext>
          </a:extLst>
        </xdr:cNvPr>
        <xdr:cNvSpPr/>
      </xdr:nvSpPr>
      <xdr:spPr>
        <a:xfrm rot="13525663">
          <a:off x="4771102" y="791875"/>
          <a:ext cx="36576" cy="64008"/>
        </a:xfrm>
        <a:prstGeom prst="flowChartMagneticDrum">
          <a:avLst/>
        </a:prstGeom>
        <a:ln w="635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7</xdr:col>
      <xdr:colOff>461998</xdr:colOff>
      <xdr:row>4</xdr:row>
      <xdr:rowOff>118563</xdr:rowOff>
    </xdr:from>
    <xdr:to>
      <xdr:col>7</xdr:col>
      <xdr:colOff>498574</xdr:colOff>
      <xdr:row>4</xdr:row>
      <xdr:rowOff>173427</xdr:rowOff>
    </xdr:to>
    <xdr:sp macro="" textlink="">
      <xdr:nvSpPr>
        <xdr:cNvPr id="67" name="Flowchart: Direct Access Storage 66">
          <a:extLst>
            <a:ext uri="{FF2B5EF4-FFF2-40B4-BE49-F238E27FC236}">
              <a16:creationId xmlns:a16="http://schemas.microsoft.com/office/drawing/2014/main" id="{F73DB4B4-845A-479C-A7C0-81AACE79EBB0}"/>
            </a:ext>
          </a:extLst>
        </xdr:cNvPr>
        <xdr:cNvSpPr/>
      </xdr:nvSpPr>
      <xdr:spPr>
        <a:xfrm rot="8517138">
          <a:off x="4717849" y="880563"/>
          <a:ext cx="36576" cy="54864"/>
        </a:xfrm>
        <a:prstGeom prst="flowChartMagneticDrum">
          <a:avLst/>
        </a:prstGeom>
        <a:ln w="635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editAs="oneCell">
    <xdr:from>
      <xdr:col>5</xdr:col>
      <xdr:colOff>464743</xdr:colOff>
      <xdr:row>4</xdr:row>
      <xdr:rowOff>18825</xdr:rowOff>
    </xdr:from>
    <xdr:to>
      <xdr:col>6</xdr:col>
      <xdr:colOff>312343</xdr:colOff>
      <xdr:row>6</xdr:row>
      <xdr:rowOff>95025</xdr:rowOff>
    </xdr:to>
    <xdr:pic>
      <xdr:nvPicPr>
        <xdr:cNvPr id="69" name="Graphic 68" descr="Scales of justice with solid fill">
          <a:extLst>
            <a:ext uri="{FF2B5EF4-FFF2-40B4-BE49-F238E27FC236}">
              <a16:creationId xmlns:a16="http://schemas.microsoft.com/office/drawing/2014/main" id="{8A099E8F-F0F2-A3A3-0467-18C1EA5F88F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504637" y="780825"/>
          <a:ext cx="455578" cy="457200"/>
        </a:xfrm>
        <a:prstGeom prst="rect">
          <a:avLst/>
        </a:prstGeom>
      </xdr:spPr>
    </xdr:pic>
    <xdr:clientData/>
  </xdr:twoCellAnchor>
  <xdr:twoCellAnchor editAs="oneCell">
    <xdr:from>
      <xdr:col>12</xdr:col>
      <xdr:colOff>375477</xdr:colOff>
      <xdr:row>4</xdr:row>
      <xdr:rowOff>21087</xdr:rowOff>
    </xdr:from>
    <xdr:to>
      <xdr:col>13</xdr:col>
      <xdr:colOff>223077</xdr:colOff>
      <xdr:row>6</xdr:row>
      <xdr:rowOff>97287</xdr:rowOff>
    </xdr:to>
    <xdr:pic>
      <xdr:nvPicPr>
        <xdr:cNvPr id="71" name="Graphic 70" descr="Downward trend graph with solid fill">
          <a:extLst>
            <a:ext uri="{FF2B5EF4-FFF2-40B4-BE49-F238E27FC236}">
              <a16:creationId xmlns:a16="http://schemas.microsoft.com/office/drawing/2014/main" id="{78566D11-A651-CF70-F878-2914D8AD3E1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7690677" y="783087"/>
          <a:ext cx="457200" cy="457200"/>
        </a:xfrm>
        <a:prstGeom prst="rect">
          <a:avLst/>
        </a:prstGeom>
      </xdr:spPr>
    </xdr:pic>
    <xdr:clientData/>
  </xdr:twoCellAnchor>
  <xdr:twoCellAnchor editAs="oneCell">
    <xdr:from>
      <xdr:col>9</xdr:col>
      <xdr:colOff>286652</xdr:colOff>
      <xdr:row>4</xdr:row>
      <xdr:rowOff>21087</xdr:rowOff>
    </xdr:from>
    <xdr:to>
      <xdr:col>10</xdr:col>
      <xdr:colOff>134252</xdr:colOff>
      <xdr:row>6</xdr:row>
      <xdr:rowOff>97287</xdr:rowOff>
    </xdr:to>
    <xdr:pic>
      <xdr:nvPicPr>
        <xdr:cNvPr id="81" name="Graphic 80" descr="Upward trend with solid fill">
          <a:extLst>
            <a:ext uri="{FF2B5EF4-FFF2-40B4-BE49-F238E27FC236}">
              <a16:creationId xmlns:a16="http://schemas.microsoft.com/office/drawing/2014/main" id="{AE5C87A3-0FC5-7BB0-337A-048C3E332744}"/>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773052" y="783087"/>
          <a:ext cx="457200" cy="457200"/>
        </a:xfrm>
        <a:prstGeom prst="rect">
          <a:avLst/>
        </a:prstGeom>
      </xdr:spPr>
    </xdr:pic>
    <xdr:clientData/>
  </xdr:twoCellAnchor>
  <xdr:twoCellAnchor editAs="oneCell">
    <xdr:from>
      <xdr:col>11</xdr:col>
      <xdr:colOff>36316</xdr:colOff>
      <xdr:row>4</xdr:row>
      <xdr:rowOff>21087</xdr:rowOff>
    </xdr:from>
    <xdr:to>
      <xdr:col>11</xdr:col>
      <xdr:colOff>493516</xdr:colOff>
      <xdr:row>6</xdr:row>
      <xdr:rowOff>97287</xdr:rowOff>
    </xdr:to>
    <xdr:pic>
      <xdr:nvPicPr>
        <xdr:cNvPr id="82" name="Graphic 81" descr="Scales of justice with solid fill">
          <a:extLst>
            <a:ext uri="{FF2B5EF4-FFF2-40B4-BE49-F238E27FC236}">
              <a16:creationId xmlns:a16="http://schemas.microsoft.com/office/drawing/2014/main" id="{18F39329-EE6A-41D3-8860-E680D7135AB4}"/>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741916" y="783087"/>
          <a:ext cx="457200" cy="457200"/>
        </a:xfrm>
        <a:prstGeom prst="rect">
          <a:avLst/>
        </a:prstGeom>
      </xdr:spPr>
    </xdr:pic>
    <xdr:clientData/>
  </xdr:twoCellAnchor>
  <xdr:twoCellAnchor editAs="oneCell">
    <xdr:from>
      <xdr:col>17</xdr:col>
      <xdr:colOff>538455</xdr:colOff>
      <xdr:row>4</xdr:row>
      <xdr:rowOff>17277</xdr:rowOff>
    </xdr:from>
    <xdr:to>
      <xdr:col>18</xdr:col>
      <xdr:colOff>386055</xdr:colOff>
      <xdr:row>6</xdr:row>
      <xdr:rowOff>93477</xdr:rowOff>
    </xdr:to>
    <xdr:pic>
      <xdr:nvPicPr>
        <xdr:cNvPr id="83" name="Graphic 82" descr="Downward trend graph with solid fill">
          <a:extLst>
            <a:ext uri="{FF2B5EF4-FFF2-40B4-BE49-F238E27FC236}">
              <a16:creationId xmlns:a16="http://schemas.microsoft.com/office/drawing/2014/main" id="{AD96AE09-B63C-4436-94F6-3926EDCB826D}"/>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0901655" y="779277"/>
          <a:ext cx="457200" cy="457200"/>
        </a:xfrm>
        <a:prstGeom prst="rect">
          <a:avLst/>
        </a:prstGeom>
      </xdr:spPr>
    </xdr:pic>
    <xdr:clientData/>
  </xdr:twoCellAnchor>
  <xdr:twoCellAnchor editAs="oneCell">
    <xdr:from>
      <xdr:col>14</xdr:col>
      <xdr:colOff>449630</xdr:colOff>
      <xdr:row>4</xdr:row>
      <xdr:rowOff>17277</xdr:rowOff>
    </xdr:from>
    <xdr:to>
      <xdr:col>15</xdr:col>
      <xdr:colOff>297230</xdr:colOff>
      <xdr:row>6</xdr:row>
      <xdr:rowOff>93477</xdr:rowOff>
    </xdr:to>
    <xdr:pic>
      <xdr:nvPicPr>
        <xdr:cNvPr id="94" name="Graphic 93" descr="Upward trend with solid fill">
          <a:extLst>
            <a:ext uri="{FF2B5EF4-FFF2-40B4-BE49-F238E27FC236}">
              <a16:creationId xmlns:a16="http://schemas.microsoft.com/office/drawing/2014/main" id="{692CF328-79C3-483E-8FB8-ECFC060239F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984030" y="779277"/>
          <a:ext cx="457200" cy="457200"/>
        </a:xfrm>
        <a:prstGeom prst="rect">
          <a:avLst/>
        </a:prstGeom>
      </xdr:spPr>
    </xdr:pic>
    <xdr:clientData/>
  </xdr:twoCellAnchor>
  <xdr:twoCellAnchor editAs="oneCell">
    <xdr:from>
      <xdr:col>16</xdr:col>
      <xdr:colOff>187126</xdr:colOff>
      <xdr:row>4</xdr:row>
      <xdr:rowOff>17277</xdr:rowOff>
    </xdr:from>
    <xdr:to>
      <xdr:col>17</xdr:col>
      <xdr:colOff>34726</xdr:colOff>
      <xdr:row>6</xdr:row>
      <xdr:rowOff>93477</xdr:rowOff>
    </xdr:to>
    <xdr:pic>
      <xdr:nvPicPr>
        <xdr:cNvPr id="95" name="Graphic 94" descr="Scales of justice with solid fill">
          <a:extLst>
            <a:ext uri="{FF2B5EF4-FFF2-40B4-BE49-F238E27FC236}">
              <a16:creationId xmlns:a16="http://schemas.microsoft.com/office/drawing/2014/main" id="{82C7D3C3-6C95-4523-9C4E-5CF1F59D9E2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9940726" y="779277"/>
          <a:ext cx="457200" cy="457200"/>
        </a:xfrm>
        <a:prstGeom prst="rect">
          <a:avLst/>
        </a:prstGeom>
      </xdr:spPr>
    </xdr:pic>
    <xdr:clientData/>
  </xdr:twoCellAnchor>
  <xdr:twoCellAnchor editAs="oneCell">
    <xdr:from>
      <xdr:col>23</xdr:col>
      <xdr:colOff>40742</xdr:colOff>
      <xdr:row>3</xdr:row>
      <xdr:rowOff>189610</xdr:rowOff>
    </xdr:from>
    <xdr:to>
      <xdr:col>23</xdr:col>
      <xdr:colOff>498808</xdr:colOff>
      <xdr:row>6</xdr:row>
      <xdr:rowOff>75310</xdr:rowOff>
    </xdr:to>
    <xdr:pic>
      <xdr:nvPicPr>
        <xdr:cNvPr id="97" name="Graphic 96" descr="Philanthropy with solid fill">
          <a:extLst>
            <a:ext uri="{FF2B5EF4-FFF2-40B4-BE49-F238E27FC236}">
              <a16:creationId xmlns:a16="http://schemas.microsoft.com/office/drawing/2014/main" id="{012FC2E5-D8D5-8E42-555D-803C311AA2FF}"/>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4024253" y="761110"/>
          <a:ext cx="458066" cy="457200"/>
        </a:xfrm>
        <a:prstGeom prst="rect">
          <a:avLst/>
        </a:prstGeom>
      </xdr:spPr>
    </xdr:pic>
    <xdr:clientData/>
  </xdr:twoCellAnchor>
  <xdr:twoCellAnchor editAs="oneCell">
    <xdr:from>
      <xdr:col>20</xdr:col>
      <xdr:colOff>91625</xdr:colOff>
      <xdr:row>3</xdr:row>
      <xdr:rowOff>189610</xdr:rowOff>
    </xdr:from>
    <xdr:to>
      <xdr:col>20</xdr:col>
      <xdr:colOff>549691</xdr:colOff>
      <xdr:row>6</xdr:row>
      <xdr:rowOff>75310</xdr:rowOff>
    </xdr:to>
    <xdr:pic>
      <xdr:nvPicPr>
        <xdr:cNvPr id="99" name="Graphic 98" descr="Calculator with solid fill">
          <a:extLst>
            <a:ext uri="{FF2B5EF4-FFF2-40B4-BE49-F238E27FC236}">
              <a16:creationId xmlns:a16="http://schemas.microsoft.com/office/drawing/2014/main" id="{BA636A95-2018-40A1-CFF1-F40311ED5A8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2283625" y="761110"/>
          <a:ext cx="458066" cy="457200"/>
        </a:xfrm>
        <a:prstGeom prst="rect">
          <a:avLst/>
        </a:prstGeom>
      </xdr:spPr>
    </xdr:pic>
    <xdr:clientData/>
  </xdr:twoCellAnchor>
  <xdr:twoCellAnchor editAs="oneCell">
    <xdr:from>
      <xdr:col>21</xdr:col>
      <xdr:colOff>376612</xdr:colOff>
      <xdr:row>3</xdr:row>
      <xdr:rowOff>189610</xdr:rowOff>
    </xdr:from>
    <xdr:to>
      <xdr:col>22</xdr:col>
      <xdr:colOff>223346</xdr:colOff>
      <xdr:row>6</xdr:row>
      <xdr:rowOff>75310</xdr:rowOff>
    </xdr:to>
    <xdr:pic>
      <xdr:nvPicPr>
        <xdr:cNvPr id="101" name="Graphic 100" descr="Clipboard with solid fill">
          <a:extLst>
            <a:ext uri="{FF2B5EF4-FFF2-40B4-BE49-F238E27FC236}">
              <a16:creationId xmlns:a16="http://schemas.microsoft.com/office/drawing/2014/main" id="{2761AA6F-1BD1-5307-17C2-00BDA553E241}"/>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13144165" y="761110"/>
          <a:ext cx="454713" cy="457200"/>
        </a:xfrm>
        <a:prstGeom prst="rect">
          <a:avLst/>
        </a:prstGeom>
      </xdr:spPr>
    </xdr:pic>
    <xdr:clientData/>
  </xdr:twoCellAnchor>
  <xdr:oneCellAnchor>
    <xdr:from>
      <xdr:col>21</xdr:col>
      <xdr:colOff>402566</xdr:colOff>
      <xdr:row>4</xdr:row>
      <xdr:rowOff>67216</xdr:rowOff>
    </xdr:from>
    <xdr:ext cx="398972" cy="374141"/>
    <xdr:sp macro="" textlink="">
      <xdr:nvSpPr>
        <xdr:cNvPr id="103" name="TextBox 102">
          <a:extLst>
            <a:ext uri="{FF2B5EF4-FFF2-40B4-BE49-F238E27FC236}">
              <a16:creationId xmlns:a16="http://schemas.microsoft.com/office/drawing/2014/main" id="{34DF84AD-8DCF-E1A3-02EC-8795AB3F4B28}"/>
            </a:ext>
          </a:extLst>
        </xdr:cNvPr>
        <xdr:cNvSpPr txBox="1"/>
      </xdr:nvSpPr>
      <xdr:spPr>
        <a:xfrm>
          <a:off x="13170119" y="829216"/>
          <a:ext cx="398972"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sk-SK" sz="600" b="1">
              <a:solidFill>
                <a:schemeClr val="bg1"/>
              </a:solidFill>
              <a:effectLst>
                <a:outerShdw blurRad="63500" sx="102000" sy="102000" algn="ctr" rotWithShape="0">
                  <a:prstClr val="black">
                    <a:alpha val="40000"/>
                  </a:prstClr>
                </a:outerShdw>
              </a:effectLst>
            </a:rPr>
            <a:t> D</a:t>
          </a:r>
        </a:p>
        <a:p>
          <a:r>
            <a:rPr lang="sk-SK" sz="600" b="1" baseline="0">
              <a:solidFill>
                <a:schemeClr val="bg1"/>
              </a:solidFill>
              <a:effectLst>
                <a:outerShdw blurRad="63500" sx="102000" sy="102000" algn="ctr" rotWithShape="0">
                  <a:prstClr val="black">
                    <a:alpha val="40000"/>
                  </a:prstClr>
                </a:outerShdw>
              </a:effectLst>
            </a:rPr>
            <a:t>     </a:t>
          </a:r>
          <a:r>
            <a:rPr lang="sk-SK" sz="600" b="1">
              <a:solidFill>
                <a:schemeClr val="bg1"/>
              </a:solidFill>
              <a:effectLst>
                <a:outerShdw blurRad="63500" sx="102000" sy="102000" algn="ctr" rotWithShape="0">
                  <a:prstClr val="black">
                    <a:alpha val="40000"/>
                  </a:prstClr>
                </a:outerShdw>
              </a:effectLst>
            </a:rPr>
            <a:t>A</a:t>
          </a:r>
        </a:p>
        <a:p>
          <a:r>
            <a:rPr lang="sk-SK" sz="600" b="1">
              <a:solidFill>
                <a:schemeClr val="bg1"/>
              </a:solidFill>
              <a:effectLst>
                <a:outerShdw blurRad="63500" sx="102000" sy="102000" algn="ctr" rotWithShape="0">
                  <a:prstClr val="black">
                    <a:alpha val="40000"/>
                  </a:prstClr>
                </a:outerShdw>
              </a:effectLst>
            </a:rPr>
            <a:t>         Y</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31750</xdr:colOff>
      <xdr:row>0</xdr:row>
      <xdr:rowOff>0</xdr:rowOff>
    </xdr:from>
    <xdr:to>
      <xdr:col>31</xdr:col>
      <xdr:colOff>441324</xdr:colOff>
      <xdr:row>69</xdr:row>
      <xdr:rowOff>180974</xdr:rowOff>
    </xdr:to>
    <xdr:sp macro="" textlink="">
      <xdr:nvSpPr>
        <xdr:cNvPr id="2" name="Rectangle 1">
          <a:extLst>
            <a:ext uri="{FF2B5EF4-FFF2-40B4-BE49-F238E27FC236}">
              <a16:creationId xmlns:a16="http://schemas.microsoft.com/office/drawing/2014/main" id="{E9A513AD-FD2A-4E9F-A176-8703E444EAC5}"/>
            </a:ext>
          </a:extLst>
        </xdr:cNvPr>
        <xdr:cNvSpPr/>
      </xdr:nvSpPr>
      <xdr:spPr>
        <a:xfrm>
          <a:off x="31750" y="0"/>
          <a:ext cx="19307174" cy="13325474"/>
        </a:xfrm>
        <a:prstGeom prst="rect">
          <a:avLst/>
        </a:prstGeom>
        <a:gradFill>
          <a:gsLst>
            <a:gs pos="0">
              <a:srgbClr val="4FAB60"/>
            </a:gs>
            <a:gs pos="65000">
              <a:srgbClr val="023554">
                <a:lumMod val="100000"/>
              </a:srgbClr>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solidFill>
              <a:srgbClr val="00AA95"/>
            </a:solidFill>
          </a:endParaRPr>
        </a:p>
      </xdr:txBody>
    </xdr:sp>
    <xdr:clientData/>
  </xdr:twoCellAnchor>
  <xdr:twoCellAnchor>
    <xdr:from>
      <xdr:col>0</xdr:col>
      <xdr:colOff>409575</xdr:colOff>
      <xdr:row>0</xdr:row>
      <xdr:rowOff>85726</xdr:rowOff>
    </xdr:from>
    <xdr:to>
      <xdr:col>24</xdr:col>
      <xdr:colOff>455929</xdr:colOff>
      <xdr:row>43</xdr:row>
      <xdr:rowOff>96204</xdr:rowOff>
    </xdr:to>
    <xdr:sp macro="" textlink="">
      <xdr:nvSpPr>
        <xdr:cNvPr id="3" name="Rectangle: Rounded Corners 2">
          <a:extLst>
            <a:ext uri="{FF2B5EF4-FFF2-40B4-BE49-F238E27FC236}">
              <a16:creationId xmlns:a16="http://schemas.microsoft.com/office/drawing/2014/main" id="{FE37DE99-5975-4F83-843B-713A798C53A3}"/>
            </a:ext>
          </a:extLst>
        </xdr:cNvPr>
        <xdr:cNvSpPr>
          <a:spLocks noChangeAspect="1"/>
        </xdr:cNvSpPr>
      </xdr:nvSpPr>
      <xdr:spPr>
        <a:xfrm>
          <a:off x="409575" y="85726"/>
          <a:ext cx="14660425" cy="8201978"/>
        </a:xfrm>
        <a:prstGeom prst="roundRect">
          <a:avLst>
            <a:gd name="adj" fmla="val 4616"/>
          </a:avLst>
        </a:prstGeom>
        <a:gradFill>
          <a:gsLst>
            <a:gs pos="0">
              <a:srgbClr val="459E66"/>
            </a:gs>
            <a:gs pos="100000">
              <a:srgbClr val="052C6D"/>
            </a:gs>
            <a:gs pos="56000">
              <a:srgbClr val="016F7C"/>
            </a:gs>
          </a:gsLst>
          <a:lin ang="2700000" scaled="0"/>
        </a:gradFill>
        <a:ln>
          <a:noFill/>
        </a:ln>
        <a:effectLst>
          <a:outerShdw blurRad="127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chorCtr="0"/>
        <a:lstStyle/>
        <a:p>
          <a:pPr algn="l"/>
          <a:endParaRPr lang="sk-SK" sz="1100"/>
        </a:p>
      </xdr:txBody>
    </xdr:sp>
    <xdr:clientData/>
  </xdr:twoCellAnchor>
  <xdr:twoCellAnchor>
    <xdr:from>
      <xdr:col>0</xdr:col>
      <xdr:colOff>381000</xdr:colOff>
      <xdr:row>0</xdr:row>
      <xdr:rowOff>84667</xdr:rowOff>
    </xdr:from>
    <xdr:to>
      <xdr:col>3</xdr:col>
      <xdr:colOff>248709</xdr:colOff>
      <xdr:row>43</xdr:row>
      <xdr:rowOff>104773</xdr:rowOff>
    </xdr:to>
    <xdr:sp macro="" textlink="">
      <xdr:nvSpPr>
        <xdr:cNvPr id="4" name="Rectangle: Rounded Corners 3">
          <a:extLst>
            <a:ext uri="{FF2B5EF4-FFF2-40B4-BE49-F238E27FC236}">
              <a16:creationId xmlns:a16="http://schemas.microsoft.com/office/drawing/2014/main" id="{E5AEA0A6-08B5-42D0-81C8-BF2BF63C484E}"/>
            </a:ext>
          </a:extLst>
        </xdr:cNvPr>
        <xdr:cNvSpPr/>
      </xdr:nvSpPr>
      <xdr:spPr>
        <a:xfrm>
          <a:off x="381000" y="84667"/>
          <a:ext cx="1696509" cy="8211606"/>
        </a:xfrm>
        <a:prstGeom prst="roundRect">
          <a:avLst>
            <a:gd name="adj" fmla="val 20216"/>
          </a:avLst>
        </a:prstGeom>
        <a:gradFill>
          <a:gsLst>
            <a:gs pos="57000">
              <a:srgbClr val="07274E"/>
            </a:gs>
            <a:gs pos="0">
              <a:srgbClr val="015253"/>
            </a:gs>
          </a:gsLst>
          <a:lin ang="27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0</xdr:col>
      <xdr:colOff>502699</xdr:colOff>
      <xdr:row>2</xdr:row>
      <xdr:rowOff>114299</xdr:rowOff>
    </xdr:from>
    <xdr:to>
      <xdr:col>3</xdr:col>
      <xdr:colOff>209550</xdr:colOff>
      <xdr:row>6</xdr:row>
      <xdr:rowOff>47624</xdr:rowOff>
    </xdr:to>
    <xdr:grpSp>
      <xdr:nvGrpSpPr>
        <xdr:cNvPr id="6" name="LOGO">
          <a:extLst>
            <a:ext uri="{FF2B5EF4-FFF2-40B4-BE49-F238E27FC236}">
              <a16:creationId xmlns:a16="http://schemas.microsoft.com/office/drawing/2014/main" id="{93CAA6E5-F931-4DE6-98DF-186606CE2241}"/>
            </a:ext>
          </a:extLst>
        </xdr:cNvPr>
        <xdr:cNvGrpSpPr/>
      </xdr:nvGrpSpPr>
      <xdr:grpSpPr>
        <a:xfrm>
          <a:off x="502699" y="495299"/>
          <a:ext cx="1545590" cy="695325"/>
          <a:chOff x="445549" y="495299"/>
          <a:chExt cx="1548351" cy="695325"/>
        </a:xfrm>
      </xdr:grpSpPr>
      <xdr:sp macro="" textlink="">
        <xdr:nvSpPr>
          <xdr:cNvPr id="7" name="ProjectLogo">
            <a:extLst>
              <a:ext uri="{FF2B5EF4-FFF2-40B4-BE49-F238E27FC236}">
                <a16:creationId xmlns:a16="http://schemas.microsoft.com/office/drawing/2014/main" id="{A1867897-5209-DD44-6E8A-141FC945D3DB}"/>
              </a:ext>
            </a:extLst>
          </xdr:cNvPr>
          <xdr:cNvSpPr txBox="1"/>
        </xdr:nvSpPr>
        <xdr:spPr>
          <a:xfrm>
            <a:off x="975783" y="495299"/>
            <a:ext cx="1018117" cy="695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k-SK" sz="1200" b="1">
                <a:solidFill>
                  <a:schemeClr val="bg1"/>
                </a:solidFill>
                <a:latin typeface="Aptos Narrow" panose="020B0004020202020204" pitchFamily="34" charset="0"/>
              </a:rPr>
              <a:t>PROJECT</a:t>
            </a:r>
          </a:p>
          <a:p>
            <a:r>
              <a:rPr lang="sk-SK" sz="1200" b="1">
                <a:solidFill>
                  <a:schemeClr val="bg1"/>
                </a:solidFill>
                <a:latin typeface="Aptos Narrow" panose="020B0004020202020204" pitchFamily="34" charset="0"/>
              </a:rPr>
              <a:t>DISTANCE</a:t>
            </a:r>
          </a:p>
          <a:p>
            <a:r>
              <a:rPr lang="sk-SK" sz="1200" b="1">
                <a:solidFill>
                  <a:srgbClr val="1AFFD5"/>
                </a:solidFill>
                <a:latin typeface="Aptos Narrow" panose="020B0004020202020204" pitchFamily="34" charset="0"/>
              </a:rPr>
              <a:t>DASHBOARD</a:t>
            </a:r>
          </a:p>
        </xdr:txBody>
      </xdr:sp>
      <xdr:cxnSp macro="">
        <xdr:nvCxnSpPr>
          <xdr:cNvPr id="8" name="Straight Connector 7">
            <a:extLst>
              <a:ext uri="{FF2B5EF4-FFF2-40B4-BE49-F238E27FC236}">
                <a16:creationId xmlns:a16="http://schemas.microsoft.com/office/drawing/2014/main" id="{1895EA8D-5AA5-9FE2-CC60-0818F3B0C49E}"/>
              </a:ext>
            </a:extLst>
          </xdr:cNvPr>
          <xdr:cNvCxnSpPr/>
        </xdr:nvCxnSpPr>
        <xdr:spPr>
          <a:xfrm>
            <a:off x="994832" y="495299"/>
            <a:ext cx="0" cy="64008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pic>
        <xdr:nvPicPr>
          <xdr:cNvPr id="9" name="Graphic 8" descr="Fuel outline">
            <a:extLst>
              <a:ext uri="{FF2B5EF4-FFF2-40B4-BE49-F238E27FC236}">
                <a16:creationId xmlns:a16="http://schemas.microsoft.com/office/drawing/2014/main" id="{A2EFF084-CC22-8D29-E6D4-47EEE9991F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5549" y="539749"/>
            <a:ext cx="594360" cy="590714"/>
          </a:xfrm>
          <a:prstGeom prst="rect">
            <a:avLst/>
          </a:prstGeom>
        </xdr:spPr>
      </xdr:pic>
    </xdr:grpSp>
    <xdr:clientData/>
  </xdr:twoCellAnchor>
  <xdr:twoCellAnchor editAs="oneCell">
    <xdr:from>
      <xdr:col>0</xdr:col>
      <xdr:colOff>493073</xdr:colOff>
      <xdr:row>25</xdr:row>
      <xdr:rowOff>155575</xdr:rowOff>
    </xdr:from>
    <xdr:to>
      <xdr:col>3</xdr:col>
      <xdr:colOff>167218</xdr:colOff>
      <xdr:row>37</xdr:row>
      <xdr:rowOff>42331</xdr:rowOff>
    </xdr:to>
    <mc:AlternateContent xmlns:mc="http://schemas.openxmlformats.org/markup-compatibility/2006" xmlns:a14="http://schemas.microsoft.com/office/drawing/2010/main">
      <mc:Choice Requires="a14">
        <xdr:graphicFrame macro="">
          <xdr:nvGraphicFramePr>
            <xdr:cNvPr id="10" name="Year 3">
              <a:extLst>
                <a:ext uri="{FF2B5EF4-FFF2-40B4-BE49-F238E27FC236}">
                  <a16:creationId xmlns:a16="http://schemas.microsoft.com/office/drawing/2014/main" id="{279F7737-EA3A-44B6-BB93-A2192459C046}"/>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493073" y="4918075"/>
              <a:ext cx="1515645" cy="2172756"/>
            </a:xfrm>
            <a:prstGeom prst="rect">
              <a:avLst/>
            </a:prstGeom>
            <a:solidFill>
              <a:prstClr val="white"/>
            </a:solidFill>
            <a:ln w="1">
              <a:solidFill>
                <a:prstClr val="green"/>
              </a:solidFill>
            </a:ln>
          </xdr:spPr>
          <xdr:txBody>
            <a:bodyPr vertOverflow="clip" horzOverflow="clip"/>
            <a:lstStyle/>
            <a:p>
              <a:r>
                <a:rPr lang="sk-S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395141</xdr:colOff>
      <xdr:row>9</xdr:row>
      <xdr:rowOff>3191</xdr:rowOff>
    </xdr:from>
    <xdr:to>
      <xdr:col>13</xdr:col>
      <xdr:colOff>542924</xdr:colOff>
      <xdr:row>26</xdr:row>
      <xdr:rowOff>56531</xdr:rowOff>
    </xdr:to>
    <xdr:sp macro="" textlink="">
      <xdr:nvSpPr>
        <xdr:cNvPr id="20" name="Rectangle: Rounded Corners 19">
          <a:extLst>
            <a:ext uri="{FF2B5EF4-FFF2-40B4-BE49-F238E27FC236}">
              <a16:creationId xmlns:a16="http://schemas.microsoft.com/office/drawing/2014/main" id="{70EE8FD2-66FF-440E-99C9-3AB3C47F5F90}"/>
            </a:ext>
          </a:extLst>
        </xdr:cNvPr>
        <xdr:cNvSpPr/>
      </xdr:nvSpPr>
      <xdr:spPr>
        <a:xfrm>
          <a:off x="2223941" y="1717691"/>
          <a:ext cx="6243783" cy="3291840"/>
        </a:xfrm>
        <a:prstGeom prst="roundRect">
          <a:avLst/>
        </a:prstGeom>
        <a:gradFill>
          <a:gsLst>
            <a:gs pos="0">
              <a:schemeClr val="bg1"/>
            </a:gs>
            <a:gs pos="9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14</xdr:col>
      <xdr:colOff>95250</xdr:colOff>
      <xdr:row>9</xdr:row>
      <xdr:rowOff>3191</xdr:rowOff>
    </xdr:from>
    <xdr:to>
      <xdr:col>24</xdr:col>
      <xdr:colOff>276226</xdr:colOff>
      <xdr:row>26</xdr:row>
      <xdr:rowOff>56531</xdr:rowOff>
    </xdr:to>
    <xdr:sp macro="" textlink="">
      <xdr:nvSpPr>
        <xdr:cNvPr id="21" name="Rectangle: Rounded Corners 20">
          <a:extLst>
            <a:ext uri="{FF2B5EF4-FFF2-40B4-BE49-F238E27FC236}">
              <a16:creationId xmlns:a16="http://schemas.microsoft.com/office/drawing/2014/main" id="{AEED67D3-69A6-423D-961F-D04DA2B8FE94}"/>
            </a:ext>
          </a:extLst>
        </xdr:cNvPr>
        <xdr:cNvSpPr/>
      </xdr:nvSpPr>
      <xdr:spPr>
        <a:xfrm>
          <a:off x="8629650" y="1717691"/>
          <a:ext cx="6276976" cy="3291840"/>
        </a:xfrm>
        <a:prstGeom prst="roundRect">
          <a:avLst/>
        </a:prstGeom>
        <a:gradFill>
          <a:gsLst>
            <a:gs pos="5000">
              <a:schemeClr val="bg1"/>
            </a:gs>
            <a:gs pos="8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0</xdr:col>
      <xdr:colOff>577318</xdr:colOff>
      <xdr:row>13</xdr:row>
      <xdr:rowOff>114300</xdr:rowOff>
    </xdr:from>
    <xdr:to>
      <xdr:col>3</xdr:col>
      <xdr:colOff>83542</xdr:colOff>
      <xdr:row>15</xdr:row>
      <xdr:rowOff>104776</xdr:rowOff>
    </xdr:to>
    <xdr:sp macro="[0]!NavDistance" textlink="Pvt_Calculations!A75">
      <xdr:nvSpPr>
        <xdr:cNvPr id="27" name="btnDistance">
          <a:extLst>
            <a:ext uri="{FF2B5EF4-FFF2-40B4-BE49-F238E27FC236}">
              <a16:creationId xmlns:a16="http://schemas.microsoft.com/office/drawing/2014/main" id="{D53D31BC-8EF1-433E-B17C-8BC1929A9EA6}"/>
            </a:ext>
          </a:extLst>
        </xdr:cNvPr>
        <xdr:cNvSpPr txBox="1"/>
      </xdr:nvSpPr>
      <xdr:spPr>
        <a:xfrm>
          <a:off x="577318" y="2590800"/>
          <a:ext cx="1335024" cy="371476"/>
        </a:xfrm>
        <a:prstGeom prst="roundRect">
          <a:avLst/>
        </a:prstGeom>
        <a:solidFill>
          <a:srgbClr val="00AA95"/>
        </a:solidFill>
        <a:ln w="9525" cmpd="sng">
          <a:noFill/>
        </a:ln>
        <a:effectLst>
          <a:outerShdw blurRad="152400" dist="37357" dir="2700000" rotWithShape="0">
            <a:scrgbClr r="0" g="0" b="0">
              <a:alpha val="60000"/>
            </a:sc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68E0A80-6226-4135-A2DF-72AE18CBC0FB}" type="TxLink">
            <a:rPr lang="en-US" sz="1400" b="1" i="0" u="none" strike="noStrike">
              <a:solidFill>
                <a:srgbClr val="FFFFFF"/>
              </a:solidFill>
              <a:latin typeface="Calibri"/>
              <a:ea typeface="Calibri"/>
              <a:cs typeface="Calibri"/>
            </a:rPr>
            <a:pPr marL="0" indent="0" algn="r"/>
            <a:t>DISTANCE</a:t>
          </a:fld>
          <a:endParaRPr lang="sk-SK" sz="1400" b="1" i="0" u="none" strike="noStrike">
            <a:solidFill>
              <a:srgbClr val="FFFFFF"/>
            </a:solidFill>
            <a:latin typeface="Calibri"/>
            <a:ea typeface="Calibri"/>
            <a:cs typeface="Calibri"/>
          </a:endParaRPr>
        </a:p>
      </xdr:txBody>
    </xdr:sp>
    <xdr:clientData/>
  </xdr:twoCellAnchor>
  <xdr:twoCellAnchor>
    <xdr:from>
      <xdr:col>1</xdr:col>
      <xdr:colOff>16079</xdr:colOff>
      <xdr:row>14</xdr:row>
      <xdr:rowOff>20098</xdr:rowOff>
    </xdr:from>
    <xdr:to>
      <xdr:col>1</xdr:col>
      <xdr:colOff>336119</xdr:colOff>
      <xdr:row>14</xdr:row>
      <xdr:rowOff>184690</xdr:rowOff>
    </xdr:to>
    <xdr:sp macro="[0]!NavDistance" textlink="">
      <xdr:nvSpPr>
        <xdr:cNvPr id="28" name="icoDistance">
          <a:extLst>
            <a:ext uri="{FF2B5EF4-FFF2-40B4-BE49-F238E27FC236}">
              <a16:creationId xmlns:a16="http://schemas.microsoft.com/office/drawing/2014/main" id="{6DC4C368-4F9C-4A3B-8E1B-A625ACD2FEA2}"/>
            </a:ext>
          </a:extLst>
        </xdr:cNvPr>
        <xdr:cNvSpPr/>
      </xdr:nvSpPr>
      <xdr:spPr>
        <a:xfrm>
          <a:off x="625679" y="2687098"/>
          <a:ext cx="320040" cy="164592"/>
        </a:xfrm>
        <a:custGeom>
          <a:avLst/>
          <a:gdLst>
            <a:gd name="connsiteX0" fmla="*/ 474812 w 707311"/>
            <a:gd name="connsiteY0" fmla="*/ 72577 h 581031"/>
            <a:gd name="connsiteX1" fmla="*/ 639661 w 707311"/>
            <a:gd name="connsiteY1" fmla="*/ 164294 h 581031"/>
            <a:gd name="connsiteX2" fmla="*/ 683914 w 707311"/>
            <a:gd name="connsiteY2" fmla="*/ 332477 h 581031"/>
            <a:gd name="connsiteX3" fmla="*/ 523361 w 707311"/>
            <a:gd name="connsiteY3" fmla="*/ 581032 h 581031"/>
            <a:gd name="connsiteX4" fmla="*/ 0 w 707311"/>
            <a:gd name="connsiteY4" fmla="*/ 581032 h 581031"/>
            <a:gd name="connsiteX5" fmla="*/ 417052 w 707311"/>
            <a:gd name="connsiteY5" fmla="*/ 323599 h 581031"/>
            <a:gd name="connsiteX6" fmla="*/ 466725 w 707311"/>
            <a:gd name="connsiteY6" fmla="*/ 161932 h 581031"/>
            <a:gd name="connsiteX7" fmla="*/ 380448 w 707311"/>
            <a:gd name="connsiteY7" fmla="*/ 72206 h 581031"/>
            <a:gd name="connsiteX8" fmla="*/ 476250 w 707311"/>
            <a:gd name="connsiteY8" fmla="*/ 7 h 581031"/>
            <a:gd name="connsiteX9" fmla="*/ 514350 w 707311"/>
            <a:gd name="connsiteY9" fmla="*/ 7 h 581031"/>
            <a:gd name="connsiteX10" fmla="*/ 474812 w 707311"/>
            <a:gd name="connsiteY10" fmla="*/ 72577 h 5810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707311" h="581031">
              <a:moveTo>
                <a:pt x="474812" y="72577"/>
              </a:moveTo>
              <a:cubicBezTo>
                <a:pt x="514750" y="99609"/>
                <a:pt x="621573" y="151416"/>
                <a:pt x="639661" y="164294"/>
              </a:cubicBezTo>
              <a:cubicBezTo>
                <a:pt x="664959" y="182296"/>
                <a:pt x="747141" y="222825"/>
                <a:pt x="683914" y="332477"/>
              </a:cubicBezTo>
              <a:cubicBezTo>
                <a:pt x="620687" y="442128"/>
                <a:pt x="562127" y="522929"/>
                <a:pt x="523361" y="581032"/>
              </a:cubicBezTo>
              <a:lnTo>
                <a:pt x="0" y="581032"/>
              </a:lnTo>
              <a:cubicBezTo>
                <a:pt x="130131" y="474209"/>
                <a:pt x="330460" y="386064"/>
                <a:pt x="417052" y="323599"/>
              </a:cubicBezTo>
              <a:cubicBezTo>
                <a:pt x="503644" y="261134"/>
                <a:pt x="508340" y="213948"/>
                <a:pt x="466725" y="161932"/>
              </a:cubicBezTo>
              <a:cubicBezTo>
                <a:pt x="428625" y="114307"/>
                <a:pt x="394449" y="100886"/>
                <a:pt x="380448" y="72206"/>
              </a:cubicBezTo>
              <a:cubicBezTo>
                <a:pt x="355521" y="21171"/>
                <a:pt x="445541" y="-432"/>
                <a:pt x="476250" y="7"/>
              </a:cubicBezTo>
              <a:cubicBezTo>
                <a:pt x="479974" y="7"/>
                <a:pt x="514350" y="7"/>
                <a:pt x="514350" y="7"/>
              </a:cubicBezTo>
              <a:cubicBezTo>
                <a:pt x="514350" y="7"/>
                <a:pt x="434864" y="45555"/>
                <a:pt x="474812" y="72577"/>
              </a:cubicBezTo>
              <a:close/>
            </a:path>
          </a:pathLst>
        </a:custGeom>
        <a:solidFill>
          <a:srgbClr val="FFFFFF"/>
        </a:solidFill>
        <a:ln w="9525" cap="flat">
          <a:noFill/>
          <a:prstDash val="solid"/>
          <a:miter/>
        </a:ln>
        <a:effectLst>
          <a:outerShdw blurRad="152400" dist="37357" dir="2700000" rotWithShape="0">
            <a:scrgbClr r="0" g="0" b="0">
              <a:alpha val="60000"/>
            </a:scrgbClr>
          </a:outerShdw>
        </a:effectLst>
      </xdr:spPr>
      <xdr:txBody>
        <a:bodyPr rtlCol="0" anchor="ctr"/>
        <a:lstStyle/>
        <a:p>
          <a:endParaRPr lang="sk-SK">
            <a:solidFill>
              <a:srgbClr val="FFFFFF"/>
            </a:solidFill>
          </a:endParaRPr>
        </a:p>
      </xdr:txBody>
    </xdr:sp>
    <xdr:clientData/>
  </xdr:twoCellAnchor>
  <xdr:twoCellAnchor>
    <xdr:from>
      <xdr:col>0</xdr:col>
      <xdr:colOff>577321</xdr:colOff>
      <xdr:row>11</xdr:row>
      <xdr:rowOff>57150</xdr:rowOff>
    </xdr:from>
    <xdr:to>
      <xdr:col>3</xdr:col>
      <xdr:colOff>83545</xdr:colOff>
      <xdr:row>13</xdr:row>
      <xdr:rowOff>47626</xdr:rowOff>
    </xdr:to>
    <xdr:sp macro="[0]!NavCosts" textlink="Pvt_Calculations!A74">
      <xdr:nvSpPr>
        <xdr:cNvPr id="26" name="btnCosts">
          <a:extLst>
            <a:ext uri="{FF2B5EF4-FFF2-40B4-BE49-F238E27FC236}">
              <a16:creationId xmlns:a16="http://schemas.microsoft.com/office/drawing/2014/main" id="{354FCC7A-86E5-4A69-8509-4F65CD212F18}"/>
            </a:ext>
          </a:extLst>
        </xdr:cNvPr>
        <xdr:cNvSpPr txBox="1"/>
      </xdr:nvSpPr>
      <xdr:spPr>
        <a:xfrm>
          <a:off x="577321" y="2152650"/>
          <a:ext cx="1335024" cy="371476"/>
        </a:xfrm>
        <a:prstGeom prst="roundRect">
          <a:avLst/>
        </a:prstGeom>
        <a:solidFill>
          <a:srgbClr val="03376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15AD9A7-6DB2-4F5A-9B8A-3FE0D2C6547B}" type="TxLink">
            <a:rPr lang="en-US" sz="1400" b="1" i="0" u="none" strike="noStrike">
              <a:solidFill>
                <a:srgbClr val="C8C8C8"/>
              </a:solidFill>
              <a:latin typeface="Calibri"/>
              <a:ea typeface="Calibri"/>
              <a:cs typeface="Calibri"/>
            </a:rPr>
            <a:pPr marL="0" indent="0" algn="r"/>
            <a:t>COSTS</a:t>
          </a:fld>
          <a:endParaRPr lang="sk-SK" sz="1400" b="1" i="0" u="none" strike="noStrike">
            <a:solidFill>
              <a:srgbClr val="C8C8C8"/>
            </a:solidFill>
            <a:latin typeface="Calibri"/>
            <a:ea typeface="Calibri"/>
            <a:cs typeface="Calibri"/>
          </a:endParaRPr>
        </a:p>
      </xdr:txBody>
    </xdr:sp>
    <xdr:clientData/>
  </xdr:twoCellAnchor>
  <xdr:twoCellAnchor>
    <xdr:from>
      <xdr:col>1</xdr:col>
      <xdr:colOff>42749</xdr:colOff>
      <xdr:row>11</xdr:row>
      <xdr:rowOff>97082</xdr:rowOff>
    </xdr:from>
    <xdr:to>
      <xdr:col>1</xdr:col>
      <xdr:colOff>317069</xdr:colOff>
      <xdr:row>12</xdr:row>
      <xdr:rowOff>180902</xdr:rowOff>
    </xdr:to>
    <xdr:pic macro="[0]!NavCosts">
      <xdr:nvPicPr>
        <xdr:cNvPr id="29" name="icoCosts" descr="Coins with solid fill">
          <a:extLst>
            <a:ext uri="{FF2B5EF4-FFF2-40B4-BE49-F238E27FC236}">
              <a16:creationId xmlns:a16="http://schemas.microsoft.com/office/drawing/2014/main" id="{13EEFE0A-1C63-4C2B-B3C4-C52DE703285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52349" y="2192582"/>
          <a:ext cx="274320" cy="274320"/>
        </a:xfrm>
        <a:prstGeom prst="rect">
          <a:avLst/>
        </a:prstGeom>
      </xdr:spPr>
    </xdr:pic>
    <xdr:clientData/>
  </xdr:twoCellAnchor>
  <xdr:twoCellAnchor>
    <xdr:from>
      <xdr:col>0</xdr:col>
      <xdr:colOff>577318</xdr:colOff>
      <xdr:row>9</xdr:row>
      <xdr:rowOff>0</xdr:rowOff>
    </xdr:from>
    <xdr:to>
      <xdr:col>3</xdr:col>
      <xdr:colOff>83542</xdr:colOff>
      <xdr:row>10</xdr:row>
      <xdr:rowOff>180976</xdr:rowOff>
    </xdr:to>
    <xdr:sp macro="[0]!NavFillUps" textlink="Pvt_Calculations!A73">
      <xdr:nvSpPr>
        <xdr:cNvPr id="25" name="btnFillUps">
          <a:extLst>
            <a:ext uri="{FF2B5EF4-FFF2-40B4-BE49-F238E27FC236}">
              <a16:creationId xmlns:a16="http://schemas.microsoft.com/office/drawing/2014/main" id="{755220D8-876A-4652-9E17-8C8A85EE6294}"/>
            </a:ext>
          </a:extLst>
        </xdr:cNvPr>
        <xdr:cNvSpPr txBox="1"/>
      </xdr:nvSpPr>
      <xdr:spPr>
        <a:xfrm>
          <a:off x="577318" y="1714500"/>
          <a:ext cx="1335024" cy="371476"/>
        </a:xfrm>
        <a:prstGeom prst="roundRect">
          <a:avLst/>
        </a:prstGeom>
        <a:solidFill>
          <a:srgbClr val="03376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5DD7D09-E1EE-4F69-AA87-072D7B4A3145}" type="TxLink">
            <a:rPr lang="en-US" sz="1400" b="1" i="0" u="none" strike="noStrike">
              <a:solidFill>
                <a:srgbClr val="C8C8C8"/>
              </a:solidFill>
              <a:latin typeface="Calibri"/>
              <a:ea typeface="Calibri"/>
              <a:cs typeface="Calibri"/>
            </a:rPr>
            <a:pPr marL="0" indent="0" algn="r"/>
            <a:t>FILL - UPS</a:t>
          </a:fld>
          <a:endParaRPr lang="sk-SK" sz="1400" b="1" i="0" u="none" strike="noStrike">
            <a:solidFill>
              <a:srgbClr val="C8C8C8"/>
            </a:solidFill>
            <a:latin typeface="Calibri"/>
            <a:ea typeface="Calibri"/>
            <a:cs typeface="Calibri"/>
          </a:endParaRPr>
        </a:p>
      </xdr:txBody>
    </xdr:sp>
    <xdr:clientData/>
  </xdr:twoCellAnchor>
  <xdr:twoCellAnchor>
    <xdr:from>
      <xdr:col>1</xdr:col>
      <xdr:colOff>23699</xdr:colOff>
      <xdr:row>9</xdr:row>
      <xdr:rowOff>33299</xdr:rowOff>
    </xdr:from>
    <xdr:to>
      <xdr:col>1</xdr:col>
      <xdr:colOff>316307</xdr:colOff>
      <xdr:row>10</xdr:row>
      <xdr:rowOff>135407</xdr:rowOff>
    </xdr:to>
    <xdr:pic macro="[0]!NavFillUps">
      <xdr:nvPicPr>
        <xdr:cNvPr id="30" name="icoFillUps" descr="Fuel with solid fill">
          <a:extLst>
            <a:ext uri="{FF2B5EF4-FFF2-40B4-BE49-F238E27FC236}">
              <a16:creationId xmlns:a16="http://schemas.microsoft.com/office/drawing/2014/main" id="{B17E5BC9-C9B5-4300-AF96-79B9713D092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3299" y="1747799"/>
          <a:ext cx="292608" cy="292608"/>
        </a:xfrm>
        <a:prstGeom prst="rect">
          <a:avLst/>
        </a:prstGeom>
      </xdr:spPr>
    </xdr:pic>
    <xdr:clientData/>
  </xdr:twoCellAnchor>
  <xdr:twoCellAnchor editAs="oneCell">
    <xdr:from>
      <xdr:col>0</xdr:col>
      <xdr:colOff>539755</xdr:colOff>
      <xdr:row>36</xdr:row>
      <xdr:rowOff>63488</xdr:rowOff>
    </xdr:from>
    <xdr:to>
      <xdr:col>3</xdr:col>
      <xdr:colOff>69855</xdr:colOff>
      <xdr:row>43</xdr:row>
      <xdr:rowOff>101588</xdr:rowOff>
    </xdr:to>
    <xdr:pic>
      <xdr:nvPicPr>
        <xdr:cNvPr id="31" name="Graphic 30" descr="Convertible outline">
          <a:extLst>
            <a:ext uri="{FF2B5EF4-FFF2-40B4-BE49-F238E27FC236}">
              <a16:creationId xmlns:a16="http://schemas.microsoft.com/office/drawing/2014/main" id="{83278DC8-0598-4BC8-AB4B-AF505A52DC3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39755" y="6921488"/>
          <a:ext cx="1358900" cy="1371600"/>
        </a:xfrm>
        <a:prstGeom prst="rect">
          <a:avLst/>
        </a:prstGeom>
      </xdr:spPr>
    </xdr:pic>
    <xdr:clientData/>
  </xdr:twoCellAnchor>
  <xdr:twoCellAnchor editAs="oneCell">
    <xdr:from>
      <xdr:col>1</xdr:col>
      <xdr:colOff>21165</xdr:colOff>
      <xdr:row>20</xdr:row>
      <xdr:rowOff>137573</xdr:rowOff>
    </xdr:from>
    <xdr:to>
      <xdr:col>2</xdr:col>
      <xdr:colOff>596051</xdr:colOff>
      <xdr:row>26</xdr:row>
      <xdr:rowOff>183293</xdr:rowOff>
    </xdr:to>
    <xdr:pic>
      <xdr:nvPicPr>
        <xdr:cNvPr id="32" name="Graphic 31" descr="Gauge with solid fill">
          <a:extLst>
            <a:ext uri="{FF2B5EF4-FFF2-40B4-BE49-F238E27FC236}">
              <a16:creationId xmlns:a16="http://schemas.microsoft.com/office/drawing/2014/main" id="{AEE0CEF1-80FD-4CE8-93C2-655D2BBB304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30765" y="3947573"/>
          <a:ext cx="1184486" cy="1188720"/>
        </a:xfrm>
        <a:prstGeom prst="rect">
          <a:avLst/>
        </a:prstGeom>
      </xdr:spPr>
    </xdr:pic>
    <xdr:clientData/>
  </xdr:twoCellAnchor>
  <xdr:twoCellAnchor editAs="oneCell">
    <xdr:from>
      <xdr:col>2</xdr:col>
      <xdr:colOff>552861</xdr:colOff>
      <xdr:row>24</xdr:row>
      <xdr:rowOff>71394</xdr:rowOff>
    </xdr:from>
    <xdr:to>
      <xdr:col>3</xdr:col>
      <xdr:colOff>167628</xdr:colOff>
      <xdr:row>25</xdr:row>
      <xdr:rowOff>109494</xdr:rowOff>
    </xdr:to>
    <xdr:pic>
      <xdr:nvPicPr>
        <xdr:cNvPr id="33" name="Graphic 32" descr="Fuel with solid fill">
          <a:extLst>
            <a:ext uri="{FF2B5EF4-FFF2-40B4-BE49-F238E27FC236}">
              <a16:creationId xmlns:a16="http://schemas.microsoft.com/office/drawing/2014/main" id="{467660AA-9AC0-4D52-BD71-38443904F03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772061" y="4643394"/>
          <a:ext cx="224367" cy="228600"/>
        </a:xfrm>
        <a:prstGeom prst="rect">
          <a:avLst/>
        </a:prstGeom>
      </xdr:spPr>
    </xdr:pic>
    <xdr:clientData/>
  </xdr:twoCellAnchor>
  <xdr:twoCellAnchor>
    <xdr:from>
      <xdr:col>0</xdr:col>
      <xdr:colOff>449785</xdr:colOff>
      <xdr:row>24</xdr:row>
      <xdr:rowOff>71955</xdr:rowOff>
    </xdr:from>
    <xdr:to>
      <xdr:col>1</xdr:col>
      <xdr:colOff>65963</xdr:colOff>
      <xdr:row>25</xdr:row>
      <xdr:rowOff>110055</xdr:rowOff>
    </xdr:to>
    <xdr:pic>
      <xdr:nvPicPr>
        <xdr:cNvPr id="34" name="Graphic 33" descr="Fuel outline">
          <a:extLst>
            <a:ext uri="{FF2B5EF4-FFF2-40B4-BE49-F238E27FC236}">
              <a16:creationId xmlns:a16="http://schemas.microsoft.com/office/drawing/2014/main" id="{FC0892A6-56A9-43A1-885E-5279A8BE13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9785" y="4643955"/>
          <a:ext cx="225778" cy="228600"/>
        </a:xfrm>
        <a:prstGeom prst="rect">
          <a:avLst/>
        </a:prstGeom>
      </xdr:spPr>
    </xdr:pic>
    <xdr:clientData/>
  </xdr:twoCellAnchor>
  <xdr:twoCellAnchor>
    <xdr:from>
      <xdr:col>0</xdr:col>
      <xdr:colOff>447239</xdr:colOff>
      <xdr:row>41</xdr:row>
      <xdr:rowOff>53320</xdr:rowOff>
    </xdr:from>
    <xdr:to>
      <xdr:col>3</xdr:col>
      <xdr:colOff>160219</xdr:colOff>
      <xdr:row>41</xdr:row>
      <xdr:rowOff>53320</xdr:rowOff>
    </xdr:to>
    <xdr:cxnSp macro="">
      <xdr:nvCxnSpPr>
        <xdr:cNvPr id="35" name="Straight Connector 34">
          <a:extLst>
            <a:ext uri="{FF2B5EF4-FFF2-40B4-BE49-F238E27FC236}">
              <a16:creationId xmlns:a16="http://schemas.microsoft.com/office/drawing/2014/main" id="{A3402F90-4EC0-4660-A50E-3216E7A7719E}"/>
            </a:ext>
          </a:extLst>
        </xdr:cNvPr>
        <xdr:cNvCxnSpPr/>
      </xdr:nvCxnSpPr>
      <xdr:spPr>
        <a:xfrm rot="16200000">
          <a:off x="1218129" y="7092930"/>
          <a:ext cx="0" cy="1541780"/>
        </a:xfrm>
        <a:prstGeom prst="line">
          <a:avLst/>
        </a:prstGeom>
        <a:ln w="317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395140</xdr:colOff>
      <xdr:row>27</xdr:row>
      <xdr:rowOff>28096</xdr:rowOff>
    </xdr:from>
    <xdr:to>
      <xdr:col>15</xdr:col>
      <xdr:colOff>212260</xdr:colOff>
      <xdr:row>42</xdr:row>
      <xdr:rowOff>188116</xdr:rowOff>
    </xdr:to>
    <xdr:sp macro="" textlink="Pvt_Calculations!A89">
      <xdr:nvSpPr>
        <xdr:cNvPr id="36" name="Rectangle: Rounded Corners 35">
          <a:extLst>
            <a:ext uri="{FF2B5EF4-FFF2-40B4-BE49-F238E27FC236}">
              <a16:creationId xmlns:a16="http://schemas.microsoft.com/office/drawing/2014/main" id="{EE908D37-B7A9-4E2F-A4DA-DC72AB3B292A}"/>
            </a:ext>
          </a:extLst>
        </xdr:cNvPr>
        <xdr:cNvSpPr/>
      </xdr:nvSpPr>
      <xdr:spPr>
        <a:xfrm>
          <a:off x="2223940" y="5171596"/>
          <a:ext cx="7132320" cy="3017520"/>
        </a:xfrm>
        <a:prstGeom prst="roundRect">
          <a:avLst/>
        </a:prstGeom>
        <a:gradFill>
          <a:gsLst>
            <a:gs pos="0">
              <a:schemeClr val="bg1"/>
            </a:gs>
            <a:gs pos="93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0677033-805D-4DE3-8195-03F38B5AEF59}" type="TxLink">
            <a:rPr lang="en-US" sz="1400" b="1" i="0" u="none" strike="noStrike">
              <a:solidFill>
                <a:sysClr val="windowText" lastClr="000000"/>
              </a:solidFill>
              <a:effectLst>
                <a:outerShdw blurRad="63500" sx="102000" sy="102000" algn="ctr" rotWithShape="0">
                  <a:prstClr val="black">
                    <a:alpha val="40000"/>
                  </a:prstClr>
                </a:outerShdw>
              </a:effectLst>
              <a:latin typeface="Calibri"/>
              <a:ea typeface="Calibri"/>
              <a:cs typeface="Calibri"/>
            </a:rPr>
            <a:pPr algn="ctr"/>
            <a:t>Distance Driven by Month</a:t>
          </a:fld>
          <a:endParaRPr lang="sk-SK" sz="1400" b="1">
            <a:solidFill>
              <a:sysClr val="windowText" lastClr="000000"/>
            </a:solidFill>
            <a:effectLst>
              <a:outerShdw blurRad="63500" sx="102000" sy="102000" algn="ctr" rotWithShape="0">
                <a:prstClr val="black">
                  <a:alpha val="40000"/>
                </a:prstClr>
              </a:outerShdw>
            </a:effectLst>
          </a:endParaRPr>
        </a:p>
      </xdr:txBody>
    </xdr:sp>
    <xdr:clientData/>
  </xdr:twoCellAnchor>
  <xdr:twoCellAnchor>
    <xdr:from>
      <xdr:col>15</xdr:col>
      <xdr:colOff>390525</xdr:colOff>
      <xdr:row>27</xdr:row>
      <xdr:rowOff>28096</xdr:rowOff>
    </xdr:from>
    <xdr:to>
      <xdr:col>24</xdr:col>
      <xdr:colOff>276228</xdr:colOff>
      <xdr:row>42</xdr:row>
      <xdr:rowOff>188116</xdr:rowOff>
    </xdr:to>
    <xdr:sp macro="" textlink="">
      <xdr:nvSpPr>
        <xdr:cNvPr id="37" name="Rectangle: Rounded Corners 36">
          <a:extLst>
            <a:ext uri="{FF2B5EF4-FFF2-40B4-BE49-F238E27FC236}">
              <a16:creationId xmlns:a16="http://schemas.microsoft.com/office/drawing/2014/main" id="{D05579BC-4831-4D10-A86D-20D45FDE5646}"/>
            </a:ext>
          </a:extLst>
        </xdr:cNvPr>
        <xdr:cNvSpPr/>
      </xdr:nvSpPr>
      <xdr:spPr>
        <a:xfrm>
          <a:off x="9534525" y="5171596"/>
          <a:ext cx="5372103" cy="3017520"/>
        </a:xfrm>
        <a:prstGeom prst="roundRect">
          <a:avLst/>
        </a:prstGeom>
        <a:gradFill>
          <a:gsLst>
            <a:gs pos="5000">
              <a:schemeClr val="bg1"/>
            </a:gs>
            <a:gs pos="60000">
              <a:srgbClr val="83B7C2"/>
            </a:gs>
          </a:gsLst>
          <a:lin ang="2700000" scaled="0"/>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sk-SK" sz="1100"/>
        </a:p>
      </xdr:txBody>
    </xdr:sp>
    <xdr:clientData/>
  </xdr:twoCellAnchor>
  <xdr:twoCellAnchor>
    <xdr:from>
      <xdr:col>3</xdr:col>
      <xdr:colOff>389222</xdr:colOff>
      <xdr:row>1</xdr:row>
      <xdr:rowOff>81491</xdr:rowOff>
    </xdr:from>
    <xdr:to>
      <xdr:col>10</xdr:col>
      <xdr:colOff>115749</xdr:colOff>
      <xdr:row>8</xdr:row>
      <xdr:rowOff>28151</xdr:rowOff>
    </xdr:to>
    <xdr:sp macro="" textlink="Pvt_Calculations!A86">
      <xdr:nvSpPr>
        <xdr:cNvPr id="70" name="KPI 1">
          <a:extLst>
            <a:ext uri="{FF2B5EF4-FFF2-40B4-BE49-F238E27FC236}">
              <a16:creationId xmlns:a16="http://schemas.microsoft.com/office/drawing/2014/main" id="{47CEB6B7-C375-4270-92BE-8979CADBD0D4}"/>
            </a:ext>
          </a:extLst>
        </xdr:cNvPr>
        <xdr:cNvSpPr/>
      </xdr:nvSpPr>
      <xdr:spPr>
        <a:xfrm>
          <a:off x="2218022" y="271991"/>
          <a:ext cx="3993727" cy="1280160"/>
        </a:xfrm>
        <a:prstGeom prst="roundRect">
          <a:avLst/>
        </a:prstGeom>
        <a:gradFill>
          <a:gsLst>
            <a:gs pos="0">
              <a:srgbClr val="B9E073"/>
            </a:gs>
            <a:gs pos="62000">
              <a:srgbClr val="1EAA6C"/>
            </a:gs>
            <a:gs pos="86000">
              <a:srgbClr val="0A8F8C"/>
            </a:gs>
            <a:gs pos="32000">
              <a:srgbClr val="3BC36E"/>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C585FC4-E47D-43CE-8AED-A67653765CE3}" type="TxLink">
            <a:rPr lang="en-US" sz="1400" b="1" i="0" u="none" strike="noStrike">
              <a:solidFill>
                <a:schemeClr val="bg1"/>
              </a:solidFill>
              <a:effectLst>
                <a:outerShdw blurRad="50800" dist="38100" dir="18900000" algn="bl" rotWithShape="0">
                  <a:prstClr val="black">
                    <a:alpha val="40000"/>
                  </a:prstClr>
                </a:outerShdw>
              </a:effectLst>
              <a:latin typeface="+mn-lt"/>
              <a:ea typeface="Calibri"/>
              <a:cs typeface="Calibri"/>
            </a:rPr>
            <a:pPr algn="ctr"/>
            <a:t>Odometer Readings</a:t>
          </a:fld>
          <a:endParaRPr lang="sk-SK" sz="1400" b="1">
            <a:solidFill>
              <a:schemeClr val="bg1"/>
            </a:solidFill>
            <a:effectLst>
              <a:outerShdw blurRad="50800" dist="38100" dir="18900000" algn="bl" rotWithShape="0">
                <a:prstClr val="black">
                  <a:alpha val="40000"/>
                </a:prstClr>
              </a:outerShdw>
            </a:effectLst>
            <a:latin typeface="+mn-lt"/>
          </a:endParaRPr>
        </a:p>
      </xdr:txBody>
    </xdr:sp>
    <xdr:clientData/>
  </xdr:twoCellAnchor>
  <xdr:twoCellAnchor>
    <xdr:from>
      <xdr:col>10</xdr:col>
      <xdr:colOff>468193</xdr:colOff>
      <xdr:row>1</xdr:row>
      <xdr:rowOff>81491</xdr:rowOff>
    </xdr:from>
    <xdr:to>
      <xdr:col>17</xdr:col>
      <xdr:colOff>194719</xdr:colOff>
      <xdr:row>8</xdr:row>
      <xdr:rowOff>28151</xdr:rowOff>
    </xdr:to>
    <xdr:sp macro="" textlink="Pvt_Calculations!A87">
      <xdr:nvSpPr>
        <xdr:cNvPr id="71" name="KPI 1">
          <a:extLst>
            <a:ext uri="{FF2B5EF4-FFF2-40B4-BE49-F238E27FC236}">
              <a16:creationId xmlns:a16="http://schemas.microsoft.com/office/drawing/2014/main" id="{7B8DDB96-390E-4375-849B-8895BBA27B4D}"/>
            </a:ext>
          </a:extLst>
        </xdr:cNvPr>
        <xdr:cNvSpPr/>
      </xdr:nvSpPr>
      <xdr:spPr>
        <a:xfrm>
          <a:off x="6564193" y="271991"/>
          <a:ext cx="3993726" cy="1280160"/>
        </a:xfrm>
        <a:prstGeom prst="roundRect">
          <a:avLst/>
        </a:prstGeom>
        <a:gradFill>
          <a:gsLst>
            <a:gs pos="44000">
              <a:srgbClr val="046A90">
                <a:alpha val="70000"/>
              </a:srgbClr>
            </a:gs>
            <a:gs pos="100000">
              <a:srgbClr val="2384F9"/>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60F08BA-DFA0-4AD9-9F9B-FB6EF8146238}" type="TxLink">
            <a:rPr lang="en-US" sz="1400" b="1" i="0" u="none" strike="noStrike">
              <a:solidFill>
                <a:schemeClr val="bg1"/>
              </a:solidFill>
              <a:effectLst>
                <a:outerShdw blurRad="50800" dist="38100" dir="18900000" algn="bl" rotWithShape="0">
                  <a:prstClr val="black">
                    <a:alpha val="40000"/>
                  </a:prstClr>
                </a:outerShdw>
              </a:effectLst>
              <a:latin typeface="+mn-lt"/>
              <a:ea typeface="Calibri"/>
              <a:cs typeface="Calibri"/>
            </a:rPr>
            <a:pPr algn="ctr"/>
            <a:t>Max &amp; Avg Trip per Fill-Up</a:t>
          </a:fld>
          <a:endParaRPr lang="sk-SK" sz="1400" b="1">
            <a:solidFill>
              <a:schemeClr val="bg1"/>
            </a:solidFill>
            <a:effectLst>
              <a:outerShdw blurRad="50800" dist="38100" dir="18900000" algn="bl" rotWithShape="0">
                <a:prstClr val="black">
                  <a:alpha val="40000"/>
                </a:prstClr>
              </a:outerShdw>
            </a:effectLst>
            <a:latin typeface="+mn-lt"/>
          </a:endParaRPr>
        </a:p>
      </xdr:txBody>
    </xdr:sp>
    <xdr:clientData/>
  </xdr:twoCellAnchor>
  <xdr:twoCellAnchor>
    <xdr:from>
      <xdr:col>17</xdr:col>
      <xdr:colOff>547163</xdr:colOff>
      <xdr:row>1</xdr:row>
      <xdr:rowOff>81491</xdr:rowOff>
    </xdr:from>
    <xdr:to>
      <xdr:col>24</xdr:col>
      <xdr:colOff>273690</xdr:colOff>
      <xdr:row>8</xdr:row>
      <xdr:rowOff>28151</xdr:rowOff>
    </xdr:to>
    <xdr:sp macro="" textlink="Pvt_Calculations!A88">
      <xdr:nvSpPr>
        <xdr:cNvPr id="72" name="KPI 1">
          <a:extLst>
            <a:ext uri="{FF2B5EF4-FFF2-40B4-BE49-F238E27FC236}">
              <a16:creationId xmlns:a16="http://schemas.microsoft.com/office/drawing/2014/main" id="{7D5B4E23-F31B-4B86-AE3D-5649235A6FD1}"/>
            </a:ext>
          </a:extLst>
        </xdr:cNvPr>
        <xdr:cNvSpPr/>
      </xdr:nvSpPr>
      <xdr:spPr>
        <a:xfrm>
          <a:off x="10910363" y="271991"/>
          <a:ext cx="3993727" cy="1280160"/>
        </a:xfrm>
        <a:prstGeom prst="roundRect">
          <a:avLst/>
        </a:prstGeom>
        <a:gradFill>
          <a:gsLst>
            <a:gs pos="44000">
              <a:srgbClr val="0A8F8C">
                <a:alpha val="58000"/>
              </a:srgbClr>
            </a:gs>
            <a:gs pos="17000">
              <a:srgbClr val="605776">
                <a:alpha val="79000"/>
              </a:srgbClr>
            </a:gs>
            <a:gs pos="83000">
              <a:srgbClr val="035261">
                <a:alpha val="75000"/>
              </a:srgbClr>
            </a:gs>
          </a:gsLst>
          <a:lin ang="2700000" scaled="0"/>
        </a:gradFill>
        <a:ln>
          <a:noFill/>
        </a:ln>
        <a:effectLst>
          <a:outerShdw blurRad="889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051C195-3090-4F2C-9A78-420D2E5DAE0D}" type="TxLink">
            <a:rPr lang="en-US" sz="1400" b="1" i="0" u="none" strike="noStrike">
              <a:solidFill>
                <a:schemeClr val="bg1"/>
              </a:solidFill>
              <a:effectLst>
                <a:outerShdw blurRad="50800" dist="38100" dir="18900000" algn="bl" rotWithShape="0">
                  <a:prstClr val="black">
                    <a:alpha val="40000"/>
                  </a:prstClr>
                </a:outerShdw>
              </a:effectLst>
              <a:latin typeface="+mn-lt"/>
              <a:ea typeface="Calibri"/>
              <a:cs typeface="Calibri"/>
            </a:rPr>
            <a:pPr algn="ctr"/>
            <a:t>Avg Distance per Day &amp; Month</a:t>
          </a:fld>
          <a:endParaRPr lang="sk-SK" sz="1400" b="1">
            <a:solidFill>
              <a:schemeClr val="bg1"/>
            </a:solidFill>
            <a:effectLst>
              <a:outerShdw blurRad="50800" dist="38100" dir="18900000" algn="bl" rotWithShape="0">
                <a:prstClr val="black">
                  <a:alpha val="40000"/>
                </a:prstClr>
              </a:outerShdw>
            </a:effectLst>
            <a:latin typeface="+mn-lt"/>
          </a:endParaRPr>
        </a:p>
      </xdr:txBody>
    </xdr:sp>
    <xdr:clientData/>
  </xdr:twoCellAnchor>
  <xdr:twoCellAnchor>
    <xdr:from>
      <xdr:col>3</xdr:col>
      <xdr:colOff>95412</xdr:colOff>
      <xdr:row>2</xdr:row>
      <xdr:rowOff>5290</xdr:rowOff>
    </xdr:from>
    <xdr:to>
      <xdr:col>3</xdr:col>
      <xdr:colOff>95412</xdr:colOff>
      <xdr:row>44</xdr:row>
      <xdr:rowOff>60271</xdr:rowOff>
    </xdr:to>
    <xdr:cxnSp macro="">
      <xdr:nvCxnSpPr>
        <xdr:cNvPr id="45" name="CENTER CIARA HORIZONTAL" hidden="1">
          <a:extLst>
            <a:ext uri="{FF2B5EF4-FFF2-40B4-BE49-F238E27FC236}">
              <a16:creationId xmlns:a16="http://schemas.microsoft.com/office/drawing/2014/main" id="{2CE94E1E-6CE3-498A-B05C-40997BBDCF4F}"/>
            </a:ext>
          </a:extLst>
        </xdr:cNvPr>
        <xdr:cNvCxnSpPr/>
      </xdr:nvCxnSpPr>
      <xdr:spPr>
        <a:xfrm rot="16200000">
          <a:off x="-2103779" y="4414281"/>
          <a:ext cx="8055981" cy="0"/>
        </a:xfrm>
        <a:prstGeom prst="line">
          <a:avLst/>
        </a:prstGeom>
        <a:ln w="2222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15736</xdr:colOff>
      <xdr:row>6</xdr:row>
      <xdr:rowOff>33982</xdr:rowOff>
    </xdr:from>
    <xdr:to>
      <xdr:col>6</xdr:col>
      <xdr:colOff>136190</xdr:colOff>
      <xdr:row>7</xdr:row>
      <xdr:rowOff>123687</xdr:rowOff>
    </xdr:to>
    <xdr:sp macro="" textlink="Pvt_Calculations!A80">
      <xdr:nvSpPr>
        <xdr:cNvPr id="73" name="TextBox 72">
          <a:extLst>
            <a:ext uri="{FF2B5EF4-FFF2-40B4-BE49-F238E27FC236}">
              <a16:creationId xmlns:a16="http://schemas.microsoft.com/office/drawing/2014/main" id="{1BB94812-12D3-4BAD-8712-D6B487EAFFB1}"/>
            </a:ext>
          </a:extLst>
        </xdr:cNvPr>
        <xdr:cNvSpPr txBox="1"/>
      </xdr:nvSpPr>
      <xdr:spPr>
        <a:xfrm>
          <a:off x="3063736" y="1176982"/>
          <a:ext cx="730054"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D1AA83-3A13-40B6-A206-481905131DAE}"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7 km</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7</xdr:col>
      <xdr:colOff>373291</xdr:colOff>
      <xdr:row>6</xdr:row>
      <xdr:rowOff>33982</xdr:rowOff>
    </xdr:from>
    <xdr:to>
      <xdr:col>8</xdr:col>
      <xdr:colOff>493745</xdr:colOff>
      <xdr:row>7</xdr:row>
      <xdr:rowOff>123687</xdr:rowOff>
    </xdr:to>
    <xdr:sp macro="" textlink="Pvt_Calculations!A81">
      <xdr:nvSpPr>
        <xdr:cNvPr id="75" name="TextBox 74">
          <a:extLst>
            <a:ext uri="{FF2B5EF4-FFF2-40B4-BE49-F238E27FC236}">
              <a16:creationId xmlns:a16="http://schemas.microsoft.com/office/drawing/2014/main" id="{E3D88740-CAD8-47EC-9264-2402DAF5A85C}"/>
            </a:ext>
          </a:extLst>
        </xdr:cNvPr>
        <xdr:cNvSpPr txBox="1"/>
      </xdr:nvSpPr>
      <xdr:spPr>
        <a:xfrm>
          <a:off x="4640491" y="1176982"/>
          <a:ext cx="730054"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21DD655-0AD4-4151-B2D4-7F180BED2B19}"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114,620 km</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12</xdr:col>
      <xdr:colOff>87536</xdr:colOff>
      <xdr:row>6</xdr:row>
      <xdr:rowOff>34032</xdr:rowOff>
    </xdr:from>
    <xdr:to>
      <xdr:col>13</xdr:col>
      <xdr:colOff>207990</xdr:colOff>
      <xdr:row>7</xdr:row>
      <xdr:rowOff>123737</xdr:rowOff>
    </xdr:to>
    <xdr:sp macro="" textlink="Pvt_Calculations!A82">
      <xdr:nvSpPr>
        <xdr:cNvPr id="77" name="TextBox 76">
          <a:extLst>
            <a:ext uri="{FF2B5EF4-FFF2-40B4-BE49-F238E27FC236}">
              <a16:creationId xmlns:a16="http://schemas.microsoft.com/office/drawing/2014/main" id="{E018138C-6720-4CFE-A846-DD4BA2125AE9}"/>
            </a:ext>
          </a:extLst>
        </xdr:cNvPr>
        <xdr:cNvSpPr txBox="1"/>
      </xdr:nvSpPr>
      <xdr:spPr>
        <a:xfrm>
          <a:off x="7402736" y="1177032"/>
          <a:ext cx="730054"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79BFE383-F9B1-4392-ACEC-B1491169E2A5}"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672 km</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14</xdr:col>
      <xdr:colOff>445090</xdr:colOff>
      <xdr:row>6</xdr:row>
      <xdr:rowOff>35445</xdr:rowOff>
    </xdr:from>
    <xdr:to>
      <xdr:col>15</xdr:col>
      <xdr:colOff>565545</xdr:colOff>
      <xdr:row>7</xdr:row>
      <xdr:rowOff>125150</xdr:rowOff>
    </xdr:to>
    <xdr:sp macro="" textlink="Pvt_Calculations!A83">
      <xdr:nvSpPr>
        <xdr:cNvPr id="79" name="TextBox 78">
          <a:extLst>
            <a:ext uri="{FF2B5EF4-FFF2-40B4-BE49-F238E27FC236}">
              <a16:creationId xmlns:a16="http://schemas.microsoft.com/office/drawing/2014/main" id="{9B83D7DD-F2AC-4335-BD15-D3FD0C2DB1A2}"/>
            </a:ext>
          </a:extLst>
        </xdr:cNvPr>
        <xdr:cNvSpPr txBox="1"/>
      </xdr:nvSpPr>
      <xdr:spPr>
        <a:xfrm>
          <a:off x="8979490" y="1178445"/>
          <a:ext cx="73005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18716D06-6791-4A8D-BE0A-54B196278647}"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417 km</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19</xdr:col>
      <xdr:colOff>173987</xdr:colOff>
      <xdr:row>6</xdr:row>
      <xdr:rowOff>35967</xdr:rowOff>
    </xdr:from>
    <xdr:to>
      <xdr:col>20</xdr:col>
      <xdr:colOff>294442</xdr:colOff>
      <xdr:row>7</xdr:row>
      <xdr:rowOff>125672</xdr:rowOff>
    </xdr:to>
    <xdr:sp macro="" textlink="Pvt_Calculations!A84">
      <xdr:nvSpPr>
        <xdr:cNvPr id="81" name="TextBox 80">
          <a:extLst>
            <a:ext uri="{FF2B5EF4-FFF2-40B4-BE49-F238E27FC236}">
              <a16:creationId xmlns:a16="http://schemas.microsoft.com/office/drawing/2014/main" id="{618CE79C-6ADE-448E-8155-C5FA08EE9F52}"/>
            </a:ext>
          </a:extLst>
        </xdr:cNvPr>
        <xdr:cNvSpPr txBox="1"/>
      </xdr:nvSpPr>
      <xdr:spPr>
        <a:xfrm>
          <a:off x="11756387" y="1178967"/>
          <a:ext cx="73005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998434F-A371-433D-A5F2-BF48F71F4617}"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64 km</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xdr:from>
      <xdr:col>21</xdr:col>
      <xdr:colOff>531542</xdr:colOff>
      <xdr:row>6</xdr:row>
      <xdr:rowOff>33978</xdr:rowOff>
    </xdr:from>
    <xdr:to>
      <xdr:col>23</xdr:col>
      <xdr:colOff>43862</xdr:colOff>
      <xdr:row>7</xdr:row>
      <xdr:rowOff>123683</xdr:rowOff>
    </xdr:to>
    <xdr:sp macro="" textlink="Pvt_Calculations!A85">
      <xdr:nvSpPr>
        <xdr:cNvPr id="83" name="TextBox 82">
          <a:extLst>
            <a:ext uri="{FF2B5EF4-FFF2-40B4-BE49-F238E27FC236}">
              <a16:creationId xmlns:a16="http://schemas.microsoft.com/office/drawing/2014/main" id="{C60D6502-2CF3-4B08-9CB0-B2ED7FF94C45}"/>
            </a:ext>
          </a:extLst>
        </xdr:cNvPr>
        <xdr:cNvSpPr txBox="1"/>
      </xdr:nvSpPr>
      <xdr:spPr>
        <a:xfrm>
          <a:off x="13333142" y="1176978"/>
          <a:ext cx="73152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8EC9A5DB-CA2D-4233-8B40-B09A6F015319}" type="TxLink">
            <a:rPr lang="en-US" sz="1200" b="1" i="0" u="none" strike="noStrike">
              <a:solidFill>
                <a:schemeClr val="bg1"/>
              </a:solidFill>
              <a:effectLst>
                <a:outerShdw blurRad="63500" sx="102000" sy="102000" algn="ctr" rotWithShape="0">
                  <a:prstClr val="black">
                    <a:alpha val="40000"/>
                  </a:prstClr>
                </a:outerShdw>
              </a:effectLst>
              <a:latin typeface="+mn-lt"/>
              <a:ea typeface="Calibri"/>
              <a:cs typeface="Calibri"/>
            </a:rPr>
            <a:pPr marL="0" indent="0" algn="ctr"/>
            <a:t>1,955 km</a:t>
          </a:fld>
          <a:endParaRPr lang="sk-SK" sz="1200" b="1" i="0" u="none" strike="noStrike">
            <a:solidFill>
              <a:schemeClr val="bg1"/>
            </a:solidFill>
            <a:effectLst>
              <a:outerShdw blurRad="63500" sx="102000" sy="102000" algn="ctr" rotWithShape="0">
                <a:prstClr val="black">
                  <a:alpha val="40000"/>
                </a:prstClr>
              </a:outerShdw>
            </a:effectLst>
            <a:latin typeface="+mn-lt"/>
            <a:ea typeface="Calibri"/>
            <a:cs typeface="Calibri"/>
          </a:endParaRPr>
        </a:p>
      </xdr:txBody>
    </xdr:sp>
    <xdr:clientData/>
  </xdr:twoCellAnchor>
  <xdr:twoCellAnchor editAs="oneCell">
    <xdr:from>
      <xdr:col>5</xdr:col>
      <xdr:colOff>152163</xdr:colOff>
      <xdr:row>4</xdr:row>
      <xdr:rowOff>15450</xdr:rowOff>
    </xdr:from>
    <xdr:to>
      <xdr:col>6</xdr:col>
      <xdr:colOff>443</xdr:colOff>
      <xdr:row>6</xdr:row>
      <xdr:rowOff>91650</xdr:rowOff>
    </xdr:to>
    <xdr:pic>
      <xdr:nvPicPr>
        <xdr:cNvPr id="86" name="Graphic 85" descr="Flag with solid fill">
          <a:extLst>
            <a:ext uri="{FF2B5EF4-FFF2-40B4-BE49-F238E27FC236}">
              <a16:creationId xmlns:a16="http://schemas.microsoft.com/office/drawing/2014/main" id="{3E0E39AA-F771-5FE0-C27E-36F70DF7D12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200163" y="777450"/>
          <a:ext cx="457880" cy="457200"/>
        </a:xfrm>
        <a:prstGeom prst="rect">
          <a:avLst/>
        </a:prstGeom>
      </xdr:spPr>
    </xdr:pic>
    <xdr:clientData/>
  </xdr:twoCellAnchor>
  <xdr:twoCellAnchor editAs="oneCell">
    <xdr:from>
      <xdr:col>7</xdr:col>
      <xdr:colOff>509718</xdr:colOff>
      <xdr:row>4</xdr:row>
      <xdr:rowOff>15450</xdr:rowOff>
    </xdr:from>
    <xdr:to>
      <xdr:col>8</xdr:col>
      <xdr:colOff>357318</xdr:colOff>
      <xdr:row>6</xdr:row>
      <xdr:rowOff>91650</xdr:rowOff>
    </xdr:to>
    <xdr:pic>
      <xdr:nvPicPr>
        <xdr:cNvPr id="92" name="Graphic 91" descr="Race Flag with solid fill">
          <a:extLst>
            <a:ext uri="{FF2B5EF4-FFF2-40B4-BE49-F238E27FC236}">
              <a16:creationId xmlns:a16="http://schemas.microsoft.com/office/drawing/2014/main" id="{2B7BB4D2-A71B-AA2E-BC95-1A455643A5F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4776918" y="777450"/>
          <a:ext cx="457200" cy="457200"/>
        </a:xfrm>
        <a:prstGeom prst="rect">
          <a:avLst/>
        </a:prstGeom>
      </xdr:spPr>
    </xdr:pic>
    <xdr:clientData/>
  </xdr:twoCellAnchor>
  <xdr:twoCellAnchor editAs="oneCell">
    <xdr:from>
      <xdr:col>19</xdr:col>
      <xdr:colOff>301216</xdr:colOff>
      <xdr:row>3</xdr:row>
      <xdr:rowOff>181795</xdr:rowOff>
    </xdr:from>
    <xdr:to>
      <xdr:col>20</xdr:col>
      <xdr:colOff>148816</xdr:colOff>
      <xdr:row>6</xdr:row>
      <xdr:rowOff>67495</xdr:rowOff>
    </xdr:to>
    <xdr:pic>
      <xdr:nvPicPr>
        <xdr:cNvPr id="94" name="Graphic 93" descr="Route (Two Pins With A Path) with solid fill">
          <a:extLst>
            <a:ext uri="{FF2B5EF4-FFF2-40B4-BE49-F238E27FC236}">
              <a16:creationId xmlns:a16="http://schemas.microsoft.com/office/drawing/2014/main" id="{ECE852CE-E49C-6AF3-AA4A-FBF85B61237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883616" y="753295"/>
          <a:ext cx="457200" cy="457200"/>
        </a:xfrm>
        <a:prstGeom prst="rect">
          <a:avLst/>
        </a:prstGeom>
      </xdr:spPr>
    </xdr:pic>
    <xdr:clientData/>
  </xdr:twoCellAnchor>
  <xdr:twoCellAnchor editAs="oneCell">
    <xdr:from>
      <xdr:col>22</xdr:col>
      <xdr:colOff>62595</xdr:colOff>
      <xdr:row>3</xdr:row>
      <xdr:rowOff>180935</xdr:rowOff>
    </xdr:from>
    <xdr:to>
      <xdr:col>22</xdr:col>
      <xdr:colOff>521800</xdr:colOff>
      <xdr:row>6</xdr:row>
      <xdr:rowOff>66635</xdr:rowOff>
    </xdr:to>
    <xdr:pic>
      <xdr:nvPicPr>
        <xdr:cNvPr id="95" name="Graphic 94" descr="Route (Two Pins With A Path) with solid fill">
          <a:extLst>
            <a:ext uri="{FF2B5EF4-FFF2-40B4-BE49-F238E27FC236}">
              <a16:creationId xmlns:a16="http://schemas.microsoft.com/office/drawing/2014/main" id="{3210BC1C-ECB3-4693-ABA7-9F57A27067A9}"/>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3473795" y="752435"/>
          <a:ext cx="459205" cy="457200"/>
        </a:xfrm>
        <a:prstGeom prst="rect">
          <a:avLst/>
        </a:prstGeom>
      </xdr:spPr>
    </xdr:pic>
    <xdr:clientData/>
  </xdr:twoCellAnchor>
  <xdr:twoCellAnchor>
    <xdr:from>
      <xdr:col>3</xdr:col>
      <xdr:colOff>177286</xdr:colOff>
      <xdr:row>29</xdr:row>
      <xdr:rowOff>56777</xdr:rowOff>
    </xdr:from>
    <xdr:to>
      <xdr:col>23</xdr:col>
      <xdr:colOff>493862</xdr:colOff>
      <xdr:row>29</xdr:row>
      <xdr:rowOff>56777</xdr:rowOff>
    </xdr:to>
    <xdr:cxnSp macro="">
      <xdr:nvCxnSpPr>
        <xdr:cNvPr id="46" name="CENTER CIARA VERTICAL" hidden="1">
          <a:extLst>
            <a:ext uri="{FF2B5EF4-FFF2-40B4-BE49-F238E27FC236}">
              <a16:creationId xmlns:a16="http://schemas.microsoft.com/office/drawing/2014/main" id="{A81A8E23-5B51-48F9-B9BD-EE7EF47B039F}"/>
            </a:ext>
          </a:extLst>
        </xdr:cNvPr>
        <xdr:cNvCxnSpPr/>
      </xdr:nvCxnSpPr>
      <xdr:spPr>
        <a:xfrm>
          <a:off x="2010399" y="5581277"/>
          <a:ext cx="12537331" cy="0"/>
        </a:xfrm>
        <a:prstGeom prst="line">
          <a:avLst/>
        </a:prstGeom>
        <a:ln w="952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217718</xdr:colOff>
      <xdr:row>3</xdr:row>
      <xdr:rowOff>170943</xdr:rowOff>
    </xdr:from>
    <xdr:to>
      <xdr:col>13</xdr:col>
      <xdr:colOff>65999</xdr:colOff>
      <xdr:row>6</xdr:row>
      <xdr:rowOff>56643</xdr:rowOff>
    </xdr:to>
    <xdr:pic>
      <xdr:nvPicPr>
        <xdr:cNvPr id="97" name="Graphic 96" descr="Medal with solid fill">
          <a:extLst>
            <a:ext uri="{FF2B5EF4-FFF2-40B4-BE49-F238E27FC236}">
              <a16:creationId xmlns:a16="http://schemas.microsoft.com/office/drawing/2014/main" id="{1754A400-B069-1EBD-284C-134F0B9000DC}"/>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7532918" y="742443"/>
          <a:ext cx="457881" cy="457200"/>
        </a:xfrm>
        <a:prstGeom prst="rect">
          <a:avLst/>
        </a:prstGeom>
      </xdr:spPr>
    </xdr:pic>
    <xdr:clientData/>
  </xdr:twoCellAnchor>
  <xdr:twoCellAnchor editAs="oneCell">
    <xdr:from>
      <xdr:col>14</xdr:col>
      <xdr:colOff>581273</xdr:colOff>
      <xdr:row>4</xdr:row>
      <xdr:rowOff>99097</xdr:rowOff>
    </xdr:from>
    <xdr:to>
      <xdr:col>15</xdr:col>
      <xdr:colOff>427016</xdr:colOff>
      <xdr:row>6</xdr:row>
      <xdr:rowOff>171894</xdr:rowOff>
    </xdr:to>
    <xdr:pic>
      <xdr:nvPicPr>
        <xdr:cNvPr id="99" name="Graphic 98" descr="Ruler with solid fill">
          <a:extLst>
            <a:ext uri="{FF2B5EF4-FFF2-40B4-BE49-F238E27FC236}">
              <a16:creationId xmlns:a16="http://schemas.microsoft.com/office/drawing/2014/main" id="{20ABFDCF-9F18-9A56-6182-C3DCF24B6D0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rot="2700000">
          <a:off x="9116446" y="860324"/>
          <a:ext cx="453797" cy="455343"/>
        </a:xfrm>
        <a:prstGeom prst="rect">
          <a:avLst/>
        </a:prstGeom>
      </xdr:spPr>
    </xdr:pic>
    <xdr:clientData/>
  </xdr:twoCellAnchor>
  <xdr:twoCellAnchor editAs="oneCell">
    <xdr:from>
      <xdr:col>14</xdr:col>
      <xdr:colOff>581911</xdr:colOff>
      <xdr:row>3</xdr:row>
      <xdr:rowOff>99731</xdr:rowOff>
    </xdr:from>
    <xdr:to>
      <xdr:col>15</xdr:col>
      <xdr:colOff>427654</xdr:colOff>
      <xdr:row>5</xdr:row>
      <xdr:rowOff>172530</xdr:rowOff>
    </xdr:to>
    <xdr:pic>
      <xdr:nvPicPr>
        <xdr:cNvPr id="103" name="Graphic 102" descr="Minimize with solid fill">
          <a:extLst>
            <a:ext uri="{FF2B5EF4-FFF2-40B4-BE49-F238E27FC236}">
              <a16:creationId xmlns:a16="http://schemas.microsoft.com/office/drawing/2014/main" id="{FC929EA5-16A5-72A7-0213-6A0404C0E322}"/>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rot="2700000">
          <a:off x="9117083" y="670459"/>
          <a:ext cx="453799" cy="455343"/>
        </a:xfrm>
        <a:prstGeom prst="rect">
          <a:avLst/>
        </a:prstGeom>
      </xdr:spPr>
    </xdr:pic>
    <xdr:clientData/>
  </xdr:twoCellAnchor>
  <xdr:twoCellAnchor>
    <xdr:from>
      <xdr:col>15</xdr:col>
      <xdr:colOff>200705</xdr:colOff>
      <xdr:row>3</xdr:row>
      <xdr:rowOff>176897</xdr:rowOff>
    </xdr:from>
    <xdr:to>
      <xdr:col>15</xdr:col>
      <xdr:colOff>200705</xdr:colOff>
      <xdr:row>5</xdr:row>
      <xdr:rowOff>24497</xdr:rowOff>
    </xdr:to>
    <xdr:cxnSp macro="">
      <xdr:nvCxnSpPr>
        <xdr:cNvPr id="105" name="Straight Connector 104">
          <a:extLst>
            <a:ext uri="{FF2B5EF4-FFF2-40B4-BE49-F238E27FC236}">
              <a16:creationId xmlns:a16="http://schemas.microsoft.com/office/drawing/2014/main" id="{8E28FAD0-2630-CAF4-FD0B-676827E46908}"/>
            </a:ext>
          </a:extLst>
        </xdr:cNvPr>
        <xdr:cNvCxnSpPr/>
      </xdr:nvCxnSpPr>
      <xdr:spPr>
        <a:xfrm>
          <a:off x="9344705" y="748397"/>
          <a:ext cx="0" cy="22860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381001</xdr:colOff>
      <xdr:row>29</xdr:row>
      <xdr:rowOff>47625</xdr:rowOff>
    </xdr:from>
    <xdr:to>
      <xdr:col>15</xdr:col>
      <xdr:colOff>238125</xdr:colOff>
      <xdr:row>42</xdr:row>
      <xdr:rowOff>142875</xdr:rowOff>
    </xdr:to>
    <xdr:graphicFrame macro="">
      <xdr:nvGraphicFramePr>
        <xdr:cNvPr id="106" name="Chart 105">
          <a:extLst>
            <a:ext uri="{FF2B5EF4-FFF2-40B4-BE49-F238E27FC236}">
              <a16:creationId xmlns:a16="http://schemas.microsoft.com/office/drawing/2014/main" id="{9BAD2EE9-BD3A-4A75-A15C-9CD161F1A3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3</xdr:col>
      <xdr:colOff>420781</xdr:colOff>
      <xdr:row>9</xdr:row>
      <xdr:rowOff>57150</xdr:rowOff>
    </xdr:from>
    <xdr:to>
      <xdr:col>14</xdr:col>
      <xdr:colOff>67235</xdr:colOff>
      <xdr:row>26</xdr:row>
      <xdr:rowOff>21805</xdr:rowOff>
    </xdr:to>
    <xdr:pic>
      <xdr:nvPicPr>
        <xdr:cNvPr id="107" name="Picture 106" descr="Image generated by Python">
          <a:extLst>
            <a:ext uri="{FF2B5EF4-FFF2-40B4-BE49-F238E27FC236}">
              <a16:creationId xmlns:a16="http://schemas.microsoft.com/office/drawing/2014/main" id="{374C6AF0-7E6B-484C-97F8-40691D5C2800}"/>
            </a:ext>
          </a:extLst>
        </xdr:cNvPr>
        <xdr:cNvPicPr>
          <a:picLocks noChangeAspect="1"/>
          <a:extLst>
            <a:ext uri="{53484399-7A02-498B-ADA4-41CD10E50FAC}">
              <aif:imageFormula xmlns:aif="http://schemas.microsoft.com/office/drawing/2022/imageformula" formula="Pvt_Calculations!A29"/>
            </a:ext>
          </a:extLst>
        </xdr:cNvPicPr>
      </xdr:nvPicPr>
      <xdr:blipFill>
        <a:blip xmlns:r="http://schemas.openxmlformats.org/officeDocument/2006/relationships" r:embed="rId26">
          <a:alphaModFix/>
        </a:blip>
        <a:stretch>
          <a:fillRect/>
        </a:stretch>
      </xdr:blipFill>
      <xdr:spPr>
        <a:xfrm>
          <a:off x="2249581" y="1771650"/>
          <a:ext cx="6352054" cy="3203155"/>
        </a:xfrm>
        <a:prstGeom prst="rect">
          <a:avLst/>
        </a:prstGeom>
      </xdr:spPr>
    </xdr:pic>
    <xdr:clientData/>
  </xdr:twoCellAnchor>
  <xdr:twoCellAnchor>
    <xdr:from>
      <xdr:col>15</xdr:col>
      <xdr:colOff>400051</xdr:colOff>
      <xdr:row>27</xdr:row>
      <xdr:rowOff>122207</xdr:rowOff>
    </xdr:from>
    <xdr:to>
      <xdr:col>24</xdr:col>
      <xdr:colOff>352425</xdr:colOff>
      <xdr:row>42</xdr:row>
      <xdr:rowOff>190498</xdr:rowOff>
    </xdr:to>
    <xdr:graphicFrame macro="">
      <xdr:nvGraphicFramePr>
        <xdr:cNvPr id="108" name="Chart 107">
          <a:extLst>
            <a:ext uri="{FF2B5EF4-FFF2-40B4-BE49-F238E27FC236}">
              <a16:creationId xmlns:a16="http://schemas.microsoft.com/office/drawing/2014/main" id="{98434E02-8119-479C-8B42-72A445814E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14</xdr:col>
      <xdr:colOff>57150</xdr:colOff>
      <xdr:row>9</xdr:row>
      <xdr:rowOff>76200</xdr:rowOff>
    </xdr:from>
    <xdr:to>
      <xdr:col>24</xdr:col>
      <xdr:colOff>285750</xdr:colOff>
      <xdr:row>26</xdr:row>
      <xdr:rowOff>76200</xdr:rowOff>
    </xdr:to>
    <xdr:graphicFrame macro="">
      <xdr:nvGraphicFramePr>
        <xdr:cNvPr id="109" name="Chart 108">
          <a:extLst>
            <a:ext uri="{FF2B5EF4-FFF2-40B4-BE49-F238E27FC236}">
              <a16:creationId xmlns:a16="http://schemas.microsoft.com/office/drawing/2014/main" id="{FE7300A5-4379-4666-86C8-1208F66B3B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rantišek Stolár" refreshedDate="45863.808206597219" backgroundQuery="1" createdVersion="8" refreshedVersion="8" minRefreshableVersion="3" recordCount="0" supportSubquery="1" supportAdvancedDrill="1" xr:uid="{C6D9FE5D-0768-4E20-8DE1-02C36CBD003A}">
  <cacheSource type="external" connectionId="1"/>
  <cacheFields count="2">
    <cacheField name="[Table1].[Multiple Fill-ups].[Multiple Fill-ups]" caption="Multiple Fill-ups" numFmtId="0" hierarchy="26" level="1">
      <sharedItems count="2">
        <s v="Same Day"/>
        <s v="Single"/>
      </sharedItems>
    </cacheField>
    <cacheField name="[Measures].[Count of ID]" caption="Count of ID" numFmtId="0" hierarchy="53" level="32767"/>
  </cacheFields>
  <cacheHierarchies count="74">
    <cacheHierarchy uniqueName="[Table1].[ID]" caption="ID" attribute="1" defaultMemberUniqueName="[Table1].[ID].[All]" allUniqueName="[Table1].[ID].[All]" dimensionUniqueName="[Table1]" displayFolder="" count="0" memberValueDatatype="20" unbalanced="0"/>
    <cacheHierarchy uniqueName="[Table1].[Date]" caption="Date" attribute="1" time="1" defaultMemberUniqueName="[Table1].[Date].[All]" allUniqueName="[Table1].[Date].[All]" dimensionUniqueName="[Table1]" displayFolder="" count="0" memberValueDatatype="7" unbalanced="0"/>
    <cacheHierarchy uniqueName="[Table1].[Day]" caption="Day" attribute="1" defaultMemberUniqueName="[Table1].[Day].[All]" allUniqueName="[Table1].[Day].[All]" dimensionUniqueName="[Table1]" displayFolder="" count="0" memberValueDatatype="20" unbalanced="0"/>
    <cacheHierarchy uniqueName="[Table1].[Month]" caption="Month" attribute="1" defaultMemberUniqueName="[Table1].[Month].[All]" allUniqueName="[Table1].[Month].[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Odometer_km]" caption="Odometer_km" attribute="1" defaultMemberUniqueName="[Table1].[Odometer_km].[All]" allUniqueName="[Table1].[Odometer_km].[All]" dimensionUniqueName="[Table1]" displayFolder="" count="0" memberValueDatatype="20" unbalanced="0"/>
    <cacheHierarchy uniqueName="[Table1].[Amount_EUR]" caption="Amount_EUR" attribute="1" defaultMemberUniqueName="[Table1].[Amount_EUR].[All]" allUniqueName="[Table1].[Amount_EUR].[All]" dimensionUniqueName="[Table1]" displayFolder="" count="0" memberValueDatatype="5" unbalanced="0"/>
    <cacheHierarchy uniqueName="[Table1].[AVG Amount EUR]" caption="AVG Amount EUR" attribute="1" defaultMemberUniqueName="[Table1].[AVG Amount EUR].[All]" allUniqueName="[Table1].[AVG Amount EUR].[All]" dimensionUniqueName="[Table1]" displayFolder="" count="0" memberValueDatatype="5" unbalanced="0"/>
    <cacheHierarchy uniqueName="[Table1].[Price_EUR_L]" caption="Price_EUR_L" attribute="1" defaultMemberUniqueName="[Table1].[Price_EUR_L].[All]" allUniqueName="[Table1].[Price_EUR_L].[All]" dimensionUniqueName="[Table1]" displayFolder="" count="0" memberValueDatatype="5" unbalanced="0"/>
    <cacheHierarchy uniqueName="[Table1].[AVG price EUR/L]" caption="AVG price EUR/L" attribute="1" defaultMemberUniqueName="[Table1].[AVG price EUR/L].[All]" allUniqueName="[Table1].[AVG price EUR/L].[All]" dimensionUniqueName="[Table1]" displayFolder="" count="0" memberValueDatatype="5" unbalanced="0"/>
    <cacheHierarchy uniqueName="[Table1].[Volume_L]" caption="Volume_L" attribute="1" defaultMemberUniqueName="[Table1].[Volume_L].[All]" allUniqueName="[Table1].[Volume_L].[All]" dimensionUniqueName="[Table1]" displayFolder="" count="0" memberValueDatatype="5" unbalanced="0"/>
    <cacheHierarchy uniqueName="[Table1].[AVG Volume L]" caption="AVG Volume L" attribute="1" defaultMemberUniqueName="[Table1].[AVG Volume L].[All]" allUniqueName="[Table1].[AVG Volume L].[All]" dimensionUniqueName="[Table1]" displayFolder="" count="0" memberValueDatatype="5" unbalanced="0"/>
    <cacheHierarchy uniqueName="[Table1].[Cons_Real_L_100km]" caption="Cons_Real_L_100km" attribute="1" defaultMemberUniqueName="[Table1].[Cons_Real_L_100km].[All]" allUniqueName="[Table1].[Cons_Real_L_100km].[All]" dimensionUniqueName="[Table1]" displayFolder="" count="0" memberValueDatatype="5" unbalanced="0"/>
    <cacheHierarchy uniqueName="[Table1].[Location_City]" caption="Location_City" attribute="1" defaultMemberUniqueName="[Table1].[Location_City].[All]" allUniqueName="[Table1].[Location_City].[All]" dimensionUniqueName="[Table1]" displayFolder="" count="0" memberValueDatatype="130" unbalanced="0"/>
    <cacheHierarchy uniqueName="[Table1].[CountryCode]" caption="CountryCode" attribute="1" defaultMemberUniqueName="[Table1].[CountryCode].[All]" allUniqueName="[Table1].[CountryCode].[All]" dimensionUniqueName="[Table1]" displayFolder="" count="0" memberValueDatatype="130" unbalanced="0"/>
    <cacheHierarchy uniqueName="[Table1].[FullFill_Flag]" caption="FullFill_Flag" attribute="1" defaultMemberUniqueName="[Table1].[FullFill_Flag].[All]" allUniqueName="[Table1].[FullFill_Flag].[All]" dimensionUniqueName="[Table1]" displayFolder="" count="0" memberValueDatatype="20" unbalanced="0"/>
    <cacheHierarchy uniqueName="[Table1].[Cons_Est_L_100km]" caption="Cons_Est_L_100km" attribute="1" defaultMemberUniqueName="[Table1].[Cons_Est_L_100km].[All]" allUniqueName="[Table1].[Cons_Est_L_100km].[All]" dimensionUniqueName="[Table1]" displayFolder="" count="0" memberValueDatatype="5" unbalanced="0"/>
    <cacheHierarchy uniqueName="[Table1].[Avg Consumption]" caption="Avg Consumption" attribute="1" defaultMemberUniqueName="[Table1].[Avg Consumption].[All]" allUniqueName="[Table1].[Avg Consumption].[All]" dimensionUniqueName="[Table1]" displayFolder="" count="0" memberValueDatatype="5" unbalanced="0"/>
    <cacheHierarchy uniqueName="[Table1].[Distance_km]" caption="Distance_km" attribute="1" defaultMemberUniqueName="[Table1].[Distance_km].[All]" allUniqueName="[Table1].[Distance_km].[All]" dimensionUniqueName="[Table1]" displayFolder="" count="0" memberValueDatatype="20" unbalanced="0"/>
    <cacheHierarchy uniqueName="[Table1].[Fuel_Grade]" caption="Fuel_Grade" attribute="1" defaultMemberUniqueName="[Table1].[Fuel_Grade].[All]" allUniqueName="[Table1].[Fuel_Grade].[All]" dimensionUniqueName="[Table1]" displayFolder="" count="0" memberValueDatatype="130" unbalanced="0"/>
    <cacheHierarchy uniqueName="[Table1].[Cost_per_km]" caption="Cost_per_km" attribute="1" defaultMemberUniqueName="[Table1].[Cost_per_km].[All]" allUniqueName="[Table1].[Cost_per_km].[All]" dimensionUniqueName="[Table1]" displayFolder="" count="0" memberValueDatatype="5"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Avg Cost/km]" caption="Avg Cost/km" attribute="1" defaultMemberUniqueName="[Table1].[Avg Cost/km].[All]" allUniqueName="[Table1].[Avg Cost/km].[All]" dimensionUniqueName="[Table1]" displayFolder="" count="0" memberValueDatatype="5" unbalanced="0"/>
    <cacheHierarchy uniqueName="[Table1].[Days_Since_Last_Fill]" caption="Days_Since_Last_Fill" attribute="1" defaultMemberUniqueName="[Table1].[Days_Since_Last_Fill].[All]" allUniqueName="[Table1].[Days_Since_Last_Fill].[All]" dimensionUniqueName="[Table1]" displayFolder="" count="0" memberValueDatatype="20" unbalanced="0"/>
    <cacheHierarchy uniqueName="[Table1].[Multiple Fill-ups]" caption="Multiple Fill-ups" attribute="1" defaultMemberUniqueName="[Table1].[Multiple Fill-ups].[All]" allUniqueName="[Table1].[Multiple Fill-ups].[All]" dimensionUniqueName="[Table1]" displayFolder="" count="2" memberValueDatatype="130" unbalanced="0">
      <fieldsUsage count="2">
        <fieldUsage x="-1"/>
        <fieldUsage x="0"/>
      </fieldsUsage>
    </cacheHierarchy>
    <cacheHierarchy uniqueName="[Table1].[IsForeign]" caption="IsForeign" attribute="1" defaultMemberUniqueName="[Table1].[IsForeign].[All]" allUniqueName="[Table1].[IsForeign].[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Sum of Amount_EUR]" caption="Sum of Amount_EUR" measure="1" displayFolder="" measureGroup="Table1" count="0">
      <extLst>
        <ext xmlns:x15="http://schemas.microsoft.com/office/spreadsheetml/2010/11/main" uri="{B97F6D7D-B522-45F9-BDA1-12C45D357490}">
          <x15:cacheHierarchy aggregatedColumn="6"/>
        </ext>
      </extLst>
    </cacheHierarchy>
    <cacheHierarchy uniqueName="[Measures].[Sum of Price_EUR_L]" caption="Sum of Price_EUR_L" measure="1" displayFolder="" measureGroup="Table1" count="0">
      <extLst>
        <ext xmlns:x15="http://schemas.microsoft.com/office/spreadsheetml/2010/11/main" uri="{B97F6D7D-B522-45F9-BDA1-12C45D357490}">
          <x15:cacheHierarchy aggregatedColumn="8"/>
        </ext>
      </extLst>
    </cacheHierarchy>
    <cacheHierarchy uniqueName="[Measures].[Max of Amount_EUR]" caption="Max of Amount_EUR" measure="1" displayFolder="" measureGroup="Table1" count="0">
      <extLst>
        <ext xmlns:x15="http://schemas.microsoft.com/office/spreadsheetml/2010/11/main" uri="{B97F6D7D-B522-45F9-BDA1-12C45D357490}">
          <x15:cacheHierarchy aggregatedColumn="6"/>
        </ext>
      </extLst>
    </cacheHierarchy>
    <cacheHierarchy uniqueName="[Measures].[Min of Amount_EUR]" caption="Min of Amount_EUR" measure="1" displayFolder="" measureGroup="Table1" count="0">
      <extLst>
        <ext xmlns:x15="http://schemas.microsoft.com/office/spreadsheetml/2010/11/main" uri="{B97F6D7D-B522-45F9-BDA1-12C45D357490}">
          <x15:cacheHierarchy aggregatedColumn="6"/>
        </ext>
      </extLst>
    </cacheHierarchy>
    <cacheHierarchy uniqueName="[Measures].[Max of Price_EUR_L]" caption="Max of Price_EUR_L" measure="1" displayFolder="" measureGroup="Table1" count="0">
      <extLst>
        <ext xmlns:x15="http://schemas.microsoft.com/office/spreadsheetml/2010/11/main" uri="{B97F6D7D-B522-45F9-BDA1-12C45D357490}">
          <x15:cacheHierarchy aggregatedColumn="8"/>
        </ext>
      </extLst>
    </cacheHierarchy>
    <cacheHierarchy uniqueName="[Measures].[Min of Price_EUR_L]" caption="Min of Price_EUR_L" measure="1" displayFolder="" measureGroup="Table1" count="0">
      <extLst>
        <ext xmlns:x15="http://schemas.microsoft.com/office/spreadsheetml/2010/11/main" uri="{B97F6D7D-B522-45F9-BDA1-12C45D357490}">
          <x15:cacheHierarchy aggregatedColumn="8"/>
        </ext>
      </extLst>
    </cacheHierarchy>
    <cacheHierarchy uniqueName="[Measures].[Sum of Volume_L]" caption="Sum of Volume_L" measure="1" displayFolder="" measureGroup="Table1" count="0">
      <extLst>
        <ext xmlns:x15="http://schemas.microsoft.com/office/spreadsheetml/2010/11/main" uri="{B97F6D7D-B522-45F9-BDA1-12C45D357490}">
          <x15:cacheHierarchy aggregatedColumn="10"/>
        </ext>
      </extLst>
    </cacheHierarchy>
    <cacheHierarchy uniqueName="[Measures].[Sum of Cons_Est_L_100km]" caption="Sum of Cons_Est_L_100km" measure="1" displayFolder="" measureGroup="Table1" count="0">
      <extLst>
        <ext xmlns:x15="http://schemas.microsoft.com/office/spreadsheetml/2010/11/main" uri="{B97F6D7D-B522-45F9-BDA1-12C45D357490}">
          <x15:cacheHierarchy aggregatedColumn="16"/>
        </ext>
      </extLst>
    </cacheHierarchy>
    <cacheHierarchy uniqueName="[Measures].[Max of Volume_L]" caption="Max of Volume_L" measure="1" displayFolder="" measureGroup="Table1" count="0">
      <extLst>
        <ext xmlns:x15="http://schemas.microsoft.com/office/spreadsheetml/2010/11/main" uri="{B97F6D7D-B522-45F9-BDA1-12C45D357490}">
          <x15:cacheHierarchy aggregatedColumn="10"/>
        </ext>
      </extLst>
    </cacheHierarchy>
    <cacheHierarchy uniqueName="[Measures].[Min of Volume_L]" caption="Min of Volume_L" measure="1" displayFolder="" measureGroup="Table1" count="0">
      <extLst>
        <ext xmlns:x15="http://schemas.microsoft.com/office/spreadsheetml/2010/11/main" uri="{B97F6D7D-B522-45F9-BDA1-12C45D357490}">
          <x15:cacheHierarchy aggregatedColumn="10"/>
        </ext>
      </extLst>
    </cacheHierarchy>
    <cacheHierarchy uniqueName="[Measures].[Max of Cons_Est_L_100km]" caption="Max of Cons_Est_L_100km" measure="1" displayFolder="" measureGroup="Table1" count="0">
      <extLst>
        <ext xmlns:x15="http://schemas.microsoft.com/office/spreadsheetml/2010/11/main" uri="{B97F6D7D-B522-45F9-BDA1-12C45D357490}">
          <x15:cacheHierarchy aggregatedColumn="16"/>
        </ext>
      </extLst>
    </cacheHierarchy>
    <cacheHierarchy uniqueName="[Measures].[Min of Cons_Est_L_100km]" caption="Min of Cons_Est_L_100km" measure="1" displayFolder="" measureGroup="Table1" count="0">
      <extLst>
        <ext xmlns:x15="http://schemas.microsoft.com/office/spreadsheetml/2010/11/main" uri="{B97F6D7D-B522-45F9-BDA1-12C45D357490}">
          <x15:cacheHierarchy aggregatedColumn="16"/>
        </ext>
      </extLst>
    </cacheHierarchy>
    <cacheHierarchy uniqueName="[Measures].[Sum of Cost_per_km]" caption="Sum of Cost_per_km" measure="1" displayFolder="" measureGroup="Table1" count="0">
      <extLst>
        <ext xmlns:x15="http://schemas.microsoft.com/office/spreadsheetml/2010/11/main" uri="{B97F6D7D-B522-45F9-BDA1-12C45D357490}">
          <x15:cacheHierarchy aggregatedColumn="20"/>
        </ext>
      </extLst>
    </cacheHierarchy>
    <cacheHierarchy uniqueName="[Measures].[Max of Cost_per_km]" caption="Max of Cost_per_km" measure="1" displayFolder="" measureGroup="Table1" count="0">
      <extLst>
        <ext xmlns:x15="http://schemas.microsoft.com/office/spreadsheetml/2010/11/main" uri="{B97F6D7D-B522-45F9-BDA1-12C45D357490}">
          <x15:cacheHierarchy aggregatedColumn="20"/>
        </ext>
      </extLst>
    </cacheHierarchy>
    <cacheHierarchy uniqueName="[Measures].[Min of Cost_per_km]" caption="Min of Cost_per_km" measure="1" displayFolder="" measureGroup="Table1" count="0">
      <extLst>
        <ext xmlns:x15="http://schemas.microsoft.com/office/spreadsheetml/2010/11/main" uri="{B97F6D7D-B522-45F9-BDA1-12C45D357490}">
          <x15:cacheHierarchy aggregatedColumn="20"/>
        </ext>
      </extLst>
    </cacheHierarchy>
    <cacheHierarchy uniqueName="[Measures].[Sum of Odometer_km]" caption="Sum of Odometer_km" measure="1" displayFolder="" measureGroup="Table1" count="0">
      <extLst>
        <ext xmlns:x15="http://schemas.microsoft.com/office/spreadsheetml/2010/11/main" uri="{B97F6D7D-B522-45F9-BDA1-12C45D357490}">
          <x15:cacheHierarchy aggregatedColumn="5"/>
        </ext>
      </extLst>
    </cacheHierarchy>
    <cacheHierarchy uniqueName="[Measures].[Max of Odometer_km]" caption="Max of Odometer_km" measure="1" displayFolder="" measureGroup="Table1" count="0">
      <extLst>
        <ext xmlns:x15="http://schemas.microsoft.com/office/spreadsheetml/2010/11/main" uri="{B97F6D7D-B522-45F9-BDA1-12C45D357490}">
          <x15:cacheHierarchy aggregatedColumn="5"/>
        </ext>
      </extLst>
    </cacheHierarchy>
    <cacheHierarchy uniqueName="[Measures].[Min of Odometer_km]" caption="Min of Odometer_km" measure="1" displayFolder="" measureGroup="Table1" count="0">
      <extLst>
        <ext xmlns:x15="http://schemas.microsoft.com/office/spreadsheetml/2010/11/main" uri="{B97F6D7D-B522-45F9-BDA1-12C45D357490}">
          <x15:cacheHierarchy aggregatedColumn="5"/>
        </ext>
      </extLst>
    </cacheHierarchy>
    <cacheHierarchy uniqueName="[Measures].[Count of Odometer_km]" caption="Count of Odometer_km" measure="1" displayFolder="" measureGroup="Table1" count="0">
      <extLst>
        <ext xmlns:x15="http://schemas.microsoft.com/office/spreadsheetml/2010/11/main" uri="{B97F6D7D-B522-45F9-BDA1-12C45D357490}">
          <x15:cacheHierarchy aggregatedColumn="5"/>
        </ext>
      </extLst>
    </cacheHierarchy>
    <cacheHierarchy uniqueName="[Measures].[Sum of Distance_km]" caption="Sum of Distance_km" measure="1" displayFolder="" measureGroup="Table1" count="0">
      <extLst>
        <ext xmlns:x15="http://schemas.microsoft.com/office/spreadsheetml/2010/11/main" uri="{B97F6D7D-B522-45F9-BDA1-12C45D357490}">
          <x15:cacheHierarchy aggregatedColumn="18"/>
        </ext>
      </extLst>
    </cacheHierarchy>
    <cacheHierarchy uniqueName="[Measures].[Sum of Days_Since_Last_Fill]" caption="Sum of Days_Since_Last_Fill" measure="1" displayFolder="" measureGroup="Table1" count="0">
      <extLst>
        <ext xmlns:x15="http://schemas.microsoft.com/office/spreadsheetml/2010/11/main" uri="{B97F6D7D-B522-45F9-BDA1-12C45D357490}">
          <x15:cacheHierarchy aggregatedColumn="25"/>
        </ext>
      </extLst>
    </cacheHierarchy>
    <cacheHierarchy uniqueName="[Measures].[Average of Days_Since_Last_Fill]" caption="Average of Days_Since_Last_Fill" measure="1" displayFolder="" measureGroup="Table1" count="0">
      <extLst>
        <ext xmlns:x15="http://schemas.microsoft.com/office/spreadsheetml/2010/11/main" uri="{B97F6D7D-B522-45F9-BDA1-12C45D357490}">
          <x15:cacheHierarchy aggregatedColumn="25"/>
        </ext>
      </extLst>
    </cacheHierarchy>
    <cacheHierarchy uniqueName="[Measures].[StdDev of Days_Since_Last_Fill]" caption="StdDev of Days_Since_Last_Fill" measure="1" displayFolder="" measureGroup="Table1" count="0">
      <extLst>
        <ext xmlns:x15="http://schemas.microsoft.com/office/spreadsheetml/2010/11/main" uri="{B97F6D7D-B522-45F9-BDA1-12C45D357490}">
          <x15:cacheHierarchy aggregatedColumn="25"/>
        </ext>
      </extLst>
    </cacheHierarchy>
    <cacheHierarchy uniqueName="[Measures].[Sum of ID]" caption="Sum of ID" measure="1" displayFolder="" measureGroup="Table1" count="0">
      <extLst>
        <ext xmlns:x15="http://schemas.microsoft.com/office/spreadsheetml/2010/11/main" uri="{B97F6D7D-B522-45F9-BDA1-12C45D357490}">
          <x15:cacheHierarchy aggregatedColumn="0"/>
        </ext>
      </extLst>
    </cacheHierarchy>
    <cacheHierarchy uniqueName="[Measures].[Count of ID]" caption="Count of ID" measure="1" displayFolder="" measureGroup="Table1" count="0" oneField="1">
      <fieldsUsage count="1">
        <fieldUsage x="1"/>
      </fieldsUsage>
      <extLst>
        <ext xmlns:x15="http://schemas.microsoft.com/office/spreadsheetml/2010/11/main" uri="{B97F6D7D-B522-45F9-BDA1-12C45D357490}">
          <x15:cacheHierarchy aggregatedColumn="0"/>
        </ext>
      </extLst>
    </cacheHierarchy>
    <cacheHierarchy uniqueName="[Measures].[Max of Distance_km]" caption="Max of Distance_km" measure="1" displayFolder="" measureGroup="Table1" count="0">
      <extLst>
        <ext xmlns:x15="http://schemas.microsoft.com/office/spreadsheetml/2010/11/main" uri="{B97F6D7D-B522-45F9-BDA1-12C45D357490}">
          <x15:cacheHierarchy aggregatedColumn="18"/>
        </ext>
      </extLst>
    </cacheHierarchy>
    <cacheHierarchy uniqueName="[Measures].[Average of Cons_Est_L_100km]" caption="Average of Cons_Est_L_100km" measure="1" displayFolder="" measureGroup="Table1" count="0">
      <extLst>
        <ext xmlns:x15="http://schemas.microsoft.com/office/spreadsheetml/2010/11/main" uri="{B97F6D7D-B522-45F9-BDA1-12C45D357490}">
          <x15:cacheHierarchy aggregatedColumn="16"/>
        </ext>
      </extLst>
    </cacheHierarchy>
    <cacheHierarchy uniqueName="[Measures].[Sum of Avg Consumption]" caption="Sum of Avg Consumption" measure="1" displayFolder="" measureGroup="Table1" count="0">
      <extLst>
        <ext xmlns:x15="http://schemas.microsoft.com/office/spreadsheetml/2010/11/main" uri="{B97F6D7D-B522-45F9-BDA1-12C45D357490}">
          <x15:cacheHierarchy aggregatedColumn="17"/>
        </ext>
      </extLst>
    </cacheHierarchy>
    <cacheHierarchy uniqueName="[Measures].[Average of Avg Consumption]" caption="Average of Avg Consumption" measure="1" displayFolder="" measureGroup="Table1" count="0">
      <extLst>
        <ext xmlns:x15="http://schemas.microsoft.com/office/spreadsheetml/2010/11/main" uri="{B97F6D7D-B522-45F9-BDA1-12C45D357490}">
          <x15:cacheHierarchy aggregatedColumn="17"/>
        </ext>
      </extLst>
    </cacheHierarchy>
    <cacheHierarchy uniqueName="[Measures].[Average of Volume_L]" caption="Average of Volume_L" measure="1" displayFolder="" measureGroup="Table1" count="0">
      <extLst>
        <ext xmlns:x15="http://schemas.microsoft.com/office/spreadsheetml/2010/11/main" uri="{B97F6D7D-B522-45F9-BDA1-12C45D357490}">
          <x15:cacheHierarchy aggregatedColumn="10"/>
        </ext>
      </extLst>
    </cacheHierarchy>
    <cacheHierarchy uniqueName="[Measures].[Average of Price_EUR_L]" caption="Average of Price_EUR_L" measure="1" displayFolder="" measureGroup="Table1" count="0">
      <extLst>
        <ext xmlns:x15="http://schemas.microsoft.com/office/spreadsheetml/2010/11/main" uri="{B97F6D7D-B522-45F9-BDA1-12C45D357490}">
          <x15:cacheHierarchy aggregatedColumn="8"/>
        </ext>
      </extLst>
    </cacheHierarchy>
    <cacheHierarchy uniqueName="[Measures].[Average of Amount_EUR]" caption="Average of Amount_EUR" measure="1" displayFolder="" measureGroup="Table1" count="0">
      <extLst>
        <ext xmlns:x15="http://schemas.microsoft.com/office/spreadsheetml/2010/11/main" uri="{B97F6D7D-B522-45F9-BDA1-12C45D357490}">
          <x15:cacheHierarchy aggregatedColumn="6"/>
        </ext>
      </extLst>
    </cacheHierarchy>
    <cacheHierarchy uniqueName="[Measures].[Sum of Year]" caption="Sum of Year" measure="1" displayFolder="" measureGroup="Table1" count="0">
      <extLst>
        <ext xmlns:x15="http://schemas.microsoft.com/office/spreadsheetml/2010/11/main" uri="{B97F6D7D-B522-45F9-BDA1-12C45D357490}">
          <x15:cacheHierarchy aggregatedColumn="4"/>
        </ext>
      </extLst>
    </cacheHierarchy>
    <cacheHierarchy uniqueName="[Measures].[Average of Distance_km]" caption="Average of Distance_km" measure="1" displayFolder="" measureGroup="Table1" count="0">
      <extLst>
        <ext xmlns:x15="http://schemas.microsoft.com/office/spreadsheetml/2010/11/main" uri="{B97F6D7D-B522-45F9-BDA1-12C45D357490}">
          <x15:cacheHierarchy aggregatedColumn="18"/>
        </ext>
      </extLst>
    </cacheHierarchy>
    <cacheHierarchy uniqueName="[Measures].[Average Daily Cost]" caption="Average Daily Cost" measure="1" displayFolder="" measureGroup="Table1" count="0"/>
    <cacheHierarchy uniqueName="[Measures].[Average Monthly Cost]" caption="Average Monthly Cost" measure="1" displayFolder="" measureGroup="Table1" count="0"/>
    <cacheHierarchy uniqueName="[Measures].[Average Cost per km]" caption="Average Cost per km" measure="1" displayFolder="" measureGroup="Table1" count="0"/>
    <cacheHierarchy uniqueName="[Measures].[Average Consumption]" caption="Average Consumption" measure="1" displayFolder="" measureGroup="Table1" count="0"/>
    <cacheHierarchy uniqueName="[Measures].[Avg Days Between Fill-ups]" caption="Avg Days Between Fill-ups" measure="1" displayFolder="" measureGroup="Table1" count="0"/>
    <cacheHierarchy uniqueName="[Measures].[Median Days Between Fill-ups]" caption="Median Days Between Fill-ups" measure="1" displayFolder="" measureGroup="Table1" count="0"/>
    <cacheHierarchy uniqueName="[Measures].[Avg Distance per Fill-up]" caption="Avg Distance per Fill-up" measure="1" displayFolder="" measureGroup="Table1" count="0"/>
    <cacheHierarchy uniqueName="[Measures].[Average km per Day]" caption="Average km per Day" measure="1" displayFolder="" measureGroup="Table1" count="0"/>
    <cacheHierarchy uniqueName="[Measures].[Average km per Month]" caption="Average km per Month"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rantišek Stolár" refreshedDate="45863.808207870374" backgroundQuery="1" createdVersion="8" refreshedVersion="8" minRefreshableVersion="3" recordCount="0" supportSubquery="1" supportAdvancedDrill="1" xr:uid="{581843E2-CF92-4675-933D-0C7EB5924ECA}">
  <cacheSource type="external" connectionId="1"/>
  <cacheFields count="2">
    <cacheField name="[Table1].[IsForeign].[IsForeign]" caption="IsForeign" numFmtId="0" hierarchy="27" level="1">
      <sharedItems count="2">
        <s v="Domestic"/>
        <s v="Foreign"/>
      </sharedItems>
      <extLst>
        <ext xmlns:x15="http://schemas.microsoft.com/office/spreadsheetml/2010/11/main" uri="{4F2E5C28-24EA-4eb8-9CBF-B6C8F9C3D259}">
          <x15:cachedUniqueNames>
            <x15:cachedUniqueName index="0" name="[Table1].[IsForeign].&amp;[Domestic]"/>
            <x15:cachedUniqueName index="1" name="[Table1].[IsForeign].&amp;[Foreign]"/>
          </x15:cachedUniqueNames>
        </ext>
      </extLst>
    </cacheField>
    <cacheField name="[Measures].[Count of ID]" caption="Count of ID" numFmtId="0" hierarchy="53" level="32767"/>
  </cacheFields>
  <cacheHierarchies count="74">
    <cacheHierarchy uniqueName="[Table1].[ID]" caption="ID" attribute="1" defaultMemberUniqueName="[Table1].[ID].[All]" allUniqueName="[Table1].[ID].[All]" dimensionUniqueName="[Table1]" displayFolder="" count="0" memberValueDatatype="20" unbalanced="0"/>
    <cacheHierarchy uniqueName="[Table1].[Date]" caption="Date" attribute="1" time="1" defaultMemberUniqueName="[Table1].[Date].[All]" allUniqueName="[Table1].[Date].[All]" dimensionUniqueName="[Table1]" displayFolder="" count="0" memberValueDatatype="7" unbalanced="0"/>
    <cacheHierarchy uniqueName="[Table1].[Day]" caption="Day" attribute="1" defaultMemberUniqueName="[Table1].[Day].[All]" allUniqueName="[Table1].[Day].[All]" dimensionUniqueName="[Table1]" displayFolder="" count="0" memberValueDatatype="20" unbalanced="0"/>
    <cacheHierarchy uniqueName="[Table1].[Month]" caption="Month" attribute="1" defaultMemberUniqueName="[Table1].[Month].[All]" allUniqueName="[Table1].[Month].[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Odometer_km]" caption="Odometer_km" attribute="1" defaultMemberUniqueName="[Table1].[Odometer_km].[All]" allUniqueName="[Table1].[Odometer_km].[All]" dimensionUniqueName="[Table1]" displayFolder="" count="0" memberValueDatatype="20" unbalanced="0"/>
    <cacheHierarchy uniqueName="[Table1].[Amount_EUR]" caption="Amount_EUR" attribute="1" defaultMemberUniqueName="[Table1].[Amount_EUR].[All]" allUniqueName="[Table1].[Amount_EUR].[All]" dimensionUniqueName="[Table1]" displayFolder="" count="0" memberValueDatatype="5" unbalanced="0"/>
    <cacheHierarchy uniqueName="[Table1].[AVG Amount EUR]" caption="AVG Amount EUR" attribute="1" defaultMemberUniqueName="[Table1].[AVG Amount EUR].[All]" allUniqueName="[Table1].[AVG Amount EUR].[All]" dimensionUniqueName="[Table1]" displayFolder="" count="0" memberValueDatatype="5" unbalanced="0"/>
    <cacheHierarchy uniqueName="[Table1].[Price_EUR_L]" caption="Price_EUR_L" attribute="1" defaultMemberUniqueName="[Table1].[Price_EUR_L].[All]" allUniqueName="[Table1].[Price_EUR_L].[All]" dimensionUniqueName="[Table1]" displayFolder="" count="0" memberValueDatatype="5" unbalanced="0"/>
    <cacheHierarchy uniqueName="[Table1].[AVG price EUR/L]" caption="AVG price EUR/L" attribute="1" defaultMemberUniqueName="[Table1].[AVG price EUR/L].[All]" allUniqueName="[Table1].[AVG price EUR/L].[All]" dimensionUniqueName="[Table1]" displayFolder="" count="0" memberValueDatatype="5" unbalanced="0"/>
    <cacheHierarchy uniqueName="[Table1].[Volume_L]" caption="Volume_L" attribute="1" defaultMemberUniqueName="[Table1].[Volume_L].[All]" allUniqueName="[Table1].[Volume_L].[All]" dimensionUniqueName="[Table1]" displayFolder="" count="0" memberValueDatatype="5" unbalanced="0"/>
    <cacheHierarchy uniqueName="[Table1].[AVG Volume L]" caption="AVG Volume L" attribute="1" defaultMemberUniqueName="[Table1].[AVG Volume L].[All]" allUniqueName="[Table1].[AVG Volume L].[All]" dimensionUniqueName="[Table1]" displayFolder="" count="0" memberValueDatatype="5" unbalanced="0"/>
    <cacheHierarchy uniqueName="[Table1].[Cons_Real_L_100km]" caption="Cons_Real_L_100km" attribute="1" defaultMemberUniqueName="[Table1].[Cons_Real_L_100km].[All]" allUniqueName="[Table1].[Cons_Real_L_100km].[All]" dimensionUniqueName="[Table1]" displayFolder="" count="0" memberValueDatatype="5" unbalanced="0"/>
    <cacheHierarchy uniqueName="[Table1].[Location_City]" caption="Location_City" attribute="1" defaultMemberUniqueName="[Table1].[Location_City].[All]" allUniqueName="[Table1].[Location_City].[All]" dimensionUniqueName="[Table1]" displayFolder="" count="0" memberValueDatatype="130" unbalanced="0"/>
    <cacheHierarchy uniqueName="[Table1].[CountryCode]" caption="CountryCode" attribute="1" defaultMemberUniqueName="[Table1].[CountryCode].[All]" allUniqueName="[Table1].[CountryCode].[All]" dimensionUniqueName="[Table1]" displayFolder="" count="0" memberValueDatatype="130" unbalanced="0"/>
    <cacheHierarchy uniqueName="[Table1].[FullFill_Flag]" caption="FullFill_Flag" attribute="1" defaultMemberUniqueName="[Table1].[FullFill_Flag].[All]" allUniqueName="[Table1].[FullFill_Flag].[All]" dimensionUniqueName="[Table1]" displayFolder="" count="0" memberValueDatatype="20" unbalanced="0"/>
    <cacheHierarchy uniqueName="[Table1].[Cons_Est_L_100km]" caption="Cons_Est_L_100km" attribute="1" defaultMemberUniqueName="[Table1].[Cons_Est_L_100km].[All]" allUniqueName="[Table1].[Cons_Est_L_100km].[All]" dimensionUniqueName="[Table1]" displayFolder="" count="0" memberValueDatatype="5" unbalanced="0"/>
    <cacheHierarchy uniqueName="[Table1].[Avg Consumption]" caption="Avg Consumption" attribute="1" defaultMemberUniqueName="[Table1].[Avg Consumption].[All]" allUniqueName="[Table1].[Avg Consumption].[All]" dimensionUniqueName="[Table1]" displayFolder="" count="0" memberValueDatatype="5" unbalanced="0"/>
    <cacheHierarchy uniqueName="[Table1].[Distance_km]" caption="Distance_km" attribute="1" defaultMemberUniqueName="[Table1].[Distance_km].[All]" allUniqueName="[Table1].[Distance_km].[All]" dimensionUniqueName="[Table1]" displayFolder="" count="0" memberValueDatatype="20" unbalanced="0"/>
    <cacheHierarchy uniqueName="[Table1].[Fuel_Grade]" caption="Fuel_Grade" attribute="1" defaultMemberUniqueName="[Table1].[Fuel_Grade].[All]" allUniqueName="[Table1].[Fuel_Grade].[All]" dimensionUniqueName="[Table1]" displayFolder="" count="0" memberValueDatatype="130" unbalanced="0"/>
    <cacheHierarchy uniqueName="[Table1].[Cost_per_km]" caption="Cost_per_km" attribute="1" defaultMemberUniqueName="[Table1].[Cost_per_km].[All]" allUniqueName="[Table1].[Cost_per_km].[All]" dimensionUniqueName="[Table1]" displayFolder="" count="0" memberValueDatatype="5"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Avg Cost/km]" caption="Avg Cost/km" attribute="1" defaultMemberUniqueName="[Table1].[Avg Cost/km].[All]" allUniqueName="[Table1].[Avg Cost/km].[All]" dimensionUniqueName="[Table1]" displayFolder="" count="0" memberValueDatatype="5" unbalanced="0"/>
    <cacheHierarchy uniqueName="[Table1].[Days_Since_Last_Fill]" caption="Days_Since_Last_Fill" attribute="1" defaultMemberUniqueName="[Table1].[Days_Since_Last_Fill].[All]" allUniqueName="[Table1].[Days_Since_Last_Fill].[All]" dimensionUniqueName="[Table1]" displayFolder="" count="0" memberValueDatatype="20" unbalanced="0"/>
    <cacheHierarchy uniqueName="[Table1].[Multiple Fill-ups]" caption="Multiple Fill-ups" attribute="1" defaultMemberUniqueName="[Table1].[Multiple Fill-ups].[All]" allUniqueName="[Table1].[Multiple Fill-ups].[All]" dimensionUniqueName="[Table1]" displayFolder="" count="0" memberValueDatatype="130" unbalanced="0"/>
    <cacheHierarchy uniqueName="[Table1].[IsForeign]" caption="IsForeign" attribute="1" defaultMemberUniqueName="[Table1].[IsForeign].[All]" allUniqueName="[Table1].[IsForeign].[All]" dimensionUniqueName="[Table1]" displayFolder="" count="2" memberValueDatatype="130" unbalanced="0">
      <fieldsUsage count="2">
        <fieldUsage x="-1"/>
        <fieldUsage x="0"/>
      </fieldsUsage>
    </cacheHierarchy>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Sum of Amount_EUR]" caption="Sum of Amount_EUR" measure="1" displayFolder="" measureGroup="Table1" count="0">
      <extLst>
        <ext xmlns:x15="http://schemas.microsoft.com/office/spreadsheetml/2010/11/main" uri="{B97F6D7D-B522-45F9-BDA1-12C45D357490}">
          <x15:cacheHierarchy aggregatedColumn="6"/>
        </ext>
      </extLst>
    </cacheHierarchy>
    <cacheHierarchy uniqueName="[Measures].[Sum of Price_EUR_L]" caption="Sum of Price_EUR_L" measure="1" displayFolder="" measureGroup="Table1" count="0">
      <extLst>
        <ext xmlns:x15="http://schemas.microsoft.com/office/spreadsheetml/2010/11/main" uri="{B97F6D7D-B522-45F9-BDA1-12C45D357490}">
          <x15:cacheHierarchy aggregatedColumn="8"/>
        </ext>
      </extLst>
    </cacheHierarchy>
    <cacheHierarchy uniqueName="[Measures].[Max of Amount_EUR]" caption="Max of Amount_EUR" measure="1" displayFolder="" measureGroup="Table1" count="0">
      <extLst>
        <ext xmlns:x15="http://schemas.microsoft.com/office/spreadsheetml/2010/11/main" uri="{B97F6D7D-B522-45F9-BDA1-12C45D357490}">
          <x15:cacheHierarchy aggregatedColumn="6"/>
        </ext>
      </extLst>
    </cacheHierarchy>
    <cacheHierarchy uniqueName="[Measures].[Min of Amount_EUR]" caption="Min of Amount_EUR" measure="1" displayFolder="" measureGroup="Table1" count="0">
      <extLst>
        <ext xmlns:x15="http://schemas.microsoft.com/office/spreadsheetml/2010/11/main" uri="{B97F6D7D-B522-45F9-BDA1-12C45D357490}">
          <x15:cacheHierarchy aggregatedColumn="6"/>
        </ext>
      </extLst>
    </cacheHierarchy>
    <cacheHierarchy uniqueName="[Measures].[Max of Price_EUR_L]" caption="Max of Price_EUR_L" measure="1" displayFolder="" measureGroup="Table1" count="0">
      <extLst>
        <ext xmlns:x15="http://schemas.microsoft.com/office/spreadsheetml/2010/11/main" uri="{B97F6D7D-B522-45F9-BDA1-12C45D357490}">
          <x15:cacheHierarchy aggregatedColumn="8"/>
        </ext>
      </extLst>
    </cacheHierarchy>
    <cacheHierarchy uniqueName="[Measures].[Min of Price_EUR_L]" caption="Min of Price_EUR_L" measure="1" displayFolder="" measureGroup="Table1" count="0">
      <extLst>
        <ext xmlns:x15="http://schemas.microsoft.com/office/spreadsheetml/2010/11/main" uri="{B97F6D7D-B522-45F9-BDA1-12C45D357490}">
          <x15:cacheHierarchy aggregatedColumn="8"/>
        </ext>
      </extLst>
    </cacheHierarchy>
    <cacheHierarchy uniqueName="[Measures].[Sum of Volume_L]" caption="Sum of Volume_L" measure="1" displayFolder="" measureGroup="Table1" count="0">
      <extLst>
        <ext xmlns:x15="http://schemas.microsoft.com/office/spreadsheetml/2010/11/main" uri="{B97F6D7D-B522-45F9-BDA1-12C45D357490}">
          <x15:cacheHierarchy aggregatedColumn="10"/>
        </ext>
      </extLst>
    </cacheHierarchy>
    <cacheHierarchy uniqueName="[Measures].[Sum of Cons_Est_L_100km]" caption="Sum of Cons_Est_L_100km" measure="1" displayFolder="" measureGroup="Table1" count="0">
      <extLst>
        <ext xmlns:x15="http://schemas.microsoft.com/office/spreadsheetml/2010/11/main" uri="{B97F6D7D-B522-45F9-BDA1-12C45D357490}">
          <x15:cacheHierarchy aggregatedColumn="16"/>
        </ext>
      </extLst>
    </cacheHierarchy>
    <cacheHierarchy uniqueName="[Measures].[Max of Volume_L]" caption="Max of Volume_L" measure="1" displayFolder="" measureGroup="Table1" count="0">
      <extLst>
        <ext xmlns:x15="http://schemas.microsoft.com/office/spreadsheetml/2010/11/main" uri="{B97F6D7D-B522-45F9-BDA1-12C45D357490}">
          <x15:cacheHierarchy aggregatedColumn="10"/>
        </ext>
      </extLst>
    </cacheHierarchy>
    <cacheHierarchy uniqueName="[Measures].[Min of Volume_L]" caption="Min of Volume_L" measure="1" displayFolder="" measureGroup="Table1" count="0">
      <extLst>
        <ext xmlns:x15="http://schemas.microsoft.com/office/spreadsheetml/2010/11/main" uri="{B97F6D7D-B522-45F9-BDA1-12C45D357490}">
          <x15:cacheHierarchy aggregatedColumn="10"/>
        </ext>
      </extLst>
    </cacheHierarchy>
    <cacheHierarchy uniqueName="[Measures].[Max of Cons_Est_L_100km]" caption="Max of Cons_Est_L_100km" measure="1" displayFolder="" measureGroup="Table1" count="0">
      <extLst>
        <ext xmlns:x15="http://schemas.microsoft.com/office/spreadsheetml/2010/11/main" uri="{B97F6D7D-B522-45F9-BDA1-12C45D357490}">
          <x15:cacheHierarchy aggregatedColumn="16"/>
        </ext>
      </extLst>
    </cacheHierarchy>
    <cacheHierarchy uniqueName="[Measures].[Min of Cons_Est_L_100km]" caption="Min of Cons_Est_L_100km" measure="1" displayFolder="" measureGroup="Table1" count="0">
      <extLst>
        <ext xmlns:x15="http://schemas.microsoft.com/office/spreadsheetml/2010/11/main" uri="{B97F6D7D-B522-45F9-BDA1-12C45D357490}">
          <x15:cacheHierarchy aggregatedColumn="16"/>
        </ext>
      </extLst>
    </cacheHierarchy>
    <cacheHierarchy uniqueName="[Measures].[Sum of Cost_per_km]" caption="Sum of Cost_per_km" measure="1" displayFolder="" measureGroup="Table1" count="0">
      <extLst>
        <ext xmlns:x15="http://schemas.microsoft.com/office/spreadsheetml/2010/11/main" uri="{B97F6D7D-B522-45F9-BDA1-12C45D357490}">
          <x15:cacheHierarchy aggregatedColumn="20"/>
        </ext>
      </extLst>
    </cacheHierarchy>
    <cacheHierarchy uniqueName="[Measures].[Max of Cost_per_km]" caption="Max of Cost_per_km" measure="1" displayFolder="" measureGroup="Table1" count="0">
      <extLst>
        <ext xmlns:x15="http://schemas.microsoft.com/office/spreadsheetml/2010/11/main" uri="{B97F6D7D-B522-45F9-BDA1-12C45D357490}">
          <x15:cacheHierarchy aggregatedColumn="20"/>
        </ext>
      </extLst>
    </cacheHierarchy>
    <cacheHierarchy uniqueName="[Measures].[Min of Cost_per_km]" caption="Min of Cost_per_km" measure="1" displayFolder="" measureGroup="Table1" count="0">
      <extLst>
        <ext xmlns:x15="http://schemas.microsoft.com/office/spreadsheetml/2010/11/main" uri="{B97F6D7D-B522-45F9-BDA1-12C45D357490}">
          <x15:cacheHierarchy aggregatedColumn="20"/>
        </ext>
      </extLst>
    </cacheHierarchy>
    <cacheHierarchy uniqueName="[Measures].[Sum of Odometer_km]" caption="Sum of Odometer_km" measure="1" displayFolder="" measureGroup="Table1" count="0">
      <extLst>
        <ext xmlns:x15="http://schemas.microsoft.com/office/spreadsheetml/2010/11/main" uri="{B97F6D7D-B522-45F9-BDA1-12C45D357490}">
          <x15:cacheHierarchy aggregatedColumn="5"/>
        </ext>
      </extLst>
    </cacheHierarchy>
    <cacheHierarchy uniqueName="[Measures].[Max of Odometer_km]" caption="Max of Odometer_km" measure="1" displayFolder="" measureGroup="Table1" count="0">
      <extLst>
        <ext xmlns:x15="http://schemas.microsoft.com/office/spreadsheetml/2010/11/main" uri="{B97F6D7D-B522-45F9-BDA1-12C45D357490}">
          <x15:cacheHierarchy aggregatedColumn="5"/>
        </ext>
      </extLst>
    </cacheHierarchy>
    <cacheHierarchy uniqueName="[Measures].[Min of Odometer_km]" caption="Min of Odometer_km" measure="1" displayFolder="" measureGroup="Table1" count="0">
      <extLst>
        <ext xmlns:x15="http://schemas.microsoft.com/office/spreadsheetml/2010/11/main" uri="{B97F6D7D-B522-45F9-BDA1-12C45D357490}">
          <x15:cacheHierarchy aggregatedColumn="5"/>
        </ext>
      </extLst>
    </cacheHierarchy>
    <cacheHierarchy uniqueName="[Measures].[Count of Odometer_km]" caption="Count of Odometer_km" measure="1" displayFolder="" measureGroup="Table1" count="0">
      <extLst>
        <ext xmlns:x15="http://schemas.microsoft.com/office/spreadsheetml/2010/11/main" uri="{B97F6D7D-B522-45F9-BDA1-12C45D357490}">
          <x15:cacheHierarchy aggregatedColumn="5"/>
        </ext>
      </extLst>
    </cacheHierarchy>
    <cacheHierarchy uniqueName="[Measures].[Sum of Distance_km]" caption="Sum of Distance_km" measure="1" displayFolder="" measureGroup="Table1" count="0">
      <extLst>
        <ext xmlns:x15="http://schemas.microsoft.com/office/spreadsheetml/2010/11/main" uri="{B97F6D7D-B522-45F9-BDA1-12C45D357490}">
          <x15:cacheHierarchy aggregatedColumn="18"/>
        </ext>
      </extLst>
    </cacheHierarchy>
    <cacheHierarchy uniqueName="[Measures].[Sum of Days_Since_Last_Fill]" caption="Sum of Days_Since_Last_Fill" measure="1" displayFolder="" measureGroup="Table1" count="0">
      <extLst>
        <ext xmlns:x15="http://schemas.microsoft.com/office/spreadsheetml/2010/11/main" uri="{B97F6D7D-B522-45F9-BDA1-12C45D357490}">
          <x15:cacheHierarchy aggregatedColumn="25"/>
        </ext>
      </extLst>
    </cacheHierarchy>
    <cacheHierarchy uniqueName="[Measures].[Average of Days_Since_Last_Fill]" caption="Average of Days_Since_Last_Fill" measure="1" displayFolder="" measureGroup="Table1" count="0">
      <extLst>
        <ext xmlns:x15="http://schemas.microsoft.com/office/spreadsheetml/2010/11/main" uri="{B97F6D7D-B522-45F9-BDA1-12C45D357490}">
          <x15:cacheHierarchy aggregatedColumn="25"/>
        </ext>
      </extLst>
    </cacheHierarchy>
    <cacheHierarchy uniqueName="[Measures].[StdDev of Days_Since_Last_Fill]" caption="StdDev of Days_Since_Last_Fill" measure="1" displayFolder="" measureGroup="Table1" count="0">
      <extLst>
        <ext xmlns:x15="http://schemas.microsoft.com/office/spreadsheetml/2010/11/main" uri="{B97F6D7D-B522-45F9-BDA1-12C45D357490}">
          <x15:cacheHierarchy aggregatedColumn="25"/>
        </ext>
      </extLst>
    </cacheHierarchy>
    <cacheHierarchy uniqueName="[Measures].[Sum of ID]" caption="Sum of ID" measure="1" displayFolder="" measureGroup="Table1" count="0">
      <extLst>
        <ext xmlns:x15="http://schemas.microsoft.com/office/spreadsheetml/2010/11/main" uri="{B97F6D7D-B522-45F9-BDA1-12C45D357490}">
          <x15:cacheHierarchy aggregatedColumn="0"/>
        </ext>
      </extLst>
    </cacheHierarchy>
    <cacheHierarchy uniqueName="[Measures].[Count of ID]" caption="Count of ID" measure="1" displayFolder="" measureGroup="Table1" count="0" oneField="1">
      <fieldsUsage count="1">
        <fieldUsage x="1"/>
      </fieldsUsage>
      <extLst>
        <ext xmlns:x15="http://schemas.microsoft.com/office/spreadsheetml/2010/11/main" uri="{B97F6D7D-B522-45F9-BDA1-12C45D357490}">
          <x15:cacheHierarchy aggregatedColumn="0"/>
        </ext>
      </extLst>
    </cacheHierarchy>
    <cacheHierarchy uniqueName="[Measures].[Max of Distance_km]" caption="Max of Distance_km" measure="1" displayFolder="" measureGroup="Table1" count="0">
      <extLst>
        <ext xmlns:x15="http://schemas.microsoft.com/office/spreadsheetml/2010/11/main" uri="{B97F6D7D-B522-45F9-BDA1-12C45D357490}">
          <x15:cacheHierarchy aggregatedColumn="18"/>
        </ext>
      </extLst>
    </cacheHierarchy>
    <cacheHierarchy uniqueName="[Measures].[Average of Cons_Est_L_100km]" caption="Average of Cons_Est_L_100km" measure="1" displayFolder="" measureGroup="Table1" count="0">
      <extLst>
        <ext xmlns:x15="http://schemas.microsoft.com/office/spreadsheetml/2010/11/main" uri="{B97F6D7D-B522-45F9-BDA1-12C45D357490}">
          <x15:cacheHierarchy aggregatedColumn="16"/>
        </ext>
      </extLst>
    </cacheHierarchy>
    <cacheHierarchy uniqueName="[Measures].[Sum of Avg Consumption]" caption="Sum of Avg Consumption" measure="1" displayFolder="" measureGroup="Table1" count="0">
      <extLst>
        <ext xmlns:x15="http://schemas.microsoft.com/office/spreadsheetml/2010/11/main" uri="{B97F6D7D-B522-45F9-BDA1-12C45D357490}">
          <x15:cacheHierarchy aggregatedColumn="17"/>
        </ext>
      </extLst>
    </cacheHierarchy>
    <cacheHierarchy uniqueName="[Measures].[Average of Avg Consumption]" caption="Average of Avg Consumption" measure="1" displayFolder="" measureGroup="Table1" count="0">
      <extLst>
        <ext xmlns:x15="http://schemas.microsoft.com/office/spreadsheetml/2010/11/main" uri="{B97F6D7D-B522-45F9-BDA1-12C45D357490}">
          <x15:cacheHierarchy aggregatedColumn="17"/>
        </ext>
      </extLst>
    </cacheHierarchy>
    <cacheHierarchy uniqueName="[Measures].[Average of Volume_L]" caption="Average of Volume_L" measure="1" displayFolder="" measureGroup="Table1" count="0">
      <extLst>
        <ext xmlns:x15="http://schemas.microsoft.com/office/spreadsheetml/2010/11/main" uri="{B97F6D7D-B522-45F9-BDA1-12C45D357490}">
          <x15:cacheHierarchy aggregatedColumn="10"/>
        </ext>
      </extLst>
    </cacheHierarchy>
    <cacheHierarchy uniqueName="[Measures].[Average of Price_EUR_L]" caption="Average of Price_EUR_L" measure="1" displayFolder="" measureGroup="Table1" count="0">
      <extLst>
        <ext xmlns:x15="http://schemas.microsoft.com/office/spreadsheetml/2010/11/main" uri="{B97F6D7D-B522-45F9-BDA1-12C45D357490}">
          <x15:cacheHierarchy aggregatedColumn="8"/>
        </ext>
      </extLst>
    </cacheHierarchy>
    <cacheHierarchy uniqueName="[Measures].[Average of Amount_EUR]" caption="Average of Amount_EUR" measure="1" displayFolder="" measureGroup="Table1" count="0">
      <extLst>
        <ext xmlns:x15="http://schemas.microsoft.com/office/spreadsheetml/2010/11/main" uri="{B97F6D7D-B522-45F9-BDA1-12C45D357490}">
          <x15:cacheHierarchy aggregatedColumn="6"/>
        </ext>
      </extLst>
    </cacheHierarchy>
    <cacheHierarchy uniqueName="[Measures].[Sum of Year]" caption="Sum of Year" measure="1" displayFolder="" measureGroup="Table1" count="0">
      <extLst>
        <ext xmlns:x15="http://schemas.microsoft.com/office/spreadsheetml/2010/11/main" uri="{B97F6D7D-B522-45F9-BDA1-12C45D357490}">
          <x15:cacheHierarchy aggregatedColumn="4"/>
        </ext>
      </extLst>
    </cacheHierarchy>
    <cacheHierarchy uniqueName="[Measures].[Average of Distance_km]" caption="Average of Distance_km" measure="1" displayFolder="" measureGroup="Table1" count="0">
      <extLst>
        <ext xmlns:x15="http://schemas.microsoft.com/office/spreadsheetml/2010/11/main" uri="{B97F6D7D-B522-45F9-BDA1-12C45D357490}">
          <x15:cacheHierarchy aggregatedColumn="18"/>
        </ext>
      </extLst>
    </cacheHierarchy>
    <cacheHierarchy uniqueName="[Measures].[Average Daily Cost]" caption="Average Daily Cost" measure="1" displayFolder="" measureGroup="Table1" count="0"/>
    <cacheHierarchy uniqueName="[Measures].[Average Monthly Cost]" caption="Average Monthly Cost" measure="1" displayFolder="" measureGroup="Table1" count="0"/>
    <cacheHierarchy uniqueName="[Measures].[Average Cost per km]" caption="Average Cost per km" measure="1" displayFolder="" measureGroup="Table1" count="0"/>
    <cacheHierarchy uniqueName="[Measures].[Average Consumption]" caption="Average Consumption" measure="1" displayFolder="" measureGroup="Table1" count="0"/>
    <cacheHierarchy uniqueName="[Measures].[Avg Days Between Fill-ups]" caption="Avg Days Between Fill-ups" measure="1" displayFolder="" measureGroup="Table1" count="0"/>
    <cacheHierarchy uniqueName="[Measures].[Median Days Between Fill-ups]" caption="Median Days Between Fill-ups" measure="1" displayFolder="" measureGroup="Table1" count="0"/>
    <cacheHierarchy uniqueName="[Measures].[Avg Distance per Fill-up]" caption="Avg Distance per Fill-up" measure="1" displayFolder="" measureGroup="Table1" count="0"/>
    <cacheHierarchy uniqueName="[Measures].[Average km per Day]" caption="Average km per Day" measure="1" displayFolder="" measureGroup="Table1" count="0"/>
    <cacheHierarchy uniqueName="[Measures].[Average km per Month]" caption="Average km per Month"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rantišek Stolár" refreshedDate="45863.808209143521" backgroundQuery="1" createdVersion="8" refreshedVersion="8" minRefreshableVersion="3" recordCount="0" supportSubquery="1" supportAdvancedDrill="1" xr:uid="{EE64C724-8835-40E8-B235-D07867F9F691}">
  <cacheSource type="external" connectionId="1"/>
  <cacheFields count="2">
    <cacheField name="[Table1].[Year].[Year]" caption="Year" numFmtId="0" hierarchy="4" level="1">
      <sharedItems containsSemiMixedTypes="0" containsString="0" containsNumber="1" containsInteger="1" minValue="2020" maxValue="2024" count="5">
        <n v="2020"/>
        <n v="2021"/>
        <n v="2022"/>
        <n v="2023"/>
        <n v="2024"/>
      </sharedItems>
      <extLst>
        <ext xmlns:x15="http://schemas.microsoft.com/office/spreadsheetml/2010/11/main" uri="{4F2E5C28-24EA-4eb8-9CBF-B6C8F9C3D259}">
          <x15:cachedUniqueNames>
            <x15:cachedUniqueName index="0" name="[Table1].[Year].&amp;[2020]"/>
            <x15:cachedUniqueName index="1" name="[Table1].[Year].&amp;[2021]"/>
            <x15:cachedUniqueName index="2" name="[Table1].[Year].&amp;[2022]"/>
            <x15:cachedUniqueName index="3" name="[Table1].[Year].&amp;[2023]"/>
            <x15:cachedUniqueName index="4" name="[Table1].[Year].&amp;[2024]"/>
          </x15:cachedUniqueNames>
        </ext>
      </extLst>
    </cacheField>
    <cacheField name="[Measures].[Sum of Amount_EUR]" caption="Sum of Amount_EUR" numFmtId="0" hierarchy="29" level="32767"/>
  </cacheFields>
  <cacheHierarchies count="74">
    <cacheHierarchy uniqueName="[Table1].[ID]" caption="ID" attribute="1" defaultMemberUniqueName="[Table1].[ID].[All]" allUniqueName="[Table1].[ID].[All]" dimensionUniqueName="[Table1]" displayFolder="" count="0" memberValueDatatype="20" unbalanced="0"/>
    <cacheHierarchy uniqueName="[Table1].[Date]" caption="Date" attribute="1" time="1" defaultMemberUniqueName="[Table1].[Date].[All]" allUniqueName="[Table1].[Date].[All]" dimensionUniqueName="[Table1]" displayFolder="" count="0" memberValueDatatype="7" unbalanced="0"/>
    <cacheHierarchy uniqueName="[Table1].[Day]" caption="Day" attribute="1" defaultMemberUniqueName="[Table1].[Day].[All]" allUniqueName="[Table1].[Day].[All]" dimensionUniqueName="[Table1]" displayFolder="" count="0" memberValueDatatype="20" unbalanced="0"/>
    <cacheHierarchy uniqueName="[Table1].[Month]" caption="Month" attribute="1" defaultMemberUniqueName="[Table1].[Month].[All]" allUniqueName="[Table1].[Month].[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fieldsUsage count="2">
        <fieldUsage x="-1"/>
        <fieldUsage x="0"/>
      </fieldsUsage>
    </cacheHierarchy>
    <cacheHierarchy uniqueName="[Table1].[Odometer_km]" caption="Odometer_km" attribute="1" defaultMemberUniqueName="[Table1].[Odometer_km].[All]" allUniqueName="[Table1].[Odometer_km].[All]" dimensionUniqueName="[Table1]" displayFolder="" count="0" memberValueDatatype="20" unbalanced="0"/>
    <cacheHierarchy uniqueName="[Table1].[Amount_EUR]" caption="Amount_EUR" attribute="1" defaultMemberUniqueName="[Table1].[Amount_EUR].[All]" allUniqueName="[Table1].[Amount_EUR].[All]" dimensionUniqueName="[Table1]" displayFolder="" count="0" memberValueDatatype="5" unbalanced="0"/>
    <cacheHierarchy uniqueName="[Table1].[AVG Amount EUR]" caption="AVG Amount EUR" attribute="1" defaultMemberUniqueName="[Table1].[AVG Amount EUR].[All]" allUniqueName="[Table1].[AVG Amount EUR].[All]" dimensionUniqueName="[Table1]" displayFolder="" count="0" memberValueDatatype="5" unbalanced="0"/>
    <cacheHierarchy uniqueName="[Table1].[Price_EUR_L]" caption="Price_EUR_L" attribute="1" defaultMemberUniqueName="[Table1].[Price_EUR_L].[All]" allUniqueName="[Table1].[Price_EUR_L].[All]" dimensionUniqueName="[Table1]" displayFolder="" count="0" memberValueDatatype="5" unbalanced="0"/>
    <cacheHierarchy uniqueName="[Table1].[AVG price EUR/L]" caption="AVG price EUR/L" attribute="1" defaultMemberUniqueName="[Table1].[AVG price EUR/L].[All]" allUniqueName="[Table1].[AVG price EUR/L].[All]" dimensionUniqueName="[Table1]" displayFolder="" count="0" memberValueDatatype="5" unbalanced="0"/>
    <cacheHierarchy uniqueName="[Table1].[Volume_L]" caption="Volume_L" attribute="1" defaultMemberUniqueName="[Table1].[Volume_L].[All]" allUniqueName="[Table1].[Volume_L].[All]" dimensionUniqueName="[Table1]" displayFolder="" count="0" memberValueDatatype="5" unbalanced="0"/>
    <cacheHierarchy uniqueName="[Table1].[AVG Volume L]" caption="AVG Volume L" attribute="1" defaultMemberUniqueName="[Table1].[AVG Volume L].[All]" allUniqueName="[Table1].[AVG Volume L].[All]" dimensionUniqueName="[Table1]" displayFolder="" count="0" memberValueDatatype="5" unbalanced="0"/>
    <cacheHierarchy uniqueName="[Table1].[Cons_Real_L_100km]" caption="Cons_Real_L_100km" attribute="1" defaultMemberUniqueName="[Table1].[Cons_Real_L_100km].[All]" allUniqueName="[Table1].[Cons_Real_L_100km].[All]" dimensionUniqueName="[Table1]" displayFolder="" count="0" memberValueDatatype="5" unbalanced="0"/>
    <cacheHierarchy uniqueName="[Table1].[Location_City]" caption="Location_City" attribute="1" defaultMemberUniqueName="[Table1].[Location_City].[All]" allUniqueName="[Table1].[Location_City].[All]" dimensionUniqueName="[Table1]" displayFolder="" count="0" memberValueDatatype="130" unbalanced="0"/>
    <cacheHierarchy uniqueName="[Table1].[CountryCode]" caption="CountryCode" attribute="1" defaultMemberUniqueName="[Table1].[CountryCode].[All]" allUniqueName="[Table1].[CountryCode].[All]" dimensionUniqueName="[Table1]" displayFolder="" count="0" memberValueDatatype="130" unbalanced="0"/>
    <cacheHierarchy uniqueName="[Table1].[FullFill_Flag]" caption="FullFill_Flag" attribute="1" defaultMemberUniqueName="[Table1].[FullFill_Flag].[All]" allUniqueName="[Table1].[FullFill_Flag].[All]" dimensionUniqueName="[Table1]" displayFolder="" count="0" memberValueDatatype="20" unbalanced="0"/>
    <cacheHierarchy uniqueName="[Table1].[Cons_Est_L_100km]" caption="Cons_Est_L_100km" attribute="1" defaultMemberUniqueName="[Table1].[Cons_Est_L_100km].[All]" allUniqueName="[Table1].[Cons_Est_L_100km].[All]" dimensionUniqueName="[Table1]" displayFolder="" count="0" memberValueDatatype="5" unbalanced="0"/>
    <cacheHierarchy uniqueName="[Table1].[Avg Consumption]" caption="Avg Consumption" attribute="1" defaultMemberUniqueName="[Table1].[Avg Consumption].[All]" allUniqueName="[Table1].[Avg Consumption].[All]" dimensionUniqueName="[Table1]" displayFolder="" count="0" memberValueDatatype="5" unbalanced="0"/>
    <cacheHierarchy uniqueName="[Table1].[Distance_km]" caption="Distance_km" attribute="1" defaultMemberUniqueName="[Table1].[Distance_km].[All]" allUniqueName="[Table1].[Distance_km].[All]" dimensionUniqueName="[Table1]" displayFolder="" count="0" memberValueDatatype="20" unbalanced="0"/>
    <cacheHierarchy uniqueName="[Table1].[Fuel_Grade]" caption="Fuel_Grade" attribute="1" defaultMemberUniqueName="[Table1].[Fuel_Grade].[All]" allUniqueName="[Table1].[Fuel_Grade].[All]" dimensionUniqueName="[Table1]" displayFolder="" count="0" memberValueDatatype="130" unbalanced="0"/>
    <cacheHierarchy uniqueName="[Table1].[Cost_per_km]" caption="Cost_per_km" attribute="1" defaultMemberUniqueName="[Table1].[Cost_per_km].[All]" allUniqueName="[Table1].[Cost_per_km].[All]" dimensionUniqueName="[Table1]" displayFolder="" count="0" memberValueDatatype="5"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Avg Cost/km]" caption="Avg Cost/km" attribute="1" defaultMemberUniqueName="[Table1].[Avg Cost/km].[All]" allUniqueName="[Table1].[Avg Cost/km].[All]" dimensionUniqueName="[Table1]" displayFolder="" count="0" memberValueDatatype="5" unbalanced="0"/>
    <cacheHierarchy uniqueName="[Table1].[Days_Since_Last_Fill]" caption="Days_Since_Last_Fill" attribute="1" defaultMemberUniqueName="[Table1].[Days_Since_Last_Fill].[All]" allUniqueName="[Table1].[Days_Since_Last_Fill].[All]" dimensionUniqueName="[Table1]" displayFolder="" count="0" memberValueDatatype="20" unbalanced="0"/>
    <cacheHierarchy uniqueName="[Table1].[Multiple Fill-ups]" caption="Multiple Fill-ups" attribute="1" defaultMemberUniqueName="[Table1].[Multiple Fill-ups].[All]" allUniqueName="[Table1].[Multiple Fill-ups].[All]" dimensionUniqueName="[Table1]" displayFolder="" count="0" memberValueDatatype="130" unbalanced="0"/>
    <cacheHierarchy uniqueName="[Table1].[IsForeign]" caption="IsForeign" attribute="1" defaultMemberUniqueName="[Table1].[IsForeign].[All]" allUniqueName="[Table1].[IsForeign].[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Sum of Amount_EUR]" caption="Sum of Amount_EUR" measure="1" displayFolder="" measureGroup="Table1" count="0" oneField="1">
      <fieldsUsage count="1">
        <fieldUsage x="1"/>
      </fieldsUsage>
      <extLst>
        <ext xmlns:x15="http://schemas.microsoft.com/office/spreadsheetml/2010/11/main" uri="{B97F6D7D-B522-45F9-BDA1-12C45D357490}">
          <x15:cacheHierarchy aggregatedColumn="6"/>
        </ext>
      </extLst>
    </cacheHierarchy>
    <cacheHierarchy uniqueName="[Measures].[Sum of Price_EUR_L]" caption="Sum of Price_EUR_L" measure="1" displayFolder="" measureGroup="Table1" count="0">
      <extLst>
        <ext xmlns:x15="http://schemas.microsoft.com/office/spreadsheetml/2010/11/main" uri="{B97F6D7D-B522-45F9-BDA1-12C45D357490}">
          <x15:cacheHierarchy aggregatedColumn="8"/>
        </ext>
      </extLst>
    </cacheHierarchy>
    <cacheHierarchy uniqueName="[Measures].[Max of Amount_EUR]" caption="Max of Amount_EUR" measure="1" displayFolder="" measureGroup="Table1" count="0">
      <extLst>
        <ext xmlns:x15="http://schemas.microsoft.com/office/spreadsheetml/2010/11/main" uri="{B97F6D7D-B522-45F9-BDA1-12C45D357490}">
          <x15:cacheHierarchy aggregatedColumn="6"/>
        </ext>
      </extLst>
    </cacheHierarchy>
    <cacheHierarchy uniqueName="[Measures].[Min of Amount_EUR]" caption="Min of Amount_EUR" measure="1" displayFolder="" measureGroup="Table1" count="0">
      <extLst>
        <ext xmlns:x15="http://schemas.microsoft.com/office/spreadsheetml/2010/11/main" uri="{B97F6D7D-B522-45F9-BDA1-12C45D357490}">
          <x15:cacheHierarchy aggregatedColumn="6"/>
        </ext>
      </extLst>
    </cacheHierarchy>
    <cacheHierarchy uniqueName="[Measures].[Max of Price_EUR_L]" caption="Max of Price_EUR_L" measure="1" displayFolder="" measureGroup="Table1" count="0">
      <extLst>
        <ext xmlns:x15="http://schemas.microsoft.com/office/spreadsheetml/2010/11/main" uri="{B97F6D7D-B522-45F9-BDA1-12C45D357490}">
          <x15:cacheHierarchy aggregatedColumn="8"/>
        </ext>
      </extLst>
    </cacheHierarchy>
    <cacheHierarchy uniqueName="[Measures].[Min of Price_EUR_L]" caption="Min of Price_EUR_L" measure="1" displayFolder="" measureGroup="Table1" count="0">
      <extLst>
        <ext xmlns:x15="http://schemas.microsoft.com/office/spreadsheetml/2010/11/main" uri="{B97F6D7D-B522-45F9-BDA1-12C45D357490}">
          <x15:cacheHierarchy aggregatedColumn="8"/>
        </ext>
      </extLst>
    </cacheHierarchy>
    <cacheHierarchy uniqueName="[Measures].[Sum of Volume_L]" caption="Sum of Volume_L" measure="1" displayFolder="" measureGroup="Table1" count="0">
      <extLst>
        <ext xmlns:x15="http://schemas.microsoft.com/office/spreadsheetml/2010/11/main" uri="{B97F6D7D-B522-45F9-BDA1-12C45D357490}">
          <x15:cacheHierarchy aggregatedColumn="10"/>
        </ext>
      </extLst>
    </cacheHierarchy>
    <cacheHierarchy uniqueName="[Measures].[Sum of Cons_Est_L_100km]" caption="Sum of Cons_Est_L_100km" measure="1" displayFolder="" measureGroup="Table1" count="0">
      <extLst>
        <ext xmlns:x15="http://schemas.microsoft.com/office/spreadsheetml/2010/11/main" uri="{B97F6D7D-B522-45F9-BDA1-12C45D357490}">
          <x15:cacheHierarchy aggregatedColumn="16"/>
        </ext>
      </extLst>
    </cacheHierarchy>
    <cacheHierarchy uniqueName="[Measures].[Max of Volume_L]" caption="Max of Volume_L" measure="1" displayFolder="" measureGroup="Table1" count="0">
      <extLst>
        <ext xmlns:x15="http://schemas.microsoft.com/office/spreadsheetml/2010/11/main" uri="{B97F6D7D-B522-45F9-BDA1-12C45D357490}">
          <x15:cacheHierarchy aggregatedColumn="10"/>
        </ext>
      </extLst>
    </cacheHierarchy>
    <cacheHierarchy uniqueName="[Measures].[Min of Volume_L]" caption="Min of Volume_L" measure="1" displayFolder="" measureGroup="Table1" count="0">
      <extLst>
        <ext xmlns:x15="http://schemas.microsoft.com/office/spreadsheetml/2010/11/main" uri="{B97F6D7D-B522-45F9-BDA1-12C45D357490}">
          <x15:cacheHierarchy aggregatedColumn="10"/>
        </ext>
      </extLst>
    </cacheHierarchy>
    <cacheHierarchy uniqueName="[Measures].[Max of Cons_Est_L_100km]" caption="Max of Cons_Est_L_100km" measure="1" displayFolder="" measureGroup="Table1" count="0">
      <extLst>
        <ext xmlns:x15="http://schemas.microsoft.com/office/spreadsheetml/2010/11/main" uri="{B97F6D7D-B522-45F9-BDA1-12C45D357490}">
          <x15:cacheHierarchy aggregatedColumn="16"/>
        </ext>
      </extLst>
    </cacheHierarchy>
    <cacheHierarchy uniqueName="[Measures].[Min of Cons_Est_L_100km]" caption="Min of Cons_Est_L_100km" measure="1" displayFolder="" measureGroup="Table1" count="0">
      <extLst>
        <ext xmlns:x15="http://schemas.microsoft.com/office/spreadsheetml/2010/11/main" uri="{B97F6D7D-B522-45F9-BDA1-12C45D357490}">
          <x15:cacheHierarchy aggregatedColumn="16"/>
        </ext>
      </extLst>
    </cacheHierarchy>
    <cacheHierarchy uniqueName="[Measures].[Sum of Cost_per_km]" caption="Sum of Cost_per_km" measure="1" displayFolder="" measureGroup="Table1" count="0">
      <extLst>
        <ext xmlns:x15="http://schemas.microsoft.com/office/spreadsheetml/2010/11/main" uri="{B97F6D7D-B522-45F9-BDA1-12C45D357490}">
          <x15:cacheHierarchy aggregatedColumn="20"/>
        </ext>
      </extLst>
    </cacheHierarchy>
    <cacheHierarchy uniqueName="[Measures].[Max of Cost_per_km]" caption="Max of Cost_per_km" measure="1" displayFolder="" measureGroup="Table1" count="0">
      <extLst>
        <ext xmlns:x15="http://schemas.microsoft.com/office/spreadsheetml/2010/11/main" uri="{B97F6D7D-B522-45F9-BDA1-12C45D357490}">
          <x15:cacheHierarchy aggregatedColumn="20"/>
        </ext>
      </extLst>
    </cacheHierarchy>
    <cacheHierarchy uniqueName="[Measures].[Min of Cost_per_km]" caption="Min of Cost_per_km" measure="1" displayFolder="" measureGroup="Table1" count="0">
      <extLst>
        <ext xmlns:x15="http://schemas.microsoft.com/office/spreadsheetml/2010/11/main" uri="{B97F6D7D-B522-45F9-BDA1-12C45D357490}">
          <x15:cacheHierarchy aggregatedColumn="20"/>
        </ext>
      </extLst>
    </cacheHierarchy>
    <cacheHierarchy uniqueName="[Measures].[Sum of Odometer_km]" caption="Sum of Odometer_km" measure="1" displayFolder="" measureGroup="Table1" count="0">
      <extLst>
        <ext xmlns:x15="http://schemas.microsoft.com/office/spreadsheetml/2010/11/main" uri="{B97F6D7D-B522-45F9-BDA1-12C45D357490}">
          <x15:cacheHierarchy aggregatedColumn="5"/>
        </ext>
      </extLst>
    </cacheHierarchy>
    <cacheHierarchy uniqueName="[Measures].[Max of Odometer_km]" caption="Max of Odometer_km" measure="1" displayFolder="" measureGroup="Table1" count="0">
      <extLst>
        <ext xmlns:x15="http://schemas.microsoft.com/office/spreadsheetml/2010/11/main" uri="{B97F6D7D-B522-45F9-BDA1-12C45D357490}">
          <x15:cacheHierarchy aggregatedColumn="5"/>
        </ext>
      </extLst>
    </cacheHierarchy>
    <cacheHierarchy uniqueName="[Measures].[Min of Odometer_km]" caption="Min of Odometer_km" measure="1" displayFolder="" measureGroup="Table1" count="0">
      <extLst>
        <ext xmlns:x15="http://schemas.microsoft.com/office/spreadsheetml/2010/11/main" uri="{B97F6D7D-B522-45F9-BDA1-12C45D357490}">
          <x15:cacheHierarchy aggregatedColumn="5"/>
        </ext>
      </extLst>
    </cacheHierarchy>
    <cacheHierarchy uniqueName="[Measures].[Count of Odometer_km]" caption="Count of Odometer_km" measure="1" displayFolder="" measureGroup="Table1" count="0">
      <extLst>
        <ext xmlns:x15="http://schemas.microsoft.com/office/spreadsheetml/2010/11/main" uri="{B97F6D7D-B522-45F9-BDA1-12C45D357490}">
          <x15:cacheHierarchy aggregatedColumn="5"/>
        </ext>
      </extLst>
    </cacheHierarchy>
    <cacheHierarchy uniqueName="[Measures].[Sum of Distance_km]" caption="Sum of Distance_km" measure="1" displayFolder="" measureGroup="Table1" count="0">
      <extLst>
        <ext xmlns:x15="http://schemas.microsoft.com/office/spreadsheetml/2010/11/main" uri="{B97F6D7D-B522-45F9-BDA1-12C45D357490}">
          <x15:cacheHierarchy aggregatedColumn="18"/>
        </ext>
      </extLst>
    </cacheHierarchy>
    <cacheHierarchy uniqueName="[Measures].[Sum of Days_Since_Last_Fill]" caption="Sum of Days_Since_Last_Fill" measure="1" displayFolder="" measureGroup="Table1" count="0">
      <extLst>
        <ext xmlns:x15="http://schemas.microsoft.com/office/spreadsheetml/2010/11/main" uri="{B97F6D7D-B522-45F9-BDA1-12C45D357490}">
          <x15:cacheHierarchy aggregatedColumn="25"/>
        </ext>
      </extLst>
    </cacheHierarchy>
    <cacheHierarchy uniqueName="[Measures].[Average of Days_Since_Last_Fill]" caption="Average of Days_Since_Last_Fill" measure="1" displayFolder="" measureGroup="Table1" count="0">
      <extLst>
        <ext xmlns:x15="http://schemas.microsoft.com/office/spreadsheetml/2010/11/main" uri="{B97F6D7D-B522-45F9-BDA1-12C45D357490}">
          <x15:cacheHierarchy aggregatedColumn="25"/>
        </ext>
      </extLst>
    </cacheHierarchy>
    <cacheHierarchy uniqueName="[Measures].[StdDev of Days_Since_Last_Fill]" caption="StdDev of Days_Since_Last_Fill" measure="1" displayFolder="" measureGroup="Table1" count="0">
      <extLst>
        <ext xmlns:x15="http://schemas.microsoft.com/office/spreadsheetml/2010/11/main" uri="{B97F6D7D-B522-45F9-BDA1-12C45D357490}">
          <x15:cacheHierarchy aggregatedColumn="25"/>
        </ext>
      </extLst>
    </cacheHierarchy>
    <cacheHierarchy uniqueName="[Measures].[Sum of ID]" caption="Sum of ID" measure="1" displayFolder="" measureGroup="Table1" count="0">
      <extLst>
        <ext xmlns:x15="http://schemas.microsoft.com/office/spreadsheetml/2010/11/main" uri="{B97F6D7D-B522-45F9-BDA1-12C45D357490}">
          <x15:cacheHierarchy aggregatedColumn="0"/>
        </ext>
      </extLst>
    </cacheHierarchy>
    <cacheHierarchy uniqueName="[Measures].[Count of ID]" caption="Count of ID" measure="1" displayFolder="" measureGroup="Table1" count="0">
      <extLst>
        <ext xmlns:x15="http://schemas.microsoft.com/office/spreadsheetml/2010/11/main" uri="{B97F6D7D-B522-45F9-BDA1-12C45D357490}">
          <x15:cacheHierarchy aggregatedColumn="0"/>
        </ext>
      </extLst>
    </cacheHierarchy>
    <cacheHierarchy uniqueName="[Measures].[Max of Distance_km]" caption="Max of Distance_km" measure="1" displayFolder="" measureGroup="Table1" count="0">
      <extLst>
        <ext xmlns:x15="http://schemas.microsoft.com/office/spreadsheetml/2010/11/main" uri="{B97F6D7D-B522-45F9-BDA1-12C45D357490}">
          <x15:cacheHierarchy aggregatedColumn="18"/>
        </ext>
      </extLst>
    </cacheHierarchy>
    <cacheHierarchy uniqueName="[Measures].[Average of Cons_Est_L_100km]" caption="Average of Cons_Est_L_100km" measure="1" displayFolder="" measureGroup="Table1" count="0">
      <extLst>
        <ext xmlns:x15="http://schemas.microsoft.com/office/spreadsheetml/2010/11/main" uri="{B97F6D7D-B522-45F9-BDA1-12C45D357490}">
          <x15:cacheHierarchy aggregatedColumn="16"/>
        </ext>
      </extLst>
    </cacheHierarchy>
    <cacheHierarchy uniqueName="[Measures].[Sum of Avg Consumption]" caption="Sum of Avg Consumption" measure="1" displayFolder="" measureGroup="Table1" count="0">
      <extLst>
        <ext xmlns:x15="http://schemas.microsoft.com/office/spreadsheetml/2010/11/main" uri="{B97F6D7D-B522-45F9-BDA1-12C45D357490}">
          <x15:cacheHierarchy aggregatedColumn="17"/>
        </ext>
      </extLst>
    </cacheHierarchy>
    <cacheHierarchy uniqueName="[Measures].[Average of Avg Consumption]" caption="Average of Avg Consumption" measure="1" displayFolder="" measureGroup="Table1" count="0">
      <extLst>
        <ext xmlns:x15="http://schemas.microsoft.com/office/spreadsheetml/2010/11/main" uri="{B97F6D7D-B522-45F9-BDA1-12C45D357490}">
          <x15:cacheHierarchy aggregatedColumn="17"/>
        </ext>
      </extLst>
    </cacheHierarchy>
    <cacheHierarchy uniqueName="[Measures].[Average of Volume_L]" caption="Average of Volume_L" measure="1" displayFolder="" measureGroup="Table1" count="0">
      <extLst>
        <ext xmlns:x15="http://schemas.microsoft.com/office/spreadsheetml/2010/11/main" uri="{B97F6D7D-B522-45F9-BDA1-12C45D357490}">
          <x15:cacheHierarchy aggregatedColumn="10"/>
        </ext>
      </extLst>
    </cacheHierarchy>
    <cacheHierarchy uniqueName="[Measures].[Average of Price_EUR_L]" caption="Average of Price_EUR_L" measure="1" displayFolder="" measureGroup="Table1" count="0">
      <extLst>
        <ext xmlns:x15="http://schemas.microsoft.com/office/spreadsheetml/2010/11/main" uri="{B97F6D7D-B522-45F9-BDA1-12C45D357490}">
          <x15:cacheHierarchy aggregatedColumn="8"/>
        </ext>
      </extLst>
    </cacheHierarchy>
    <cacheHierarchy uniqueName="[Measures].[Average of Amount_EUR]" caption="Average of Amount_EUR" measure="1" displayFolder="" measureGroup="Table1" count="0">
      <extLst>
        <ext xmlns:x15="http://schemas.microsoft.com/office/spreadsheetml/2010/11/main" uri="{B97F6D7D-B522-45F9-BDA1-12C45D357490}">
          <x15:cacheHierarchy aggregatedColumn="6"/>
        </ext>
      </extLst>
    </cacheHierarchy>
    <cacheHierarchy uniqueName="[Measures].[Sum of Year]" caption="Sum of Year" measure="1" displayFolder="" measureGroup="Table1" count="0">
      <extLst>
        <ext xmlns:x15="http://schemas.microsoft.com/office/spreadsheetml/2010/11/main" uri="{B97F6D7D-B522-45F9-BDA1-12C45D357490}">
          <x15:cacheHierarchy aggregatedColumn="4"/>
        </ext>
      </extLst>
    </cacheHierarchy>
    <cacheHierarchy uniqueName="[Measures].[Average of Distance_km]" caption="Average of Distance_km" measure="1" displayFolder="" measureGroup="Table1" count="0">
      <extLst>
        <ext xmlns:x15="http://schemas.microsoft.com/office/spreadsheetml/2010/11/main" uri="{B97F6D7D-B522-45F9-BDA1-12C45D357490}">
          <x15:cacheHierarchy aggregatedColumn="18"/>
        </ext>
      </extLst>
    </cacheHierarchy>
    <cacheHierarchy uniqueName="[Measures].[Average Daily Cost]" caption="Average Daily Cost" measure="1" displayFolder="" measureGroup="Table1" count="0"/>
    <cacheHierarchy uniqueName="[Measures].[Average Monthly Cost]" caption="Average Monthly Cost" measure="1" displayFolder="" measureGroup="Table1" count="0"/>
    <cacheHierarchy uniqueName="[Measures].[Average Cost per km]" caption="Average Cost per km" measure="1" displayFolder="" measureGroup="Table1" count="0"/>
    <cacheHierarchy uniqueName="[Measures].[Average Consumption]" caption="Average Consumption" measure="1" displayFolder="" measureGroup="Table1" count="0"/>
    <cacheHierarchy uniqueName="[Measures].[Avg Days Between Fill-ups]" caption="Avg Days Between Fill-ups" measure="1" displayFolder="" measureGroup="Table1" count="0"/>
    <cacheHierarchy uniqueName="[Measures].[Median Days Between Fill-ups]" caption="Median Days Between Fill-ups" measure="1" displayFolder="" measureGroup="Table1" count="0"/>
    <cacheHierarchy uniqueName="[Measures].[Avg Distance per Fill-up]" caption="Avg Distance per Fill-up" measure="1" displayFolder="" measureGroup="Table1" count="0"/>
    <cacheHierarchy uniqueName="[Measures].[Average km per Day]" caption="Average km per Day" measure="1" displayFolder="" measureGroup="Table1" count="0"/>
    <cacheHierarchy uniqueName="[Measures].[Average km per Month]" caption="Average km per Month"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rantišek Stolár" refreshedDate="45863.808210416668" backgroundQuery="1" createdVersion="8" refreshedVersion="8" minRefreshableVersion="3" recordCount="0" supportSubquery="1" supportAdvancedDrill="1" xr:uid="{750184E9-EB28-4E60-B3B6-02550341961A}">
  <cacheSource type="external" connectionId="1"/>
  <cacheFields count="20">
    <cacheField name="[Measures].[Average Daily Cost]" caption="Average Daily Cost" numFmtId="0" hierarchy="63" level="32767"/>
    <cacheField name="[Measures].[Average Monthly Cost]" caption="Average Monthly Cost" numFmtId="0" hierarchy="64" level="32767"/>
    <cacheField name="[Measures].[Max of Amount_EUR]" caption="Max of Amount_EUR" numFmtId="0" hierarchy="31" level="32767"/>
    <cacheField name="[Measures].[Min of Amount_EUR]" caption="Min of Amount_EUR" numFmtId="0" hierarchy="32" level="32767"/>
    <cacheField name="[Measures].[Max of Price_EUR_L]" caption="Max of Price_EUR_L" numFmtId="0" hierarchy="33" level="32767"/>
    <cacheField name="[Measures].[Min of Price_EUR_L]" caption="Min of Price_EUR_L" numFmtId="0" hierarchy="34" level="32767"/>
    <cacheField name="[Measures].[Average Cost per km]" caption="Average Cost per km" numFmtId="0" hierarchy="65" level="32767"/>
    <cacheField name="[Measures].[Max of Cost_per_km]" caption="Max of Cost_per_km" numFmtId="0" hierarchy="42" level="32767"/>
    <cacheField name="[Measures].[Min of Cost_per_km]" caption="Min of Cost_per_km" numFmtId="0" hierarchy="43" level="32767"/>
    <cacheField name="[Measures].[Max of Odometer_km]" caption="Max of Odometer_km" numFmtId="0" hierarchy="45" level="32767"/>
    <cacheField name="[Measures].[Min of Odometer_km]" caption="Min of Odometer_km" numFmtId="0" hierarchy="46" level="32767"/>
    <cacheField name="[Measures].[Avg Days Between Fill-ups]" caption="Avg Days Between Fill-ups" numFmtId="0" hierarchy="67" level="32767"/>
    <cacheField name="[Measures].[Median Days Between Fill-ups]" caption="Median Days Between Fill-ups" numFmtId="0" hierarchy="68" level="32767"/>
    <cacheField name="[Measures].[Avg Distance per Fill-up]" caption="Avg Distance per Fill-up" numFmtId="0" hierarchy="69" level="32767"/>
    <cacheField name="[Measures].[Max of Distance_km]" caption="Max of Distance_km" numFmtId="0" hierarchy="54" level="32767"/>
    <cacheField name="[Measures].[Average of Price_EUR_L]" caption="Average of Price_EUR_L" numFmtId="0" hierarchy="59" level="32767"/>
    <cacheField name="[Measures].[Average of Amount_EUR]" caption="Average of Amount_EUR" numFmtId="0" hierarchy="60" level="32767"/>
    <cacheField name="[Measures].[Average km per Day]" caption="Average km per Day" numFmtId="0" hierarchy="70" level="32767"/>
    <cacheField name="[Measures].[Average km per Month]" caption="Average km per Month" numFmtId="0" hierarchy="71" level="32767"/>
    <cacheField name="[Measures].[Sum of Amount_EUR]" caption="Sum of Amount_EUR" numFmtId="0" hierarchy="29" level="32767"/>
  </cacheFields>
  <cacheHierarchies count="74">
    <cacheHierarchy uniqueName="[Table1].[ID]" caption="ID" attribute="1" defaultMemberUniqueName="[Table1].[ID].[All]" allUniqueName="[Table1].[ID].[All]" dimensionUniqueName="[Table1]" displayFolder="" count="0" memberValueDatatype="20" unbalanced="0"/>
    <cacheHierarchy uniqueName="[Table1].[Date]" caption="Date" attribute="1" time="1" defaultMemberUniqueName="[Table1].[Date].[All]" allUniqueName="[Table1].[Date].[All]" dimensionUniqueName="[Table1]" displayFolder="" count="0" memberValueDatatype="7" unbalanced="0"/>
    <cacheHierarchy uniqueName="[Table1].[Day]" caption="Day" attribute="1" defaultMemberUniqueName="[Table1].[Day].[All]" allUniqueName="[Table1].[Day].[All]" dimensionUniqueName="[Table1]" displayFolder="" count="0" memberValueDatatype="20" unbalanced="0"/>
    <cacheHierarchy uniqueName="[Table1].[Month]" caption="Month" attribute="1" defaultMemberUniqueName="[Table1].[Month].[All]" allUniqueName="[Table1].[Month].[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Odometer_km]" caption="Odometer_km" attribute="1" defaultMemberUniqueName="[Table1].[Odometer_km].[All]" allUniqueName="[Table1].[Odometer_km].[All]" dimensionUniqueName="[Table1]" displayFolder="" count="0" memberValueDatatype="20" unbalanced="0"/>
    <cacheHierarchy uniqueName="[Table1].[Amount_EUR]" caption="Amount_EUR" attribute="1" defaultMemberUniqueName="[Table1].[Amount_EUR].[All]" allUniqueName="[Table1].[Amount_EUR].[All]" dimensionUniqueName="[Table1]" displayFolder="" count="0" memberValueDatatype="5" unbalanced="0"/>
    <cacheHierarchy uniqueName="[Table1].[AVG Amount EUR]" caption="AVG Amount EUR" attribute="1" defaultMemberUniqueName="[Table1].[AVG Amount EUR].[All]" allUniqueName="[Table1].[AVG Amount EUR].[All]" dimensionUniqueName="[Table1]" displayFolder="" count="0" memberValueDatatype="5" unbalanced="0"/>
    <cacheHierarchy uniqueName="[Table1].[Price_EUR_L]" caption="Price_EUR_L" attribute="1" defaultMemberUniqueName="[Table1].[Price_EUR_L].[All]" allUniqueName="[Table1].[Price_EUR_L].[All]" dimensionUniqueName="[Table1]" displayFolder="" count="0" memberValueDatatype="5" unbalanced="0"/>
    <cacheHierarchy uniqueName="[Table1].[AVG price EUR/L]" caption="AVG price EUR/L" attribute="1" defaultMemberUniqueName="[Table1].[AVG price EUR/L].[All]" allUniqueName="[Table1].[AVG price EUR/L].[All]" dimensionUniqueName="[Table1]" displayFolder="" count="0" memberValueDatatype="5" unbalanced="0"/>
    <cacheHierarchy uniqueName="[Table1].[Volume_L]" caption="Volume_L" attribute="1" defaultMemberUniqueName="[Table1].[Volume_L].[All]" allUniqueName="[Table1].[Volume_L].[All]" dimensionUniqueName="[Table1]" displayFolder="" count="0" memberValueDatatype="5" unbalanced="0"/>
    <cacheHierarchy uniqueName="[Table1].[AVG Volume L]" caption="AVG Volume L" attribute="1" defaultMemberUniqueName="[Table1].[AVG Volume L].[All]" allUniqueName="[Table1].[AVG Volume L].[All]" dimensionUniqueName="[Table1]" displayFolder="" count="0" memberValueDatatype="5" unbalanced="0"/>
    <cacheHierarchy uniqueName="[Table1].[Cons_Real_L_100km]" caption="Cons_Real_L_100km" attribute="1" defaultMemberUniqueName="[Table1].[Cons_Real_L_100km].[All]" allUniqueName="[Table1].[Cons_Real_L_100km].[All]" dimensionUniqueName="[Table1]" displayFolder="" count="0" memberValueDatatype="5" unbalanced="0"/>
    <cacheHierarchy uniqueName="[Table1].[Location_City]" caption="Location_City" attribute="1" defaultMemberUniqueName="[Table1].[Location_City].[All]" allUniqueName="[Table1].[Location_City].[All]" dimensionUniqueName="[Table1]" displayFolder="" count="0" memberValueDatatype="130" unbalanced="0"/>
    <cacheHierarchy uniqueName="[Table1].[CountryCode]" caption="CountryCode" attribute="1" defaultMemberUniqueName="[Table1].[CountryCode].[All]" allUniqueName="[Table1].[CountryCode].[All]" dimensionUniqueName="[Table1]" displayFolder="" count="0" memberValueDatatype="130" unbalanced="0"/>
    <cacheHierarchy uniqueName="[Table1].[FullFill_Flag]" caption="FullFill_Flag" attribute="1" defaultMemberUniqueName="[Table1].[FullFill_Flag].[All]" allUniqueName="[Table1].[FullFill_Flag].[All]" dimensionUniqueName="[Table1]" displayFolder="" count="0" memberValueDatatype="20" unbalanced="0"/>
    <cacheHierarchy uniqueName="[Table1].[Cons_Est_L_100km]" caption="Cons_Est_L_100km" attribute="1" defaultMemberUniqueName="[Table1].[Cons_Est_L_100km].[All]" allUniqueName="[Table1].[Cons_Est_L_100km].[All]" dimensionUniqueName="[Table1]" displayFolder="" count="0" memberValueDatatype="5" unbalanced="0"/>
    <cacheHierarchy uniqueName="[Table1].[Avg Consumption]" caption="Avg Consumption" attribute="1" defaultMemberUniqueName="[Table1].[Avg Consumption].[All]" allUniqueName="[Table1].[Avg Consumption].[All]" dimensionUniqueName="[Table1]" displayFolder="" count="0" memberValueDatatype="5" unbalanced="0"/>
    <cacheHierarchy uniqueName="[Table1].[Distance_km]" caption="Distance_km" attribute="1" defaultMemberUniqueName="[Table1].[Distance_km].[All]" allUniqueName="[Table1].[Distance_km].[All]" dimensionUniqueName="[Table1]" displayFolder="" count="0" memberValueDatatype="20" unbalanced="0"/>
    <cacheHierarchy uniqueName="[Table1].[Fuel_Grade]" caption="Fuel_Grade" attribute="1" defaultMemberUniqueName="[Table1].[Fuel_Grade].[All]" allUniqueName="[Table1].[Fuel_Grade].[All]" dimensionUniqueName="[Table1]" displayFolder="" count="0" memberValueDatatype="130" unbalanced="0"/>
    <cacheHierarchy uniqueName="[Table1].[Cost_per_km]" caption="Cost_per_km" attribute="1" defaultMemberUniqueName="[Table1].[Cost_per_km].[All]" allUniqueName="[Table1].[Cost_per_km].[All]" dimensionUniqueName="[Table1]" displayFolder="" count="0" memberValueDatatype="5"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Avg Cost/km]" caption="Avg Cost/km" attribute="1" defaultMemberUniqueName="[Table1].[Avg Cost/km].[All]" allUniqueName="[Table1].[Avg Cost/km].[All]" dimensionUniqueName="[Table1]" displayFolder="" count="0" memberValueDatatype="5" unbalanced="0"/>
    <cacheHierarchy uniqueName="[Table1].[Days_Since_Last_Fill]" caption="Days_Since_Last_Fill" attribute="1" defaultMemberUniqueName="[Table1].[Days_Since_Last_Fill].[All]" allUniqueName="[Table1].[Days_Since_Last_Fill].[All]" dimensionUniqueName="[Table1]" displayFolder="" count="0" memberValueDatatype="20" unbalanced="0"/>
    <cacheHierarchy uniqueName="[Table1].[Multiple Fill-ups]" caption="Multiple Fill-ups" attribute="1" defaultMemberUniqueName="[Table1].[Multiple Fill-ups].[All]" allUniqueName="[Table1].[Multiple Fill-ups].[All]" dimensionUniqueName="[Table1]" displayFolder="" count="0" memberValueDatatype="130" unbalanced="0"/>
    <cacheHierarchy uniqueName="[Table1].[IsForeign]" caption="IsForeign" attribute="1" defaultMemberUniqueName="[Table1].[IsForeign].[All]" allUniqueName="[Table1].[IsForeign].[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Sum of Amount_EUR]" caption="Sum of Amount_EUR" measure="1" displayFolder="" measureGroup="Table1" count="0" oneField="1">
      <fieldsUsage count="1">
        <fieldUsage x="19"/>
      </fieldsUsage>
      <extLst>
        <ext xmlns:x15="http://schemas.microsoft.com/office/spreadsheetml/2010/11/main" uri="{B97F6D7D-B522-45F9-BDA1-12C45D357490}">
          <x15:cacheHierarchy aggregatedColumn="6"/>
        </ext>
      </extLst>
    </cacheHierarchy>
    <cacheHierarchy uniqueName="[Measures].[Sum of Price_EUR_L]" caption="Sum of Price_EUR_L" measure="1" displayFolder="" measureGroup="Table1" count="0">
      <extLst>
        <ext xmlns:x15="http://schemas.microsoft.com/office/spreadsheetml/2010/11/main" uri="{B97F6D7D-B522-45F9-BDA1-12C45D357490}">
          <x15:cacheHierarchy aggregatedColumn="8"/>
        </ext>
      </extLst>
    </cacheHierarchy>
    <cacheHierarchy uniqueName="[Measures].[Max of Amount_EUR]" caption="Max of Amount_EUR" measure="1" displayFolder="" measureGroup="Table1" count="0" oneField="1">
      <fieldsUsage count="1">
        <fieldUsage x="2"/>
      </fieldsUsage>
      <extLst>
        <ext xmlns:x15="http://schemas.microsoft.com/office/spreadsheetml/2010/11/main" uri="{B97F6D7D-B522-45F9-BDA1-12C45D357490}">
          <x15:cacheHierarchy aggregatedColumn="6"/>
        </ext>
      </extLst>
    </cacheHierarchy>
    <cacheHierarchy uniqueName="[Measures].[Min of Amount_EUR]" caption="Min of Amount_EUR" measure="1" displayFolder="" measureGroup="Table1" count="0" oneField="1">
      <fieldsUsage count="1">
        <fieldUsage x="3"/>
      </fieldsUsage>
      <extLst>
        <ext xmlns:x15="http://schemas.microsoft.com/office/spreadsheetml/2010/11/main" uri="{B97F6D7D-B522-45F9-BDA1-12C45D357490}">
          <x15:cacheHierarchy aggregatedColumn="6"/>
        </ext>
      </extLst>
    </cacheHierarchy>
    <cacheHierarchy uniqueName="[Measures].[Max of Price_EUR_L]" caption="Max of Price_EUR_L" measure="1" displayFolder="" measureGroup="Table1" count="0" oneField="1">
      <fieldsUsage count="1">
        <fieldUsage x="4"/>
      </fieldsUsage>
      <extLst>
        <ext xmlns:x15="http://schemas.microsoft.com/office/spreadsheetml/2010/11/main" uri="{B97F6D7D-B522-45F9-BDA1-12C45D357490}">
          <x15:cacheHierarchy aggregatedColumn="8"/>
        </ext>
      </extLst>
    </cacheHierarchy>
    <cacheHierarchy uniqueName="[Measures].[Min of Price_EUR_L]" caption="Min of Price_EUR_L" measure="1" displayFolder="" measureGroup="Table1" count="0" oneField="1">
      <fieldsUsage count="1">
        <fieldUsage x="5"/>
      </fieldsUsage>
      <extLst>
        <ext xmlns:x15="http://schemas.microsoft.com/office/spreadsheetml/2010/11/main" uri="{B97F6D7D-B522-45F9-BDA1-12C45D357490}">
          <x15:cacheHierarchy aggregatedColumn="8"/>
        </ext>
      </extLst>
    </cacheHierarchy>
    <cacheHierarchy uniqueName="[Measures].[Sum of Volume_L]" caption="Sum of Volume_L" measure="1" displayFolder="" measureGroup="Table1" count="0">
      <extLst>
        <ext xmlns:x15="http://schemas.microsoft.com/office/spreadsheetml/2010/11/main" uri="{B97F6D7D-B522-45F9-BDA1-12C45D357490}">
          <x15:cacheHierarchy aggregatedColumn="10"/>
        </ext>
      </extLst>
    </cacheHierarchy>
    <cacheHierarchy uniqueName="[Measures].[Sum of Cons_Est_L_100km]" caption="Sum of Cons_Est_L_100km" measure="1" displayFolder="" measureGroup="Table1" count="0">
      <extLst>
        <ext xmlns:x15="http://schemas.microsoft.com/office/spreadsheetml/2010/11/main" uri="{B97F6D7D-B522-45F9-BDA1-12C45D357490}">
          <x15:cacheHierarchy aggregatedColumn="16"/>
        </ext>
      </extLst>
    </cacheHierarchy>
    <cacheHierarchy uniqueName="[Measures].[Max of Volume_L]" caption="Max of Volume_L" measure="1" displayFolder="" measureGroup="Table1" count="0">
      <extLst>
        <ext xmlns:x15="http://schemas.microsoft.com/office/spreadsheetml/2010/11/main" uri="{B97F6D7D-B522-45F9-BDA1-12C45D357490}">
          <x15:cacheHierarchy aggregatedColumn="10"/>
        </ext>
      </extLst>
    </cacheHierarchy>
    <cacheHierarchy uniqueName="[Measures].[Min of Volume_L]" caption="Min of Volume_L" measure="1" displayFolder="" measureGroup="Table1" count="0">
      <extLst>
        <ext xmlns:x15="http://schemas.microsoft.com/office/spreadsheetml/2010/11/main" uri="{B97F6D7D-B522-45F9-BDA1-12C45D357490}">
          <x15:cacheHierarchy aggregatedColumn="10"/>
        </ext>
      </extLst>
    </cacheHierarchy>
    <cacheHierarchy uniqueName="[Measures].[Max of Cons_Est_L_100km]" caption="Max of Cons_Est_L_100km" measure="1" displayFolder="" measureGroup="Table1" count="0">
      <extLst>
        <ext xmlns:x15="http://schemas.microsoft.com/office/spreadsheetml/2010/11/main" uri="{B97F6D7D-B522-45F9-BDA1-12C45D357490}">
          <x15:cacheHierarchy aggregatedColumn="16"/>
        </ext>
      </extLst>
    </cacheHierarchy>
    <cacheHierarchy uniqueName="[Measures].[Min of Cons_Est_L_100km]" caption="Min of Cons_Est_L_100km" measure="1" displayFolder="" measureGroup="Table1" count="0">
      <extLst>
        <ext xmlns:x15="http://schemas.microsoft.com/office/spreadsheetml/2010/11/main" uri="{B97F6D7D-B522-45F9-BDA1-12C45D357490}">
          <x15:cacheHierarchy aggregatedColumn="16"/>
        </ext>
      </extLst>
    </cacheHierarchy>
    <cacheHierarchy uniqueName="[Measures].[Sum of Cost_per_km]" caption="Sum of Cost_per_km" measure="1" displayFolder="" measureGroup="Table1" count="0">
      <extLst>
        <ext xmlns:x15="http://schemas.microsoft.com/office/spreadsheetml/2010/11/main" uri="{B97F6D7D-B522-45F9-BDA1-12C45D357490}">
          <x15:cacheHierarchy aggregatedColumn="20"/>
        </ext>
      </extLst>
    </cacheHierarchy>
    <cacheHierarchy uniqueName="[Measures].[Max of Cost_per_km]" caption="Max of Cost_per_km" measure="1" displayFolder="" measureGroup="Table1" count="0" oneField="1">
      <fieldsUsage count="1">
        <fieldUsage x="7"/>
      </fieldsUsage>
      <extLst>
        <ext xmlns:x15="http://schemas.microsoft.com/office/spreadsheetml/2010/11/main" uri="{B97F6D7D-B522-45F9-BDA1-12C45D357490}">
          <x15:cacheHierarchy aggregatedColumn="20"/>
        </ext>
      </extLst>
    </cacheHierarchy>
    <cacheHierarchy uniqueName="[Measures].[Min of Cost_per_km]" caption="Min of Cost_per_km" measure="1" displayFolder="" measureGroup="Table1" count="0" oneField="1">
      <fieldsUsage count="1">
        <fieldUsage x="8"/>
      </fieldsUsage>
      <extLst>
        <ext xmlns:x15="http://schemas.microsoft.com/office/spreadsheetml/2010/11/main" uri="{B97F6D7D-B522-45F9-BDA1-12C45D357490}">
          <x15:cacheHierarchy aggregatedColumn="20"/>
        </ext>
      </extLst>
    </cacheHierarchy>
    <cacheHierarchy uniqueName="[Measures].[Sum of Odometer_km]" caption="Sum of Odometer_km" measure="1" displayFolder="" measureGroup="Table1" count="0">
      <extLst>
        <ext xmlns:x15="http://schemas.microsoft.com/office/spreadsheetml/2010/11/main" uri="{B97F6D7D-B522-45F9-BDA1-12C45D357490}">
          <x15:cacheHierarchy aggregatedColumn="5"/>
        </ext>
      </extLst>
    </cacheHierarchy>
    <cacheHierarchy uniqueName="[Measures].[Max of Odometer_km]" caption="Max of Odometer_km" measure="1" displayFolder="" measureGroup="Table1" count="0" oneField="1">
      <fieldsUsage count="1">
        <fieldUsage x="9"/>
      </fieldsUsage>
      <extLst>
        <ext xmlns:x15="http://schemas.microsoft.com/office/spreadsheetml/2010/11/main" uri="{B97F6D7D-B522-45F9-BDA1-12C45D357490}">
          <x15:cacheHierarchy aggregatedColumn="5"/>
        </ext>
      </extLst>
    </cacheHierarchy>
    <cacheHierarchy uniqueName="[Measures].[Min of Odometer_km]" caption="Min of Odometer_km" measure="1" displayFolder="" measureGroup="Table1" count="0" oneField="1">
      <fieldsUsage count="1">
        <fieldUsage x="10"/>
      </fieldsUsage>
      <extLst>
        <ext xmlns:x15="http://schemas.microsoft.com/office/spreadsheetml/2010/11/main" uri="{B97F6D7D-B522-45F9-BDA1-12C45D357490}">
          <x15:cacheHierarchy aggregatedColumn="5"/>
        </ext>
      </extLst>
    </cacheHierarchy>
    <cacheHierarchy uniqueName="[Measures].[Count of Odometer_km]" caption="Count of Odometer_km" measure="1" displayFolder="" measureGroup="Table1" count="0">
      <extLst>
        <ext xmlns:x15="http://schemas.microsoft.com/office/spreadsheetml/2010/11/main" uri="{B97F6D7D-B522-45F9-BDA1-12C45D357490}">
          <x15:cacheHierarchy aggregatedColumn="5"/>
        </ext>
      </extLst>
    </cacheHierarchy>
    <cacheHierarchy uniqueName="[Measures].[Sum of Distance_km]" caption="Sum of Distance_km" measure="1" displayFolder="" measureGroup="Table1" count="0">
      <extLst>
        <ext xmlns:x15="http://schemas.microsoft.com/office/spreadsheetml/2010/11/main" uri="{B97F6D7D-B522-45F9-BDA1-12C45D357490}">
          <x15:cacheHierarchy aggregatedColumn="18"/>
        </ext>
      </extLst>
    </cacheHierarchy>
    <cacheHierarchy uniqueName="[Measures].[Sum of Days_Since_Last_Fill]" caption="Sum of Days_Since_Last_Fill" measure="1" displayFolder="" measureGroup="Table1" count="0">
      <extLst>
        <ext xmlns:x15="http://schemas.microsoft.com/office/spreadsheetml/2010/11/main" uri="{B97F6D7D-B522-45F9-BDA1-12C45D357490}">
          <x15:cacheHierarchy aggregatedColumn="25"/>
        </ext>
      </extLst>
    </cacheHierarchy>
    <cacheHierarchy uniqueName="[Measures].[Average of Days_Since_Last_Fill]" caption="Average of Days_Since_Last_Fill" measure="1" displayFolder="" measureGroup="Table1" count="0">
      <extLst>
        <ext xmlns:x15="http://schemas.microsoft.com/office/spreadsheetml/2010/11/main" uri="{B97F6D7D-B522-45F9-BDA1-12C45D357490}">
          <x15:cacheHierarchy aggregatedColumn="25"/>
        </ext>
      </extLst>
    </cacheHierarchy>
    <cacheHierarchy uniqueName="[Measures].[StdDev of Days_Since_Last_Fill]" caption="StdDev of Days_Since_Last_Fill" measure="1" displayFolder="" measureGroup="Table1" count="0">
      <extLst>
        <ext xmlns:x15="http://schemas.microsoft.com/office/spreadsheetml/2010/11/main" uri="{B97F6D7D-B522-45F9-BDA1-12C45D357490}">
          <x15:cacheHierarchy aggregatedColumn="25"/>
        </ext>
      </extLst>
    </cacheHierarchy>
    <cacheHierarchy uniqueName="[Measures].[Sum of ID]" caption="Sum of ID" measure="1" displayFolder="" measureGroup="Table1" count="0">
      <extLst>
        <ext xmlns:x15="http://schemas.microsoft.com/office/spreadsheetml/2010/11/main" uri="{B97F6D7D-B522-45F9-BDA1-12C45D357490}">
          <x15:cacheHierarchy aggregatedColumn="0"/>
        </ext>
      </extLst>
    </cacheHierarchy>
    <cacheHierarchy uniqueName="[Measures].[Count of ID]" caption="Count of ID" measure="1" displayFolder="" measureGroup="Table1" count="0">
      <extLst>
        <ext xmlns:x15="http://schemas.microsoft.com/office/spreadsheetml/2010/11/main" uri="{B97F6D7D-B522-45F9-BDA1-12C45D357490}">
          <x15:cacheHierarchy aggregatedColumn="0"/>
        </ext>
      </extLst>
    </cacheHierarchy>
    <cacheHierarchy uniqueName="[Measures].[Max of Distance_km]" caption="Max of Distance_km" measure="1" displayFolder="" measureGroup="Table1" count="0" oneField="1">
      <fieldsUsage count="1">
        <fieldUsage x="14"/>
      </fieldsUsage>
      <extLst>
        <ext xmlns:x15="http://schemas.microsoft.com/office/spreadsheetml/2010/11/main" uri="{B97F6D7D-B522-45F9-BDA1-12C45D357490}">
          <x15:cacheHierarchy aggregatedColumn="18"/>
        </ext>
      </extLst>
    </cacheHierarchy>
    <cacheHierarchy uniqueName="[Measures].[Average of Cons_Est_L_100km]" caption="Average of Cons_Est_L_100km" measure="1" displayFolder="" measureGroup="Table1" count="0">
      <extLst>
        <ext xmlns:x15="http://schemas.microsoft.com/office/spreadsheetml/2010/11/main" uri="{B97F6D7D-B522-45F9-BDA1-12C45D357490}">
          <x15:cacheHierarchy aggregatedColumn="16"/>
        </ext>
      </extLst>
    </cacheHierarchy>
    <cacheHierarchy uniqueName="[Measures].[Sum of Avg Consumption]" caption="Sum of Avg Consumption" measure="1" displayFolder="" measureGroup="Table1" count="0">
      <extLst>
        <ext xmlns:x15="http://schemas.microsoft.com/office/spreadsheetml/2010/11/main" uri="{B97F6D7D-B522-45F9-BDA1-12C45D357490}">
          <x15:cacheHierarchy aggregatedColumn="17"/>
        </ext>
      </extLst>
    </cacheHierarchy>
    <cacheHierarchy uniqueName="[Measures].[Average of Avg Consumption]" caption="Average of Avg Consumption" measure="1" displayFolder="" measureGroup="Table1" count="0">
      <extLst>
        <ext xmlns:x15="http://schemas.microsoft.com/office/spreadsheetml/2010/11/main" uri="{B97F6D7D-B522-45F9-BDA1-12C45D357490}">
          <x15:cacheHierarchy aggregatedColumn="17"/>
        </ext>
      </extLst>
    </cacheHierarchy>
    <cacheHierarchy uniqueName="[Measures].[Average of Volume_L]" caption="Average of Volume_L" measure="1" displayFolder="" measureGroup="Table1" count="0">
      <extLst>
        <ext xmlns:x15="http://schemas.microsoft.com/office/spreadsheetml/2010/11/main" uri="{B97F6D7D-B522-45F9-BDA1-12C45D357490}">
          <x15:cacheHierarchy aggregatedColumn="10"/>
        </ext>
      </extLst>
    </cacheHierarchy>
    <cacheHierarchy uniqueName="[Measures].[Average of Price_EUR_L]" caption="Average of Price_EUR_L" measure="1" displayFolder="" measureGroup="Table1" count="0" oneField="1">
      <fieldsUsage count="1">
        <fieldUsage x="15"/>
      </fieldsUsage>
      <extLst>
        <ext xmlns:x15="http://schemas.microsoft.com/office/spreadsheetml/2010/11/main" uri="{B97F6D7D-B522-45F9-BDA1-12C45D357490}">
          <x15:cacheHierarchy aggregatedColumn="8"/>
        </ext>
      </extLst>
    </cacheHierarchy>
    <cacheHierarchy uniqueName="[Measures].[Average of Amount_EUR]" caption="Average of Amount_EUR" measure="1" displayFolder="" measureGroup="Table1" count="0" oneField="1">
      <fieldsUsage count="1">
        <fieldUsage x="16"/>
      </fieldsUsage>
      <extLst>
        <ext xmlns:x15="http://schemas.microsoft.com/office/spreadsheetml/2010/11/main" uri="{B97F6D7D-B522-45F9-BDA1-12C45D357490}">
          <x15:cacheHierarchy aggregatedColumn="6"/>
        </ext>
      </extLst>
    </cacheHierarchy>
    <cacheHierarchy uniqueName="[Measures].[Sum of Year]" caption="Sum of Year" measure="1" displayFolder="" measureGroup="Table1" count="0">
      <extLst>
        <ext xmlns:x15="http://schemas.microsoft.com/office/spreadsheetml/2010/11/main" uri="{B97F6D7D-B522-45F9-BDA1-12C45D357490}">
          <x15:cacheHierarchy aggregatedColumn="4"/>
        </ext>
      </extLst>
    </cacheHierarchy>
    <cacheHierarchy uniqueName="[Measures].[Average of Distance_km]" caption="Average of Distance_km" measure="1" displayFolder="" measureGroup="Table1" count="0">
      <extLst>
        <ext xmlns:x15="http://schemas.microsoft.com/office/spreadsheetml/2010/11/main" uri="{B97F6D7D-B522-45F9-BDA1-12C45D357490}">
          <x15:cacheHierarchy aggregatedColumn="18"/>
        </ext>
      </extLst>
    </cacheHierarchy>
    <cacheHierarchy uniqueName="[Measures].[Average Daily Cost]" caption="Average Daily Cost" measure="1" displayFolder="" measureGroup="Table1" count="0" oneField="1">
      <fieldsUsage count="1">
        <fieldUsage x="0"/>
      </fieldsUsage>
    </cacheHierarchy>
    <cacheHierarchy uniqueName="[Measures].[Average Monthly Cost]" caption="Average Monthly Cost" measure="1" displayFolder="" measureGroup="Table1" count="0" oneField="1">
      <fieldsUsage count="1">
        <fieldUsage x="1"/>
      </fieldsUsage>
    </cacheHierarchy>
    <cacheHierarchy uniqueName="[Measures].[Average Cost per km]" caption="Average Cost per km" measure="1" displayFolder="" measureGroup="Table1" count="0" oneField="1">
      <fieldsUsage count="1">
        <fieldUsage x="6"/>
      </fieldsUsage>
    </cacheHierarchy>
    <cacheHierarchy uniqueName="[Measures].[Average Consumption]" caption="Average Consumption" measure="1" displayFolder="" measureGroup="Table1" count="0"/>
    <cacheHierarchy uniqueName="[Measures].[Avg Days Between Fill-ups]" caption="Avg Days Between Fill-ups" measure="1" displayFolder="" measureGroup="Table1" count="0" oneField="1">
      <fieldsUsage count="1">
        <fieldUsage x="11"/>
      </fieldsUsage>
    </cacheHierarchy>
    <cacheHierarchy uniqueName="[Measures].[Median Days Between Fill-ups]" caption="Median Days Between Fill-ups" measure="1" displayFolder="" measureGroup="Table1" count="0" oneField="1">
      <fieldsUsage count="1">
        <fieldUsage x="12"/>
      </fieldsUsage>
    </cacheHierarchy>
    <cacheHierarchy uniqueName="[Measures].[Avg Distance per Fill-up]" caption="Avg Distance per Fill-up" measure="1" displayFolder="" measureGroup="Table1" count="0" oneField="1">
      <fieldsUsage count="1">
        <fieldUsage x="13"/>
      </fieldsUsage>
    </cacheHierarchy>
    <cacheHierarchy uniqueName="[Measures].[Average km per Day]" caption="Average km per Day" measure="1" displayFolder="" measureGroup="Table1" count="0" oneField="1">
      <fieldsUsage count="1">
        <fieldUsage x="17"/>
      </fieldsUsage>
    </cacheHierarchy>
    <cacheHierarchy uniqueName="[Measures].[Average km per Month]" caption="Average km per Month" measure="1" displayFolder="" measureGroup="Table1" count="0" oneField="1">
      <fieldsUsage count="1">
        <fieldUsage x="18"/>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rantišek Stolár" refreshedDate="45863.808211689815" backgroundQuery="1" createdVersion="8" refreshedVersion="8" minRefreshableVersion="3" recordCount="0" supportSubquery="1" supportAdvancedDrill="1" xr:uid="{1548B7E1-CCA5-4CAB-958E-22FDAFE5B5AE}">
  <cacheSource type="external" connectionId="1"/>
  <cacheFields count="8">
    <cacheField name="[Measures].[Average Consumption]" caption="Average Consumption" numFmtId="0" hierarchy="66" level="32767"/>
    <cacheField name="[Measures].[Max of Volume_L]" caption="Max of Volume_L" numFmtId="0" hierarchy="37" level="32767"/>
    <cacheField name="[Measures].[Min of Volume_L]" caption="Min of Volume_L" numFmtId="0" hierarchy="38" level="32767"/>
    <cacheField name="[Measures].[Max of Cons_Est_L_100km]" caption="Max of Cons_Est_L_100km" numFmtId="0" hierarchy="39" level="32767"/>
    <cacheField name="[Measures].[Min of Cons_Est_L_100km]" caption="Min of Cons_Est_L_100km" numFmtId="0" hierarchy="40" level="32767"/>
    <cacheField name="[Measures].[Average of Volume_L]" caption="Average of Volume_L" numFmtId="0" hierarchy="58" level="32767"/>
    <cacheField name="[Measures].[Sum of Volume_L]" caption="Sum of Volume_L" numFmtId="0" hierarchy="35" level="32767"/>
    <cacheField name="[Measures].[Count of ID]" caption="Count of ID" numFmtId="0" hierarchy="53" level="32767"/>
  </cacheFields>
  <cacheHierarchies count="74">
    <cacheHierarchy uniqueName="[Table1].[ID]" caption="ID" attribute="1" defaultMemberUniqueName="[Table1].[ID].[All]" allUniqueName="[Table1].[ID].[All]" dimensionUniqueName="[Table1]" displayFolder="" count="0" memberValueDatatype="20" unbalanced="0"/>
    <cacheHierarchy uniqueName="[Table1].[Date]" caption="Date" attribute="1" time="1" defaultMemberUniqueName="[Table1].[Date].[All]" allUniqueName="[Table1].[Date].[All]" dimensionUniqueName="[Table1]" displayFolder="" count="0" memberValueDatatype="7" unbalanced="0"/>
    <cacheHierarchy uniqueName="[Table1].[Day]" caption="Day" attribute="1" defaultMemberUniqueName="[Table1].[Day].[All]" allUniqueName="[Table1].[Day].[All]" dimensionUniqueName="[Table1]" displayFolder="" count="0" memberValueDatatype="20" unbalanced="0"/>
    <cacheHierarchy uniqueName="[Table1].[Month]" caption="Month" attribute="1" defaultMemberUniqueName="[Table1].[Month].[All]" allUniqueName="[Table1].[Month].[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Odometer_km]" caption="Odometer_km" attribute="1" defaultMemberUniqueName="[Table1].[Odometer_km].[All]" allUniqueName="[Table1].[Odometer_km].[All]" dimensionUniqueName="[Table1]" displayFolder="" count="0" memberValueDatatype="20" unbalanced="0"/>
    <cacheHierarchy uniqueName="[Table1].[Amount_EUR]" caption="Amount_EUR" attribute="1" defaultMemberUniqueName="[Table1].[Amount_EUR].[All]" allUniqueName="[Table1].[Amount_EUR].[All]" dimensionUniqueName="[Table1]" displayFolder="" count="0" memberValueDatatype="5" unbalanced="0"/>
    <cacheHierarchy uniqueName="[Table1].[AVG Amount EUR]" caption="AVG Amount EUR" attribute="1" defaultMemberUniqueName="[Table1].[AVG Amount EUR].[All]" allUniqueName="[Table1].[AVG Amount EUR].[All]" dimensionUniqueName="[Table1]" displayFolder="" count="0" memberValueDatatype="5" unbalanced="0"/>
    <cacheHierarchy uniqueName="[Table1].[Price_EUR_L]" caption="Price_EUR_L" attribute="1" defaultMemberUniqueName="[Table1].[Price_EUR_L].[All]" allUniqueName="[Table1].[Price_EUR_L].[All]" dimensionUniqueName="[Table1]" displayFolder="" count="0" memberValueDatatype="5" unbalanced="0"/>
    <cacheHierarchy uniqueName="[Table1].[AVG price EUR/L]" caption="AVG price EUR/L" attribute="1" defaultMemberUniqueName="[Table1].[AVG price EUR/L].[All]" allUniqueName="[Table1].[AVG price EUR/L].[All]" dimensionUniqueName="[Table1]" displayFolder="" count="0" memberValueDatatype="5" unbalanced="0"/>
    <cacheHierarchy uniqueName="[Table1].[Volume_L]" caption="Volume_L" attribute="1" defaultMemberUniqueName="[Table1].[Volume_L].[All]" allUniqueName="[Table1].[Volume_L].[All]" dimensionUniqueName="[Table1]" displayFolder="" count="0" memberValueDatatype="5" unbalanced="0"/>
    <cacheHierarchy uniqueName="[Table1].[AVG Volume L]" caption="AVG Volume L" attribute="1" defaultMemberUniqueName="[Table1].[AVG Volume L].[All]" allUniqueName="[Table1].[AVG Volume L].[All]" dimensionUniqueName="[Table1]" displayFolder="" count="0" memberValueDatatype="5" unbalanced="0"/>
    <cacheHierarchy uniqueName="[Table1].[Cons_Real_L_100km]" caption="Cons_Real_L_100km" attribute="1" defaultMemberUniqueName="[Table1].[Cons_Real_L_100km].[All]" allUniqueName="[Table1].[Cons_Real_L_100km].[All]" dimensionUniqueName="[Table1]" displayFolder="" count="0" memberValueDatatype="5" unbalanced="0"/>
    <cacheHierarchy uniqueName="[Table1].[Location_City]" caption="Location_City" attribute="1" defaultMemberUniqueName="[Table1].[Location_City].[All]" allUniqueName="[Table1].[Location_City].[All]" dimensionUniqueName="[Table1]" displayFolder="" count="0" memberValueDatatype="130" unbalanced="0"/>
    <cacheHierarchy uniqueName="[Table1].[CountryCode]" caption="CountryCode" attribute="1" defaultMemberUniqueName="[Table1].[CountryCode].[All]" allUniqueName="[Table1].[CountryCode].[All]" dimensionUniqueName="[Table1]" displayFolder="" count="0" memberValueDatatype="130" unbalanced="0"/>
    <cacheHierarchy uniqueName="[Table1].[FullFill_Flag]" caption="FullFill_Flag" attribute="1" defaultMemberUniqueName="[Table1].[FullFill_Flag].[All]" allUniqueName="[Table1].[FullFill_Flag].[All]" dimensionUniqueName="[Table1]" displayFolder="" count="0" memberValueDatatype="20" unbalanced="0"/>
    <cacheHierarchy uniqueName="[Table1].[Cons_Est_L_100km]" caption="Cons_Est_L_100km" attribute="1" defaultMemberUniqueName="[Table1].[Cons_Est_L_100km].[All]" allUniqueName="[Table1].[Cons_Est_L_100km].[All]" dimensionUniqueName="[Table1]" displayFolder="" count="0" memberValueDatatype="5" unbalanced="0"/>
    <cacheHierarchy uniqueName="[Table1].[Avg Consumption]" caption="Avg Consumption" attribute="1" defaultMemberUniqueName="[Table1].[Avg Consumption].[All]" allUniqueName="[Table1].[Avg Consumption].[All]" dimensionUniqueName="[Table1]" displayFolder="" count="0" memberValueDatatype="5" unbalanced="0"/>
    <cacheHierarchy uniqueName="[Table1].[Distance_km]" caption="Distance_km" attribute="1" defaultMemberUniqueName="[Table1].[Distance_km].[All]" allUniqueName="[Table1].[Distance_km].[All]" dimensionUniqueName="[Table1]" displayFolder="" count="0" memberValueDatatype="20" unbalanced="0"/>
    <cacheHierarchy uniqueName="[Table1].[Fuel_Grade]" caption="Fuel_Grade" attribute="1" defaultMemberUniqueName="[Table1].[Fuel_Grade].[All]" allUniqueName="[Table1].[Fuel_Grade].[All]" dimensionUniqueName="[Table1]" displayFolder="" count="0" memberValueDatatype="130" unbalanced="0"/>
    <cacheHierarchy uniqueName="[Table1].[Cost_per_km]" caption="Cost_per_km" attribute="1" defaultMemberUniqueName="[Table1].[Cost_per_km].[All]" allUniqueName="[Table1].[Cost_per_km].[All]" dimensionUniqueName="[Table1]" displayFolder="" count="0" memberValueDatatype="5"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Avg Cost/km]" caption="Avg Cost/km" attribute="1" defaultMemberUniqueName="[Table1].[Avg Cost/km].[All]" allUniqueName="[Table1].[Avg Cost/km].[All]" dimensionUniqueName="[Table1]" displayFolder="" count="0" memberValueDatatype="5" unbalanced="0"/>
    <cacheHierarchy uniqueName="[Table1].[Days_Since_Last_Fill]" caption="Days_Since_Last_Fill" attribute="1" defaultMemberUniqueName="[Table1].[Days_Since_Last_Fill].[All]" allUniqueName="[Table1].[Days_Since_Last_Fill].[All]" dimensionUniqueName="[Table1]" displayFolder="" count="0" memberValueDatatype="20" unbalanced="0"/>
    <cacheHierarchy uniqueName="[Table1].[Multiple Fill-ups]" caption="Multiple Fill-ups" attribute="1" defaultMemberUniqueName="[Table1].[Multiple Fill-ups].[All]" allUniqueName="[Table1].[Multiple Fill-ups].[All]" dimensionUniqueName="[Table1]" displayFolder="" count="0" memberValueDatatype="130" unbalanced="0"/>
    <cacheHierarchy uniqueName="[Table1].[IsForeign]" caption="IsForeign" attribute="1" defaultMemberUniqueName="[Table1].[IsForeign].[All]" allUniqueName="[Table1].[IsForeign].[All]" dimensionUniqueName="[Table1]" displayFolder="" count="0" memberValueDatatype="13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Sum of Amount_EUR]" caption="Sum of Amount_EUR" measure="1" displayFolder="" measureGroup="Table1" count="0">
      <extLst>
        <ext xmlns:x15="http://schemas.microsoft.com/office/spreadsheetml/2010/11/main" uri="{B97F6D7D-B522-45F9-BDA1-12C45D357490}">
          <x15:cacheHierarchy aggregatedColumn="6"/>
        </ext>
      </extLst>
    </cacheHierarchy>
    <cacheHierarchy uniqueName="[Measures].[Sum of Price_EUR_L]" caption="Sum of Price_EUR_L" measure="1" displayFolder="" measureGroup="Table1" count="0">
      <extLst>
        <ext xmlns:x15="http://schemas.microsoft.com/office/spreadsheetml/2010/11/main" uri="{B97F6D7D-B522-45F9-BDA1-12C45D357490}">
          <x15:cacheHierarchy aggregatedColumn="8"/>
        </ext>
      </extLst>
    </cacheHierarchy>
    <cacheHierarchy uniqueName="[Measures].[Max of Amount_EUR]" caption="Max of Amount_EUR" measure="1" displayFolder="" measureGroup="Table1" count="0">
      <extLst>
        <ext xmlns:x15="http://schemas.microsoft.com/office/spreadsheetml/2010/11/main" uri="{B97F6D7D-B522-45F9-BDA1-12C45D357490}">
          <x15:cacheHierarchy aggregatedColumn="6"/>
        </ext>
      </extLst>
    </cacheHierarchy>
    <cacheHierarchy uniqueName="[Measures].[Min of Amount_EUR]" caption="Min of Amount_EUR" measure="1" displayFolder="" measureGroup="Table1" count="0">
      <extLst>
        <ext xmlns:x15="http://schemas.microsoft.com/office/spreadsheetml/2010/11/main" uri="{B97F6D7D-B522-45F9-BDA1-12C45D357490}">
          <x15:cacheHierarchy aggregatedColumn="6"/>
        </ext>
      </extLst>
    </cacheHierarchy>
    <cacheHierarchy uniqueName="[Measures].[Max of Price_EUR_L]" caption="Max of Price_EUR_L" measure="1" displayFolder="" measureGroup="Table1" count="0">
      <extLst>
        <ext xmlns:x15="http://schemas.microsoft.com/office/spreadsheetml/2010/11/main" uri="{B97F6D7D-B522-45F9-BDA1-12C45D357490}">
          <x15:cacheHierarchy aggregatedColumn="8"/>
        </ext>
      </extLst>
    </cacheHierarchy>
    <cacheHierarchy uniqueName="[Measures].[Min of Price_EUR_L]" caption="Min of Price_EUR_L" measure="1" displayFolder="" measureGroup="Table1" count="0">
      <extLst>
        <ext xmlns:x15="http://schemas.microsoft.com/office/spreadsheetml/2010/11/main" uri="{B97F6D7D-B522-45F9-BDA1-12C45D357490}">
          <x15:cacheHierarchy aggregatedColumn="8"/>
        </ext>
      </extLst>
    </cacheHierarchy>
    <cacheHierarchy uniqueName="[Measures].[Sum of Volume_L]" caption="Sum of Volume_L" measure="1" displayFolder="" measureGroup="Table1" count="0" oneField="1">
      <fieldsUsage count="1">
        <fieldUsage x="6"/>
      </fieldsUsage>
      <extLst>
        <ext xmlns:x15="http://schemas.microsoft.com/office/spreadsheetml/2010/11/main" uri="{B97F6D7D-B522-45F9-BDA1-12C45D357490}">
          <x15:cacheHierarchy aggregatedColumn="10"/>
        </ext>
      </extLst>
    </cacheHierarchy>
    <cacheHierarchy uniqueName="[Measures].[Sum of Cons_Est_L_100km]" caption="Sum of Cons_Est_L_100km" measure="1" displayFolder="" measureGroup="Table1" count="0">
      <extLst>
        <ext xmlns:x15="http://schemas.microsoft.com/office/spreadsheetml/2010/11/main" uri="{B97F6D7D-B522-45F9-BDA1-12C45D357490}">
          <x15:cacheHierarchy aggregatedColumn="16"/>
        </ext>
      </extLst>
    </cacheHierarchy>
    <cacheHierarchy uniqueName="[Measures].[Max of Volume_L]" caption="Max of Volume_L" measure="1" displayFolder="" measureGroup="Table1" count="0" oneField="1">
      <fieldsUsage count="1">
        <fieldUsage x="1"/>
      </fieldsUsage>
      <extLst>
        <ext xmlns:x15="http://schemas.microsoft.com/office/spreadsheetml/2010/11/main" uri="{B97F6D7D-B522-45F9-BDA1-12C45D357490}">
          <x15:cacheHierarchy aggregatedColumn="10"/>
        </ext>
      </extLst>
    </cacheHierarchy>
    <cacheHierarchy uniqueName="[Measures].[Min of Volume_L]" caption="Min of Volume_L" measure="1" displayFolder="" measureGroup="Table1" count="0" oneField="1">
      <fieldsUsage count="1">
        <fieldUsage x="2"/>
      </fieldsUsage>
      <extLst>
        <ext xmlns:x15="http://schemas.microsoft.com/office/spreadsheetml/2010/11/main" uri="{B97F6D7D-B522-45F9-BDA1-12C45D357490}">
          <x15:cacheHierarchy aggregatedColumn="10"/>
        </ext>
      </extLst>
    </cacheHierarchy>
    <cacheHierarchy uniqueName="[Measures].[Max of Cons_Est_L_100km]" caption="Max of Cons_Est_L_100km" measure="1" displayFolder="" measureGroup="Table1" count="0" oneField="1">
      <fieldsUsage count="1">
        <fieldUsage x="3"/>
      </fieldsUsage>
      <extLst>
        <ext xmlns:x15="http://schemas.microsoft.com/office/spreadsheetml/2010/11/main" uri="{B97F6D7D-B522-45F9-BDA1-12C45D357490}">
          <x15:cacheHierarchy aggregatedColumn="16"/>
        </ext>
      </extLst>
    </cacheHierarchy>
    <cacheHierarchy uniqueName="[Measures].[Min of Cons_Est_L_100km]" caption="Min of Cons_Est_L_100km" measure="1" displayFolder="" measureGroup="Table1" count="0" oneField="1">
      <fieldsUsage count="1">
        <fieldUsage x="4"/>
      </fieldsUsage>
      <extLst>
        <ext xmlns:x15="http://schemas.microsoft.com/office/spreadsheetml/2010/11/main" uri="{B97F6D7D-B522-45F9-BDA1-12C45D357490}">
          <x15:cacheHierarchy aggregatedColumn="16"/>
        </ext>
      </extLst>
    </cacheHierarchy>
    <cacheHierarchy uniqueName="[Measures].[Sum of Cost_per_km]" caption="Sum of Cost_per_km" measure="1" displayFolder="" measureGroup="Table1" count="0">
      <extLst>
        <ext xmlns:x15="http://schemas.microsoft.com/office/spreadsheetml/2010/11/main" uri="{B97F6D7D-B522-45F9-BDA1-12C45D357490}">
          <x15:cacheHierarchy aggregatedColumn="20"/>
        </ext>
      </extLst>
    </cacheHierarchy>
    <cacheHierarchy uniqueName="[Measures].[Max of Cost_per_km]" caption="Max of Cost_per_km" measure="1" displayFolder="" measureGroup="Table1" count="0">
      <extLst>
        <ext xmlns:x15="http://schemas.microsoft.com/office/spreadsheetml/2010/11/main" uri="{B97F6D7D-B522-45F9-BDA1-12C45D357490}">
          <x15:cacheHierarchy aggregatedColumn="20"/>
        </ext>
      </extLst>
    </cacheHierarchy>
    <cacheHierarchy uniqueName="[Measures].[Min of Cost_per_km]" caption="Min of Cost_per_km" measure="1" displayFolder="" measureGroup="Table1" count="0">
      <extLst>
        <ext xmlns:x15="http://schemas.microsoft.com/office/spreadsheetml/2010/11/main" uri="{B97F6D7D-B522-45F9-BDA1-12C45D357490}">
          <x15:cacheHierarchy aggregatedColumn="20"/>
        </ext>
      </extLst>
    </cacheHierarchy>
    <cacheHierarchy uniqueName="[Measures].[Sum of Odometer_km]" caption="Sum of Odometer_km" measure="1" displayFolder="" measureGroup="Table1" count="0">
      <extLst>
        <ext xmlns:x15="http://schemas.microsoft.com/office/spreadsheetml/2010/11/main" uri="{B97F6D7D-B522-45F9-BDA1-12C45D357490}">
          <x15:cacheHierarchy aggregatedColumn="5"/>
        </ext>
      </extLst>
    </cacheHierarchy>
    <cacheHierarchy uniqueName="[Measures].[Max of Odometer_km]" caption="Max of Odometer_km" measure="1" displayFolder="" measureGroup="Table1" count="0">
      <extLst>
        <ext xmlns:x15="http://schemas.microsoft.com/office/spreadsheetml/2010/11/main" uri="{B97F6D7D-B522-45F9-BDA1-12C45D357490}">
          <x15:cacheHierarchy aggregatedColumn="5"/>
        </ext>
      </extLst>
    </cacheHierarchy>
    <cacheHierarchy uniqueName="[Measures].[Min of Odometer_km]" caption="Min of Odometer_km" measure="1" displayFolder="" measureGroup="Table1" count="0">
      <extLst>
        <ext xmlns:x15="http://schemas.microsoft.com/office/spreadsheetml/2010/11/main" uri="{B97F6D7D-B522-45F9-BDA1-12C45D357490}">
          <x15:cacheHierarchy aggregatedColumn="5"/>
        </ext>
      </extLst>
    </cacheHierarchy>
    <cacheHierarchy uniqueName="[Measures].[Count of Odometer_km]" caption="Count of Odometer_km" measure="1" displayFolder="" measureGroup="Table1" count="0">
      <extLst>
        <ext xmlns:x15="http://schemas.microsoft.com/office/spreadsheetml/2010/11/main" uri="{B97F6D7D-B522-45F9-BDA1-12C45D357490}">
          <x15:cacheHierarchy aggregatedColumn="5"/>
        </ext>
      </extLst>
    </cacheHierarchy>
    <cacheHierarchy uniqueName="[Measures].[Sum of Distance_km]" caption="Sum of Distance_km" measure="1" displayFolder="" measureGroup="Table1" count="0">
      <extLst>
        <ext xmlns:x15="http://schemas.microsoft.com/office/spreadsheetml/2010/11/main" uri="{B97F6D7D-B522-45F9-BDA1-12C45D357490}">
          <x15:cacheHierarchy aggregatedColumn="18"/>
        </ext>
      </extLst>
    </cacheHierarchy>
    <cacheHierarchy uniqueName="[Measures].[Sum of Days_Since_Last_Fill]" caption="Sum of Days_Since_Last_Fill" measure="1" displayFolder="" measureGroup="Table1" count="0">
      <extLst>
        <ext xmlns:x15="http://schemas.microsoft.com/office/spreadsheetml/2010/11/main" uri="{B97F6D7D-B522-45F9-BDA1-12C45D357490}">
          <x15:cacheHierarchy aggregatedColumn="25"/>
        </ext>
      </extLst>
    </cacheHierarchy>
    <cacheHierarchy uniqueName="[Measures].[Average of Days_Since_Last_Fill]" caption="Average of Days_Since_Last_Fill" measure="1" displayFolder="" measureGroup="Table1" count="0">
      <extLst>
        <ext xmlns:x15="http://schemas.microsoft.com/office/spreadsheetml/2010/11/main" uri="{B97F6D7D-B522-45F9-BDA1-12C45D357490}">
          <x15:cacheHierarchy aggregatedColumn="25"/>
        </ext>
      </extLst>
    </cacheHierarchy>
    <cacheHierarchy uniqueName="[Measures].[StdDev of Days_Since_Last_Fill]" caption="StdDev of Days_Since_Last_Fill" measure="1" displayFolder="" measureGroup="Table1" count="0">
      <extLst>
        <ext xmlns:x15="http://schemas.microsoft.com/office/spreadsheetml/2010/11/main" uri="{B97F6D7D-B522-45F9-BDA1-12C45D357490}">
          <x15:cacheHierarchy aggregatedColumn="25"/>
        </ext>
      </extLst>
    </cacheHierarchy>
    <cacheHierarchy uniqueName="[Measures].[Sum of ID]" caption="Sum of ID" measure="1" displayFolder="" measureGroup="Table1" count="0">
      <extLst>
        <ext xmlns:x15="http://schemas.microsoft.com/office/spreadsheetml/2010/11/main" uri="{B97F6D7D-B522-45F9-BDA1-12C45D357490}">
          <x15:cacheHierarchy aggregatedColumn="0"/>
        </ext>
      </extLst>
    </cacheHierarchy>
    <cacheHierarchy uniqueName="[Measures].[Count of ID]" caption="Count of ID" measure="1" displayFolder="" measureGroup="Table1" count="0" oneField="1">
      <fieldsUsage count="1">
        <fieldUsage x="7"/>
      </fieldsUsage>
      <extLst>
        <ext xmlns:x15="http://schemas.microsoft.com/office/spreadsheetml/2010/11/main" uri="{B97F6D7D-B522-45F9-BDA1-12C45D357490}">
          <x15:cacheHierarchy aggregatedColumn="0"/>
        </ext>
      </extLst>
    </cacheHierarchy>
    <cacheHierarchy uniqueName="[Measures].[Max of Distance_km]" caption="Max of Distance_km" measure="1" displayFolder="" measureGroup="Table1" count="0">
      <extLst>
        <ext xmlns:x15="http://schemas.microsoft.com/office/spreadsheetml/2010/11/main" uri="{B97F6D7D-B522-45F9-BDA1-12C45D357490}">
          <x15:cacheHierarchy aggregatedColumn="18"/>
        </ext>
      </extLst>
    </cacheHierarchy>
    <cacheHierarchy uniqueName="[Measures].[Average of Cons_Est_L_100km]" caption="Average of Cons_Est_L_100km" measure="1" displayFolder="" measureGroup="Table1" count="0">
      <extLst>
        <ext xmlns:x15="http://schemas.microsoft.com/office/spreadsheetml/2010/11/main" uri="{B97F6D7D-B522-45F9-BDA1-12C45D357490}">
          <x15:cacheHierarchy aggregatedColumn="16"/>
        </ext>
      </extLst>
    </cacheHierarchy>
    <cacheHierarchy uniqueName="[Measures].[Sum of Avg Consumption]" caption="Sum of Avg Consumption" measure="1" displayFolder="" measureGroup="Table1" count="0">
      <extLst>
        <ext xmlns:x15="http://schemas.microsoft.com/office/spreadsheetml/2010/11/main" uri="{B97F6D7D-B522-45F9-BDA1-12C45D357490}">
          <x15:cacheHierarchy aggregatedColumn="17"/>
        </ext>
      </extLst>
    </cacheHierarchy>
    <cacheHierarchy uniqueName="[Measures].[Average of Avg Consumption]" caption="Average of Avg Consumption" measure="1" displayFolder="" measureGroup="Table1" count="0">
      <extLst>
        <ext xmlns:x15="http://schemas.microsoft.com/office/spreadsheetml/2010/11/main" uri="{B97F6D7D-B522-45F9-BDA1-12C45D357490}">
          <x15:cacheHierarchy aggregatedColumn="17"/>
        </ext>
      </extLst>
    </cacheHierarchy>
    <cacheHierarchy uniqueName="[Measures].[Average of Volume_L]" caption="Average of Volume_L" measure="1" displayFolder="" measureGroup="Table1" count="0" oneField="1">
      <fieldsUsage count="1">
        <fieldUsage x="5"/>
      </fieldsUsage>
      <extLst>
        <ext xmlns:x15="http://schemas.microsoft.com/office/spreadsheetml/2010/11/main" uri="{B97F6D7D-B522-45F9-BDA1-12C45D357490}">
          <x15:cacheHierarchy aggregatedColumn="10"/>
        </ext>
      </extLst>
    </cacheHierarchy>
    <cacheHierarchy uniqueName="[Measures].[Average of Price_EUR_L]" caption="Average of Price_EUR_L" measure="1" displayFolder="" measureGroup="Table1" count="0">
      <extLst>
        <ext xmlns:x15="http://schemas.microsoft.com/office/spreadsheetml/2010/11/main" uri="{B97F6D7D-B522-45F9-BDA1-12C45D357490}">
          <x15:cacheHierarchy aggregatedColumn="8"/>
        </ext>
      </extLst>
    </cacheHierarchy>
    <cacheHierarchy uniqueName="[Measures].[Average of Amount_EUR]" caption="Average of Amount_EUR" measure="1" displayFolder="" measureGroup="Table1" count="0">
      <extLst>
        <ext xmlns:x15="http://schemas.microsoft.com/office/spreadsheetml/2010/11/main" uri="{B97F6D7D-B522-45F9-BDA1-12C45D357490}">
          <x15:cacheHierarchy aggregatedColumn="6"/>
        </ext>
      </extLst>
    </cacheHierarchy>
    <cacheHierarchy uniqueName="[Measures].[Sum of Year]" caption="Sum of Year" measure="1" displayFolder="" measureGroup="Table1" count="0">
      <extLst>
        <ext xmlns:x15="http://schemas.microsoft.com/office/spreadsheetml/2010/11/main" uri="{B97F6D7D-B522-45F9-BDA1-12C45D357490}">
          <x15:cacheHierarchy aggregatedColumn="4"/>
        </ext>
      </extLst>
    </cacheHierarchy>
    <cacheHierarchy uniqueName="[Measures].[Average of Distance_km]" caption="Average of Distance_km" measure="1" displayFolder="" measureGroup="Table1" count="0">
      <extLst>
        <ext xmlns:x15="http://schemas.microsoft.com/office/spreadsheetml/2010/11/main" uri="{B97F6D7D-B522-45F9-BDA1-12C45D357490}">
          <x15:cacheHierarchy aggregatedColumn="18"/>
        </ext>
      </extLst>
    </cacheHierarchy>
    <cacheHierarchy uniqueName="[Measures].[Average Daily Cost]" caption="Average Daily Cost" measure="1" displayFolder="" measureGroup="Table1" count="0"/>
    <cacheHierarchy uniqueName="[Measures].[Average Monthly Cost]" caption="Average Monthly Cost" measure="1" displayFolder="" measureGroup="Table1" count="0"/>
    <cacheHierarchy uniqueName="[Measures].[Average Cost per km]" caption="Average Cost per km" measure="1" displayFolder="" measureGroup="Table1" count="0"/>
    <cacheHierarchy uniqueName="[Measures].[Average Consumption]" caption="Average Consumption" measure="1" displayFolder="" measureGroup="Table1" count="0" oneField="1">
      <fieldsUsage count="1">
        <fieldUsage x="0"/>
      </fieldsUsage>
    </cacheHierarchy>
    <cacheHierarchy uniqueName="[Measures].[Avg Days Between Fill-ups]" caption="Avg Days Between Fill-ups" measure="1" displayFolder="" measureGroup="Table1" count="0"/>
    <cacheHierarchy uniqueName="[Measures].[Median Days Between Fill-ups]" caption="Median Days Between Fill-ups" measure="1" displayFolder="" measureGroup="Table1" count="0"/>
    <cacheHierarchy uniqueName="[Measures].[Avg Distance per Fill-up]" caption="Avg Distance per Fill-up" measure="1" displayFolder="" measureGroup="Table1" count="0"/>
    <cacheHierarchy uniqueName="[Measures].[Average km per Day]" caption="Average km per Day" measure="1" displayFolder="" measureGroup="Table1" count="0"/>
    <cacheHierarchy uniqueName="[Measures].[Average km per Month]" caption="Average km per Month"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tišek Stolár" refreshedDate="45863.8082125" createdVersion="8" refreshedVersion="8" minRefreshableVersion="3" recordCount="275" xr:uid="{822BA0A5-5325-4359-A1EC-2F5305E9AAEA}">
  <cacheSource type="worksheet">
    <worksheetSource name="Raw_FuelLog[[ID]:[CountryCode]]"/>
  </cacheSource>
  <cacheFields count="15">
    <cacheField name="ID" numFmtId="1">
      <sharedItems containsSemiMixedTypes="0" containsString="0" containsNumber="1" containsInteger="1" minValue="1" maxValue="275"/>
    </cacheField>
    <cacheField name="Date" numFmtId="164">
      <sharedItems containsSemiMixedTypes="0" containsNonDate="0" containsDate="1" containsString="0" minDate="2020-01-09T00:00:00" maxDate="2024-11-27T00:00:00"/>
    </cacheField>
    <cacheField name="Day" numFmtId="1">
      <sharedItems containsSemiMixedTypes="0" containsString="0" containsNumber="1" containsInteger="1" minValue="1" maxValue="31"/>
    </cacheField>
    <cacheField name="Month" numFmtId="1">
      <sharedItems/>
    </cacheField>
    <cacheField name="Year" numFmtId="1">
      <sharedItems containsSemiMixedTypes="0" containsString="0" containsNumber="1" containsInteger="1" minValue="2020" maxValue="2024"/>
    </cacheField>
    <cacheField name="Odometer_km" numFmtId="1">
      <sharedItems containsSemiMixedTypes="0" containsString="0" containsNumber="1" containsInteger="1" minValue="7" maxValue="114620"/>
    </cacheField>
    <cacheField name="Amount_EUR" numFmtId="2">
      <sharedItems containsSemiMixedTypes="0" containsString="0" containsNumber="1" minValue="10" maxValue="82.8"/>
    </cacheField>
    <cacheField name="AVG Amount EUR" numFmtId="2">
      <sharedItems containsSemiMixedTypes="0" containsString="0" containsNumber="1" minValue="43.897381818181827" maxValue="43.897381818181827"/>
    </cacheField>
    <cacheField name="Price_EUR_L" numFmtId="165">
      <sharedItems containsSemiMixedTypes="0" containsString="0" containsNumber="1" minValue="1.0009999999999999" maxValue="2.1389999999999998"/>
    </cacheField>
    <cacheField name="AVG price EUR/L" numFmtId="165">
      <sharedItems containsSemiMixedTypes="0" containsString="0" containsNumber="1" minValue="1.5266109090909097" maxValue="1.5266109090909097"/>
    </cacheField>
    <cacheField name="Volume_L" numFmtId="165">
      <sharedItems containsSemiMixedTypes="0" containsString="0" containsNumber="1" minValue="6.6269999999999998" maxValue="47.12"/>
    </cacheField>
    <cacheField name="AVG Volume L" numFmtId="165">
      <sharedItems containsSemiMixedTypes="0" containsString="0" containsNumber="1" minValue="28.621159999999996" maxValue="28.621159999999996"/>
    </cacheField>
    <cacheField name="Cons_Real_L_100km" numFmtId="2">
      <sharedItems containsString="0" containsBlank="1" containsNumber="1" minValue="4.8899999999999997" maxValue="9.36"/>
    </cacheField>
    <cacheField name="Location_City" numFmtId="0">
      <sharedItems/>
    </cacheField>
    <cacheField name="CountryCode" numFmtId="0">
      <sharedItems containsBlank="1" count="6">
        <s v="SK"/>
        <s v="PL"/>
        <s v="DE"/>
        <s v="AT"/>
        <s v="CZ"/>
        <m u="1"/>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tišek Stolár" refreshedDate="45863.808213310185" createdVersion="8" refreshedVersion="8" minRefreshableVersion="3" recordCount="275" xr:uid="{CA2F461B-6CD5-4C6E-917D-7E35860D0729}">
  <cacheSource type="worksheet">
    <worksheetSource name="Raw_FuelLog"/>
  </cacheSource>
  <cacheFields count="28">
    <cacheField name="ID" numFmtId="1">
      <sharedItems containsSemiMixedTypes="0" containsString="0" containsNumber="1" containsInteger="1" minValue="1" maxValue="275"/>
    </cacheField>
    <cacheField name="Date" numFmtId="164">
      <sharedItems containsSemiMixedTypes="0" containsNonDate="0" containsDate="1" containsString="0" minDate="2020-01-09T00:00:00" maxDate="2024-11-27T00:00:00" count="211">
        <d v="2020-01-09T00:00:00"/>
        <d v="2020-01-14T00:00:00"/>
        <d v="2020-01-22T00:00:00"/>
        <d v="2020-01-26T00:00:00"/>
        <d v="2020-02-01T00:00:00"/>
        <d v="2020-02-14T00:00:00"/>
        <d v="2020-02-22T00:00:00"/>
        <d v="2020-03-05T00:00:00"/>
        <d v="2020-03-08T00:00:00"/>
        <d v="2020-03-15T00:00:00"/>
        <d v="2020-03-30T00:00:00"/>
        <d v="2020-04-14T00:00:00"/>
        <d v="2020-04-26T00:00:00"/>
        <d v="2020-05-02T00:00:00"/>
        <d v="2020-05-12T00:00:00"/>
        <d v="2020-05-14T00:00:00"/>
        <d v="2020-05-18T00:00:00"/>
        <d v="2020-05-22T00:00:00"/>
        <d v="2020-06-01T00:00:00"/>
        <d v="2020-06-09T00:00:00"/>
        <d v="2020-06-18T00:00:00"/>
        <d v="2020-06-29T00:00:00"/>
        <d v="2020-07-10T00:00:00"/>
        <d v="2020-07-27T00:00:00"/>
        <d v="2020-08-04T00:00:00"/>
        <d v="2020-08-17T00:00:00"/>
        <d v="2020-08-18T00:00:00"/>
        <d v="2020-08-24T00:00:00"/>
        <d v="2020-09-08T00:00:00"/>
        <d v="2020-09-13T00:00:00"/>
        <d v="2020-09-28T00:00:00"/>
        <d v="2020-10-16T00:00:00"/>
        <d v="2020-10-20T00:00:00"/>
        <d v="2020-10-21T00:00:00"/>
        <d v="2020-10-28T00:00:00"/>
        <d v="2020-10-29T00:00:00"/>
        <d v="2020-11-07T00:00:00"/>
        <d v="2020-12-04T00:00:00"/>
        <d v="2020-12-23T00:00:00"/>
        <d v="2020-12-31T00:00:00"/>
        <d v="2021-01-11T00:00:00"/>
        <d v="2021-01-15T00:00:00"/>
        <d v="2021-01-30T00:00:00"/>
        <d v="2021-02-06T00:00:00"/>
        <d v="2021-02-09T00:00:00"/>
        <d v="2021-02-25T00:00:00"/>
        <d v="2021-03-10T00:00:00"/>
        <d v="2021-03-24T00:00:00"/>
        <d v="2021-04-08T00:00:00"/>
        <d v="2021-04-23T00:00:00"/>
        <d v="2021-05-08T00:00:00"/>
        <d v="2021-05-13T00:00:00"/>
        <d v="2021-05-23T00:00:00"/>
        <d v="2021-05-25T00:00:00"/>
        <d v="2021-06-02T00:00:00"/>
        <d v="2021-06-18T00:00:00"/>
        <d v="2021-07-06T00:00:00"/>
        <d v="2021-07-19T00:00:00"/>
        <d v="2021-07-24T00:00:00"/>
        <d v="2021-07-25T00:00:00"/>
        <d v="2021-07-31T00:00:00"/>
        <d v="2021-08-05T00:00:00"/>
        <d v="2021-08-08T00:00:00"/>
        <d v="2021-08-19T00:00:00"/>
        <d v="2021-09-05T00:00:00"/>
        <d v="2021-09-22T00:00:00"/>
        <d v="2021-10-06T00:00:00"/>
        <d v="2021-10-09T00:00:00"/>
        <d v="2021-10-14T00:00:00"/>
        <d v="2021-10-21T00:00:00"/>
        <d v="2021-10-24T00:00:00"/>
        <d v="2021-10-25T00:00:00"/>
        <d v="2021-10-30T00:00:00"/>
        <d v="2021-11-07T00:00:00"/>
        <d v="2021-11-17T00:00:00"/>
        <d v="2021-11-24T00:00:00"/>
        <d v="2021-12-01T00:00:00"/>
        <d v="2021-12-12T00:00:00"/>
        <d v="2021-12-22T00:00:00"/>
        <d v="2021-12-24T00:00:00"/>
        <d v="2021-12-26T00:00:00"/>
        <d v="2022-01-03T00:00:00"/>
        <d v="2022-01-17T00:00:00"/>
        <d v="2022-01-28T00:00:00"/>
        <d v="2022-01-29T00:00:00"/>
        <d v="2022-02-01T00:00:00"/>
        <d v="2022-02-07T00:00:00"/>
        <d v="2022-02-08T00:00:00"/>
        <d v="2022-02-13T00:00:00"/>
        <d v="2022-02-17T00:00:00"/>
        <d v="2022-03-02T00:00:00"/>
        <d v="2022-03-18T00:00:00"/>
        <d v="2022-03-24T00:00:00"/>
        <d v="2022-03-30T00:00:00"/>
        <d v="2022-04-05T00:00:00"/>
        <d v="2022-04-12T00:00:00"/>
        <d v="2022-04-15T00:00:00"/>
        <d v="2022-04-22T00:00:00"/>
        <d v="2022-04-25T00:00:00"/>
        <d v="2022-05-03T00:00:00"/>
        <d v="2022-05-12T00:00:00"/>
        <d v="2022-05-28T00:00:00"/>
        <d v="2022-06-07T00:00:00"/>
        <d v="2022-06-11T00:00:00"/>
        <d v="2022-06-15T00:00:00"/>
        <d v="2022-06-26T00:00:00"/>
        <d v="2022-06-30T00:00:00"/>
        <d v="2022-07-03T00:00:00"/>
        <d v="2022-07-04T00:00:00"/>
        <d v="2022-07-18T00:00:00"/>
        <d v="2022-08-01T00:00:00"/>
        <d v="2022-08-14T00:00:00"/>
        <d v="2022-08-15T00:00:00"/>
        <d v="2022-08-20T00:00:00"/>
        <d v="2022-09-03T00:00:00"/>
        <d v="2022-09-07T00:00:00"/>
        <d v="2022-09-12T00:00:00"/>
        <d v="2022-09-19T00:00:00"/>
        <d v="2022-09-30T00:00:00"/>
        <d v="2022-10-01T00:00:00"/>
        <d v="2022-10-04T00:00:00"/>
        <d v="2022-10-07T00:00:00"/>
        <d v="2022-10-09T00:00:00"/>
        <d v="2022-10-10T00:00:00"/>
        <d v="2022-10-24T00:00:00"/>
        <d v="2022-11-08T00:00:00"/>
        <d v="2022-11-19T00:00:00"/>
        <d v="2022-12-03T00:00:00"/>
        <d v="2022-12-17T00:00:00"/>
        <d v="2022-12-21T00:00:00"/>
        <d v="2022-12-24T00:00:00"/>
        <d v="2022-12-26T00:00:00"/>
        <d v="2022-12-31T00:00:00"/>
        <d v="2023-01-16T00:00:00"/>
        <d v="2023-02-03T00:00:00"/>
        <d v="2023-02-17T00:00:00"/>
        <d v="2023-02-21T00:00:00"/>
        <d v="2023-03-03T00:00:00"/>
        <d v="2023-03-05T00:00:00"/>
        <d v="2023-03-13T00:00:00"/>
        <d v="2023-03-27T00:00:00"/>
        <d v="2023-03-31T00:00:00"/>
        <d v="2023-04-04T00:00:00"/>
        <d v="2023-04-16T00:00:00"/>
        <d v="2023-04-22T00:00:00"/>
        <d v="2023-05-06T00:00:00"/>
        <d v="2023-05-08T00:00:00"/>
        <d v="2023-05-09T00:00:00"/>
        <d v="2023-05-13T00:00:00"/>
        <d v="2023-05-17T00:00:00"/>
        <d v="2023-05-29T00:00:00"/>
        <d v="2023-06-05T00:00:00"/>
        <d v="2023-06-20T00:00:00"/>
        <d v="2023-06-29T00:00:00"/>
        <d v="2023-06-30T00:00:00"/>
        <d v="2023-07-02T00:00:00"/>
        <d v="2023-07-15T00:00:00"/>
        <d v="2023-07-17T00:00:00"/>
        <d v="2023-07-24T00:00:00"/>
        <d v="2023-07-31T00:00:00"/>
        <d v="2023-08-06T00:00:00"/>
        <d v="2023-08-14T00:00:00"/>
        <d v="2023-08-20T00:00:00"/>
        <d v="2023-08-24T00:00:00"/>
        <d v="2023-09-04T00:00:00"/>
        <d v="2023-09-12T00:00:00"/>
        <d v="2023-09-22T00:00:00"/>
        <d v="2023-10-01T00:00:00"/>
        <d v="2023-10-10T00:00:00"/>
        <d v="2023-10-24T00:00:00"/>
        <d v="2023-10-27T00:00:00"/>
        <d v="2023-11-03T00:00:00"/>
        <d v="2023-11-06T00:00:00"/>
        <d v="2023-11-11T00:00:00"/>
        <d v="2023-11-25T00:00:00"/>
        <d v="2023-12-02T00:00:00"/>
        <d v="2023-12-13T00:00:00"/>
        <d v="2023-12-16T00:00:00"/>
        <d v="2023-12-19T00:00:00"/>
        <d v="2024-01-04T00:00:00"/>
        <d v="2024-01-07T00:00:00"/>
        <d v="2024-01-12T00:00:00"/>
        <d v="2024-01-27T00:00:00"/>
        <d v="2024-02-04T00:00:00"/>
        <d v="2024-02-20T00:00:00"/>
        <d v="2024-03-07T00:00:00"/>
        <d v="2024-03-08T00:00:00"/>
        <d v="2024-03-11T00:00:00"/>
        <d v="2024-03-26T00:00:00"/>
        <d v="2024-04-06T00:00:00"/>
        <d v="2024-04-10T00:00:00"/>
        <d v="2024-04-18T00:00:00"/>
        <d v="2024-04-24T00:00:00"/>
        <d v="2024-05-11T00:00:00"/>
        <d v="2024-05-29T00:00:00"/>
        <d v="2024-06-04T00:00:00"/>
        <d v="2024-06-12T00:00:00"/>
        <d v="2024-07-03T00:00:00"/>
        <d v="2024-07-24T00:00:00"/>
        <d v="2024-08-20T00:00:00"/>
        <d v="2024-09-01T00:00:00"/>
        <d v="2024-09-23T00:00:00"/>
        <d v="2024-10-08T00:00:00"/>
        <d v="2024-10-25T00:00:00"/>
        <d v="2024-11-04T00:00:00"/>
        <d v="2024-11-08T00:00:00"/>
        <d v="2024-11-09T00:00:00"/>
        <d v="2024-11-18T00:00:00"/>
        <d v="2024-11-19T00:00:00"/>
        <d v="2024-11-21T00:00:00"/>
        <d v="2024-11-26T00:00:00"/>
      </sharedItems>
      <fieldGroup par="27"/>
    </cacheField>
    <cacheField name="Day" numFmtId="1">
      <sharedItems containsSemiMixedTypes="0" containsString="0" containsNumber="1" containsInteger="1" minValue="1" maxValue="31"/>
    </cacheField>
    <cacheField name="Month" numFmtId="1">
      <sharedItems/>
    </cacheField>
    <cacheField name="Year" numFmtId="1">
      <sharedItems containsSemiMixedTypes="0" containsString="0" containsNumber="1" containsInteger="1" minValue="2020" maxValue="2024" count="5">
        <n v="2020"/>
        <n v="2021"/>
        <n v="2022"/>
        <n v="2023"/>
        <n v="2024"/>
      </sharedItems>
    </cacheField>
    <cacheField name="Odometer_km" numFmtId="1">
      <sharedItems containsSemiMixedTypes="0" containsString="0" containsNumber="1" containsInteger="1" minValue="7" maxValue="114620"/>
    </cacheField>
    <cacheField name="Amount_EUR" numFmtId="2">
      <sharedItems containsSemiMixedTypes="0" containsString="0" containsNumber="1" minValue="10" maxValue="82.8"/>
    </cacheField>
    <cacheField name="AVG Amount EUR" numFmtId="2">
      <sharedItems containsSemiMixedTypes="0" containsString="0" containsNumber="1" minValue="43.897381818181827" maxValue="43.897381818181827"/>
    </cacheField>
    <cacheField name="Price_EUR_L" numFmtId="165">
      <sharedItems containsSemiMixedTypes="0" containsString="0" containsNumber="1" minValue="1.0009999999999999" maxValue="2.1389999999999998"/>
    </cacheField>
    <cacheField name="AVG price EUR/L" numFmtId="165">
      <sharedItems containsSemiMixedTypes="0" containsString="0" containsNumber="1" minValue="1.5266109090909097" maxValue="1.5266109090909097"/>
    </cacheField>
    <cacheField name="Volume_L" numFmtId="165">
      <sharedItems containsSemiMixedTypes="0" containsString="0" containsNumber="1" minValue="6.6269999999999998" maxValue="47.12"/>
    </cacheField>
    <cacheField name="AVG Volume L" numFmtId="165">
      <sharedItems containsSemiMixedTypes="0" containsString="0" containsNumber="1" minValue="28.621159999999996" maxValue="28.621159999999996"/>
    </cacheField>
    <cacheField name="Cons_Real_L_100km" numFmtId="2">
      <sharedItems containsString="0" containsBlank="1" containsNumber="1" minValue="4.8899999999999997" maxValue="9.36"/>
    </cacheField>
    <cacheField name="Location_City" numFmtId="0">
      <sharedItems count="37">
        <s v="Banská Bystrica"/>
        <s v="Kežmarok"/>
        <s v="Poprad"/>
        <s v="Nowy Targ"/>
        <s v="Różyniec"/>
        <s v="Alsfeld"/>
        <s v="Worms"/>
        <s v="Gernsheim"/>
        <s v="Pfungstadt"/>
        <s v="Zgorzelec"/>
        <s v="Bukowno"/>
        <s v="Spišská Belá"/>
        <s v="Wien"/>
        <s v="Ort im Innkreis"/>
        <s v="Wolfsthal"/>
        <s v="Braunau am Inn"/>
        <s v="Blaubeuren"/>
        <s v="Ulm"/>
        <s v="Langenau"/>
        <s v="Altenkunstadt"/>
        <s v="Hochstadt am Main"/>
        <s v="Senden"/>
        <s v="Elchingen"/>
        <s v="Veľká Lomnica"/>
        <s v="Biberach"/>
        <s v="Zeleneč"/>
        <s v="Hainburg an der Donau"/>
        <s v="Prostějov"/>
        <s v="Ružomberok"/>
        <s v="Kittsee"/>
        <s v="Nersingen"/>
        <s v="Himmelreich"/>
        <s v="Niedzica"/>
        <s v="Žilina"/>
        <s v="Liptovský Mikuláš"/>
        <s v="Białka Tatrzańska"/>
        <s v="Biberach an der Riß" u="1"/>
      </sharedItems>
    </cacheField>
    <cacheField name="CountryCode" numFmtId="0">
      <sharedItems count="5">
        <s v="SK"/>
        <s v="PL"/>
        <s v="DE"/>
        <s v="AT"/>
        <s v="CZ"/>
      </sharedItems>
    </cacheField>
    <cacheField name="FullFill_Flag" numFmtId="1">
      <sharedItems containsSemiMixedTypes="0" containsString="0" containsNumber="1" containsInteger="1" minValue="0" maxValue="1" count="2">
        <n v="1"/>
        <n v="0"/>
      </sharedItems>
    </cacheField>
    <cacheField name="Cons_Est_L_100km" numFmtId="165">
      <sharedItems containsSemiMixedTypes="0" containsString="0" containsNumber="1" minValue="4.8899999999999997" maxValue="9.36"/>
    </cacheField>
    <cacheField name="Avg Consumption" numFmtId="2">
      <sharedItems containsSemiMixedTypes="0" containsString="0" containsNumber="1" minValue="6.8584689345885703" maxValue="6.8584689345885712"/>
    </cacheField>
    <cacheField name="Distance_km" numFmtId="1">
      <sharedItems containsSemiMixedTypes="0" containsString="0" containsNumber="1" containsInteger="1" minValue="7" maxValue="672"/>
    </cacheField>
    <cacheField name="Fuel_Grade" numFmtId="49">
      <sharedItems containsMixedTypes="1" containsNumber="1" containsInteger="1" minValue="95" maxValue="100" count="4">
        <n v="95"/>
        <n v="98"/>
        <s v="95+"/>
        <n v="100"/>
      </sharedItems>
    </cacheField>
    <cacheField name="Cost_per_km" numFmtId="171">
      <sharedItems containsSemiMixedTypes="0" containsString="0" containsNumber="1" minValue="6.05488E-2" maxValue="0.16698239999999998"/>
    </cacheField>
    <cacheField name="Avg Cost/km" numFmtId="165">
      <sharedItems containsSemiMixedTypes="0" containsString="0" containsNumber="1" minValue="0.10532001395916946" maxValue="0.10532001395916946"/>
    </cacheField>
    <cacheField name="Days_Since_Last_Fill" numFmtId="0">
      <sharedItems containsSemiMixedTypes="0" containsString="0" containsNumber="1" containsInteger="1" minValue="0" maxValue="27"/>
    </cacheField>
    <cacheField name="Multiple Fill-ups" numFmtId="0">
      <sharedItems/>
    </cacheField>
    <cacheField name="IsForeign" numFmtId="0">
      <sharedItems/>
    </cacheField>
    <cacheField name="Months (Date)" numFmtId="0" databaseField="0">
      <fieldGroup base="1">
        <rangePr groupBy="months" startDate="2020-01-09T00:00:00" endDate="2024-11-27T00:00:00"/>
        <groupItems count="14">
          <s v="&lt;1/9/2020"/>
          <s v="Jan"/>
          <s v="Feb"/>
          <s v="Mar"/>
          <s v="Apr"/>
          <s v="May"/>
          <s v="Jun"/>
          <s v="Jul"/>
          <s v="Aug"/>
          <s v="Sep"/>
          <s v="Oct"/>
          <s v="Nov"/>
          <s v="Dec"/>
          <s v="&gt;11/27/2024"/>
        </groupItems>
      </fieldGroup>
    </cacheField>
    <cacheField name="Quarters (Date)" numFmtId="0" databaseField="0">
      <fieldGroup base="1">
        <rangePr groupBy="quarters" startDate="2020-01-09T00:00:00" endDate="2024-11-27T00:00:00"/>
        <groupItems count="6">
          <s v="&lt;1/9/2020"/>
          <s v="Qtr1"/>
          <s v="Qtr2"/>
          <s v="Qtr3"/>
          <s v="Qtr4"/>
          <s v="&gt;11/27/2024"/>
        </groupItems>
      </fieldGroup>
    </cacheField>
    <cacheField name="Years (Date)" numFmtId="0" databaseField="0">
      <fieldGroup base="1">
        <rangePr groupBy="years" startDate="2020-01-09T00:00:00" endDate="2024-11-27T00:00:00"/>
        <groupItems count="7">
          <s v="&lt;1/9/2020"/>
          <s v="2020"/>
          <s v="2021"/>
          <s v="2022"/>
          <s v="2023"/>
          <s v="2024"/>
          <s v="&gt;11/27/2024"/>
        </groupItems>
      </fieldGroup>
    </cacheField>
  </cacheFields>
  <extLst>
    <ext xmlns:x14="http://schemas.microsoft.com/office/spreadsheetml/2009/9/main" uri="{725AE2AE-9491-48be-B2B4-4EB974FC3084}">
      <x14:pivotCacheDefinition pivotCacheId="882026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5">
  <r>
    <n v="1"/>
    <d v="2020-01-09T00:00:00"/>
    <n v="9"/>
    <s v="Jan"/>
    <n v="2020"/>
    <n v="7"/>
    <n v="63.61"/>
    <n v="43.897381818181827"/>
    <n v="1.35"/>
    <n v="1.5266109090909097"/>
    <n v="47.12"/>
    <n v="28.621159999999996"/>
    <n v="6.61"/>
    <s v="Banská Bystrica"/>
    <x v="0"/>
  </r>
  <r>
    <n v="2"/>
    <d v="2020-01-14T00:00:00"/>
    <n v="14"/>
    <s v="Jan"/>
    <n v="2020"/>
    <n v="622"/>
    <n v="54.86"/>
    <n v="43.897381818181827"/>
    <n v="1.35"/>
    <n v="1.5266109090909097"/>
    <n v="40.64"/>
    <n v="28.621159999999996"/>
    <n v="6.93"/>
    <s v="Kežmarok"/>
    <x v="0"/>
  </r>
  <r>
    <n v="3"/>
    <d v="2020-01-22T00:00:00"/>
    <n v="22"/>
    <s v="Jan"/>
    <n v="2020"/>
    <n v="1224"/>
    <n v="55.67"/>
    <n v="43.897381818181827"/>
    <n v="1.335"/>
    <n v="1.5266109090909097"/>
    <n v="41.7"/>
    <n v="28.621159999999996"/>
    <n v="6.96"/>
    <s v="Poprad"/>
    <x v="0"/>
  </r>
  <r>
    <n v="4"/>
    <d v="2020-01-26T00:00:00"/>
    <n v="26"/>
    <s v="Jan"/>
    <n v="2020"/>
    <n v="1621"/>
    <n v="31.83"/>
    <n v="43.897381818181827"/>
    <n v="1.1519999999999999"/>
    <n v="1.5266109090909097"/>
    <n v="27.63"/>
    <n v="28.621159999999996"/>
    <n v="7.21"/>
    <s v="Nowy Targ"/>
    <x v="1"/>
  </r>
  <r>
    <n v="5"/>
    <d v="2020-01-26T00:00:00"/>
    <n v="26"/>
    <s v="Jan"/>
    <n v="2020"/>
    <n v="2061"/>
    <n v="40.51"/>
    <n v="43.897381818181827"/>
    <n v="1.2769999999999999"/>
    <n v="1.5266109090909097"/>
    <n v="31.712"/>
    <n v="28.621159999999996"/>
    <n v="7.07"/>
    <s v="Różyniec"/>
    <x v="1"/>
  </r>
  <r>
    <n v="6"/>
    <d v="2020-01-26T00:00:00"/>
    <n v="26"/>
    <s v="Jan"/>
    <n v="2020"/>
    <n v="2578"/>
    <n v="50.78"/>
    <n v="43.897381818181827"/>
    <n v="1.389"/>
    <n v="1.5266109090909097"/>
    <n v="36.56"/>
    <n v="28.621159999999996"/>
    <n v="7.37"/>
    <s v="Alsfeld"/>
    <x v="2"/>
  </r>
  <r>
    <n v="7"/>
    <d v="2020-02-01T00:00:00"/>
    <n v="1"/>
    <s v="Feb"/>
    <n v="2020"/>
    <n v="3025"/>
    <n v="45.42"/>
    <n v="43.897381818181827"/>
    <n v="1.379"/>
    <n v="1.5266109090909097"/>
    <n v="32.94"/>
    <n v="28.621159999999996"/>
    <n v="7.35"/>
    <s v="Worms"/>
    <x v="2"/>
  </r>
  <r>
    <n v="8"/>
    <d v="2020-02-14T00:00:00"/>
    <n v="14"/>
    <s v="Feb"/>
    <n v="2020"/>
    <n v="3482"/>
    <n v="45.96"/>
    <n v="43.897381818181827"/>
    <n v="1.369"/>
    <n v="1.5266109090909097"/>
    <n v="33.57"/>
    <n v="28.621159999999996"/>
    <n v="7.41"/>
    <s v="Gernsheim"/>
    <x v="2"/>
  </r>
  <r>
    <n v="9"/>
    <d v="2020-02-22T00:00:00"/>
    <n v="22"/>
    <s v="Feb"/>
    <n v="2020"/>
    <n v="3791"/>
    <n v="31.34"/>
    <n v="43.897381818181827"/>
    <n v="1.369"/>
    <n v="1.5266109090909097"/>
    <n v="22.89"/>
    <n v="28.621159999999996"/>
    <n v="6.54"/>
    <s v="Pfungstadt"/>
    <x v="2"/>
  </r>
  <r>
    <n v="10"/>
    <d v="2020-02-22T00:00:00"/>
    <n v="22"/>
    <s v="Feb"/>
    <n v="2020"/>
    <n v="4388"/>
    <n v="46.49"/>
    <n v="43.897381818181827"/>
    <n v="1.1910000000000001"/>
    <n v="1.5266109090909097"/>
    <n v="39.04"/>
    <n v="28.621159999999996"/>
    <n v="6.77"/>
    <s v="Zgorzelec"/>
    <x v="1"/>
  </r>
  <r>
    <n v="11"/>
    <d v="2020-02-22T00:00:00"/>
    <n v="22"/>
    <s v="Feb"/>
    <n v="2020"/>
    <n v="4790"/>
    <n v="31.75"/>
    <n v="43.897381818181827"/>
    <n v="1.1659999999999999"/>
    <n v="1.5266109090909097"/>
    <n v="27.22"/>
    <n v="28.621159999999996"/>
    <n v="6.94"/>
    <s v="Bukowno"/>
    <x v="1"/>
  </r>
  <r>
    <n v="12"/>
    <d v="2020-03-05T00:00:00"/>
    <n v="5"/>
    <s v="Mar"/>
    <n v="2020"/>
    <n v="5407"/>
    <n v="55.6"/>
    <n v="43.897381818181827"/>
    <n v="1.2989999999999999"/>
    <n v="1.5266109090909097"/>
    <n v="42.8"/>
    <n v="28.621159999999996"/>
    <n v="6.71"/>
    <s v="Spišská Belá"/>
    <x v="0"/>
  </r>
  <r>
    <n v="13"/>
    <d v="2020-03-08T00:00:00"/>
    <n v="8"/>
    <s v="Mar"/>
    <n v="2020"/>
    <n v="5929"/>
    <n v="38.1"/>
    <n v="43.897381818181827"/>
    <n v="1.0880000000000001"/>
    <n v="1.5266109090909097"/>
    <n v="35.020000000000003"/>
    <n v="28.621159999999996"/>
    <n v="7.5"/>
    <s v="Wien"/>
    <x v="3"/>
  </r>
  <r>
    <n v="14"/>
    <d v="2020-03-08T00:00:00"/>
    <n v="8"/>
    <s v="Mar"/>
    <n v="2020"/>
    <n v="6188"/>
    <n v="21.35"/>
    <n v="43.897381818181827"/>
    <n v="1.099"/>
    <n v="1.5266109090909097"/>
    <n v="19.427"/>
    <n v="28.621159999999996"/>
    <n v="8.3000000000000007"/>
    <s v="Ort im Innkreis"/>
    <x v="3"/>
  </r>
  <r>
    <n v="15"/>
    <d v="2020-03-15T00:00:00"/>
    <n v="15"/>
    <s v="Mar"/>
    <n v="2020"/>
    <n v="6489"/>
    <n v="26.32"/>
    <n v="43.897381818181827"/>
    <n v="1.054"/>
    <n v="1.5266109090909097"/>
    <n v="24.97"/>
    <n v="28.621159999999996"/>
    <n v="8.36"/>
    <s v="Ort im Innkreis"/>
    <x v="3"/>
  </r>
  <r>
    <n v="16"/>
    <d v="2020-03-15T00:00:00"/>
    <n v="15"/>
    <s v="Mar"/>
    <n v="2020"/>
    <n v="6747"/>
    <n v="21.66"/>
    <n v="43.897381818181827"/>
    <n v="1.004"/>
    <n v="1.5266109090909097"/>
    <n v="21.57"/>
    <n v="28.621159999999996"/>
    <n v="6.92"/>
    <s v="Wien"/>
    <x v="3"/>
  </r>
  <r>
    <n v="17"/>
    <d v="2020-03-30T00:00:00"/>
    <n v="30"/>
    <s v="Mar"/>
    <n v="2020"/>
    <n v="7249"/>
    <n v="19.989999999999998"/>
    <n v="43.897381818181827"/>
    <n v="1.155"/>
    <n v="1.5266109090909097"/>
    <n v="17.309999999999999"/>
    <n v="28.621159999999996"/>
    <m/>
    <s v="Kežmarok"/>
    <x v="0"/>
  </r>
  <r>
    <n v="18"/>
    <d v="2020-04-14T00:00:00"/>
    <n v="14"/>
    <s v="Apr"/>
    <n v="2020"/>
    <n v="7488"/>
    <n v="20"/>
    <n v="43.897381818181827"/>
    <n v="1.119"/>
    <n v="1.5266109090909097"/>
    <n v="17.873000000000001"/>
    <n v="28.621159999999996"/>
    <m/>
    <s v="Spišská Belá"/>
    <x v="0"/>
  </r>
  <r>
    <n v="19"/>
    <d v="2020-04-26T00:00:00"/>
    <n v="26"/>
    <s v="Apr"/>
    <n v="2020"/>
    <n v="7819"/>
    <n v="20"/>
    <n v="43.897381818181827"/>
    <n v="1.109"/>
    <n v="1.5266109090909097"/>
    <n v="18.033999999999999"/>
    <n v="28.621159999999996"/>
    <m/>
    <s v="Spišská Belá"/>
    <x v="0"/>
  </r>
  <r>
    <n v="20"/>
    <d v="2020-05-02T00:00:00"/>
    <n v="2"/>
    <s v="May"/>
    <n v="2020"/>
    <n v="8100"/>
    <n v="30"/>
    <n v="43.897381818181827"/>
    <n v="1.085"/>
    <n v="1.5266109090909097"/>
    <n v="27.65"/>
    <n v="28.621159999999996"/>
    <m/>
    <s v="Spišská Belá"/>
    <x v="0"/>
  </r>
  <r>
    <n v="21"/>
    <d v="2020-05-12T00:00:00"/>
    <n v="12"/>
    <s v="May"/>
    <n v="2020"/>
    <n v="8484"/>
    <n v="20"/>
    <n v="43.897381818181827"/>
    <n v="1.085"/>
    <n v="1.5266109090909097"/>
    <n v="18.43"/>
    <n v="28.621159999999996"/>
    <m/>
    <s v="Spišská Belá"/>
    <x v="0"/>
  </r>
  <r>
    <n v="22"/>
    <d v="2020-05-14T00:00:00"/>
    <n v="14"/>
    <s v="May"/>
    <n v="2020"/>
    <n v="8572"/>
    <n v="29.38"/>
    <n v="43.897381818181827"/>
    <n v="1.085"/>
    <n v="1.5266109090909097"/>
    <n v="27.08"/>
    <n v="28.621159999999996"/>
    <n v="6.81"/>
    <s v="Kežmarok"/>
    <x v="0"/>
  </r>
  <r>
    <n v="23"/>
    <d v="2020-05-18T00:00:00"/>
    <n v="18"/>
    <s v="May"/>
    <n v="2020"/>
    <n v="9134"/>
    <n v="20"/>
    <n v="43.897381818181827"/>
    <n v="1.085"/>
    <n v="1.5266109090909097"/>
    <n v="18.433"/>
    <n v="28.621159999999996"/>
    <m/>
    <s v="Spišská Belá"/>
    <x v="0"/>
  </r>
  <r>
    <n v="24"/>
    <d v="2020-05-22T00:00:00"/>
    <n v="22"/>
    <s v="May"/>
    <n v="2020"/>
    <n v="9372"/>
    <n v="25.05"/>
    <n v="43.897381818181827"/>
    <n v="1.085"/>
    <n v="1.5266109090909097"/>
    <n v="23.09"/>
    <n v="28.621159999999996"/>
    <m/>
    <s v="Spišská Belá"/>
    <x v="0"/>
  </r>
  <r>
    <n v="25"/>
    <d v="2020-06-01T00:00:00"/>
    <n v="1"/>
    <s v="Jun"/>
    <n v="2020"/>
    <n v="9720"/>
    <n v="25"/>
    <n v="43.897381818181827"/>
    <n v="1.105"/>
    <n v="1.5266109090909097"/>
    <n v="22.62"/>
    <n v="28.621159999999996"/>
    <m/>
    <s v="Spišská Belá"/>
    <x v="0"/>
  </r>
  <r>
    <n v="26"/>
    <d v="2020-06-09T00:00:00"/>
    <n v="9"/>
    <s v="Jun"/>
    <n v="2020"/>
    <n v="10032"/>
    <n v="20"/>
    <n v="43.897381818181827"/>
    <n v="1.125"/>
    <n v="1.5266109090909097"/>
    <n v="17.78"/>
    <n v="28.621159999999996"/>
    <m/>
    <s v="Spišská Belá"/>
    <x v="0"/>
  </r>
  <r>
    <n v="27"/>
    <d v="2020-06-18T00:00:00"/>
    <n v="18"/>
    <s v="Jun"/>
    <n v="2020"/>
    <n v="10335"/>
    <n v="25"/>
    <n v="43.897381818181827"/>
    <n v="1.139"/>
    <n v="1.5266109090909097"/>
    <n v="21.95"/>
    <n v="28.621159999999996"/>
    <m/>
    <s v="Spišská Belá"/>
    <x v="0"/>
  </r>
  <r>
    <n v="28"/>
    <d v="2020-06-29T00:00:00"/>
    <n v="29"/>
    <s v="Jun"/>
    <n v="2020"/>
    <n v="10668"/>
    <n v="20.010000000000002"/>
    <n v="43.897381818181827"/>
    <n v="1.375"/>
    <n v="1.5266109090909097"/>
    <n v="14.55"/>
    <n v="28.621159999999996"/>
    <m/>
    <s v="Spišská Belá"/>
    <x v="0"/>
  </r>
  <r>
    <n v="29"/>
    <d v="2020-07-10T00:00:00"/>
    <n v="10"/>
    <s v="Jul"/>
    <n v="2020"/>
    <n v="10869"/>
    <n v="25"/>
    <n v="43.897381818181827"/>
    <n v="1.1850000000000001"/>
    <n v="1.5266109090909097"/>
    <n v="21.1"/>
    <n v="28.621159999999996"/>
    <m/>
    <s v="Spišská Belá"/>
    <x v="0"/>
  </r>
  <r>
    <n v="30"/>
    <d v="2020-07-27T00:00:00"/>
    <n v="27"/>
    <s v="Jul"/>
    <n v="2020"/>
    <n v="11186"/>
    <n v="20"/>
    <n v="43.897381818181827"/>
    <n v="1.1850000000000001"/>
    <n v="1.5266109090909097"/>
    <n v="16.878"/>
    <n v="28.621159999999996"/>
    <m/>
    <s v="Spišská Belá"/>
    <x v="0"/>
  </r>
  <r>
    <n v="31"/>
    <d v="2020-08-04T00:00:00"/>
    <n v="4"/>
    <s v="Aug"/>
    <n v="2020"/>
    <n v="11392"/>
    <n v="20"/>
    <n v="43.897381818181827"/>
    <n v="1.165"/>
    <n v="1.5266109090909097"/>
    <n v="17.170000000000002"/>
    <n v="28.621159999999996"/>
    <m/>
    <s v="Spišská Belá"/>
    <x v="0"/>
  </r>
  <r>
    <n v="32"/>
    <d v="2020-08-17T00:00:00"/>
    <n v="17"/>
    <s v="Aug"/>
    <n v="2020"/>
    <n v="11722"/>
    <n v="47.82"/>
    <n v="43.897381818181827"/>
    <n v="1.165"/>
    <n v="1.5266109090909097"/>
    <n v="41.05"/>
    <n v="28.621159999999996"/>
    <n v="5.96"/>
    <s v="Spišská Belá"/>
    <x v="0"/>
  </r>
  <r>
    <n v="33"/>
    <d v="2020-08-18T00:00:00"/>
    <n v="18"/>
    <s v="Aug"/>
    <n v="2020"/>
    <n v="12098"/>
    <n v="23.88"/>
    <n v="43.897381818181827"/>
    <n v="1.0660000000000001"/>
    <n v="1.5266109090909097"/>
    <n v="22.4"/>
    <n v="28.621159999999996"/>
    <n v="5.68"/>
    <s v="Wolfsthal"/>
    <x v="3"/>
  </r>
  <r>
    <n v="34"/>
    <d v="2020-08-18T00:00:00"/>
    <n v="18"/>
    <s v="Aug"/>
    <n v="2020"/>
    <n v="12444"/>
    <n v="21.13"/>
    <n v="43.897381818181827"/>
    <n v="1.0740000000000001"/>
    <n v="1.5266109090909097"/>
    <n v="19.670000000000002"/>
    <n v="28.621159999999996"/>
    <n v="6.03"/>
    <s v="Braunau am Inn"/>
    <x v="3"/>
  </r>
  <r>
    <n v="35"/>
    <d v="2020-08-24T00:00:00"/>
    <n v="24"/>
    <s v="Aug"/>
    <n v="2020"/>
    <n v="12979"/>
    <n v="40.31"/>
    <n v="43.897381818181827"/>
    <n v="1.2490000000000001"/>
    <n v="1.5266109090909097"/>
    <n v="32.274000000000001"/>
    <n v="28.621159999999996"/>
    <n v="6.85"/>
    <s v="Blaubeuren"/>
    <x v="2"/>
  </r>
  <r>
    <n v="36"/>
    <d v="2020-09-08T00:00:00"/>
    <n v="8"/>
    <s v="Sep"/>
    <n v="2020"/>
    <n v="13598"/>
    <n v="20"/>
    <n v="43.897381818181827"/>
    <n v="1.1890000000000001"/>
    <n v="1.5266109090909097"/>
    <n v="16.82"/>
    <n v="28.621159999999996"/>
    <m/>
    <s v="Blaubeuren"/>
    <x v="2"/>
  </r>
  <r>
    <n v="37"/>
    <d v="2020-09-13T00:00:00"/>
    <n v="13"/>
    <s v="Sep"/>
    <n v="2020"/>
    <n v="13769"/>
    <n v="20"/>
    <n v="43.897381818181827"/>
    <n v="1.169"/>
    <n v="1.5266109090909097"/>
    <n v="17.11"/>
    <n v="28.621159999999996"/>
    <m/>
    <s v="Blaubeuren"/>
    <x v="2"/>
  </r>
  <r>
    <n v="38"/>
    <d v="2020-09-28T00:00:00"/>
    <n v="28"/>
    <s v="Sep"/>
    <n v="2020"/>
    <n v="14090"/>
    <n v="20"/>
    <n v="43.897381818181827"/>
    <n v="1.2190000000000001"/>
    <n v="1.5266109090909097"/>
    <n v="16.41"/>
    <n v="28.621159999999996"/>
    <m/>
    <s v="Ulm"/>
    <x v="2"/>
  </r>
  <r>
    <n v="39"/>
    <d v="2020-10-16T00:00:00"/>
    <n v="16"/>
    <s v="Oct"/>
    <n v="2020"/>
    <n v="14292"/>
    <n v="47.91"/>
    <n v="43.897381818181827"/>
    <n v="1.2090000000000001"/>
    <n v="1.5266109090909097"/>
    <n v="39.628"/>
    <n v="28.621159999999996"/>
    <n v="6.87"/>
    <s v="Langenau"/>
    <x v="2"/>
  </r>
  <r>
    <n v="40"/>
    <d v="2020-10-20T00:00:00"/>
    <n v="20"/>
    <s v="Oct"/>
    <n v="2020"/>
    <n v="14606"/>
    <n v="22.42"/>
    <n v="43.897381818181827"/>
    <n v="1.0389999999999999"/>
    <n v="1.5266109090909097"/>
    <n v="21.577999999999999"/>
    <n v="28.621159999999996"/>
    <n v="7.21"/>
    <s v="Braunau am Inn"/>
    <x v="3"/>
  </r>
  <r>
    <n v="41"/>
    <d v="2020-10-21T00:00:00"/>
    <n v="21"/>
    <s v="Oct"/>
    <n v="2020"/>
    <n v="14951"/>
    <n v="26.26"/>
    <n v="43.897381818181827"/>
    <n v="1.056"/>
    <n v="1.5266109090909097"/>
    <n v="24.867000000000001"/>
    <n v="28.621159999999996"/>
    <n v="6.75"/>
    <s v="Wolfsthal"/>
    <x v="3"/>
  </r>
  <r>
    <n v="42"/>
    <d v="2020-10-28T00:00:00"/>
    <n v="28"/>
    <s v="Oct"/>
    <n v="2020"/>
    <n v="15514"/>
    <n v="30"/>
    <n v="43.897381818181827"/>
    <n v="1.1890000000000001"/>
    <n v="1.5266109090909097"/>
    <n v="25.23"/>
    <n v="28.621159999999996"/>
    <m/>
    <s v="Spišská Belá"/>
    <x v="0"/>
  </r>
  <r>
    <n v="43"/>
    <d v="2020-10-28T00:00:00"/>
    <n v="28"/>
    <s v="Oct"/>
    <n v="2020"/>
    <n v="15880"/>
    <n v="38.78"/>
    <n v="43.897381818181827"/>
    <n v="1.036"/>
    <n v="1.5266109090909097"/>
    <n v="37.432000000000002"/>
    <n v="28.621159999999996"/>
    <n v="7.28"/>
    <s v="Wolfsthal"/>
    <x v="3"/>
  </r>
  <r>
    <n v="44"/>
    <d v="2020-10-29T00:00:00"/>
    <n v="29"/>
    <s v="Oct"/>
    <n v="2020"/>
    <n v="16227"/>
    <n v="28.27"/>
    <n v="43.897381818181827"/>
    <n v="1.119"/>
    <n v="1.5266109090909097"/>
    <n v="25.263999999999999"/>
    <n v="28.621159999999996"/>
    <n v="7.52"/>
    <s v="Braunau am Inn"/>
    <x v="3"/>
  </r>
  <r>
    <n v="45"/>
    <d v="2020-11-07T00:00:00"/>
    <n v="7"/>
    <s v="Nov"/>
    <n v="2020"/>
    <n v="16670"/>
    <n v="30"/>
    <n v="43.897381818181827"/>
    <n v="1.139"/>
    <n v="1.5266109090909097"/>
    <n v="26.34"/>
    <n v="28.621159999999996"/>
    <m/>
    <s v="Langenau"/>
    <x v="2"/>
  </r>
  <r>
    <n v="46"/>
    <d v="2020-12-04T00:00:00"/>
    <n v="4"/>
    <s v="Dec"/>
    <n v="2020"/>
    <n v="17047"/>
    <n v="25.28"/>
    <n v="43.897381818181827"/>
    <n v="1.149"/>
    <n v="1.5266109090909097"/>
    <n v="22"/>
    <n v="28.621159999999996"/>
    <m/>
    <s v="Ulm"/>
    <x v="2"/>
  </r>
  <r>
    <n v="47"/>
    <d v="2020-12-23T00:00:00"/>
    <n v="23"/>
    <s v="Dec"/>
    <n v="2020"/>
    <n v="17399"/>
    <n v="30.02"/>
    <n v="43.897381818181827"/>
    <n v="1.179"/>
    <n v="1.5266109090909097"/>
    <n v="25.462"/>
    <n v="28.621159999999996"/>
    <m/>
    <s v="Ulm"/>
    <x v="2"/>
  </r>
  <r>
    <n v="48"/>
    <d v="2020-12-31T00:00:00"/>
    <n v="31"/>
    <s v="Dec"/>
    <n v="2020"/>
    <n v="17697"/>
    <n v="40.19"/>
    <n v="43.897381818181827"/>
    <n v="1.0940000000000001"/>
    <n v="1.5266109090909097"/>
    <n v="36.737000000000002"/>
    <n v="28.621159999999996"/>
    <n v="6.32"/>
    <s v="Braunau am Inn"/>
    <x v="3"/>
  </r>
  <r>
    <n v="49"/>
    <d v="2020-12-31T00:00:00"/>
    <n v="31"/>
    <s v="Dec"/>
    <n v="2020"/>
    <n v="18045"/>
    <n v="24.42"/>
    <n v="43.897381818181827"/>
    <n v="1.111"/>
    <n v="1.5266109090909097"/>
    <n v="21.98"/>
    <n v="28.621159999999996"/>
    <n v="7.28"/>
    <s v="Wolfsthal"/>
    <x v="3"/>
  </r>
  <r>
    <n v="50"/>
    <d v="2021-01-11T00:00:00"/>
    <n v="11"/>
    <s v="Jan"/>
    <n v="2021"/>
    <n v="18607"/>
    <n v="20"/>
    <n v="43.897381818181827"/>
    <n v="1.2290000000000001"/>
    <n v="1.5266109090909097"/>
    <n v="16.27"/>
    <n v="28.621159999999996"/>
    <m/>
    <s v="Spišská Belá"/>
    <x v="0"/>
  </r>
  <r>
    <n v="51"/>
    <d v="2021-01-15T00:00:00"/>
    <n v="15"/>
    <s v="Jan"/>
    <n v="2021"/>
    <n v="18708"/>
    <n v="32.159999999999997"/>
    <n v="43.897381818181827"/>
    <n v="1.0049999999999999"/>
    <n v="1.5266109090909097"/>
    <n v="31.99"/>
    <n v="28.621159999999996"/>
    <n v="6.56"/>
    <s v="Nowy Targ"/>
    <x v="1"/>
  </r>
  <r>
    <n v="52"/>
    <d v="2021-01-15T00:00:00"/>
    <n v="15"/>
    <s v="Jan"/>
    <n v="2021"/>
    <n v="19206"/>
    <n v="32.72"/>
    <n v="43.897381818181827"/>
    <n v="1.0009999999999999"/>
    <n v="1.5266109090909097"/>
    <n v="32.68"/>
    <n v="28.621159999999996"/>
    <n v="7.13"/>
    <s v="Zgorzelec"/>
    <x v="1"/>
  </r>
  <r>
    <n v="53"/>
    <d v="2021-01-30T00:00:00"/>
    <n v="30"/>
    <s v="Jan"/>
    <n v="2021"/>
    <n v="19763"/>
    <n v="35"/>
    <n v="43.897381818181827"/>
    <n v="1.2989999999999999"/>
    <n v="1.5266109090909097"/>
    <n v="26.94"/>
    <n v="28.621159999999996"/>
    <m/>
    <s v="Altenkunstadt"/>
    <x v="2"/>
  </r>
  <r>
    <n v="54"/>
    <d v="2021-02-06T00:00:00"/>
    <n v="6"/>
    <s v="Feb"/>
    <n v="2021"/>
    <n v="19904"/>
    <n v="15"/>
    <n v="43.897381818181827"/>
    <n v="1.2989999999999999"/>
    <n v="1.5266109090909097"/>
    <n v="11.55"/>
    <n v="28.621159999999996"/>
    <m/>
    <s v="Hochstadt am Main"/>
    <x v="2"/>
  </r>
  <r>
    <n v="55"/>
    <d v="2021-02-09T00:00:00"/>
    <n v="9"/>
    <s v="Feb"/>
    <n v="2021"/>
    <n v="20310"/>
    <n v="50.2"/>
    <n v="43.897381818181827"/>
    <n v="1.2490000000000001"/>
    <n v="1.5266109090909097"/>
    <n v="40.19"/>
    <n v="28.621159999999996"/>
    <n v="6.63"/>
    <s v="Ulm"/>
    <x v="2"/>
  </r>
  <r>
    <n v="56"/>
    <d v="2021-02-25T00:00:00"/>
    <n v="25"/>
    <s v="Feb"/>
    <n v="2021"/>
    <n v="20897"/>
    <n v="40.01"/>
    <n v="43.897381818181827"/>
    <n v="1.4490000000000001"/>
    <n v="1.5266109090909097"/>
    <n v="27.61"/>
    <n v="28.621159999999996"/>
    <m/>
    <s v="Senden"/>
    <x v="2"/>
  </r>
  <r>
    <n v="57"/>
    <d v="2021-03-10T00:00:00"/>
    <n v="10"/>
    <s v="Mar"/>
    <n v="2021"/>
    <n v="21314"/>
    <n v="55.27"/>
    <n v="43.897381818181827"/>
    <n v="1.419"/>
    <n v="1.5266109090909097"/>
    <n v="38.950000000000003"/>
    <n v="28.621159999999996"/>
    <n v="6.42"/>
    <s v="Senden"/>
    <x v="2"/>
  </r>
  <r>
    <n v="58"/>
    <d v="2021-03-24T00:00:00"/>
    <n v="24"/>
    <s v="Mar"/>
    <n v="2021"/>
    <n v="21931"/>
    <n v="55.44"/>
    <n v="43.897381818181827"/>
    <n v="1.399"/>
    <n v="1.5266109090909097"/>
    <n v="39.630000000000003"/>
    <n v="28.621159999999996"/>
    <n v="6.15"/>
    <s v="Senden"/>
    <x v="2"/>
  </r>
  <r>
    <n v="59"/>
    <d v="2021-04-08T00:00:00"/>
    <n v="8"/>
    <s v="Apr"/>
    <n v="2021"/>
    <n v="22561"/>
    <n v="55.39"/>
    <n v="43.897381818181827"/>
    <n v="1.429"/>
    <n v="1.5266109090909097"/>
    <n v="38.761000000000003"/>
    <n v="28.621159999999996"/>
    <n v="6.54"/>
    <s v="Senden"/>
    <x v="2"/>
  </r>
  <r>
    <n v="60"/>
    <d v="2021-04-23T00:00:00"/>
    <n v="23"/>
    <s v="Apr"/>
    <n v="2021"/>
    <n v="23223"/>
    <n v="61"/>
    <n v="43.897381818181827"/>
    <n v="1.409"/>
    <n v="1.5266109090909097"/>
    <n v="43.292999999999999"/>
    <n v="28.621159999999996"/>
    <n v="6.37"/>
    <s v="Senden"/>
    <x v="2"/>
  </r>
  <r>
    <n v="61"/>
    <d v="2021-05-08T00:00:00"/>
    <n v="8"/>
    <s v="May"/>
    <n v="2021"/>
    <n v="23850"/>
    <n v="30"/>
    <n v="43.897381818181827"/>
    <n v="1.4690000000000001"/>
    <n v="1.5266109090909097"/>
    <n v="20.422000000000001"/>
    <n v="28.621159999999996"/>
    <m/>
    <s v="Elchingen"/>
    <x v="2"/>
  </r>
  <r>
    <n v="62"/>
    <d v="2021-05-08T00:00:00"/>
    <n v="8"/>
    <s v="May"/>
    <n v="2021"/>
    <n v="24098"/>
    <n v="42.65"/>
    <n v="43.897381818181827"/>
    <n v="1.2090000000000001"/>
    <n v="1.5266109090909097"/>
    <n v="35.28"/>
    <n v="28.621159999999996"/>
    <n v="5.93"/>
    <s v="Braunau am Inn"/>
    <x v="3"/>
  </r>
  <r>
    <n v="63"/>
    <d v="2021-05-08T00:00:00"/>
    <n v="8"/>
    <s v="May"/>
    <n v="2021"/>
    <n v="24456"/>
    <n v="26.72"/>
    <n v="43.897381818181827"/>
    <n v="1.258"/>
    <n v="1.5266109090909097"/>
    <n v="21.24"/>
    <n v="28.621159999999996"/>
    <n v="6.71"/>
    <s v="Wolfsthal"/>
    <x v="3"/>
  </r>
  <r>
    <n v="64"/>
    <d v="2021-05-13T00:00:00"/>
    <n v="13"/>
    <s v="May"/>
    <n v="2021"/>
    <n v="25040"/>
    <n v="30.01"/>
    <n v="43.897381818181827"/>
    <n v="1.369"/>
    <n v="1.5266109090909097"/>
    <n v="21.92"/>
    <n v="28.621159999999996"/>
    <m/>
    <s v="Veľká Lomnica"/>
    <x v="0"/>
  </r>
  <r>
    <n v="65"/>
    <d v="2021-05-23T00:00:00"/>
    <n v="23"/>
    <s v="May"/>
    <n v="2021"/>
    <n v="25396"/>
    <n v="45.01"/>
    <n v="43.897381818181827"/>
    <n v="1.3540000000000001"/>
    <n v="1.5266109090909097"/>
    <n v="33.24"/>
    <n v="28.621159999999996"/>
    <m/>
    <s v="Kežmarok"/>
    <x v="0"/>
  </r>
  <r>
    <n v="66"/>
    <d v="2021-05-25T00:00:00"/>
    <n v="25"/>
    <s v="May"/>
    <n v="2021"/>
    <n v="25797"/>
    <n v="44.15"/>
    <n v="43.897381818181827"/>
    <n v="1.266"/>
    <n v="1.5266109090909097"/>
    <n v="34.869999999999997"/>
    <n v="28.621159999999996"/>
    <n v="7.22"/>
    <s v="Wolfsthal"/>
    <x v="3"/>
  </r>
  <r>
    <n v="67"/>
    <d v="2021-05-25T00:00:00"/>
    <n v="25"/>
    <s v="May"/>
    <n v="2021"/>
    <n v="26143"/>
    <n v="29.71"/>
    <n v="43.897381818181827"/>
    <n v="1.1890000000000001"/>
    <n v="1.5266109090909097"/>
    <n v="24.99"/>
    <n v="28.621159999999996"/>
    <n v="7.32"/>
    <s v="Braunau am Inn"/>
    <x v="3"/>
  </r>
  <r>
    <n v="68"/>
    <d v="2021-06-02T00:00:00"/>
    <n v="2"/>
    <s v="Jun"/>
    <n v="2021"/>
    <n v="26665"/>
    <n v="55"/>
    <n v="43.897381818181827"/>
    <n v="1.4390000000000001"/>
    <n v="1.5266109090909097"/>
    <n v="38.220999999999997"/>
    <n v="28.621159999999996"/>
    <n v="6.65"/>
    <s v="Senden"/>
    <x v="2"/>
  </r>
  <r>
    <n v="69"/>
    <d v="2021-06-18T00:00:00"/>
    <n v="18"/>
    <s v="Jun"/>
    <n v="2021"/>
    <n v="27303"/>
    <n v="61.89"/>
    <n v="43.897381818181827"/>
    <n v="1.4590000000000001"/>
    <n v="1.5266109090909097"/>
    <n v="42.42"/>
    <n v="28.621159999999996"/>
    <n v="6.39"/>
    <s v="Elchingen"/>
    <x v="2"/>
  </r>
  <r>
    <n v="70"/>
    <d v="2021-07-06T00:00:00"/>
    <n v="6"/>
    <s v="Jul"/>
    <n v="2021"/>
    <n v="27960"/>
    <n v="62.04"/>
    <n v="43.897381818181827"/>
    <n v="1.4790000000000001"/>
    <n v="1.5266109090909097"/>
    <n v="41.95"/>
    <n v="28.621159999999996"/>
    <n v="6.67"/>
    <s v="Elchingen"/>
    <x v="2"/>
  </r>
  <r>
    <n v="71"/>
    <d v="2021-07-19T00:00:00"/>
    <n v="19"/>
    <s v="Jul"/>
    <n v="2021"/>
    <n v="28442"/>
    <n v="25.02"/>
    <n v="43.897381818181827"/>
    <n v="1.5089999999999999"/>
    <n v="1.5266109090909097"/>
    <n v="16.581"/>
    <n v="28.621159999999996"/>
    <m/>
    <s v="Senden"/>
    <x v="2"/>
  </r>
  <r>
    <n v="72"/>
    <d v="2021-07-24T00:00:00"/>
    <n v="24"/>
    <s v="Jul"/>
    <n v="2021"/>
    <n v="28686"/>
    <n v="10"/>
    <n v="43.897381818181827"/>
    <n v="1.5089999999999999"/>
    <n v="1.5266109090909097"/>
    <n v="6.63"/>
    <n v="28.621159999999996"/>
    <m/>
    <s v="Elchingen"/>
    <x v="2"/>
  </r>
  <r>
    <n v="73"/>
    <d v="2021-07-25T00:00:00"/>
    <n v="25"/>
    <s v="Jul"/>
    <n v="2021"/>
    <n v="28936"/>
    <n v="54.61"/>
    <n v="43.897381818181827"/>
    <n v="1.304"/>
    <n v="1.5266109090909097"/>
    <n v="41.88"/>
    <n v="28.621159999999996"/>
    <n v="6.36"/>
    <s v="Braunau am Inn"/>
    <x v="3"/>
  </r>
  <r>
    <n v="74"/>
    <d v="2021-07-25T00:00:00"/>
    <n v="25"/>
    <s v="Jul"/>
    <n v="2021"/>
    <n v="29283"/>
    <n v="28.79"/>
    <n v="43.897381818181827"/>
    <n v="1.3049999999999999"/>
    <n v="1.5266109090909097"/>
    <n v="22.06"/>
    <n v="28.621159999999996"/>
    <n v="6.94"/>
    <s v="Wolfsthal"/>
    <x v="3"/>
  </r>
  <r>
    <n v="75"/>
    <d v="2021-07-31T00:00:00"/>
    <n v="31"/>
    <s v="Jul"/>
    <n v="2021"/>
    <n v="29825"/>
    <n v="20.010000000000002"/>
    <n v="43.897381818181827"/>
    <n v="1.4450000000000001"/>
    <n v="1.5266109090909097"/>
    <n v="13.85"/>
    <n v="28.621159999999996"/>
    <m/>
    <s v="Spišská Belá"/>
    <x v="0"/>
  </r>
  <r>
    <n v="76"/>
    <d v="2021-08-05T00:00:00"/>
    <n v="5"/>
    <s v="Aug"/>
    <n v="2021"/>
    <n v="29999"/>
    <n v="20"/>
    <n v="43.897381818181827"/>
    <n v="1.4490000000000001"/>
    <n v="1.5266109090909097"/>
    <n v="13.8"/>
    <n v="28.621159999999996"/>
    <m/>
    <s v="Poprad"/>
    <x v="0"/>
  </r>
  <r>
    <n v="77"/>
    <d v="2021-08-08T00:00:00"/>
    <n v="8"/>
    <s v="Aug"/>
    <n v="2021"/>
    <n v="30234"/>
    <n v="54.65"/>
    <n v="43.897381818181827"/>
    <n v="1.423"/>
    <n v="1.5266109090909097"/>
    <n v="38.380000000000003"/>
    <n v="28.621159999999996"/>
    <n v="5.93"/>
    <s v="Kežmarok"/>
    <x v="0"/>
  </r>
  <r>
    <n v="78"/>
    <d v="2021-08-08T00:00:00"/>
    <n v="8"/>
    <s v="Aug"/>
    <n v="2021"/>
    <n v="30591"/>
    <n v="28.15"/>
    <n v="43.897381818181827"/>
    <n v="1.329"/>
    <n v="1.5266109090909097"/>
    <n v="21.18"/>
    <n v="28.621159999999996"/>
    <n v="5.92"/>
    <s v="Wolfsthal"/>
    <x v="3"/>
  </r>
  <r>
    <n v="79"/>
    <d v="2021-08-08T00:00:00"/>
    <n v="8"/>
    <s v="Aug"/>
    <n v="2021"/>
    <n v="30937"/>
    <n v="27.44"/>
    <n v="43.897381818181827"/>
    <n v="1.339"/>
    <n v="1.5266109090909097"/>
    <n v="20.49"/>
    <n v="28.621159999999996"/>
    <n v="6.85"/>
    <s v="Braunau am Inn"/>
    <x v="3"/>
  </r>
  <r>
    <n v="80"/>
    <d v="2021-08-19T00:00:00"/>
    <n v="19"/>
    <s v="Aug"/>
    <n v="2021"/>
    <n v="31563"/>
    <n v="63.83"/>
    <n v="43.897381818181827"/>
    <n v="1.4890000000000001"/>
    <n v="1.5266109090909097"/>
    <n v="42.87"/>
    <n v="28.621159999999996"/>
    <n v="6.29"/>
    <s v="Elchingen"/>
    <x v="2"/>
  </r>
  <r>
    <n v="81"/>
    <d v="2021-09-05T00:00:00"/>
    <n v="5"/>
    <s v="Sep"/>
    <n v="2021"/>
    <n v="32162"/>
    <n v="58.38"/>
    <n v="43.897381818181827"/>
    <n v="1.5489999999999999"/>
    <n v="1.5266109090909097"/>
    <n v="37.69"/>
    <n v="28.621159999999996"/>
    <n v="6.38"/>
    <s v="Elchingen"/>
    <x v="2"/>
  </r>
  <r>
    <n v="82"/>
    <d v="2021-09-22T00:00:00"/>
    <n v="22"/>
    <s v="Sep"/>
    <n v="2021"/>
    <n v="32735"/>
    <n v="50"/>
    <n v="43.897381818181827"/>
    <n v="1.5589999999999999"/>
    <n v="1.5266109090909097"/>
    <n v="32.072000000000003"/>
    <n v="28.621159999999996"/>
    <m/>
    <s v="Elchingen"/>
    <x v="2"/>
  </r>
  <r>
    <n v="83"/>
    <d v="2021-10-06T00:00:00"/>
    <n v="6"/>
    <s v="Oct"/>
    <n v="2021"/>
    <n v="33250"/>
    <n v="30"/>
    <n v="43.897381818181827"/>
    <n v="1.5489999999999999"/>
    <n v="1.5266109090909097"/>
    <n v="19.37"/>
    <n v="28.621159999999996"/>
    <m/>
    <s v="Elchingen"/>
    <x v="2"/>
  </r>
  <r>
    <n v="84"/>
    <d v="2021-10-09T00:00:00"/>
    <n v="9"/>
    <s v="Oct"/>
    <n v="2021"/>
    <n v="33584"/>
    <n v="55.74"/>
    <n v="43.897381818181827"/>
    <n v="1.419"/>
    <n v="1.5266109090909097"/>
    <n v="39.28"/>
    <n v="28.621159999999996"/>
    <n v="6.82"/>
    <s v="Braunau am Inn"/>
    <x v="3"/>
  </r>
  <r>
    <n v="85"/>
    <d v="2021-10-09T00:00:00"/>
    <n v="9"/>
    <s v="Oct"/>
    <n v="2021"/>
    <n v="33930"/>
    <n v="32.869999999999997"/>
    <n v="43.897381818181827"/>
    <n v="1.3919999999999999"/>
    <n v="1.5266109090909097"/>
    <n v="23.61"/>
    <n v="28.621159999999996"/>
    <n v="6.55"/>
    <s v="Wolfsthal"/>
    <x v="3"/>
  </r>
  <r>
    <n v="86"/>
    <d v="2021-10-14T00:00:00"/>
    <n v="14"/>
    <s v="Oct"/>
    <n v="2021"/>
    <n v="34518"/>
    <n v="30"/>
    <n v="43.897381818181827"/>
    <n v="1.4850000000000001"/>
    <n v="1.5266109090909097"/>
    <n v="20.2"/>
    <n v="28.621159999999996"/>
    <m/>
    <s v="Spišská Belá"/>
    <x v="0"/>
  </r>
  <r>
    <n v="87"/>
    <d v="2021-10-21T00:00:00"/>
    <n v="21"/>
    <s v="Oct"/>
    <n v="2021"/>
    <n v="34793"/>
    <n v="30"/>
    <n v="43.897381818181827"/>
    <n v="1.5089999999999999"/>
    <n v="1.5266109090909097"/>
    <n v="19.88"/>
    <n v="28.621159999999996"/>
    <m/>
    <s v="Spišská Belá"/>
    <x v="0"/>
  </r>
  <r>
    <n v="88"/>
    <d v="2021-10-24T00:00:00"/>
    <n v="24"/>
    <s v="Oct"/>
    <n v="2021"/>
    <n v="34976"/>
    <n v="25"/>
    <n v="43.897381818181827"/>
    <n v="1.5089999999999999"/>
    <n v="1.5266109090909097"/>
    <n v="16.57"/>
    <n v="28.621159999999996"/>
    <m/>
    <s v="Spišská Belá"/>
    <x v="0"/>
  </r>
  <r>
    <n v="89"/>
    <d v="2021-10-25T00:00:00"/>
    <n v="25"/>
    <s v="Oct"/>
    <n v="2021"/>
    <n v="35365"/>
    <n v="50"/>
    <n v="43.897381818181827"/>
    <n v="1.423"/>
    <n v="1.5266109090909097"/>
    <n v="35.14"/>
    <n v="28.621159999999996"/>
    <m/>
    <s v="Wolfsthal"/>
    <x v="3"/>
  </r>
  <r>
    <n v="90"/>
    <d v="2021-10-25T00:00:00"/>
    <n v="25"/>
    <s v="Oct"/>
    <n v="2021"/>
    <n v="35713"/>
    <n v="35.020000000000003"/>
    <n v="43.897381818181827"/>
    <n v="1.4039999999999999"/>
    <n v="1.5266109090909097"/>
    <n v="24.94"/>
    <n v="28.621159999999996"/>
    <n v="6.6"/>
    <s v="Braunau am Inn"/>
    <x v="3"/>
  </r>
  <r>
    <n v="91"/>
    <d v="2021-10-30T00:00:00"/>
    <n v="30"/>
    <s v="Oct"/>
    <n v="2021"/>
    <n v="36338"/>
    <n v="30.03"/>
    <n v="43.897381818181827"/>
    <n v="1.639"/>
    <n v="1.5266109090909097"/>
    <n v="18.321999999999999"/>
    <n v="28.621159999999996"/>
    <m/>
    <s v="Elchingen"/>
    <x v="2"/>
  </r>
  <r>
    <n v="92"/>
    <d v="2021-11-07T00:00:00"/>
    <n v="7"/>
    <s v="Nov"/>
    <n v="2021"/>
    <n v="36618"/>
    <n v="50"/>
    <n v="43.897381818181827"/>
    <n v="1.649"/>
    <n v="1.5266109090909097"/>
    <n v="30.321000000000002"/>
    <n v="28.621159999999996"/>
    <m/>
    <s v="Elchingen"/>
    <x v="2"/>
  </r>
  <r>
    <n v="93"/>
    <d v="2021-11-17T00:00:00"/>
    <n v="17"/>
    <s v="Nov"/>
    <n v="2021"/>
    <n v="37049"/>
    <n v="30"/>
    <n v="43.897381818181827"/>
    <n v="1.649"/>
    <n v="1.5266109090909097"/>
    <n v="18.193000000000001"/>
    <n v="28.621159999999996"/>
    <m/>
    <s v="Elchingen"/>
    <x v="2"/>
  </r>
  <r>
    <n v="94"/>
    <d v="2021-11-24T00:00:00"/>
    <n v="24"/>
    <s v="Nov"/>
    <n v="2021"/>
    <n v="37351"/>
    <n v="30.01"/>
    <n v="43.897381818181827"/>
    <n v="1.609"/>
    <n v="1.5266109090909097"/>
    <n v="18.651"/>
    <n v="28.621159999999996"/>
    <m/>
    <s v="Biberach"/>
    <x v="2"/>
  </r>
  <r>
    <n v="95"/>
    <d v="2021-12-01T00:00:00"/>
    <n v="1"/>
    <s v="Dec"/>
    <n v="2021"/>
    <n v="37552"/>
    <n v="54.98"/>
    <n v="43.897381818181827"/>
    <n v="1.5289999999999999"/>
    <n v="1.5266109090909097"/>
    <n v="35.957999999999998"/>
    <n v="28.621159999999996"/>
    <n v="6.72"/>
    <s v="Elchingen"/>
    <x v="2"/>
  </r>
  <r>
    <n v="96"/>
    <d v="2021-12-12T00:00:00"/>
    <n v="12"/>
    <s v="Dec"/>
    <n v="2021"/>
    <n v="38031"/>
    <n v="49.25"/>
    <n v="43.897381818181827"/>
    <n v="1.5289999999999999"/>
    <n v="1.5266109090909097"/>
    <n v="32.210999999999999"/>
    <n v="28.621159999999996"/>
    <n v="6.38"/>
    <s v="Elchingen"/>
    <x v="2"/>
  </r>
  <r>
    <n v="97"/>
    <d v="2021-12-22T00:00:00"/>
    <n v="22"/>
    <s v="Dec"/>
    <n v="2021"/>
    <n v="38461"/>
    <n v="10"/>
    <n v="43.897381818181827"/>
    <n v="1.5089999999999999"/>
    <n v="1.5266109090909097"/>
    <n v="6.6269999999999998"/>
    <n v="28.621159999999996"/>
    <m/>
    <s v="Elchingen"/>
    <x v="2"/>
  </r>
  <r>
    <n v="98"/>
    <d v="2021-12-24T00:00:00"/>
    <n v="24"/>
    <s v="Dec"/>
    <n v="2021"/>
    <n v="38744"/>
    <n v="56.89"/>
    <n v="43.897381818181827"/>
    <n v="1.464"/>
    <n v="1.5266109090909097"/>
    <n v="38.86"/>
    <n v="28.621159999999996"/>
    <n v="5.83"/>
    <s v="Braunau am Inn"/>
    <x v="3"/>
  </r>
  <r>
    <n v="99"/>
    <d v="2021-12-24T00:00:00"/>
    <n v="24"/>
    <s v="Dec"/>
    <n v="2021"/>
    <n v="39093"/>
    <n v="28.65"/>
    <n v="43.897381818181827"/>
    <n v="1.407"/>
    <n v="1.5266109090909097"/>
    <n v="20.36"/>
    <n v="28.621159999999996"/>
    <n v="6.41"/>
    <s v="Wolfsthal"/>
    <x v="3"/>
  </r>
  <r>
    <n v="100"/>
    <d v="2021-12-26T00:00:00"/>
    <n v="26"/>
    <s v="Dec"/>
    <n v="2021"/>
    <n v="39640"/>
    <n v="30"/>
    <n v="43.897381818181827"/>
    <n v="1.4590000000000001"/>
    <n v="1.5266109090909097"/>
    <n v="20.562000000000001"/>
    <n v="28.621159999999996"/>
    <m/>
    <s v="Spišská Belá"/>
    <x v="0"/>
  </r>
  <r>
    <n v="101"/>
    <d v="2021-12-26T00:00:00"/>
    <n v="26"/>
    <s v="Dec"/>
    <n v="2021"/>
    <n v="40001"/>
    <n v="50.61"/>
    <n v="43.897381818181827"/>
    <n v="1.345"/>
    <n v="1.5266109090909097"/>
    <n v="37.630000000000003"/>
    <n v="28.621159999999996"/>
    <n v="6.86"/>
    <s v="Wolfsthal"/>
    <x v="3"/>
  </r>
  <r>
    <n v="102"/>
    <d v="2021-12-26T00:00:00"/>
    <n v="26"/>
    <s v="Dec"/>
    <n v="2021"/>
    <n v="40348"/>
    <n v="33.979999999999997"/>
    <n v="43.897381818181827"/>
    <n v="1.427"/>
    <n v="1.5266109090909097"/>
    <n v="23.81"/>
    <n v="28.621159999999996"/>
    <n v="7"/>
    <s v="Braunau am Inn"/>
    <x v="3"/>
  </r>
  <r>
    <n v="103"/>
    <d v="2022-01-03T00:00:00"/>
    <n v="3"/>
    <s v="Jan"/>
    <n v="2022"/>
    <n v="40860"/>
    <n v="56.2"/>
    <n v="43.897381818181827"/>
    <n v="1.569"/>
    <n v="1.5266109090909097"/>
    <n v="35.819000000000003"/>
    <n v="28.621159999999996"/>
    <n v="6.82"/>
    <s v="Elchingen"/>
    <x v="2"/>
  </r>
  <r>
    <n v="104"/>
    <d v="2022-01-17T00:00:00"/>
    <n v="17"/>
    <s v="Jan"/>
    <n v="2022"/>
    <n v="41424"/>
    <n v="61.5"/>
    <n v="43.897381818181827"/>
    <n v="1.599"/>
    <n v="1.5266109090909097"/>
    <n v="38.462000000000003"/>
    <n v="28.621159999999996"/>
    <n v="6.99"/>
    <s v="Elchingen"/>
    <x v="2"/>
  </r>
  <r>
    <n v="105"/>
    <d v="2022-01-28T00:00:00"/>
    <n v="28"/>
    <s v="Jan"/>
    <n v="2022"/>
    <n v="41893"/>
    <n v="25"/>
    <n v="43.897381818181827"/>
    <n v="1.609"/>
    <n v="1.5266109090909097"/>
    <n v="15.538"/>
    <n v="28.621159999999996"/>
    <m/>
    <s v="Elchingen"/>
    <x v="2"/>
  </r>
  <r>
    <n v="106"/>
    <d v="2022-01-29T00:00:00"/>
    <n v="29"/>
    <s v="Jan"/>
    <n v="2022"/>
    <n v="42145"/>
    <n v="49.47"/>
    <n v="43.897381818181827"/>
    <n v="1.419"/>
    <n v="1.5266109090909097"/>
    <n v="34.86"/>
    <n v="28.621159999999996"/>
    <n v="6.26"/>
    <s v="Braunau am Inn"/>
    <x v="3"/>
  </r>
  <r>
    <n v="107"/>
    <d v="2022-01-29T00:00:00"/>
    <n v="29"/>
    <s v="Jan"/>
    <n v="2022"/>
    <n v="42492"/>
    <n v="32.1"/>
    <n v="43.897381818181827"/>
    <n v="1.478"/>
    <n v="1.5266109090909097"/>
    <n v="21.72"/>
    <n v="28.621159999999996"/>
    <n v="6.81"/>
    <s v="Wolfsthal"/>
    <x v="3"/>
  </r>
  <r>
    <n v="108"/>
    <d v="2022-02-01T00:00:00"/>
    <n v="1"/>
    <s v="Feb"/>
    <n v="2022"/>
    <n v="42987"/>
    <n v="29.8"/>
    <n v="43.897381818181827"/>
    <n v="1.508"/>
    <n v="1.5266109090909097"/>
    <n v="19.75"/>
    <n v="28.621159999999996"/>
    <m/>
    <s v="Poprad"/>
    <x v="0"/>
  </r>
  <r>
    <n v="109"/>
    <d v="2022-02-07T00:00:00"/>
    <n v="7"/>
    <s v="Feb"/>
    <n v="2022"/>
    <n v="43231"/>
    <n v="29.82"/>
    <n v="43.897381818181827"/>
    <n v="1.5289999999999999"/>
    <n v="1.5266109090909097"/>
    <n v="19.492999999999999"/>
    <n v="28.621159999999996"/>
    <m/>
    <s v="Kežmarok"/>
    <x v="0"/>
  </r>
  <r>
    <n v="110"/>
    <d v="2022-02-08T00:00:00"/>
    <n v="8"/>
    <s v="Feb"/>
    <n v="2022"/>
    <n v="43622"/>
    <n v="57.69"/>
    <n v="43.897381818181827"/>
    <n v="1.5289999999999999"/>
    <n v="1.5266109090909097"/>
    <n v="37.729999999999997"/>
    <n v="28.621159999999996"/>
    <n v="6.8"/>
    <s v="Wolfsthal"/>
    <x v="3"/>
  </r>
  <r>
    <n v="111"/>
    <d v="2022-02-08T00:00:00"/>
    <n v="8"/>
    <s v="Feb"/>
    <n v="2022"/>
    <n v="43969"/>
    <n v="35.479999999999997"/>
    <n v="43.897381818181827"/>
    <n v="1.504"/>
    <n v="1.5266109090909097"/>
    <n v="23.59"/>
    <n v="28.621159999999996"/>
    <n v="7.21"/>
    <s v="Braunau am Inn"/>
    <x v="3"/>
  </r>
  <r>
    <n v="112"/>
    <d v="2022-02-13T00:00:00"/>
    <n v="13"/>
    <s v="Feb"/>
    <n v="2022"/>
    <n v="44417"/>
    <n v="54.54"/>
    <n v="43.897381818181827"/>
    <n v="1.6890000000000001"/>
    <n v="1.5266109090909097"/>
    <n v="32.290999999999997"/>
    <n v="28.621159999999996"/>
    <n v="6.55"/>
    <s v="Elchingen"/>
    <x v="2"/>
  </r>
  <r>
    <n v="113"/>
    <d v="2022-02-17T00:00:00"/>
    <n v="17"/>
    <s v="Feb"/>
    <n v="2022"/>
    <n v="44993"/>
    <n v="50.01"/>
    <n v="43.897381818181827"/>
    <n v="1.6890000000000001"/>
    <n v="1.5266109090909097"/>
    <n v="29.609000000000002"/>
    <n v="28.621159999999996"/>
    <m/>
    <s v="Elchingen"/>
    <x v="2"/>
  </r>
  <r>
    <n v="114"/>
    <d v="2022-03-02T00:00:00"/>
    <n v="2"/>
    <s v="Mar"/>
    <n v="2022"/>
    <n v="45453"/>
    <n v="68.83"/>
    <n v="43.897381818181827"/>
    <n v="1.7989999999999999"/>
    <n v="1.5266109090909097"/>
    <n v="38.26"/>
    <n v="28.621159999999996"/>
    <n v="5.74"/>
    <s v="Elchingen"/>
    <x v="2"/>
  </r>
  <r>
    <n v="115"/>
    <d v="2022-03-18T00:00:00"/>
    <n v="18"/>
    <s v="Mar"/>
    <n v="2022"/>
    <n v="46125"/>
    <n v="30"/>
    <n v="43.897381818181827"/>
    <n v="2.0190000000000001"/>
    <n v="1.5266109090909097"/>
    <n v="14.859"/>
    <n v="28.621159999999996"/>
    <m/>
    <s v="Elchingen"/>
    <x v="2"/>
  </r>
  <r>
    <n v="116"/>
    <d v="2022-03-24T00:00:00"/>
    <n v="24"/>
    <s v="Mar"/>
    <n v="2022"/>
    <n v="46353"/>
    <n v="30"/>
    <n v="43.897381818181827"/>
    <n v="2.0190000000000001"/>
    <n v="1.5266109090909097"/>
    <n v="14.859"/>
    <n v="28.621159999999996"/>
    <m/>
    <s v="Elchingen"/>
    <x v="2"/>
  </r>
  <r>
    <n v="117"/>
    <d v="2022-03-30T00:00:00"/>
    <n v="30"/>
    <s v="Mar"/>
    <n v="2022"/>
    <n v="46556"/>
    <n v="30.01"/>
    <n v="43.897381818181827"/>
    <n v="1.9590000000000001"/>
    <n v="1.5266109090909097"/>
    <n v="15.319000000000001"/>
    <n v="28.621159999999996"/>
    <m/>
    <s v="Elchingen"/>
    <x v="2"/>
  </r>
  <r>
    <n v="118"/>
    <d v="2022-04-05T00:00:00"/>
    <n v="5"/>
    <s v="Apr"/>
    <n v="2022"/>
    <n v="46834"/>
    <n v="30"/>
    <n v="43.897381818181827"/>
    <n v="1.9390000000000001"/>
    <n v="1.5266109090909097"/>
    <n v="15.472"/>
    <n v="28.621159999999996"/>
    <m/>
    <s v="Elchingen"/>
    <x v="2"/>
  </r>
  <r>
    <n v="119"/>
    <d v="2022-04-12T00:00:00"/>
    <n v="12"/>
    <s v="Apr"/>
    <n v="2022"/>
    <n v="47071"/>
    <n v="30.14"/>
    <n v="43.897381818181827"/>
    <n v="1.899"/>
    <n v="1.5266109090909097"/>
    <n v="15.872"/>
    <n v="28.621159999999996"/>
    <m/>
    <s v="Elchingen"/>
    <x v="2"/>
  </r>
  <r>
    <n v="120"/>
    <d v="2022-04-15T00:00:00"/>
    <n v="15"/>
    <s v="Apr"/>
    <n v="2022"/>
    <n v="47214"/>
    <n v="15"/>
    <n v="43.897381818181827"/>
    <n v="1.909"/>
    <n v="1.5266109090909097"/>
    <n v="7.86"/>
    <n v="28.621159999999996"/>
    <m/>
    <s v="Elchingen"/>
    <x v="2"/>
  </r>
  <r>
    <n v="121"/>
    <d v="2022-04-15T00:00:00"/>
    <n v="15"/>
    <s v="Apr"/>
    <n v="2022"/>
    <n v="47467"/>
    <n v="55.16"/>
    <n v="43.897381818181827"/>
    <n v="1.754"/>
    <n v="1.5266109090909097"/>
    <n v="31.45"/>
    <n v="28.621159999999996"/>
    <n v="4.8899999999999997"/>
    <s v="Braunau am Inn"/>
    <x v="3"/>
  </r>
  <r>
    <n v="122"/>
    <d v="2022-04-15T00:00:00"/>
    <n v="15"/>
    <s v="Apr"/>
    <n v="2022"/>
    <n v="47815"/>
    <n v="29.6"/>
    <n v="43.897381818181827"/>
    <n v="1.738"/>
    <n v="1.5266109090909097"/>
    <n v="17.03"/>
    <n v="28.621159999999996"/>
    <n v="6.33"/>
    <s v="Wolfsthal"/>
    <x v="3"/>
  </r>
  <r>
    <n v="123"/>
    <d v="2022-04-22T00:00:00"/>
    <n v="22"/>
    <s v="Apr"/>
    <n v="2022"/>
    <n v="48440"/>
    <n v="34.81"/>
    <n v="43.897381818181827"/>
    <n v="1.6890000000000001"/>
    <n v="1.5266109090909097"/>
    <n v="20.61"/>
    <n v="28.621159999999996"/>
    <m/>
    <s v="Poprad"/>
    <x v="0"/>
  </r>
  <r>
    <n v="124"/>
    <d v="2022-04-25T00:00:00"/>
    <n v="25"/>
    <s v="Apr"/>
    <n v="2022"/>
    <n v="48605"/>
    <n v="49.7"/>
    <n v="43.897381818181827"/>
    <n v="1.6890000000000001"/>
    <n v="1.5266109090909097"/>
    <n v="29.42"/>
    <n v="28.621159999999996"/>
    <n v="6.51"/>
    <s v="Spišská Belá"/>
    <x v="0"/>
  </r>
  <r>
    <n v="125"/>
    <d v="2022-04-25T00:00:00"/>
    <n v="25"/>
    <s v="Apr"/>
    <n v="2022"/>
    <n v="48991"/>
    <n v="43.07"/>
    <n v="43.897381818181827"/>
    <n v="1.714"/>
    <n v="1.5266109090909097"/>
    <n v="25.13"/>
    <n v="28.621159999999996"/>
    <n v="7.02"/>
    <s v="Wolfsthal"/>
    <x v="3"/>
  </r>
  <r>
    <n v="126"/>
    <d v="2022-04-25T00:00:00"/>
    <n v="25"/>
    <s v="Apr"/>
    <n v="2022"/>
    <n v="49337"/>
    <n v="42.1"/>
    <n v="43.897381818181827"/>
    <n v="1.734"/>
    <n v="1.5266109090909097"/>
    <n v="24.28"/>
    <n v="28.621159999999996"/>
    <n v="7.51"/>
    <s v="Braunau am Inn"/>
    <x v="3"/>
  </r>
  <r>
    <n v="127"/>
    <d v="2022-05-03T00:00:00"/>
    <n v="3"/>
    <s v="May"/>
    <n v="2022"/>
    <n v="49894"/>
    <n v="82.8"/>
    <n v="43.897381818181827"/>
    <n v="1.9790000000000001"/>
    <n v="1.5266109090909097"/>
    <n v="41.84"/>
    <n v="28.621159999999996"/>
    <n v="6.52"/>
    <s v="Elchingen"/>
    <x v="2"/>
  </r>
  <r>
    <n v="128"/>
    <d v="2022-05-12T00:00:00"/>
    <n v="12"/>
    <s v="May"/>
    <n v="2022"/>
    <n v="50281"/>
    <n v="48.9"/>
    <n v="43.897381818181827"/>
    <n v="1.9390000000000001"/>
    <n v="1.5266109090909097"/>
    <n v="25.22"/>
    <n v="28.621159999999996"/>
    <n v="6.36"/>
    <s v="Elchingen"/>
    <x v="2"/>
  </r>
  <r>
    <n v="129"/>
    <d v="2022-05-28T00:00:00"/>
    <n v="28"/>
    <s v="May"/>
    <n v="2022"/>
    <n v="50897"/>
    <n v="45"/>
    <n v="43.897381818181827"/>
    <n v="2.1389999999999998"/>
    <n v="1.5266109090909097"/>
    <n v="21.038"/>
    <n v="28.621159999999996"/>
    <m/>
    <s v="Elchingen"/>
    <x v="2"/>
  </r>
  <r>
    <n v="130"/>
    <d v="2022-06-07T00:00:00"/>
    <n v="7"/>
    <s v="Jun"/>
    <n v="2022"/>
    <n v="51250"/>
    <n v="30.1"/>
    <n v="43.897381818181827"/>
    <n v="1.909"/>
    <n v="1.5266109090909097"/>
    <n v="15.77"/>
    <n v="28.621159999999996"/>
    <m/>
    <s v="Langenau"/>
    <x v="2"/>
  </r>
  <r>
    <n v="131"/>
    <d v="2022-06-11T00:00:00"/>
    <n v="11"/>
    <s v="Jun"/>
    <n v="2022"/>
    <n v="51401"/>
    <n v="66.400000000000006"/>
    <n v="43.897381818181827"/>
    <n v="1.929"/>
    <n v="1.5266109090909097"/>
    <n v="34.421999999999997"/>
    <n v="28.621159999999996"/>
    <n v="6.02"/>
    <s v="Elchingen"/>
    <x v="2"/>
  </r>
  <r>
    <n v="132"/>
    <d v="2022-06-11T00:00:00"/>
    <n v="11"/>
    <s v="Jun"/>
    <n v="2022"/>
    <n v="52054"/>
    <n v="76.28"/>
    <n v="43.897381818181827"/>
    <n v="1.94"/>
    <n v="1.5266109090909097"/>
    <n v="39.32"/>
    <n v="28.621159999999996"/>
    <n v="6.9"/>
    <s v="Zeleneč"/>
    <x v="0"/>
  </r>
  <r>
    <n v="133"/>
    <d v="2022-06-15T00:00:00"/>
    <n v="15"/>
    <s v="Jun"/>
    <n v="2022"/>
    <n v="52587"/>
    <n v="49.75"/>
    <n v="43.897381818181827"/>
    <n v="1.9039999999999999"/>
    <n v="1.5266109090909097"/>
    <n v="26.13"/>
    <n v="28.621159999999996"/>
    <m/>
    <s v="Poprad"/>
    <x v="0"/>
  </r>
  <r>
    <n v="134"/>
    <d v="2022-06-26T00:00:00"/>
    <n v="26"/>
    <s v="Jun"/>
    <n v="2022"/>
    <n v="52992"/>
    <n v="73.63"/>
    <n v="43.897381818181827"/>
    <n v="1.909"/>
    <n v="1.5266109090909097"/>
    <n v="38.56"/>
    <n v="28.621159999999996"/>
    <n v="6.65"/>
    <s v="Spišská Belá"/>
    <x v="0"/>
  </r>
  <r>
    <n v="135"/>
    <d v="2022-06-30T00:00:00"/>
    <n v="30"/>
    <s v="Jun"/>
    <n v="2022"/>
    <n v="53585"/>
    <n v="76.430000000000007"/>
    <n v="43.897381818181827"/>
    <n v="1.9390000000000001"/>
    <n v="1.5266109090909097"/>
    <n v="39.409999999999997"/>
    <n v="28.621159999999996"/>
    <n v="5.85"/>
    <s v="Spišská Belá"/>
    <x v="0"/>
  </r>
  <r>
    <n v="136"/>
    <d v="2022-07-03T00:00:00"/>
    <n v="3"/>
    <s v="Jul"/>
    <n v="2022"/>
    <n v="54052"/>
    <n v="52.7"/>
    <n v="43.897381818181827"/>
    <n v="1.929"/>
    <n v="1.5266109090909097"/>
    <n v="27.32"/>
    <n v="28.621159999999996"/>
    <n v="8"/>
    <s v="Hainburg an der Donau"/>
    <x v="3"/>
  </r>
  <r>
    <n v="137"/>
    <d v="2022-07-03T00:00:00"/>
    <n v="3"/>
    <s v="Jul"/>
    <n v="2022"/>
    <n v="54389"/>
    <n v="20"/>
    <n v="43.897381818181827"/>
    <n v="2.0329999999999999"/>
    <n v="1.5266109090909097"/>
    <n v="9.84"/>
    <n v="28.621159999999996"/>
    <m/>
    <s v="Braunau am Inn"/>
    <x v="2"/>
  </r>
  <r>
    <n v="138"/>
    <d v="2022-07-04T00:00:00"/>
    <n v="4"/>
    <s v="Jul"/>
    <n v="2022"/>
    <n v="54686"/>
    <n v="72.37"/>
    <n v="43.897381818181827"/>
    <n v="1.7689999999999999"/>
    <n v="1.5266109090909097"/>
    <n v="40.909999999999997"/>
    <n v="28.621159999999996"/>
    <n v="6.66"/>
    <s v="Elchingen"/>
    <x v="2"/>
  </r>
  <r>
    <n v="139"/>
    <d v="2022-07-18T00:00:00"/>
    <n v="18"/>
    <s v="Jul"/>
    <n v="2022"/>
    <n v="55230"/>
    <n v="61.59"/>
    <n v="43.897381818181827"/>
    <n v="1.6990000000000001"/>
    <n v="1.5266109090909097"/>
    <n v="36.25"/>
    <n v="28.621159999999996"/>
    <n v="6.45"/>
    <s v="Elchingen"/>
    <x v="2"/>
  </r>
  <r>
    <n v="140"/>
    <d v="2022-08-01T00:00:00"/>
    <n v="1"/>
    <s v="Aug"/>
    <n v="2022"/>
    <n v="55845"/>
    <n v="68.16"/>
    <n v="43.897381818181827"/>
    <n v="1.7190000000000001"/>
    <n v="1.5266109090909097"/>
    <n v="39.65"/>
    <n v="28.621159999999996"/>
    <n v="6.45"/>
    <s v="Langenau"/>
    <x v="2"/>
  </r>
  <r>
    <n v="141"/>
    <d v="2022-08-14T00:00:00"/>
    <n v="14"/>
    <s v="Aug"/>
    <n v="2022"/>
    <n v="56363"/>
    <n v="54.76"/>
    <n v="43.897381818181827"/>
    <n v="1.639"/>
    <n v="1.5266109090909097"/>
    <n v="33.409999999999997"/>
    <n v="28.621159999999996"/>
    <n v="5.78"/>
    <s v="Elchingen"/>
    <x v="2"/>
  </r>
  <r>
    <n v="142"/>
    <d v="2022-08-15T00:00:00"/>
    <n v="15"/>
    <s v="Aug"/>
    <n v="2022"/>
    <n v="56676"/>
    <n v="31.87"/>
    <n v="43.897381818181827"/>
    <n v="1.7609999999999999"/>
    <n v="1.5266109090909097"/>
    <n v="18.100000000000001"/>
    <n v="28.621159999999996"/>
    <n v="6.28"/>
    <s v="Braunau am Inn"/>
    <x v="3"/>
  </r>
  <r>
    <n v="143"/>
    <d v="2022-08-15T00:00:00"/>
    <n v="15"/>
    <s v="Aug"/>
    <n v="2022"/>
    <n v="57087"/>
    <n v="45.19"/>
    <n v="43.897381818181827"/>
    <n v="1.75"/>
    <n v="1.5266109090909097"/>
    <n v="25.82"/>
    <n v="28.621159999999996"/>
    <n v="6.92"/>
    <s v="Zeleneč"/>
    <x v="0"/>
  </r>
  <r>
    <n v="144"/>
    <d v="2022-08-20T00:00:00"/>
    <n v="20"/>
    <s v="Aug"/>
    <n v="2022"/>
    <n v="57592"/>
    <n v="60.11"/>
    <n v="43.897381818181827"/>
    <n v="1.72"/>
    <n v="1.5266109090909097"/>
    <n v="34.950000000000003"/>
    <n v="28.621159999999996"/>
    <n v="6.26"/>
    <s v="Spišská Belá"/>
    <x v="0"/>
  </r>
  <r>
    <n v="145"/>
    <d v="2022-09-03T00:00:00"/>
    <n v="3"/>
    <s v="Sep"/>
    <n v="2022"/>
    <n v="58263"/>
    <n v="72.180000000000007"/>
    <n v="43.897381818181827"/>
    <n v="1.7190000000000001"/>
    <n v="1.5266109090909097"/>
    <n v="41.99"/>
    <n v="28.621159999999996"/>
    <n v="6.27"/>
    <s v="Spišská Belá"/>
    <x v="0"/>
  </r>
  <r>
    <n v="146"/>
    <d v="2022-09-07T00:00:00"/>
    <n v="7"/>
    <s v="Sep"/>
    <n v="2022"/>
    <n v="58781"/>
    <n v="54"/>
    <n v="43.897381818181827"/>
    <n v="1.6619999999999999"/>
    <n v="1.5266109090909097"/>
    <n v="32.49"/>
    <n v="28.621159999999996"/>
    <n v="6.3"/>
    <s v="Prostějov"/>
    <x v="4"/>
  </r>
  <r>
    <n v="147"/>
    <d v="2022-09-12T00:00:00"/>
    <n v="12"/>
    <s v="Sep"/>
    <n v="2022"/>
    <n v="59306"/>
    <n v="54.92"/>
    <n v="43.897381818181827"/>
    <n v="1.659"/>
    <n v="1.5266109090909097"/>
    <n v="33.1"/>
    <n v="28.621159999999996"/>
    <n v="6.33"/>
    <s v="Poprad"/>
    <x v="0"/>
  </r>
  <r>
    <n v="148"/>
    <d v="2022-09-12T00:00:00"/>
    <n v="12"/>
    <s v="Sep"/>
    <n v="2022"/>
    <n v="59652"/>
    <n v="37.08"/>
    <n v="43.897381818181827"/>
    <n v="1.6930000000000001"/>
    <n v="1.5266109090909097"/>
    <n v="21.9"/>
    <n v="28.621159999999996"/>
    <n v="6.81"/>
    <s v="Wolfsthal"/>
    <x v="3"/>
  </r>
  <r>
    <n v="149"/>
    <d v="2022-09-12T00:00:00"/>
    <n v="12"/>
    <s v="Sep"/>
    <n v="2022"/>
    <n v="59998"/>
    <n v="42.03"/>
    <n v="43.897381818181827"/>
    <n v="1.784"/>
    <n v="1.5266109090909097"/>
    <n v="23.56"/>
    <n v="28.621159999999996"/>
    <n v="7.58"/>
    <s v="Braunau am Inn"/>
    <x v="3"/>
  </r>
  <r>
    <n v="150"/>
    <d v="2022-09-19T00:00:00"/>
    <n v="19"/>
    <s v="Sep"/>
    <n v="2022"/>
    <n v="60525"/>
    <n v="74.27"/>
    <n v="43.897381818181827"/>
    <n v="1.859"/>
    <n v="1.5266109090909097"/>
    <n v="39.951999999999998"/>
    <n v="28.621159999999996"/>
    <n v="6.47"/>
    <s v="Elchingen"/>
    <x v="2"/>
  </r>
  <r>
    <n v="151"/>
    <d v="2022-09-30T00:00:00"/>
    <n v="30"/>
    <s v="Sep"/>
    <n v="2022"/>
    <n v="60901"/>
    <n v="20"/>
    <n v="43.897381818181827"/>
    <n v="1.7589999999999999"/>
    <n v="1.5266109090909097"/>
    <n v="11.37"/>
    <n v="28.621159999999996"/>
    <m/>
    <s v="Elchingen"/>
    <x v="2"/>
  </r>
  <r>
    <n v="152"/>
    <d v="2022-10-01T00:00:00"/>
    <n v="1"/>
    <s v="Oct"/>
    <n v="2022"/>
    <n v="61151"/>
    <n v="51.58"/>
    <n v="43.897381818181827"/>
    <n v="1.7689999999999999"/>
    <n v="1.5266109090909097"/>
    <n v="29.16"/>
    <n v="28.621159999999996"/>
    <n v="6.15"/>
    <s v="Braunau am Inn"/>
    <x v="3"/>
  </r>
  <r>
    <n v="153"/>
    <d v="2022-10-01T00:00:00"/>
    <n v="1"/>
    <s v="Oct"/>
    <n v="2022"/>
    <n v="61497"/>
    <n v="35.71"/>
    <n v="43.897381818181827"/>
    <n v="1.679"/>
    <n v="1.5266109090909097"/>
    <n v="21.27"/>
    <n v="28.621159999999996"/>
    <n v="6.88"/>
    <s v="Wolfsthal"/>
    <x v="3"/>
  </r>
  <r>
    <n v="154"/>
    <d v="2022-10-04T00:00:00"/>
    <n v="4"/>
    <s v="Oct"/>
    <n v="2022"/>
    <n v="61971"/>
    <n v="52.86"/>
    <n v="43.897381818181827"/>
    <n v="1.62"/>
    <n v="1.5266109090909097"/>
    <n v="32.630000000000003"/>
    <n v="28.621159999999996"/>
    <n v="6.58"/>
    <s v="Poprad"/>
    <x v="0"/>
  </r>
  <r>
    <n v="155"/>
    <d v="2022-10-07T00:00:00"/>
    <n v="7"/>
    <s v="Oct"/>
    <n v="2022"/>
    <n v="62547"/>
    <n v="63.86"/>
    <n v="43.897381818181827"/>
    <n v="1.6850000000000001"/>
    <n v="1.5266109090909097"/>
    <n v="37.899000000000001"/>
    <n v="28.621159999999996"/>
    <n v="6.62"/>
    <s v="Ružomberok"/>
    <x v="0"/>
  </r>
  <r>
    <n v="156"/>
    <d v="2022-10-09T00:00:00"/>
    <n v="9"/>
    <s v="Oct"/>
    <n v="2022"/>
    <n v="63050"/>
    <n v="57.08"/>
    <n v="43.897381818181827"/>
    <n v="1.7130000000000001"/>
    <n v="1.5266109090909097"/>
    <n v="33.32"/>
    <n v="28.621159999999996"/>
    <n v="6.55"/>
    <s v="Wolfsthal"/>
    <x v="3"/>
  </r>
  <r>
    <n v="157"/>
    <d v="2022-10-10T00:00:00"/>
    <n v="10"/>
    <s v="Oct"/>
    <n v="2022"/>
    <n v="63397"/>
    <n v="40.57"/>
    <n v="43.897381818181827"/>
    <n v="1.784"/>
    <n v="1.5266109090909097"/>
    <n v="22.74"/>
    <n v="28.621159999999996"/>
    <n v="9.36"/>
    <s v="Braunau am Inn"/>
    <x v="3"/>
  </r>
  <r>
    <n v="158"/>
    <d v="2022-10-10T00:00:00"/>
    <n v="10"/>
    <s v="Oct"/>
    <n v="2022"/>
    <n v="63647"/>
    <n v="43.03"/>
    <n v="43.897381818181827"/>
    <n v="1.839"/>
    <n v="1.5266109090909097"/>
    <n v="23.4"/>
    <n v="28.621159999999996"/>
    <n v="6.64"/>
    <s v="Elchingen"/>
    <x v="2"/>
  </r>
  <r>
    <n v="159"/>
    <d v="2022-10-24T00:00:00"/>
    <n v="24"/>
    <s v="Oct"/>
    <n v="2022"/>
    <n v="64201"/>
    <n v="66.87"/>
    <n v="43.897381818181827"/>
    <n v="1.819"/>
    <n v="1.5266109090909097"/>
    <n v="36.76"/>
    <n v="28.621159999999996"/>
    <n v="7"/>
    <s v="Elchingen"/>
    <x v="2"/>
  </r>
  <r>
    <n v="160"/>
    <d v="2022-11-08T00:00:00"/>
    <n v="8"/>
    <s v="Nov"/>
    <n v="2022"/>
    <n v="64697"/>
    <n v="64.22"/>
    <n v="43.897381818181827"/>
    <n v="1.849"/>
    <n v="1.5266109090909097"/>
    <n v="34.729999999999997"/>
    <n v="28.621159999999996"/>
    <n v="7.04"/>
    <s v="Elchingen"/>
    <x v="2"/>
  </r>
  <r>
    <n v="161"/>
    <d v="2022-11-19T00:00:00"/>
    <n v="19"/>
    <s v="Nov"/>
    <n v="2022"/>
    <n v="65106"/>
    <n v="49.8"/>
    <n v="43.897381818181827"/>
    <n v="1.7290000000000001"/>
    <n v="1.5266109090909097"/>
    <n v="28.8"/>
    <n v="28.621159999999996"/>
    <n v="7.13"/>
    <s v="Langenau"/>
    <x v="2"/>
  </r>
  <r>
    <n v="162"/>
    <d v="2022-12-03T00:00:00"/>
    <n v="3"/>
    <s v="Dec"/>
    <n v="2022"/>
    <n v="65632"/>
    <n v="63.39"/>
    <n v="43.897381818181827"/>
    <n v="1.6890000000000001"/>
    <n v="1.5266109090909097"/>
    <n v="37.53"/>
    <n v="28.621159999999996"/>
    <n v="7.49"/>
    <s v="Langenau"/>
    <x v="2"/>
  </r>
  <r>
    <n v="163"/>
    <d v="2022-12-17T00:00:00"/>
    <n v="17"/>
    <s v="Dec"/>
    <n v="2022"/>
    <n v="66133"/>
    <n v="59.28"/>
    <n v="43.897381818181827"/>
    <n v="1.579"/>
    <n v="1.5266109090909097"/>
    <n v="37.54"/>
    <n v="28.621159999999996"/>
    <n v="6.76"/>
    <s v="Elchingen"/>
    <x v="2"/>
  </r>
  <r>
    <n v="164"/>
    <d v="2022-12-21T00:00:00"/>
    <n v="21"/>
    <s v="Dec"/>
    <n v="2022"/>
    <n v="66498"/>
    <n v="36.49"/>
    <n v="43.897381818181827"/>
    <n v="1.4790000000000001"/>
    <n v="1.5266109090909097"/>
    <n v="24.67"/>
    <n v="28.621159999999996"/>
    <n v="6.63"/>
    <s v="Braunau am Inn"/>
    <x v="3"/>
  </r>
  <r>
    <n v="165"/>
    <d v="2022-12-21T00:00:00"/>
    <n v="21"/>
    <s v="Dec"/>
    <n v="2022"/>
    <n v="66853"/>
    <n v="33.479999999999997"/>
    <n v="43.897381818181827"/>
    <n v="1.423"/>
    <n v="1.5266109090909097"/>
    <n v="23.53"/>
    <n v="28.621159999999996"/>
    <n v="7.51"/>
    <s v="Kittsee"/>
    <x v="3"/>
  </r>
  <r>
    <n v="166"/>
    <d v="2022-12-24T00:00:00"/>
    <n v="24"/>
    <s v="Dec"/>
    <n v="2022"/>
    <n v="67391"/>
    <n v="57.7"/>
    <n v="43.897381818181827"/>
    <n v="1.429"/>
    <n v="1.5266109090909097"/>
    <n v="40.380000000000003"/>
    <n v="28.621159999999996"/>
    <n v="7.27"/>
    <s v="Spišská Belá"/>
    <x v="0"/>
  </r>
  <r>
    <n v="167"/>
    <d v="2022-12-26T00:00:00"/>
    <n v="26"/>
    <s v="Dec"/>
    <n v="2022"/>
    <n v="67782"/>
    <n v="39.619999999999997"/>
    <n v="43.897381818181827"/>
    <n v="1.393"/>
    <n v="1.5266109090909097"/>
    <n v="28.44"/>
    <n v="28.621159999999996"/>
    <n v="7.73"/>
    <s v="Kittsee"/>
    <x v="3"/>
  </r>
  <r>
    <n v="168"/>
    <d v="2022-12-26T00:00:00"/>
    <n v="26"/>
    <s v="Dec"/>
    <n v="2022"/>
    <n v="68137"/>
    <n v="40.71"/>
    <n v="43.897381818181827"/>
    <n v="1.484"/>
    <n v="1.5266109090909097"/>
    <n v="27.43"/>
    <n v="28.621159999999996"/>
    <n v="8.0500000000000007"/>
    <s v="Braunau am Inn"/>
    <x v="3"/>
  </r>
  <r>
    <n v="169"/>
    <d v="2022-12-31T00:00:00"/>
    <n v="31"/>
    <s v="Dec"/>
    <n v="2022"/>
    <n v="68612"/>
    <n v="61.88"/>
    <n v="43.897381818181827"/>
    <n v="1.619"/>
    <n v="1.5266109090909097"/>
    <n v="38.22"/>
    <n v="28.621159999999996"/>
    <n v="7.05"/>
    <s v="Elchingen"/>
    <x v="2"/>
  </r>
  <r>
    <n v="170"/>
    <d v="2023-01-16T00:00:00"/>
    <n v="16"/>
    <s v="Jan"/>
    <n v="2023"/>
    <n v="69113"/>
    <n v="57.55"/>
    <n v="43.897381818181827"/>
    <n v="1.629"/>
    <n v="1.5266109090909097"/>
    <n v="35.33"/>
    <n v="28.621159999999996"/>
    <n v="7.04"/>
    <s v="Elchingen"/>
    <x v="2"/>
  </r>
  <r>
    <n v="171"/>
    <d v="2023-02-03T00:00:00"/>
    <n v="3"/>
    <s v="Feb"/>
    <n v="2023"/>
    <n v="69686"/>
    <n v="65.31"/>
    <n v="43.897381818181827"/>
    <n v="1.619"/>
    <n v="1.5266109090909097"/>
    <n v="40.340000000000003"/>
    <n v="28.621159999999996"/>
    <n v="6.95"/>
    <s v="Elchingen"/>
    <x v="2"/>
  </r>
  <r>
    <n v="172"/>
    <d v="2023-02-17T00:00:00"/>
    <n v="17"/>
    <s v="Feb"/>
    <n v="2023"/>
    <n v="70126"/>
    <n v="53.48"/>
    <n v="43.897381818181827"/>
    <n v="1.7490000000000001"/>
    <n v="1.5266109090909097"/>
    <n v="30.58"/>
    <n v="28.621159999999996"/>
    <n v="5.7"/>
    <s v="Nersingen"/>
    <x v="2"/>
  </r>
  <r>
    <n v="173"/>
    <d v="2023-02-17T00:00:00"/>
    <n v="17"/>
    <s v="Feb"/>
    <n v="2023"/>
    <n v="70440"/>
    <n v="28.95"/>
    <n v="43.897381818181827"/>
    <n v="1.6180000000000001"/>
    <n v="1.5266109090909097"/>
    <n v="17.89"/>
    <n v="28.621159999999996"/>
    <n v="5.52"/>
    <s v="Himmelreich"/>
    <x v="3"/>
  </r>
  <r>
    <n v="174"/>
    <d v="2023-02-17T00:00:00"/>
    <n v="17"/>
    <s v="Feb"/>
    <n v="2023"/>
    <n v="70811"/>
    <n v="32.44"/>
    <n v="43.897381818181827"/>
    <n v="1.583"/>
    <n v="1.5266109090909097"/>
    <n v="20.49"/>
    <n v="28.621159999999996"/>
    <n v="7.61"/>
    <s v="Kittsee"/>
    <x v="3"/>
  </r>
  <r>
    <n v="175"/>
    <d v="2023-02-21T00:00:00"/>
    <n v="21"/>
    <s v="Feb"/>
    <n v="2023"/>
    <n v="71273"/>
    <n v="55.85"/>
    <n v="43.897381818181827"/>
    <n v="1.589"/>
    <n v="1.5266109090909097"/>
    <n v="35.15"/>
    <n v="28.621159999999996"/>
    <n v="6.99"/>
    <s v="Spišská Belá"/>
    <x v="0"/>
  </r>
  <r>
    <n v="176"/>
    <d v="2023-03-03T00:00:00"/>
    <n v="3"/>
    <s v="Mar"/>
    <n v="2023"/>
    <n v="71845"/>
    <n v="63.11"/>
    <n v="43.897381818181827"/>
    <n v="1.579"/>
    <n v="1.5266109090909097"/>
    <n v="39.97"/>
    <n v="28.621159999999996"/>
    <n v="7.56"/>
    <s v="Spišská Belá"/>
    <x v="0"/>
  </r>
  <r>
    <n v="177"/>
    <d v="2023-03-05T00:00:00"/>
    <n v="5"/>
    <s v="Mar"/>
    <n v="2023"/>
    <n v="72292"/>
    <n v="52.34"/>
    <n v="43.897381818181827"/>
    <n v="1.5489999999999999"/>
    <n v="1.5266109090909097"/>
    <n v="33.79"/>
    <n v="28.621159999999996"/>
    <n v="7.29"/>
    <s v="Wolfsthal"/>
    <x v="3"/>
  </r>
  <r>
    <n v="178"/>
    <d v="2023-03-05T00:00:00"/>
    <n v="5"/>
    <s v="Mar"/>
    <n v="2023"/>
    <n v="72639"/>
    <n v="40.020000000000003"/>
    <n v="43.897381818181827"/>
    <n v="1.583"/>
    <n v="1.5266109090909097"/>
    <n v="25.28"/>
    <n v="28.621159999999996"/>
    <n v="7.89"/>
    <s v="Braunau am Inn"/>
    <x v="3"/>
  </r>
  <r>
    <n v="179"/>
    <d v="2023-03-13T00:00:00"/>
    <n v="13"/>
    <s v="Mar"/>
    <n v="2023"/>
    <n v="73165"/>
    <n v="68.819999999999993"/>
    <n v="43.897381818181827"/>
    <n v="1.659"/>
    <n v="1.5266109090909097"/>
    <n v="41.48"/>
    <n v="28.621159999999996"/>
    <n v="6.66"/>
    <s v="Elchingen"/>
    <x v="2"/>
  </r>
  <r>
    <n v="180"/>
    <d v="2023-03-27T00:00:00"/>
    <n v="27"/>
    <s v="Mar"/>
    <n v="2023"/>
    <n v="73758"/>
    <n v="67.52"/>
    <n v="43.897381818181827"/>
    <n v="1.7090000000000001"/>
    <n v="1.5266109090909097"/>
    <n v="39.51"/>
    <n v="28.621159999999996"/>
    <n v="6.45"/>
    <s v="Elchingen"/>
    <x v="2"/>
  </r>
  <r>
    <n v="181"/>
    <d v="2023-03-31T00:00:00"/>
    <n v="31"/>
    <s v="Mar"/>
    <n v="2023"/>
    <n v="74244"/>
    <n v="49"/>
    <n v="43.897381818181827"/>
    <n v="1.5640000000000001"/>
    <n v="1.5266109090909097"/>
    <n v="31.33"/>
    <n v="28.621159999999996"/>
    <n v="6.25"/>
    <s v="Braunau am Inn"/>
    <x v="3"/>
  </r>
  <r>
    <n v="182"/>
    <d v="2023-03-31T00:00:00"/>
    <n v="31"/>
    <s v="Mar"/>
    <n v="2023"/>
    <n v="74599"/>
    <n v="34.56"/>
    <n v="43.897381818181827"/>
    <n v="1.5580000000000001"/>
    <n v="1.5266109090909097"/>
    <n v="22.18"/>
    <n v="28.621159999999996"/>
    <n v="7.29"/>
    <s v="Kittsee"/>
    <x v="3"/>
  </r>
  <r>
    <n v="183"/>
    <d v="2023-04-04T00:00:00"/>
    <n v="4"/>
    <s v="Apr"/>
    <n v="2023"/>
    <n v="75137"/>
    <n v="61.91"/>
    <n v="43.897381818181827"/>
    <n v="1.579"/>
    <n v="1.5266109090909097"/>
    <n v="39.21"/>
    <n v="28.621159999999996"/>
    <n v="7.39"/>
    <s v="Spišská Belá"/>
    <x v="0"/>
  </r>
  <r>
    <n v="184"/>
    <d v="2023-04-16T00:00:00"/>
    <n v="16"/>
    <s v="Apr"/>
    <n v="2023"/>
    <n v="75510"/>
    <n v="44.6"/>
    <n v="43.897381818181827"/>
    <n v="1.619"/>
    <n v="1.5266109090909097"/>
    <n v="27.55"/>
    <n v="28.621159999999996"/>
    <n v="7.18"/>
    <s v="Spišská Belá"/>
    <x v="0"/>
  </r>
  <r>
    <n v="185"/>
    <d v="2023-04-16T00:00:00"/>
    <n v="16"/>
    <s v="Apr"/>
    <n v="2023"/>
    <n v="75875"/>
    <n v="41.48"/>
    <n v="43.897381818181827"/>
    <n v="1.5820000000000001"/>
    <n v="1.5266109090909097"/>
    <n v="26.22"/>
    <n v="28.621159999999996"/>
    <n v="7.31"/>
    <s v="Wolfsthal"/>
    <x v="3"/>
  </r>
  <r>
    <n v="186"/>
    <d v="2023-04-16T00:00:00"/>
    <n v="16"/>
    <s v="Apr"/>
    <n v="2023"/>
    <n v="76221"/>
    <n v="40.56"/>
    <n v="43.897381818181827"/>
    <n v="1.603"/>
    <n v="1.5266109090909097"/>
    <n v="25.3"/>
    <n v="28.621159999999996"/>
    <n v="7.73"/>
    <s v="Braunau am Inn"/>
    <x v="3"/>
  </r>
  <r>
    <n v="187"/>
    <d v="2023-04-22T00:00:00"/>
    <n v="22"/>
    <s v="Apr"/>
    <n v="2023"/>
    <n v="76754"/>
    <n v="71.680000000000007"/>
    <n v="43.897381818181827"/>
    <n v="1.7390000000000001"/>
    <n v="1.5266109090909097"/>
    <n v="41.22"/>
    <n v="28.621159999999996"/>
    <n v="6.81"/>
    <s v="Elchingen"/>
    <x v="2"/>
  </r>
  <r>
    <n v="188"/>
    <d v="2023-05-06T00:00:00"/>
    <n v="6"/>
    <s v="May"/>
    <n v="2023"/>
    <n v="77347"/>
    <n v="71.87"/>
    <n v="43.897381818181827"/>
    <n v="1.7789999999999999"/>
    <n v="1.5266109090909097"/>
    <n v="40.4"/>
    <n v="28.621159999999996"/>
    <n v="7.35"/>
    <s v="Elchingen"/>
    <x v="2"/>
  </r>
  <r>
    <n v="189"/>
    <d v="2023-05-08T00:00:00"/>
    <n v="8"/>
    <s v="May"/>
    <n v="2023"/>
    <n v="77672"/>
    <n v="36.76"/>
    <n v="43.897381818181827"/>
    <n v="1.538"/>
    <n v="1.5266109090909097"/>
    <n v="23.9"/>
    <n v="28.621159999999996"/>
    <n v="6.76"/>
    <s v="Braunau am Inn"/>
    <x v="3"/>
  </r>
  <r>
    <n v="190"/>
    <d v="2023-05-09T00:00:00"/>
    <n v="9"/>
    <s v="May"/>
    <n v="2023"/>
    <n v="78020"/>
    <n v="35.69"/>
    <n v="43.897381818181827"/>
    <n v="1.516"/>
    <n v="1.5266109090909097"/>
    <n v="23.54"/>
    <n v="28.621159999999996"/>
    <n v="7.8"/>
    <s v="Wolfsthal"/>
    <x v="3"/>
  </r>
  <r>
    <n v="191"/>
    <d v="2023-05-13T00:00:00"/>
    <n v="13"/>
    <s v="May"/>
    <n v="2023"/>
    <n v="78507"/>
    <n v="30"/>
    <n v="43.897381818181827"/>
    <n v="1.5589999999999999"/>
    <n v="1.5266109090909097"/>
    <n v="19.239999999999998"/>
    <n v="28.621159999999996"/>
    <m/>
    <s v="Spišská Belá"/>
    <x v="0"/>
  </r>
  <r>
    <n v="192"/>
    <d v="2023-05-17T00:00:00"/>
    <n v="17"/>
    <s v="May"/>
    <n v="2023"/>
    <n v="78553"/>
    <n v="34.83"/>
    <n v="43.897381818181827"/>
    <n v="1.5589999999999999"/>
    <n v="1.5266109090909097"/>
    <n v="22.34"/>
    <n v="28.621159999999996"/>
    <n v="7.43"/>
    <s v="Spišská Belá"/>
    <x v="0"/>
  </r>
  <r>
    <n v="193"/>
    <d v="2023-05-29T00:00:00"/>
    <n v="29"/>
    <s v="May"/>
    <n v="2023"/>
    <n v="78926"/>
    <n v="44.59"/>
    <n v="43.897381818181827"/>
    <n v="1.609"/>
    <n v="1.5266109090909097"/>
    <n v="27.71"/>
    <n v="28.621159999999996"/>
    <n v="6.23"/>
    <s v="Poprad"/>
    <x v="0"/>
  </r>
  <r>
    <n v="194"/>
    <d v="2023-05-29T00:00:00"/>
    <n v="29"/>
    <s v="May"/>
    <n v="2023"/>
    <n v="79260"/>
    <n v="31.89"/>
    <n v="43.897381818181827"/>
    <n v="1.5329999999999999"/>
    <n v="1.5266109090909097"/>
    <n v="20.8"/>
    <n v="28.621159999999996"/>
    <n v="7.5"/>
    <s v="Wolfsthal"/>
    <x v="3"/>
  </r>
  <r>
    <n v="195"/>
    <d v="2023-05-29T00:00:00"/>
    <n v="29"/>
    <s v="May"/>
    <n v="2023"/>
    <n v="79606"/>
    <n v="40.07"/>
    <n v="43.897381818181827"/>
    <n v="1.544"/>
    <n v="1.5266109090909097"/>
    <n v="25.95"/>
    <n v="28.621159999999996"/>
    <n v="7.63"/>
    <s v="Braunau am Inn"/>
    <x v="3"/>
  </r>
  <r>
    <n v="196"/>
    <d v="2023-06-05T00:00:00"/>
    <n v="5"/>
    <s v="Jun"/>
    <n v="2023"/>
    <n v="80131"/>
    <n v="69.680000000000007"/>
    <n v="43.897381818181827"/>
    <n v="1.7390000000000001"/>
    <n v="1.5266109090909097"/>
    <n v="40.07"/>
    <n v="28.621159999999996"/>
    <n v="6.86"/>
    <s v="Nersingen"/>
    <x v="2"/>
  </r>
  <r>
    <n v="197"/>
    <d v="2023-06-20T00:00:00"/>
    <n v="20"/>
    <s v="Jun"/>
    <n v="2023"/>
    <n v="80721"/>
    <n v="69.55"/>
    <n v="43.897381818181827"/>
    <n v="1.7190000000000001"/>
    <n v="1.5266109090909097"/>
    <n v="40.46"/>
    <n v="28.621159999999996"/>
    <n v="7.03"/>
    <s v="Nersingen"/>
    <x v="2"/>
  </r>
  <r>
    <n v="198"/>
    <d v="2023-06-29T00:00:00"/>
    <n v="29"/>
    <s v="Jun"/>
    <n v="2023"/>
    <n v="81123"/>
    <n v="20"/>
    <n v="43.897381818181827"/>
    <n v="1.7589999999999999"/>
    <n v="1.5266109090909097"/>
    <n v="11.37"/>
    <n v="28.621159999999996"/>
    <m/>
    <s v="Nersingen"/>
    <x v="2"/>
  </r>
  <r>
    <n v="199"/>
    <d v="2023-06-29T00:00:00"/>
    <n v="29"/>
    <s v="Jun"/>
    <n v="2023"/>
    <n v="81376"/>
    <n v="54.9"/>
    <n v="43.897381818181827"/>
    <n v="1.5840000000000001"/>
    <n v="1.5266109090909097"/>
    <n v="34.659999999999997"/>
    <n v="28.621159999999996"/>
    <n v="6.45"/>
    <s v="Braunau am Inn"/>
    <x v="3"/>
  </r>
  <r>
    <n v="200"/>
    <d v="2023-06-30T00:00:00"/>
    <n v="30"/>
    <s v="Jun"/>
    <n v="2023"/>
    <n v="81734"/>
    <n v="35.880000000000003"/>
    <n v="43.897381818181827"/>
    <n v="1.554"/>
    <n v="1.5266109090909097"/>
    <n v="23.09"/>
    <n v="28.621159999999996"/>
    <n v="8.41"/>
    <s v="Kittsee"/>
    <x v="3"/>
  </r>
  <r>
    <n v="201"/>
    <d v="2023-07-02T00:00:00"/>
    <n v="2"/>
    <s v="Jul"/>
    <n v="2023"/>
    <n v="82173"/>
    <n v="58.27"/>
    <n v="43.897381818181827"/>
    <n v="1.579"/>
    <n v="1.5266109090909097"/>
    <n v="36.902999999999999"/>
    <n v="28.621159999999996"/>
    <n v="6.86"/>
    <s v="Spišská Belá"/>
    <x v="0"/>
  </r>
  <r>
    <n v="202"/>
    <d v="2023-07-15T00:00:00"/>
    <n v="15"/>
    <s v="Jul"/>
    <n v="2023"/>
    <n v="82757"/>
    <n v="64.09"/>
    <n v="43.897381818181827"/>
    <n v="1.599"/>
    <n v="1.5266109090909097"/>
    <n v="40.081000000000003"/>
    <n v="28.621159999999996"/>
    <n v="6.49"/>
    <s v="Spišská Belá"/>
    <x v="0"/>
  </r>
  <r>
    <n v="203"/>
    <d v="2023-07-17T00:00:00"/>
    <n v="17"/>
    <s v="Jul"/>
    <n v="2023"/>
    <n v="83140"/>
    <n v="40"/>
    <n v="43.897381818181827"/>
    <n v="1.609"/>
    <n v="1.5266109090909097"/>
    <n v="24.86"/>
    <n v="28.621159999999996"/>
    <n v="6.43"/>
    <s v="Wolfsthal"/>
    <x v="3"/>
  </r>
  <r>
    <n v="204"/>
    <d v="2023-07-17T00:00:00"/>
    <n v="17"/>
    <s v="Jul"/>
    <n v="2023"/>
    <n v="83483"/>
    <n v="35.18"/>
    <n v="43.897381818181827"/>
    <n v="1.5940000000000001"/>
    <n v="1.5266109090909097"/>
    <n v="22.07"/>
    <n v="28.621159999999996"/>
    <n v="7.03"/>
    <s v="Braunau am Inn"/>
    <x v="3"/>
  </r>
  <r>
    <n v="205"/>
    <d v="2023-07-24T00:00:00"/>
    <n v="24"/>
    <s v="Jul"/>
    <n v="2023"/>
    <n v="84011"/>
    <n v="65.67"/>
    <n v="43.897381818181827"/>
    <n v="1.7689999999999999"/>
    <n v="1.5266109090909097"/>
    <n v="37.122999999999998"/>
    <n v="28.621159999999996"/>
    <n v="6.22"/>
    <s v="Ulm"/>
    <x v="2"/>
  </r>
  <r>
    <n v="206"/>
    <d v="2023-07-31T00:00:00"/>
    <n v="31"/>
    <s v="Jul"/>
    <n v="2023"/>
    <n v="84615"/>
    <n v="61.34"/>
    <n v="43.897381818181827"/>
    <n v="1.6339999999999999"/>
    <n v="1.5266109090909097"/>
    <n v="37.54"/>
    <n v="28.621159999999996"/>
    <n v="5.75"/>
    <s v="Braunau am Inn"/>
    <x v="3"/>
  </r>
  <r>
    <n v="207"/>
    <d v="2023-07-31T00:00:00"/>
    <n v="31"/>
    <s v="Jul"/>
    <n v="2023"/>
    <n v="84958"/>
    <n v="31.89"/>
    <n v="43.897381818181827"/>
    <n v="1.6180000000000001"/>
    <n v="1.5266109090909097"/>
    <n v="19.71"/>
    <n v="28.621159999999996"/>
    <n v="6.79"/>
    <s v="Wolfsthal"/>
    <x v="3"/>
  </r>
  <r>
    <n v="208"/>
    <d v="2023-08-06T00:00:00"/>
    <n v="6"/>
    <s v="Aug"/>
    <n v="2023"/>
    <n v="85515"/>
    <n v="64.290000000000006"/>
    <n v="43.897381818181827"/>
    <n v="1.6990000000000001"/>
    <n v="1.5266109090909097"/>
    <n v="37.840000000000003"/>
    <n v="28.621159999999996"/>
    <n v="7.51"/>
    <s v="Poprad"/>
    <x v="0"/>
  </r>
  <r>
    <n v="209"/>
    <d v="2023-08-06T00:00:00"/>
    <n v="6"/>
    <s v="Aug"/>
    <n v="2023"/>
    <n v="85860"/>
    <n v="41.39"/>
    <n v="43.897381818181827"/>
    <n v="1.5980000000000001"/>
    <n v="1.5266109090909097"/>
    <n v="25.9"/>
    <n v="28.621159999999996"/>
    <n v="6.41"/>
    <s v="Wolfsthal"/>
    <x v="3"/>
  </r>
  <r>
    <n v="210"/>
    <d v="2023-08-06T00:00:00"/>
    <n v="6"/>
    <s v="Aug"/>
    <n v="2023"/>
    <n v="86203"/>
    <n v="35.61"/>
    <n v="43.897381818181827"/>
    <n v="1.621"/>
    <n v="1.5266109090909097"/>
    <n v="21.97"/>
    <n v="28.621159999999996"/>
    <n v="7.44"/>
    <s v="Braunau am Inn"/>
    <x v="3"/>
  </r>
  <r>
    <n v="211"/>
    <d v="2023-08-14T00:00:00"/>
    <n v="14"/>
    <s v="Aug"/>
    <n v="2023"/>
    <n v="86743"/>
    <n v="72.319999999999993"/>
    <n v="43.897381818181827"/>
    <n v="1.7989999999999999"/>
    <n v="1.5266109090909097"/>
    <n v="40.200000000000003"/>
    <n v="28.621159999999996"/>
    <n v="7.13"/>
    <s v="Nersingen"/>
    <x v="2"/>
  </r>
  <r>
    <n v="212"/>
    <d v="2023-08-20T00:00:00"/>
    <n v="20"/>
    <s v="Aug"/>
    <n v="2023"/>
    <n v="87218"/>
    <n v="57.05"/>
    <n v="43.897381818181827"/>
    <n v="1.6839999999999999"/>
    <n v="1.5266109090909097"/>
    <n v="33.880000000000003"/>
    <n v="28.621159999999996"/>
    <n v="5.27"/>
    <s v="Braunau am Inn"/>
    <x v="3"/>
  </r>
  <r>
    <n v="213"/>
    <d v="2023-08-20T00:00:00"/>
    <n v="20"/>
    <s v="Aug"/>
    <n v="2023"/>
    <n v="87568"/>
    <n v="29.74"/>
    <n v="43.897381818181827"/>
    <n v="1.6120000000000001"/>
    <n v="1.5266109090909097"/>
    <n v="18.45"/>
    <n v="28.621159999999996"/>
    <n v="7.82"/>
    <s v="Kittsee"/>
    <x v="3"/>
  </r>
  <r>
    <n v="214"/>
    <d v="2023-08-24T00:00:00"/>
    <n v="24"/>
    <s v="Aug"/>
    <n v="2023"/>
    <n v="88070"/>
    <n v="67.849999999999994"/>
    <n v="43.897381818181827"/>
    <n v="1.7290000000000001"/>
    <n v="1.5266109090909097"/>
    <n v="39.241999999999997"/>
    <n v="28.621159999999996"/>
    <n v="7.11"/>
    <s v="Kežmarok"/>
    <x v="0"/>
  </r>
  <r>
    <n v="215"/>
    <d v="2023-09-04T00:00:00"/>
    <n v="4"/>
    <s v="Sep"/>
    <n v="2023"/>
    <n v="88450"/>
    <n v="46.7"/>
    <n v="43.897381818181827"/>
    <n v="1.7290000000000001"/>
    <n v="1.5266109090909097"/>
    <n v="27.01"/>
    <n v="28.621159999999996"/>
    <n v="6.91"/>
    <s v="Kežmarok"/>
    <x v="0"/>
  </r>
  <r>
    <n v="216"/>
    <d v="2023-09-12T00:00:00"/>
    <n v="12"/>
    <s v="Sep"/>
    <n v="2023"/>
    <n v="89027"/>
    <n v="67.72"/>
    <n v="43.897381818181827"/>
    <n v="1.6990000000000001"/>
    <n v="1.5266109090909097"/>
    <n v="39.859000000000002"/>
    <n v="28.621159999999996"/>
    <n v="7"/>
    <s v="Spišská Belá"/>
    <x v="0"/>
  </r>
  <r>
    <n v="217"/>
    <d v="2023-09-22T00:00:00"/>
    <n v="22"/>
    <s v="Sep"/>
    <n v="2023"/>
    <n v="89457"/>
    <n v="52.56"/>
    <n v="43.897381818181827"/>
    <n v="1.7450000000000001"/>
    <n v="1.5266109090909097"/>
    <n v="30.12"/>
    <n v="28.621159999999996"/>
    <n v="7.15"/>
    <s v="Zeleneč"/>
    <x v="0"/>
  </r>
  <r>
    <n v="218"/>
    <d v="2023-10-01T00:00:00"/>
    <n v="1"/>
    <s v="Oct"/>
    <n v="2023"/>
    <n v="90016"/>
    <n v="68.73"/>
    <n v="43.897381818181827"/>
    <n v="1.7190000000000001"/>
    <n v="1.5266109090909097"/>
    <n v="39.982999999999997"/>
    <n v="28.621159999999996"/>
    <n v="7.18"/>
    <s v="Kežmarok"/>
    <x v="0"/>
  </r>
  <r>
    <n v="219"/>
    <d v="2023-10-01T00:00:00"/>
    <n v="1"/>
    <s v="Oct"/>
    <n v="2023"/>
    <n v="90377"/>
    <n v="43.3"/>
    <n v="43.897381818181827"/>
    <n v="1.671"/>
    <n v="1.5266109090909097"/>
    <n v="25.91"/>
    <n v="28.621159999999996"/>
    <n v="7.03"/>
    <s v="Wolfsthal"/>
    <x v="3"/>
  </r>
  <r>
    <n v="220"/>
    <d v="2023-10-01T00:00:00"/>
    <n v="1"/>
    <s v="Oct"/>
    <n v="2023"/>
    <n v="90720"/>
    <n v="40.26"/>
    <n v="43.897381818181827"/>
    <n v="1.669"/>
    <n v="1.5266109090909097"/>
    <n v="24.12"/>
    <n v="28.621159999999996"/>
    <n v="7.2"/>
    <s v="Braunau am Inn"/>
    <x v="3"/>
  </r>
  <r>
    <n v="221"/>
    <d v="2023-10-10T00:00:00"/>
    <n v="10"/>
    <s v="Oct"/>
    <n v="2023"/>
    <n v="91301"/>
    <n v="75.709999999999994"/>
    <n v="43.897381818181827"/>
    <n v="1.8089999999999999"/>
    <n v="1.5266109090909097"/>
    <n v="41.851999999999997"/>
    <n v="28.621159999999996"/>
    <n v="7.1"/>
    <s v="Elchingen"/>
    <x v="2"/>
  </r>
  <r>
    <n v="222"/>
    <d v="2023-10-24T00:00:00"/>
    <n v="24"/>
    <s v="Oct"/>
    <n v="2023"/>
    <n v="91823"/>
    <n v="64.48"/>
    <n v="43.897381818181827"/>
    <n v="1.7390000000000001"/>
    <n v="1.5266109090909097"/>
    <n v="37.079000000000001"/>
    <n v="28.621159999999996"/>
    <n v="6.2"/>
    <s v="Elchingen"/>
    <x v="2"/>
  </r>
  <r>
    <n v="223"/>
    <d v="2023-10-27T00:00:00"/>
    <n v="27"/>
    <s v="Oct"/>
    <n v="2023"/>
    <n v="92181"/>
    <n v="36.450000000000003"/>
    <n v="43.897381818181827"/>
    <n v="1.6419999999999999"/>
    <n v="1.5266109090909097"/>
    <n v="22.199000000000002"/>
    <n v="28.621159999999996"/>
    <n v="6.42"/>
    <s v="Braunau am Inn"/>
    <x v="3"/>
  </r>
  <r>
    <n v="224"/>
    <d v="2023-10-27T00:00:00"/>
    <n v="27"/>
    <s v="Oct"/>
    <n v="2023"/>
    <n v="92526"/>
    <n v="35.61"/>
    <n v="43.897381818181827"/>
    <n v="1.607"/>
    <n v="1.5266109090909097"/>
    <n v="22.158999999999999"/>
    <n v="28.621159999999996"/>
    <n v="7.17"/>
    <s v="Wolfsthal"/>
    <x v="3"/>
  </r>
  <r>
    <n v="225"/>
    <d v="2023-11-03T00:00:00"/>
    <n v="3"/>
    <s v="Nov"/>
    <n v="2023"/>
    <n v="93076"/>
    <n v="65.400000000000006"/>
    <n v="43.897381818181827"/>
    <n v="1.659"/>
    <n v="1.5266109090909097"/>
    <n v="39.420999999999999"/>
    <n v="28.621159999999996"/>
    <n v="7.23"/>
    <s v="Kežmarok"/>
    <x v="0"/>
  </r>
  <r>
    <n v="226"/>
    <d v="2023-11-06T00:00:00"/>
    <n v="6"/>
    <s v="Nov"/>
    <n v="2023"/>
    <n v="93540"/>
    <n v="53.92"/>
    <n v="43.897381818181827"/>
    <n v="1.6080000000000001"/>
    <n v="1.5266109090909097"/>
    <n v="33.531999999999996"/>
    <n v="28.621159999999996"/>
    <n v="7.01"/>
    <s v="Wolfsthal"/>
    <x v="3"/>
  </r>
  <r>
    <n v="227"/>
    <d v="2023-11-06T00:00:00"/>
    <n v="6"/>
    <s v="Nov"/>
    <n v="2023"/>
    <n v="93889"/>
    <n v="39.14"/>
    <n v="43.897381818181827"/>
    <n v="1.599"/>
    <n v="1.5266109090909097"/>
    <n v="24.478000000000002"/>
    <n v="28.621159999999996"/>
    <n v="7.91"/>
    <s v="Braunau am Inn"/>
    <x v="3"/>
  </r>
  <r>
    <n v="228"/>
    <d v="2023-11-11T00:00:00"/>
    <n v="11"/>
    <s v="Nov"/>
    <n v="2023"/>
    <n v="94352"/>
    <n v="64.41"/>
    <n v="43.897381818181827"/>
    <n v="1.7589999999999999"/>
    <n v="1.5266109090909097"/>
    <n v="36.616999999999997"/>
    <n v="28.621159999999996"/>
    <n v="7.35"/>
    <s v="Elchingen"/>
    <x v="2"/>
  </r>
  <r>
    <n v="229"/>
    <d v="2023-11-25T00:00:00"/>
    <n v="25"/>
    <s v="Nov"/>
    <n v="2023"/>
    <n v="94845"/>
    <n v="30"/>
    <n v="43.897381818181827"/>
    <n v="1.7689999999999999"/>
    <n v="1.5266109090909097"/>
    <n v="16.959"/>
    <n v="28.621159999999996"/>
    <m/>
    <s v="Elchingen"/>
    <x v="2"/>
  </r>
  <r>
    <n v="230"/>
    <d v="2023-12-02T00:00:00"/>
    <n v="2"/>
    <s v="Dec"/>
    <n v="2023"/>
    <n v="95121"/>
    <n v="69.16"/>
    <n v="43.897381818181827"/>
    <n v="1.7490000000000001"/>
    <n v="1.5266109090909097"/>
    <n v="39.542999999999999"/>
    <n v="28.621159999999996"/>
    <n v="7.75"/>
    <s v="Elchingen"/>
    <x v="2"/>
  </r>
  <r>
    <n v="231"/>
    <d v="2023-12-13T00:00:00"/>
    <n v="13"/>
    <s v="Dec"/>
    <n v="2023"/>
    <n v="95540"/>
    <n v="55.17"/>
    <n v="43.897381818181827"/>
    <n v="1.6990000000000001"/>
    <n v="1.5266109090909097"/>
    <n v="32.472000000000001"/>
    <n v="28.621159999999996"/>
    <n v="7.85"/>
    <s v="Elchingen"/>
    <x v="2"/>
  </r>
  <r>
    <n v="232"/>
    <d v="2023-12-16T00:00:00"/>
    <n v="16"/>
    <s v="Dec"/>
    <n v="2023"/>
    <n v="95867"/>
    <n v="38.659999999999997"/>
    <n v="43.897381818181827"/>
    <n v="1.506"/>
    <n v="1.5266109090909097"/>
    <n v="25.670999999999999"/>
    <n v="28.621159999999996"/>
    <n v="6.89"/>
    <s v="Braunau am Inn"/>
    <x v="3"/>
  </r>
  <r>
    <n v="233"/>
    <d v="2023-12-16T00:00:00"/>
    <n v="16"/>
    <s v="Dec"/>
    <n v="2023"/>
    <n v="96214"/>
    <n v="35.06"/>
    <n v="43.897381818181827"/>
    <n v="1.4670000000000001"/>
    <n v="1.5266109090909097"/>
    <n v="23.899000000000001"/>
    <n v="28.621159999999996"/>
    <n v="7.62"/>
    <s v="Wolfsthal"/>
    <x v="3"/>
  </r>
  <r>
    <n v="234"/>
    <d v="2023-12-19T00:00:00"/>
    <n v="19"/>
    <s v="Dec"/>
    <n v="2023"/>
    <n v="96643"/>
    <n v="49.67"/>
    <n v="43.897381818181827"/>
    <n v="1.5189999999999999"/>
    <n v="1.5266109090909097"/>
    <n v="32.698999999999998"/>
    <n v="28.621159999999996"/>
    <n v="7.61"/>
    <s v="Kežmarok"/>
    <x v="0"/>
  </r>
  <r>
    <n v="235"/>
    <d v="2024-01-04T00:00:00"/>
    <n v="4"/>
    <s v="Jan"/>
    <n v="2024"/>
    <n v="97084"/>
    <n v="52.64"/>
    <n v="43.897381818181827"/>
    <n v="1.569"/>
    <n v="1.5266109090909097"/>
    <n v="33.549999999999997"/>
    <n v="28.621159999999996"/>
    <n v="7.25"/>
    <s v="Ružomberok"/>
    <x v="0"/>
  </r>
  <r>
    <n v="236"/>
    <d v="2024-01-07T00:00:00"/>
    <n v="7"/>
    <s v="Jan"/>
    <n v="2024"/>
    <n v="97570"/>
    <n v="31"/>
    <n v="43.897381818181827"/>
    <n v="1.569"/>
    <n v="1.5266109090909097"/>
    <n v="19.757999999999999"/>
    <n v="28.621159999999996"/>
    <m/>
    <s v="Ružomberok"/>
    <x v="0"/>
  </r>
  <r>
    <n v="237"/>
    <d v="2024-01-07T00:00:00"/>
    <n v="7"/>
    <s v="Jan"/>
    <n v="2024"/>
    <n v="97840"/>
    <n v="50"/>
    <n v="43.897381818181827"/>
    <n v="1.4850000000000001"/>
    <n v="1.5266109090909097"/>
    <n v="33.67"/>
    <n v="28.621159999999996"/>
    <m/>
    <s v="Wolfsthal"/>
    <x v="3"/>
  </r>
  <r>
    <n v="238"/>
    <d v="2024-01-07T00:00:00"/>
    <n v="7"/>
    <s v="Jan"/>
    <n v="2024"/>
    <n v="98185"/>
    <n v="39.75"/>
    <n v="43.897381818181827"/>
    <n v="1.504"/>
    <n v="1.5266109090909097"/>
    <n v="26.43"/>
    <n v="28.621159999999996"/>
    <n v="7.95"/>
    <s v="Braunau am Inn"/>
    <x v="3"/>
  </r>
  <r>
    <n v="239"/>
    <d v="2024-01-12T00:00:00"/>
    <n v="12"/>
    <s v="Jan"/>
    <n v="2024"/>
    <n v="98596"/>
    <n v="54.2"/>
    <n v="43.897381818181827"/>
    <n v="1.659"/>
    <n v="1.5266109090909097"/>
    <n v="32.67"/>
    <n v="28.621159999999996"/>
    <n v="7.14"/>
    <s v="Elchingen"/>
    <x v="2"/>
  </r>
  <r>
    <n v="240"/>
    <d v="2024-01-27T00:00:00"/>
    <n v="27"/>
    <s v="Jan"/>
    <n v="2024"/>
    <n v="99172"/>
    <n v="30.01"/>
    <n v="43.897381818181827"/>
    <n v="1.6890000000000001"/>
    <n v="1.5266109090909097"/>
    <n v="17.762"/>
    <n v="28.621159999999996"/>
    <m/>
    <s v="Elchingen"/>
    <x v="2"/>
  </r>
  <r>
    <n v="241"/>
    <d v="2024-02-04T00:00:00"/>
    <n v="4"/>
    <s v="Feb"/>
    <n v="2024"/>
    <n v="99433"/>
    <n v="72.150000000000006"/>
    <n v="43.897381818181827"/>
    <n v="1.7190000000000001"/>
    <n v="1.5266109090909097"/>
    <n v="41.972000000000001"/>
    <n v="28.621159999999996"/>
    <n v="6.86"/>
    <s v="Elchingen"/>
    <x v="2"/>
  </r>
  <r>
    <n v="242"/>
    <d v="2024-02-20T00:00:00"/>
    <n v="20"/>
    <s v="Feb"/>
    <n v="2024"/>
    <n v="100022"/>
    <n v="70.709999999999994"/>
    <n v="43.897381818181827"/>
    <n v="1.7490000000000001"/>
    <n v="1.5266109090909097"/>
    <n v="40.429000000000002"/>
    <n v="28.621159999999996"/>
    <n v="7.37"/>
    <s v="Elchingen"/>
    <x v="2"/>
  </r>
  <r>
    <n v="243"/>
    <d v="2024-03-07T00:00:00"/>
    <n v="7"/>
    <s v="Mar"/>
    <n v="2024"/>
    <n v="100587"/>
    <n v="40.01"/>
    <n v="43.897381818181827"/>
    <n v="1.6990000000000001"/>
    <n v="1.5266109090909097"/>
    <n v="23.548999999999999"/>
    <n v="28.621159999999996"/>
    <m/>
    <s v="Elchingen"/>
    <x v="2"/>
  </r>
  <r>
    <n v="244"/>
    <d v="2024-03-07T00:00:00"/>
    <n v="7"/>
    <s v="Mar"/>
    <n v="2024"/>
    <n v="100837"/>
    <n v="50"/>
    <n v="43.897381818181827"/>
    <n v="1.5840000000000001"/>
    <n v="1.5266109090909097"/>
    <n v="31.565999999999999"/>
    <n v="28.621159999999996"/>
    <m/>
    <s v="Braunau am Inn"/>
    <x v="3"/>
  </r>
  <r>
    <n v="245"/>
    <d v="2024-03-08T00:00:00"/>
    <n v="8"/>
    <s v="Mar"/>
    <n v="2024"/>
    <n v="101182"/>
    <n v="48.14"/>
    <n v="43.897381818181827"/>
    <n v="1.583"/>
    <n v="1.5266109090909097"/>
    <n v="30.411000000000001"/>
    <n v="28.621159999999996"/>
    <n v="7.18"/>
    <s v="Wolfsthal"/>
    <x v="3"/>
  </r>
  <r>
    <n v="246"/>
    <d v="2024-03-11T00:00:00"/>
    <n v="11"/>
    <s v="Mar"/>
    <n v="2024"/>
    <n v="101629"/>
    <n v="30.06"/>
    <n v="43.897381818181827"/>
    <n v="1.639"/>
    <n v="1.5266109090909097"/>
    <n v="18.34"/>
    <n v="28.621159999999996"/>
    <m/>
    <s v="Spišská Belá"/>
    <x v="0"/>
  </r>
  <r>
    <n v="247"/>
    <d v="2024-03-26T00:00:00"/>
    <n v="26"/>
    <s v="Mar"/>
    <n v="2024"/>
    <n v="101934"/>
    <n v="40"/>
    <n v="43.897381818181827"/>
    <n v="1.649"/>
    <n v="1.5266109090909097"/>
    <n v="24.257000000000001"/>
    <n v="28.621159999999996"/>
    <m/>
    <s v="Kežmarok"/>
    <x v="0"/>
  </r>
  <r>
    <n v="248"/>
    <d v="2024-04-06T00:00:00"/>
    <n v="6"/>
    <s v="Apr"/>
    <n v="2024"/>
    <n v="102262"/>
    <n v="35.03"/>
    <n v="43.897381818181827"/>
    <n v="1.7190000000000001"/>
    <n v="1.5266109090909097"/>
    <n v="20.378"/>
    <n v="28.621159999999996"/>
    <m/>
    <s v="Kežmarok"/>
    <x v="0"/>
  </r>
  <r>
    <n v="249"/>
    <d v="2024-04-10T00:00:00"/>
    <n v="10"/>
    <s v="Apr"/>
    <n v="2024"/>
    <n v="102548"/>
    <n v="59.34"/>
    <n v="43.897381818181827"/>
    <n v="1.6919999999999999"/>
    <n v="1.5266109090909097"/>
    <n v="35.070999999999998"/>
    <n v="28.621159999999996"/>
    <n v="7.15"/>
    <s v="Poprad"/>
    <x v="0"/>
  </r>
  <r>
    <n v="250"/>
    <d v="2024-04-18T00:00:00"/>
    <n v="18"/>
    <s v="Apr"/>
    <n v="2024"/>
    <n v="103127"/>
    <n v="39.1"/>
    <n v="43.897381818181827"/>
    <n v="1.7090000000000001"/>
    <n v="1.5266109090909097"/>
    <n v="22.879000000000001"/>
    <n v="28.621159999999996"/>
    <m/>
    <s v="Ružomberok"/>
    <x v="0"/>
  </r>
  <r>
    <n v="251"/>
    <d v="2024-04-24T00:00:00"/>
    <n v="24"/>
    <s v="Apr"/>
    <n v="2024"/>
    <n v="103342"/>
    <n v="53.18"/>
    <n v="43.897381818181827"/>
    <n v="1.5669999999999999"/>
    <n v="1.5266109090909097"/>
    <n v="33.93"/>
    <n v="28.621159999999996"/>
    <n v="6.83"/>
    <s v="Niedzica"/>
    <x v="1"/>
  </r>
  <r>
    <n v="252"/>
    <d v="2024-05-11T00:00:00"/>
    <n v="11"/>
    <s v="May"/>
    <n v="2024"/>
    <n v="103965"/>
    <n v="67"/>
    <n v="43.897381818181827"/>
    <n v="1.5740000000000001"/>
    <n v="1.5266109090909097"/>
    <n v="42.56"/>
    <n v="28.621159999999996"/>
    <n v="6.98"/>
    <s v="Niedzica"/>
    <x v="1"/>
  </r>
  <r>
    <n v="253"/>
    <d v="2024-05-29T00:00:00"/>
    <n v="29"/>
    <s v="May"/>
    <n v="2024"/>
    <n v="104553"/>
    <n v="66.900000000000006"/>
    <n v="43.897381818181827"/>
    <n v="1.629"/>
    <n v="1.5266109090909097"/>
    <n v="41.067999999999998"/>
    <n v="28.621159999999996"/>
    <n v="6.83"/>
    <s v="Spišská Belá"/>
    <x v="0"/>
  </r>
  <r>
    <n v="254"/>
    <d v="2024-06-04T00:00:00"/>
    <n v="4"/>
    <s v="Jun"/>
    <n v="2024"/>
    <n v="104986"/>
    <n v="47.87"/>
    <n v="43.897381818181827"/>
    <n v="1.619"/>
    <n v="1.5266109090909097"/>
    <n v="29.568000000000001"/>
    <n v="28.621159999999996"/>
    <n v="7.13"/>
    <s v="Spišská Belá"/>
    <x v="0"/>
  </r>
  <r>
    <n v="255"/>
    <d v="2024-06-12T00:00:00"/>
    <n v="12"/>
    <s v="Jun"/>
    <n v="2024"/>
    <n v="105518"/>
    <n v="60.24"/>
    <n v="43.897381818181827"/>
    <n v="1.589"/>
    <n v="1.5266109090909097"/>
    <n v="37.911000000000001"/>
    <n v="28.621159999999996"/>
    <n v="6.69"/>
    <s v="Žilina"/>
    <x v="0"/>
  </r>
  <r>
    <n v="256"/>
    <d v="2024-07-03T00:00:00"/>
    <n v="3"/>
    <s v="Jul"/>
    <n v="2024"/>
    <n v="106095"/>
    <n v="62.9"/>
    <n v="43.897381818181827"/>
    <n v="1.629"/>
    <n v="1.5266109090909097"/>
    <n v="38.613"/>
    <n v="28.621159999999996"/>
    <n v="8.74"/>
    <s v="Spišská Belá"/>
    <x v="0"/>
  </r>
  <r>
    <n v="257"/>
    <d v="2024-07-24T00:00:00"/>
    <n v="24"/>
    <s v="Jul"/>
    <n v="2024"/>
    <n v="106604"/>
    <n v="60"/>
    <n v="43.897381818181827"/>
    <n v="1.667"/>
    <n v="1.5266109090909097"/>
    <n v="35.993000000000002"/>
    <n v="28.621159999999996"/>
    <n v="5.68"/>
    <s v="Poprad"/>
    <x v="0"/>
  </r>
  <r>
    <n v="258"/>
    <d v="2024-08-20T00:00:00"/>
    <n v="20"/>
    <s v="Aug"/>
    <n v="2024"/>
    <n v="107221"/>
    <n v="68.78"/>
    <n v="43.897381818181827"/>
    <n v="1.579"/>
    <n v="1.5266109090909097"/>
    <n v="43.552999999999997"/>
    <n v="28.621159999999996"/>
    <n v="6.34"/>
    <s v="Kežmarok"/>
    <x v="0"/>
  </r>
  <r>
    <n v="259"/>
    <d v="2024-09-01T00:00:00"/>
    <n v="1"/>
    <s v="Sep"/>
    <n v="2024"/>
    <n v="107852"/>
    <n v="59.54"/>
    <n v="43.897381818181827"/>
    <n v="1.4890000000000001"/>
    <n v="1.5266109090909097"/>
    <n v="39.987000000000002"/>
    <n v="28.621159999999996"/>
    <n v="6.51"/>
    <s v="Spišská Belá"/>
    <x v="0"/>
  </r>
  <r>
    <n v="260"/>
    <d v="2024-09-23T00:00:00"/>
    <n v="23"/>
    <s v="Sep"/>
    <n v="2024"/>
    <n v="108410"/>
    <n v="52.28"/>
    <n v="43.897381818181827"/>
    <n v="1.4390000000000001"/>
    <n v="1.5266109090909097"/>
    <n v="36.332999999999998"/>
    <n v="28.621159999999996"/>
    <n v="7.02"/>
    <s v="Liptovský Mikuláš"/>
    <x v="0"/>
  </r>
  <r>
    <n v="261"/>
    <d v="2024-10-08T00:00:00"/>
    <n v="8"/>
    <s v="Oct"/>
    <n v="2024"/>
    <n v="108982"/>
    <n v="60.6"/>
    <n v="43.897381818181827"/>
    <n v="1.5089999999999999"/>
    <n v="1.5266109090909097"/>
    <n v="40.158999999999999"/>
    <n v="28.621159999999996"/>
    <n v="6.47"/>
    <s v="Spišská Belá"/>
    <x v="0"/>
  </r>
  <r>
    <n v="262"/>
    <d v="2024-10-25T00:00:00"/>
    <n v="25"/>
    <s v="Oct"/>
    <n v="2024"/>
    <n v="109571"/>
    <n v="58.24"/>
    <n v="43.897381818181827"/>
    <n v="1.5289999999999999"/>
    <n v="1.5266109090909097"/>
    <n v="38.090000000000003"/>
    <n v="28.621159999999996"/>
    <n v="6.65"/>
    <s v="Spišská Belá"/>
    <x v="0"/>
  </r>
  <r>
    <n v="263"/>
    <d v="2024-11-04T00:00:00"/>
    <n v="4"/>
    <s v="Nov"/>
    <n v="2024"/>
    <n v="110121"/>
    <n v="55.13"/>
    <n v="43.897381818181827"/>
    <n v="1.508"/>
    <n v="1.5266109090909097"/>
    <n v="36.558"/>
    <n v="28.621159999999996"/>
    <n v="6.35"/>
    <s v="Wolfsthal"/>
    <x v="3"/>
  </r>
  <r>
    <n v="264"/>
    <d v="2024-11-04T00:00:00"/>
    <n v="4"/>
    <s v="Nov"/>
    <n v="2024"/>
    <n v="110467"/>
    <n v="32.19"/>
    <n v="43.897381818181827"/>
    <n v="1.464"/>
    <n v="1.5266109090909097"/>
    <n v="21.988"/>
    <n v="28.621159999999996"/>
    <n v="7.34"/>
    <s v="Braunau am Inn"/>
    <x v="3"/>
  </r>
  <r>
    <n v="265"/>
    <d v="2024-11-08T00:00:00"/>
    <n v="8"/>
    <s v="Nov"/>
    <n v="2024"/>
    <n v="110983"/>
    <n v="35.01"/>
    <n v="43.897381818181827"/>
    <n v="1.629"/>
    <n v="1.5266109090909097"/>
    <n v="21.492000000000001"/>
    <n v="28.621159999999996"/>
    <m/>
    <s v="Elchingen"/>
    <x v="2"/>
  </r>
  <r>
    <n v="266"/>
    <d v="2024-11-08T00:00:00"/>
    <n v="8"/>
    <s v="Nov"/>
    <n v="2024"/>
    <n v="111236"/>
    <n v="51.88"/>
    <n v="43.897381818181827"/>
    <n v="1.484"/>
    <n v="1.5266109090909097"/>
    <n v="34.96"/>
    <n v="28.621159999999996"/>
    <n v="6.97"/>
    <s v="Braunau am Inn"/>
    <x v="3"/>
  </r>
  <r>
    <n v="267"/>
    <d v="2024-11-08T00:00:00"/>
    <n v="8"/>
    <s v="Nov"/>
    <n v="2024"/>
    <n v="111582"/>
    <n v="35.86"/>
    <n v="43.897381818181827"/>
    <n v="1.486"/>
    <n v="1.5266109090909097"/>
    <n v="24.132000000000001"/>
    <n v="28.621159999999996"/>
    <n v="8.3800000000000008"/>
    <s v="Wolfsthal"/>
    <x v="3"/>
  </r>
  <r>
    <n v="268"/>
    <d v="2024-11-09T00:00:00"/>
    <n v="9"/>
    <s v="Nov"/>
    <n v="2024"/>
    <n v="111961"/>
    <n v="48.27"/>
    <n v="43.897381818181827"/>
    <n v="1.5189999999999999"/>
    <n v="1.5266109090909097"/>
    <n v="31.777000000000001"/>
    <n v="28.621159999999996"/>
    <n v="6.74"/>
    <s v="Spišská Belá"/>
    <x v="0"/>
  </r>
  <r>
    <n v="269"/>
    <d v="2024-11-18T00:00:00"/>
    <n v="18"/>
    <s v="Nov"/>
    <n v="2024"/>
    <n v="112291"/>
    <n v="31.65"/>
    <n v="43.897381818181827"/>
    <n v="1.4239999999999999"/>
    <n v="1.5266109090909097"/>
    <n v="22.23"/>
    <n v="28.621159999999996"/>
    <n v="6.61"/>
    <s v="Białka Tatrzańska"/>
    <x v="1"/>
  </r>
  <r>
    <n v="270"/>
    <d v="2024-11-19T00:00:00"/>
    <n v="19"/>
    <s v="Nov"/>
    <n v="2024"/>
    <n v="112713"/>
    <n v="42.41"/>
    <n v="43.897381818181827"/>
    <n v="1.5209999999999999"/>
    <n v="1.5266109090909097"/>
    <n v="27.882999999999999"/>
    <n v="28.621159999999996"/>
    <n v="6.43"/>
    <s v="Hainburg an der Donau"/>
    <x v="3"/>
  </r>
  <r>
    <n v="271"/>
    <d v="2024-11-19T00:00:00"/>
    <n v="19"/>
    <s v="Nov"/>
    <n v="2024"/>
    <n v="113050"/>
    <n v="31.7"/>
    <n v="43.897381818181827"/>
    <n v="1.464"/>
    <n v="1.5266109090909097"/>
    <n v="21.652999999999999"/>
    <n v="28.621159999999996"/>
    <n v="7.07"/>
    <s v="Braunau am Inn"/>
    <x v="3"/>
  </r>
  <r>
    <n v="272"/>
    <d v="2024-11-21T00:00:00"/>
    <n v="21"/>
    <s v="Nov"/>
    <n v="2024"/>
    <n v="113478"/>
    <n v="30"/>
    <n v="43.897381818181827"/>
    <n v="1.599"/>
    <n v="1.5266109090909097"/>
    <n v="18.762"/>
    <n v="28.621159999999996"/>
    <m/>
    <s v="Elchingen"/>
    <x v="2"/>
  </r>
  <r>
    <n v="273"/>
    <d v="2024-11-21T00:00:00"/>
    <n v="21"/>
    <s v="Nov"/>
    <n v="2024"/>
    <n v="113729"/>
    <n v="44.53"/>
    <n v="43.897381818181827"/>
    <n v="1.524"/>
    <n v="1.5266109090909097"/>
    <n v="29.219000000000001"/>
    <n v="28.621159999999996"/>
    <n v="6.23"/>
    <s v="Braunau am Inn"/>
    <x v="3"/>
  </r>
  <r>
    <n v="274"/>
    <d v="2024-11-21T00:00:00"/>
    <n v="21"/>
    <s v="Nov"/>
    <n v="2024"/>
    <n v="114075"/>
    <n v="32.450000000000003"/>
    <n v="43.897381818181827"/>
    <n v="1.506"/>
    <n v="1.5266109090909097"/>
    <n v="21.547000000000001"/>
    <n v="28.621159999999996"/>
    <m/>
    <s v="Wolfsthal"/>
    <x v="3"/>
  </r>
  <r>
    <n v="275"/>
    <d v="2024-11-26T00:00:00"/>
    <n v="26"/>
    <s v="Nov"/>
    <n v="2024"/>
    <n v="114620"/>
    <n v="20.010000000000002"/>
    <n v="43.897381818181827"/>
    <n v="1.5389999999999999"/>
    <n v="1.5266109090909097"/>
    <n v="13.002000000000001"/>
    <n v="28.621159999999996"/>
    <m/>
    <s v="Spišská Belá"/>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5">
  <r>
    <n v="1"/>
    <x v="0"/>
    <n v="9"/>
    <s v="Jan"/>
    <x v="0"/>
    <n v="7"/>
    <n v="63.61"/>
    <n v="43.897381818181827"/>
    <n v="1.35"/>
    <n v="1.5266109090909097"/>
    <n v="47.12"/>
    <n v="28.621159999999996"/>
    <n v="6.61"/>
    <x v="0"/>
    <x v="0"/>
    <x v="0"/>
    <n v="6.61"/>
    <n v="6.8584689345885712"/>
    <n v="7"/>
    <x v="0"/>
    <n v="8.9235000000000009E-2"/>
    <n v="0.10532001395916946"/>
    <n v="0"/>
    <s v="Single"/>
    <s v="Domestic"/>
  </r>
  <r>
    <n v="2"/>
    <x v="1"/>
    <n v="14"/>
    <s v="Jan"/>
    <x v="0"/>
    <n v="622"/>
    <n v="54.86"/>
    <n v="43.897381818181827"/>
    <n v="1.35"/>
    <n v="1.5266109090909097"/>
    <n v="40.64"/>
    <n v="28.621159999999996"/>
    <n v="6.93"/>
    <x v="1"/>
    <x v="0"/>
    <x v="0"/>
    <n v="6.93"/>
    <n v="6.8584689345885712"/>
    <n v="615"/>
    <x v="0"/>
    <n v="9.3555000000000013E-2"/>
    <n v="0.10532001395916946"/>
    <n v="5"/>
    <s v="Single"/>
    <s v="Domestic"/>
  </r>
  <r>
    <n v="3"/>
    <x v="2"/>
    <n v="22"/>
    <s v="Jan"/>
    <x v="0"/>
    <n v="1224"/>
    <n v="55.67"/>
    <n v="43.897381818181827"/>
    <n v="1.335"/>
    <n v="1.5266109090909097"/>
    <n v="41.7"/>
    <n v="28.621159999999996"/>
    <n v="6.96"/>
    <x v="2"/>
    <x v="0"/>
    <x v="0"/>
    <n v="6.96"/>
    <n v="6.8584689345885712"/>
    <n v="602"/>
    <x v="0"/>
    <n v="9.2915999999999985E-2"/>
    <n v="0.10532001395916946"/>
    <n v="8"/>
    <s v="Single"/>
    <s v="Domestic"/>
  </r>
  <r>
    <n v="4"/>
    <x v="3"/>
    <n v="26"/>
    <s v="Jan"/>
    <x v="0"/>
    <n v="1621"/>
    <n v="31.83"/>
    <n v="43.897381818181827"/>
    <n v="1.1519999999999999"/>
    <n v="1.5266109090909097"/>
    <n v="27.63"/>
    <n v="28.621159999999996"/>
    <n v="7.21"/>
    <x v="3"/>
    <x v="1"/>
    <x v="0"/>
    <n v="7.21"/>
    <n v="6.8584689345885712"/>
    <n v="397"/>
    <x v="0"/>
    <n v="8.3059199999999986E-2"/>
    <n v="0.10532001395916946"/>
    <n v="4"/>
    <s v="Same Day"/>
    <s v="Foreign"/>
  </r>
  <r>
    <n v="5"/>
    <x v="3"/>
    <n v="26"/>
    <s v="Jan"/>
    <x v="0"/>
    <n v="2061"/>
    <n v="40.51"/>
    <n v="43.897381818181827"/>
    <n v="1.2769999999999999"/>
    <n v="1.5266109090909097"/>
    <n v="31.712"/>
    <n v="28.621159999999996"/>
    <n v="7.07"/>
    <x v="4"/>
    <x v="1"/>
    <x v="0"/>
    <n v="7.07"/>
    <n v="6.8584689345885712"/>
    <n v="440"/>
    <x v="0"/>
    <n v="9.0283899999999986E-2"/>
    <n v="0.10532001395916946"/>
    <n v="0"/>
    <s v="Same Day"/>
    <s v="Foreign"/>
  </r>
  <r>
    <n v="6"/>
    <x v="3"/>
    <n v="26"/>
    <s v="Jan"/>
    <x v="0"/>
    <n v="2578"/>
    <n v="50.78"/>
    <n v="43.897381818181827"/>
    <n v="1.389"/>
    <n v="1.5266109090909097"/>
    <n v="36.56"/>
    <n v="28.621159999999996"/>
    <n v="7.37"/>
    <x v="5"/>
    <x v="2"/>
    <x v="0"/>
    <n v="7.37"/>
    <n v="6.8584689345885712"/>
    <n v="517"/>
    <x v="0"/>
    <n v="0.1023693"/>
    <n v="0.10532001395916946"/>
    <n v="0"/>
    <s v="Same Day"/>
    <s v="Foreign"/>
  </r>
  <r>
    <n v="7"/>
    <x v="4"/>
    <n v="1"/>
    <s v="Feb"/>
    <x v="0"/>
    <n v="3025"/>
    <n v="45.42"/>
    <n v="43.897381818181827"/>
    <n v="1.379"/>
    <n v="1.5266109090909097"/>
    <n v="32.94"/>
    <n v="28.621159999999996"/>
    <n v="7.35"/>
    <x v="6"/>
    <x v="2"/>
    <x v="0"/>
    <n v="7.35"/>
    <n v="6.8584689345885712"/>
    <n v="447"/>
    <x v="0"/>
    <n v="0.10135649999999999"/>
    <n v="0.10532001395916946"/>
    <n v="6"/>
    <s v="Single"/>
    <s v="Foreign"/>
  </r>
  <r>
    <n v="8"/>
    <x v="5"/>
    <n v="14"/>
    <s v="Feb"/>
    <x v="0"/>
    <n v="3482"/>
    <n v="45.96"/>
    <n v="43.897381818181827"/>
    <n v="1.369"/>
    <n v="1.5266109090909097"/>
    <n v="33.57"/>
    <n v="28.621159999999996"/>
    <n v="7.41"/>
    <x v="7"/>
    <x v="2"/>
    <x v="0"/>
    <n v="7.41"/>
    <n v="6.8584689345885712"/>
    <n v="457"/>
    <x v="0"/>
    <n v="0.1014429"/>
    <n v="0.10532001395916946"/>
    <n v="13"/>
    <s v="Single"/>
    <s v="Foreign"/>
  </r>
  <r>
    <n v="9"/>
    <x v="6"/>
    <n v="22"/>
    <s v="Feb"/>
    <x v="0"/>
    <n v="3791"/>
    <n v="31.34"/>
    <n v="43.897381818181827"/>
    <n v="1.369"/>
    <n v="1.5266109090909097"/>
    <n v="22.89"/>
    <n v="28.621159999999996"/>
    <n v="6.54"/>
    <x v="8"/>
    <x v="2"/>
    <x v="0"/>
    <n v="6.54"/>
    <n v="6.8584689345885712"/>
    <n v="309"/>
    <x v="0"/>
    <n v="8.9532600000000004E-2"/>
    <n v="0.10532001395916946"/>
    <n v="8"/>
    <s v="Same Day"/>
    <s v="Foreign"/>
  </r>
  <r>
    <n v="10"/>
    <x v="6"/>
    <n v="22"/>
    <s v="Feb"/>
    <x v="0"/>
    <n v="4388"/>
    <n v="46.49"/>
    <n v="43.897381818181827"/>
    <n v="1.1910000000000001"/>
    <n v="1.5266109090909097"/>
    <n v="39.04"/>
    <n v="28.621159999999996"/>
    <n v="6.77"/>
    <x v="9"/>
    <x v="1"/>
    <x v="0"/>
    <n v="6.77"/>
    <n v="6.8584689345885712"/>
    <n v="597"/>
    <x v="1"/>
    <n v="8.06307E-2"/>
    <n v="0.10532001395916946"/>
    <n v="0"/>
    <s v="Same Day"/>
    <s v="Foreign"/>
  </r>
  <r>
    <n v="11"/>
    <x v="6"/>
    <n v="22"/>
    <s v="Feb"/>
    <x v="0"/>
    <n v="4790"/>
    <n v="31.75"/>
    <n v="43.897381818181827"/>
    <n v="1.1659999999999999"/>
    <n v="1.5266109090909097"/>
    <n v="27.22"/>
    <n v="28.621159999999996"/>
    <n v="6.94"/>
    <x v="10"/>
    <x v="1"/>
    <x v="0"/>
    <n v="6.94"/>
    <n v="6.8584689345885712"/>
    <n v="402"/>
    <x v="0"/>
    <n v="8.0920400000000003E-2"/>
    <n v="0.10532001395916946"/>
    <n v="0"/>
    <s v="Same Day"/>
    <s v="Foreign"/>
  </r>
  <r>
    <n v="12"/>
    <x v="7"/>
    <n v="5"/>
    <s v="Mar"/>
    <x v="0"/>
    <n v="5407"/>
    <n v="55.6"/>
    <n v="43.897381818181827"/>
    <n v="1.2989999999999999"/>
    <n v="1.5266109090909097"/>
    <n v="42.8"/>
    <n v="28.621159999999996"/>
    <n v="6.71"/>
    <x v="11"/>
    <x v="0"/>
    <x v="0"/>
    <n v="6.71"/>
    <n v="6.8584689345885712"/>
    <n v="617"/>
    <x v="0"/>
    <n v="8.7162899999999988E-2"/>
    <n v="0.10532001395916946"/>
    <n v="12"/>
    <s v="Single"/>
    <s v="Domestic"/>
  </r>
  <r>
    <n v="13"/>
    <x v="8"/>
    <n v="8"/>
    <s v="Mar"/>
    <x v="0"/>
    <n v="5929"/>
    <n v="38.1"/>
    <n v="43.897381818181827"/>
    <n v="1.0880000000000001"/>
    <n v="1.5266109090909097"/>
    <n v="35.020000000000003"/>
    <n v="28.621159999999996"/>
    <n v="7.5"/>
    <x v="12"/>
    <x v="3"/>
    <x v="0"/>
    <n v="7.5"/>
    <n v="6.8584689345885712"/>
    <n v="522"/>
    <x v="0"/>
    <n v="8.1600000000000006E-2"/>
    <n v="0.10532001395916946"/>
    <n v="3"/>
    <s v="Same Day"/>
    <s v="Foreign"/>
  </r>
  <r>
    <n v="14"/>
    <x v="8"/>
    <n v="8"/>
    <s v="Mar"/>
    <x v="0"/>
    <n v="6188"/>
    <n v="21.35"/>
    <n v="43.897381818181827"/>
    <n v="1.099"/>
    <n v="1.5266109090909097"/>
    <n v="19.427"/>
    <n v="28.621159999999996"/>
    <n v="8.3000000000000007"/>
    <x v="13"/>
    <x v="3"/>
    <x v="0"/>
    <n v="8.3000000000000007"/>
    <n v="6.8584689345885712"/>
    <n v="259"/>
    <x v="0"/>
    <n v="9.1217000000000006E-2"/>
    <n v="0.10532001395916946"/>
    <n v="0"/>
    <s v="Same Day"/>
    <s v="Foreign"/>
  </r>
  <r>
    <n v="15"/>
    <x v="9"/>
    <n v="15"/>
    <s v="Mar"/>
    <x v="0"/>
    <n v="6489"/>
    <n v="26.32"/>
    <n v="43.897381818181827"/>
    <n v="1.054"/>
    <n v="1.5266109090909097"/>
    <n v="24.97"/>
    <n v="28.621159999999996"/>
    <n v="8.36"/>
    <x v="13"/>
    <x v="3"/>
    <x v="0"/>
    <n v="8.36"/>
    <n v="6.8584689345885712"/>
    <n v="301"/>
    <x v="0"/>
    <n v="8.8114399999999996E-2"/>
    <n v="0.10532001395916946"/>
    <n v="7"/>
    <s v="Same Day"/>
    <s v="Foreign"/>
  </r>
  <r>
    <n v="16"/>
    <x v="9"/>
    <n v="15"/>
    <s v="Mar"/>
    <x v="0"/>
    <n v="6747"/>
    <n v="21.66"/>
    <n v="43.897381818181827"/>
    <n v="1.004"/>
    <n v="1.5266109090909097"/>
    <n v="21.57"/>
    <n v="28.621159999999996"/>
    <n v="6.92"/>
    <x v="12"/>
    <x v="3"/>
    <x v="0"/>
    <n v="6.92"/>
    <n v="6.8584689345885712"/>
    <n v="258"/>
    <x v="0"/>
    <n v="6.9476799999999991E-2"/>
    <n v="0.10532001395916946"/>
    <n v="0"/>
    <s v="Same Day"/>
    <s v="Foreign"/>
  </r>
  <r>
    <n v="17"/>
    <x v="10"/>
    <n v="30"/>
    <s v="Mar"/>
    <x v="0"/>
    <n v="7249"/>
    <n v="19.989999999999998"/>
    <n v="43.897381818181827"/>
    <n v="1.155"/>
    <n v="1.5266109090909097"/>
    <n v="17.309999999999999"/>
    <n v="28.621159999999996"/>
    <m/>
    <x v="1"/>
    <x v="0"/>
    <x v="1"/>
    <n v="6.8897424657534243"/>
    <n v="6.8584689345885712"/>
    <n v="502"/>
    <x v="0"/>
    <n v="7.9576525479452057E-2"/>
    <n v="0.10532001395916946"/>
    <n v="15"/>
    <s v="Single"/>
    <s v="Domestic"/>
  </r>
  <r>
    <n v="18"/>
    <x v="11"/>
    <n v="14"/>
    <s v="Apr"/>
    <x v="0"/>
    <n v="7488"/>
    <n v="20"/>
    <n v="43.897381818181827"/>
    <n v="1.119"/>
    <n v="1.5266109090909097"/>
    <n v="17.873000000000001"/>
    <n v="28.621159999999996"/>
    <m/>
    <x v="11"/>
    <x v="0"/>
    <x v="1"/>
    <n v="6.8753369863013694"/>
    <n v="6.8584689345885712"/>
    <n v="239"/>
    <x v="0"/>
    <n v="7.6935020876712321E-2"/>
    <n v="0.10532001395916946"/>
    <n v="15"/>
    <s v="Single"/>
    <s v="Domestic"/>
  </r>
  <r>
    <n v="19"/>
    <x v="12"/>
    <n v="26"/>
    <s v="Apr"/>
    <x v="0"/>
    <n v="7819"/>
    <n v="20"/>
    <n v="43.897381818181827"/>
    <n v="1.109"/>
    <n v="1.5266109090909097"/>
    <n v="18.033999999999999"/>
    <n v="28.621159999999996"/>
    <m/>
    <x v="11"/>
    <x v="0"/>
    <x v="1"/>
    <n v="6.8553863013698626"/>
    <n v="6.8584689345885712"/>
    <n v="331"/>
    <x v="0"/>
    <n v="7.6026234082191779E-2"/>
    <n v="0.10532001395916946"/>
    <n v="12"/>
    <s v="Single"/>
    <s v="Domestic"/>
  </r>
  <r>
    <n v="20"/>
    <x v="13"/>
    <n v="2"/>
    <s v="May"/>
    <x v="0"/>
    <n v="8100"/>
    <n v="30"/>
    <n v="43.897381818181827"/>
    <n v="1.085"/>
    <n v="1.5266109090909097"/>
    <n v="27.65"/>
    <n v="28.621159999999996"/>
    <m/>
    <x v="11"/>
    <x v="0"/>
    <x v="1"/>
    <n v="6.8384493150684929"/>
    <n v="6.8584689345885712"/>
    <n v="281"/>
    <x v="0"/>
    <n v="7.4197175068493146E-2"/>
    <n v="0.10532001395916946"/>
    <n v="6"/>
    <s v="Single"/>
    <s v="Domestic"/>
  </r>
  <r>
    <n v="21"/>
    <x v="14"/>
    <n v="12"/>
    <s v="May"/>
    <x v="0"/>
    <n v="8484"/>
    <n v="20"/>
    <n v="43.897381818181827"/>
    <n v="1.085"/>
    <n v="1.5266109090909097"/>
    <n v="18.43"/>
    <n v="28.621159999999996"/>
    <m/>
    <x v="11"/>
    <x v="0"/>
    <x v="1"/>
    <n v="6.8153041095890403"/>
    <n v="6.8584689345885712"/>
    <n v="384"/>
    <x v="0"/>
    <n v="7.394604958904108E-2"/>
    <n v="0.10532001395916946"/>
    <n v="10"/>
    <s v="Single"/>
    <s v="Domestic"/>
  </r>
  <r>
    <n v="22"/>
    <x v="15"/>
    <n v="14"/>
    <s v="May"/>
    <x v="0"/>
    <n v="8572"/>
    <n v="29.38"/>
    <n v="43.897381818181827"/>
    <n v="1.085"/>
    <n v="1.5266109090909097"/>
    <n v="27.08"/>
    <n v="28.621159999999996"/>
    <n v="6.81"/>
    <x v="1"/>
    <x v="0"/>
    <x v="0"/>
    <n v="6.81"/>
    <n v="6.8584689345885712"/>
    <n v="88"/>
    <x v="0"/>
    <n v="7.3888499999999996E-2"/>
    <n v="0.10532001395916946"/>
    <n v="2"/>
    <s v="Single"/>
    <s v="Domestic"/>
  </r>
  <r>
    <n v="23"/>
    <x v="16"/>
    <n v="18"/>
    <s v="May"/>
    <x v="0"/>
    <n v="9134"/>
    <n v="20"/>
    <n v="43.897381818181827"/>
    <n v="1.085"/>
    <n v="1.5266109090909097"/>
    <n v="18.433"/>
    <n v="28.621159999999996"/>
    <m/>
    <x v="11"/>
    <x v="0"/>
    <x v="1"/>
    <n v="6.6583492063492056"/>
    <n v="6.8584689345885712"/>
    <n v="562"/>
    <x v="0"/>
    <n v="7.2243088888888876E-2"/>
    <n v="0.10532001395916946"/>
    <n v="4"/>
    <s v="Single"/>
    <s v="Domestic"/>
  </r>
  <r>
    <n v="24"/>
    <x v="17"/>
    <n v="22"/>
    <s v="May"/>
    <x v="0"/>
    <n v="9372"/>
    <n v="25.05"/>
    <n v="43.897381818181827"/>
    <n v="1.085"/>
    <n v="1.5266109090909097"/>
    <n v="23.09"/>
    <n v="28.621159999999996"/>
    <m/>
    <x v="11"/>
    <x v="0"/>
    <x v="1"/>
    <n v="6.5941269841269836"/>
    <n v="6.8584689345885712"/>
    <n v="238"/>
    <x v="0"/>
    <n v="7.1546277777777778E-2"/>
    <n v="0.10532001395916946"/>
    <n v="4"/>
    <s v="Single"/>
    <s v="Domestic"/>
  </r>
  <r>
    <n v="25"/>
    <x v="18"/>
    <n v="1"/>
    <s v="Jun"/>
    <x v="0"/>
    <n v="9720"/>
    <n v="25"/>
    <n v="43.897381818181827"/>
    <n v="1.105"/>
    <n v="1.5266109090909097"/>
    <n v="22.62"/>
    <n v="28.621159999999996"/>
    <m/>
    <x v="11"/>
    <x v="0"/>
    <x v="1"/>
    <n v="6.1752111111111114"/>
    <n v="6.8584689345885712"/>
    <n v="348"/>
    <x v="0"/>
    <n v="6.8236082777777776E-2"/>
    <n v="0.10532001395916946"/>
    <n v="10"/>
    <s v="Single"/>
    <s v="Domestic"/>
  </r>
  <r>
    <n v="26"/>
    <x v="19"/>
    <n v="9"/>
    <s v="Jun"/>
    <x v="0"/>
    <n v="10032"/>
    <n v="20"/>
    <n v="43.897381818181827"/>
    <n v="1.125"/>
    <n v="1.5266109090909097"/>
    <n v="17.78"/>
    <n v="28.621159999999996"/>
    <m/>
    <x v="11"/>
    <x v="0"/>
    <x v="1"/>
    <n v="6.0952301587301587"/>
    <n v="6.8584689345885712"/>
    <n v="312"/>
    <x v="0"/>
    <n v="6.8571339285714294E-2"/>
    <n v="0.10532001395916946"/>
    <n v="8"/>
    <s v="Single"/>
    <s v="Domestic"/>
  </r>
  <r>
    <n v="27"/>
    <x v="20"/>
    <n v="18"/>
    <s v="Jun"/>
    <x v="0"/>
    <n v="10335"/>
    <n v="25"/>
    <n v="43.897381818181827"/>
    <n v="1.139"/>
    <n v="1.5266109090909097"/>
    <n v="21.95"/>
    <n v="28.621159999999996"/>
    <m/>
    <x v="11"/>
    <x v="0"/>
    <x v="1"/>
    <n v="6.0175563492063491"/>
    <n v="6.8584689345885712"/>
    <n v="303"/>
    <x v="0"/>
    <n v="6.8539966817460315E-2"/>
    <n v="0.10532001395916946"/>
    <n v="9"/>
    <s v="Single"/>
    <s v="Domestic"/>
  </r>
  <r>
    <n v="28"/>
    <x v="21"/>
    <n v="29"/>
    <s v="Jun"/>
    <x v="0"/>
    <n v="10668"/>
    <n v="20.010000000000002"/>
    <n v="43.897381818181827"/>
    <n v="1.375"/>
    <n v="1.5266109090909097"/>
    <n v="14.55"/>
    <n v="28.621159999999996"/>
    <m/>
    <x v="11"/>
    <x v="0"/>
    <x v="1"/>
    <n v="5.9321920634920629"/>
    <n v="6.8584689345885712"/>
    <n v="333"/>
    <x v="2"/>
    <n v="8.1567640873015865E-2"/>
    <n v="0.10532001395916946"/>
    <n v="11"/>
    <s v="Single"/>
    <s v="Domestic"/>
  </r>
  <r>
    <n v="29"/>
    <x v="22"/>
    <n v="10"/>
    <s v="Jul"/>
    <x v="0"/>
    <n v="10869"/>
    <n v="25"/>
    <n v="43.897381818181827"/>
    <n v="1.1850000000000001"/>
    <n v="1.5266109090909097"/>
    <n v="21.1"/>
    <n v="28.621159999999996"/>
    <m/>
    <x v="11"/>
    <x v="0"/>
    <x v="1"/>
    <n v="5.8806658730158734"/>
    <n v="6.8584689345885712"/>
    <n v="201"/>
    <x v="0"/>
    <n v="6.9685890595238109E-2"/>
    <n v="0.10532001395916946"/>
    <n v="11"/>
    <s v="Single"/>
    <s v="Domestic"/>
  </r>
  <r>
    <n v="30"/>
    <x v="23"/>
    <n v="27"/>
    <s v="Jul"/>
    <x v="0"/>
    <n v="11186"/>
    <n v="20"/>
    <n v="43.897381818181827"/>
    <n v="1.1850000000000001"/>
    <n v="1.5266109090909097"/>
    <n v="16.878"/>
    <n v="28.621159999999996"/>
    <m/>
    <x v="11"/>
    <x v="0"/>
    <x v="1"/>
    <n v="5.7994031746031736"/>
    <n v="6.8584689345885712"/>
    <n v="317"/>
    <x v="0"/>
    <n v="6.8722927619047608E-2"/>
    <n v="0.10532001395916946"/>
    <n v="17"/>
    <s v="Single"/>
    <s v="Domestic"/>
  </r>
  <r>
    <n v="31"/>
    <x v="24"/>
    <n v="4"/>
    <s v="Aug"/>
    <x v="0"/>
    <n v="11392"/>
    <n v="20"/>
    <n v="43.897381818181827"/>
    <n v="1.165"/>
    <n v="1.5266109090909097"/>
    <n v="17.170000000000002"/>
    <n v="28.621159999999996"/>
    <m/>
    <x v="11"/>
    <x v="0"/>
    <x v="1"/>
    <n v="5.7465952380952379"/>
    <n v="6.8584689345885712"/>
    <n v="206"/>
    <x v="0"/>
    <n v="6.6947834523809521E-2"/>
    <n v="0.10532001395916946"/>
    <n v="8"/>
    <s v="Single"/>
    <s v="Domestic"/>
  </r>
  <r>
    <n v="32"/>
    <x v="25"/>
    <n v="17"/>
    <s v="Aug"/>
    <x v="0"/>
    <n v="11722"/>
    <n v="47.82"/>
    <n v="43.897381818181827"/>
    <n v="1.165"/>
    <n v="1.5266109090909097"/>
    <n v="41.05"/>
    <n v="28.621159999999996"/>
    <n v="5.96"/>
    <x v="11"/>
    <x v="0"/>
    <x v="0"/>
    <n v="5.96"/>
    <n v="6.8584689345885712"/>
    <n v="330"/>
    <x v="0"/>
    <n v="6.9433999999999996E-2"/>
    <n v="0.10532001395916946"/>
    <n v="13"/>
    <s v="Single"/>
    <s v="Domestic"/>
  </r>
  <r>
    <n v="33"/>
    <x v="26"/>
    <n v="18"/>
    <s v="Aug"/>
    <x v="0"/>
    <n v="12098"/>
    <n v="23.88"/>
    <n v="43.897381818181827"/>
    <n v="1.0660000000000001"/>
    <n v="1.5266109090909097"/>
    <n v="22.4"/>
    <n v="28.621159999999996"/>
    <n v="5.68"/>
    <x v="14"/>
    <x v="3"/>
    <x v="0"/>
    <n v="5.68"/>
    <n v="6.8584689345885712"/>
    <n v="376"/>
    <x v="0"/>
    <n v="6.05488E-2"/>
    <n v="0.10532001395916946"/>
    <n v="1"/>
    <s v="Same Day"/>
    <s v="Foreign"/>
  </r>
  <r>
    <n v="34"/>
    <x v="26"/>
    <n v="18"/>
    <s v="Aug"/>
    <x v="0"/>
    <n v="12444"/>
    <n v="21.13"/>
    <n v="43.897381818181827"/>
    <n v="1.0740000000000001"/>
    <n v="1.5266109090909097"/>
    <n v="19.670000000000002"/>
    <n v="28.621159999999996"/>
    <n v="6.03"/>
    <x v="15"/>
    <x v="3"/>
    <x v="0"/>
    <n v="6.03"/>
    <n v="6.8584689345885712"/>
    <n v="346"/>
    <x v="0"/>
    <n v="6.4762200000000006E-2"/>
    <n v="0.10532001395916946"/>
    <n v="0"/>
    <s v="Same Day"/>
    <s v="Foreign"/>
  </r>
  <r>
    <n v="35"/>
    <x v="27"/>
    <n v="24"/>
    <s v="Aug"/>
    <x v="0"/>
    <n v="12979"/>
    <n v="40.31"/>
    <n v="43.897381818181827"/>
    <n v="1.2490000000000001"/>
    <n v="1.5266109090909097"/>
    <n v="32.274000000000001"/>
    <n v="28.621159999999996"/>
    <n v="6.85"/>
    <x v="16"/>
    <x v="2"/>
    <x v="0"/>
    <n v="6.85"/>
    <n v="6.8584689345885712"/>
    <n v="535"/>
    <x v="2"/>
    <n v="8.5556499999999994E-2"/>
    <n v="0.10532001395916946"/>
    <n v="6"/>
    <s v="Single"/>
    <s v="Foreign"/>
  </r>
  <r>
    <n v="36"/>
    <x v="28"/>
    <n v="8"/>
    <s v="Sep"/>
    <x v="0"/>
    <n v="13598"/>
    <n v="20"/>
    <n v="43.897381818181827"/>
    <n v="1.1890000000000001"/>
    <n v="1.5266109090909097"/>
    <n v="16.82"/>
    <n v="28.621159999999996"/>
    <m/>
    <x v="16"/>
    <x v="2"/>
    <x v="1"/>
    <n v="6.8594287890327497"/>
    <n v="6.8584689345885712"/>
    <n v="619"/>
    <x v="0"/>
    <n v="8.1558608301599403E-2"/>
    <n v="0.10532001395916946"/>
    <n v="15"/>
    <s v="Single"/>
    <s v="Foreign"/>
  </r>
  <r>
    <n v="37"/>
    <x v="29"/>
    <n v="13"/>
    <s v="Sep"/>
    <x v="0"/>
    <n v="13769"/>
    <n v="20"/>
    <n v="43.897381818181827"/>
    <n v="1.169"/>
    <n v="1.5266109090909097"/>
    <n v="17.11"/>
    <n v="28.621159999999996"/>
    <m/>
    <x v="16"/>
    <x v="2"/>
    <x v="1"/>
    <n v="6.8620335110434123"/>
    <n v="6.8584689345885712"/>
    <n v="171"/>
    <x v="0"/>
    <n v="8.0217171744097496E-2"/>
    <n v="0.10532001395916946"/>
    <n v="5"/>
    <s v="Single"/>
    <s v="Foreign"/>
  </r>
  <r>
    <n v="38"/>
    <x v="30"/>
    <n v="28"/>
    <s v="Sep"/>
    <x v="0"/>
    <n v="14090"/>
    <n v="20"/>
    <n v="43.897381818181827"/>
    <n v="1.2190000000000001"/>
    <n v="1.5266109090909097"/>
    <n v="16.41"/>
    <n v="28.621159999999996"/>
    <m/>
    <x v="17"/>
    <x v="2"/>
    <x v="1"/>
    <n v="6.8669230769230767"/>
    <n v="6.8584689345885712"/>
    <n v="321"/>
    <x v="0"/>
    <n v="8.3707792307692305E-2"/>
    <n v="0.10532001395916946"/>
    <n v="15"/>
    <s v="Single"/>
    <s v="Foreign"/>
  </r>
  <r>
    <n v="39"/>
    <x v="31"/>
    <n v="16"/>
    <s v="Oct"/>
    <x v="0"/>
    <n v="14292"/>
    <n v="47.91"/>
    <n v="43.897381818181827"/>
    <n v="1.2090000000000001"/>
    <n v="1.5266109090909097"/>
    <n v="39.628"/>
    <n v="28.621159999999996"/>
    <n v="6.87"/>
    <x v="18"/>
    <x v="2"/>
    <x v="0"/>
    <n v="6.87"/>
    <n v="6.8584689345885712"/>
    <n v="202"/>
    <x v="2"/>
    <n v="8.3058300000000002E-2"/>
    <n v="0.10532001395916946"/>
    <n v="18"/>
    <s v="Single"/>
    <s v="Foreign"/>
  </r>
  <r>
    <n v="40"/>
    <x v="32"/>
    <n v="20"/>
    <s v="Oct"/>
    <x v="0"/>
    <n v="14606"/>
    <n v="22.42"/>
    <n v="43.897381818181827"/>
    <n v="1.0389999999999999"/>
    <n v="1.5266109090909097"/>
    <n v="21.577999999999999"/>
    <n v="28.621159999999996"/>
    <n v="7.21"/>
    <x v="15"/>
    <x v="3"/>
    <x v="0"/>
    <n v="7.21"/>
    <n v="6.8584689345885712"/>
    <n v="314"/>
    <x v="0"/>
    <n v="7.491189999999999E-2"/>
    <n v="0.10532001395916946"/>
    <n v="4"/>
    <s v="Single"/>
    <s v="Foreign"/>
  </r>
  <r>
    <n v="41"/>
    <x v="33"/>
    <n v="21"/>
    <s v="Oct"/>
    <x v="0"/>
    <n v="14951"/>
    <n v="26.26"/>
    <n v="43.897381818181827"/>
    <n v="1.056"/>
    <n v="1.5266109090909097"/>
    <n v="24.867000000000001"/>
    <n v="28.621159999999996"/>
    <n v="6.75"/>
    <x v="14"/>
    <x v="3"/>
    <x v="0"/>
    <n v="6.75"/>
    <n v="6.8584689345885712"/>
    <n v="345"/>
    <x v="0"/>
    <n v="7.128000000000001E-2"/>
    <n v="0.10532001395916946"/>
    <n v="1"/>
    <s v="Single"/>
    <s v="Foreign"/>
  </r>
  <r>
    <n v="42"/>
    <x v="34"/>
    <n v="28"/>
    <s v="Oct"/>
    <x v="0"/>
    <n v="15514"/>
    <n v="30"/>
    <n v="43.897381818181827"/>
    <n v="1.1890000000000001"/>
    <n v="1.5266109090909097"/>
    <n v="25.23"/>
    <n v="28.621159999999996"/>
    <m/>
    <x v="11"/>
    <x v="0"/>
    <x v="1"/>
    <n v="7.0711948331539292"/>
    <n v="6.8584689345885712"/>
    <n v="563"/>
    <x v="0"/>
    <n v="8.4076506566200221E-2"/>
    <n v="0.10532001395916946"/>
    <n v="7"/>
    <s v="Same Day"/>
    <s v="Domestic"/>
  </r>
  <r>
    <n v="43"/>
    <x v="34"/>
    <n v="28"/>
    <s v="Oct"/>
    <x v="0"/>
    <n v="15880"/>
    <n v="38.78"/>
    <n v="43.897381818181827"/>
    <n v="1.036"/>
    <n v="1.5266109090909097"/>
    <n v="37.432000000000002"/>
    <n v="28.621159999999996"/>
    <n v="7.28"/>
    <x v="14"/>
    <x v="3"/>
    <x v="0"/>
    <n v="7.28"/>
    <n v="6.8584689345885712"/>
    <n v="366"/>
    <x v="0"/>
    <n v="7.542080000000001E-2"/>
    <n v="0.10532001395916946"/>
    <n v="0"/>
    <s v="Same Day"/>
    <s v="Foreign"/>
  </r>
  <r>
    <n v="44"/>
    <x v="35"/>
    <n v="29"/>
    <s v="Oct"/>
    <x v="0"/>
    <n v="16227"/>
    <n v="28.27"/>
    <n v="43.897381818181827"/>
    <n v="1.119"/>
    <n v="1.5266109090909097"/>
    <n v="25.263999999999999"/>
    <n v="28.621159999999996"/>
    <n v="7.52"/>
    <x v="15"/>
    <x v="3"/>
    <x v="0"/>
    <n v="7.52"/>
    <n v="6.8584689345885712"/>
    <n v="347"/>
    <x v="1"/>
    <n v="8.4148799999999982E-2"/>
    <n v="0.10532001395916946"/>
    <n v="1"/>
    <s v="Single"/>
    <s v="Foreign"/>
  </r>
  <r>
    <n v="45"/>
    <x v="36"/>
    <n v="7"/>
    <s v="Nov"/>
    <x v="0"/>
    <n v="16670"/>
    <n v="30"/>
    <n v="43.897381818181827"/>
    <n v="1.139"/>
    <n v="1.5266109090909097"/>
    <n v="26.34"/>
    <n v="28.621159999999996"/>
    <m/>
    <x v="18"/>
    <x v="2"/>
    <x v="1"/>
    <n v="7.1583673469387756"/>
    <n v="6.8584689345885712"/>
    <n v="443"/>
    <x v="0"/>
    <n v="8.1533804081632646E-2"/>
    <n v="0.10532001395916946"/>
    <n v="9"/>
    <s v="Single"/>
    <s v="Foreign"/>
  </r>
  <r>
    <n v="46"/>
    <x v="37"/>
    <n v="4"/>
    <s v="Dec"/>
    <x v="0"/>
    <n v="17047"/>
    <n v="25.28"/>
    <n v="43.897381818181827"/>
    <n v="1.149"/>
    <n v="1.5266109090909097"/>
    <n v="22"/>
    <n v="28.621159999999996"/>
    <m/>
    <x v="17"/>
    <x v="2"/>
    <x v="1"/>
    <n v="7.5356734693877563"/>
    <n v="6.8584689345885712"/>
    <n v="377"/>
    <x v="0"/>
    <n v="8.6584888163265317E-2"/>
    <n v="0.10532001395916946"/>
    <n v="27"/>
    <s v="Single"/>
    <s v="Foreign"/>
  </r>
  <r>
    <n v="47"/>
    <x v="38"/>
    <n v="23"/>
    <s v="Dec"/>
    <x v="0"/>
    <n v="17399"/>
    <n v="30.02"/>
    <n v="43.897381818181827"/>
    <n v="1.179"/>
    <n v="1.5266109090909097"/>
    <n v="25.462"/>
    <n v="28.621159999999996"/>
    <m/>
    <x v="17"/>
    <x v="2"/>
    <x v="1"/>
    <n v="7.2195918367346952"/>
    <n v="6.8584689345885712"/>
    <n v="352"/>
    <x v="0"/>
    <n v="8.5118987755102071E-2"/>
    <n v="0.10532001395916946"/>
    <n v="19"/>
    <s v="Single"/>
    <s v="Foreign"/>
  </r>
  <r>
    <n v="48"/>
    <x v="39"/>
    <n v="31"/>
    <s v="Dec"/>
    <x v="0"/>
    <n v="17697"/>
    <n v="40.19"/>
    <n v="43.897381818181827"/>
    <n v="1.0940000000000001"/>
    <n v="1.5266109090909097"/>
    <n v="36.737000000000002"/>
    <n v="28.621159999999996"/>
    <n v="6.32"/>
    <x v="15"/>
    <x v="3"/>
    <x v="0"/>
    <n v="6.32"/>
    <n v="6.8584689345885712"/>
    <n v="298"/>
    <x v="0"/>
    <n v="6.9140800000000016E-2"/>
    <n v="0.10532001395916946"/>
    <n v="8"/>
    <s v="Same Day"/>
    <s v="Foreign"/>
  </r>
  <r>
    <n v="49"/>
    <x v="39"/>
    <n v="31"/>
    <s v="Dec"/>
    <x v="0"/>
    <n v="18045"/>
    <n v="24.42"/>
    <n v="43.897381818181827"/>
    <n v="1.111"/>
    <n v="1.5266109090909097"/>
    <n v="21.98"/>
    <n v="28.621159999999996"/>
    <n v="7.28"/>
    <x v="14"/>
    <x v="3"/>
    <x v="0"/>
    <n v="7.28"/>
    <n v="6.8584689345885712"/>
    <n v="348"/>
    <x v="0"/>
    <n v="8.0880800000000003E-2"/>
    <n v="0.10532001395916946"/>
    <n v="0"/>
    <s v="Same Day"/>
    <s v="Foreign"/>
  </r>
  <r>
    <n v="50"/>
    <x v="40"/>
    <n v="11"/>
    <s v="Jan"/>
    <x v="1"/>
    <n v="18607"/>
    <n v="20"/>
    <n v="43.897381818181827"/>
    <n v="1.2290000000000001"/>
    <n v="1.5266109090909097"/>
    <n v="16.27"/>
    <n v="28.621159999999996"/>
    <m/>
    <x v="11"/>
    <x v="0"/>
    <x v="1"/>
    <n v="7.3366515837104069"/>
    <n v="6.8584689345885712"/>
    <n v="562"/>
    <x v="0"/>
    <n v="9.0167447963800912E-2"/>
    <n v="0.10532001395916946"/>
    <n v="11"/>
    <s v="Single"/>
    <s v="Domestic"/>
  </r>
  <r>
    <n v="51"/>
    <x v="41"/>
    <n v="15"/>
    <s v="Jan"/>
    <x v="1"/>
    <n v="18708"/>
    <n v="32.159999999999997"/>
    <n v="43.897381818181827"/>
    <n v="1.0049999999999999"/>
    <n v="1.5266109090909097"/>
    <n v="31.99"/>
    <n v="28.621159999999996"/>
    <n v="6.56"/>
    <x v="3"/>
    <x v="1"/>
    <x v="0"/>
    <n v="6.56"/>
    <n v="6.8584689345885712"/>
    <n v="101"/>
    <x v="0"/>
    <n v="6.5927999999999987E-2"/>
    <n v="0.10532001395916946"/>
    <n v="4"/>
    <s v="Same Day"/>
    <s v="Foreign"/>
  </r>
  <r>
    <n v="52"/>
    <x v="41"/>
    <n v="15"/>
    <s v="Jan"/>
    <x v="1"/>
    <n v="19206"/>
    <n v="32.72"/>
    <n v="43.897381818181827"/>
    <n v="1.0009999999999999"/>
    <n v="1.5266109090909097"/>
    <n v="32.68"/>
    <n v="28.621159999999996"/>
    <n v="7.13"/>
    <x v="9"/>
    <x v="1"/>
    <x v="0"/>
    <n v="7.13"/>
    <n v="6.8584689345885712"/>
    <n v="498"/>
    <x v="0"/>
    <n v="7.1371299999999999E-2"/>
    <n v="0.10532001395916946"/>
    <n v="0"/>
    <s v="Same Day"/>
    <s v="Foreign"/>
  </r>
  <r>
    <n v="53"/>
    <x v="42"/>
    <n v="30"/>
    <s v="Jan"/>
    <x v="1"/>
    <n v="19763"/>
    <n v="35"/>
    <n v="43.897381818181827"/>
    <n v="1.2989999999999999"/>
    <n v="1.5266109090909097"/>
    <n v="26.94"/>
    <n v="28.621159999999996"/>
    <m/>
    <x v="19"/>
    <x v="2"/>
    <x v="1"/>
    <n v="7.5655090579710151"/>
    <n v="6.8584689345885712"/>
    <n v="557"/>
    <x v="0"/>
    <n v="9.8275962663043476E-2"/>
    <n v="0.10532001395916946"/>
    <n v="15"/>
    <s v="Single"/>
    <s v="Foreign"/>
  </r>
  <r>
    <n v="54"/>
    <x v="43"/>
    <n v="6"/>
    <s v="Feb"/>
    <x v="1"/>
    <n v="19904"/>
    <n v="15"/>
    <n v="43.897381818181827"/>
    <n v="1.2989999999999999"/>
    <n v="1.5266109090909097"/>
    <n v="11.55"/>
    <n v="28.621159999999996"/>
    <m/>
    <x v="20"/>
    <x v="2"/>
    <x v="1"/>
    <n v="7.4952644927536243"/>
    <n v="6.8584689345885712"/>
    <n v="141"/>
    <x v="0"/>
    <n v="9.7363485760869575E-2"/>
    <n v="0.10532001395916946"/>
    <n v="7"/>
    <s v="Single"/>
    <s v="Foreign"/>
  </r>
  <r>
    <n v="55"/>
    <x v="44"/>
    <n v="9"/>
    <s v="Feb"/>
    <x v="1"/>
    <n v="20310"/>
    <n v="50.2"/>
    <n v="43.897381818181827"/>
    <n v="1.2490000000000001"/>
    <n v="1.5266109090909097"/>
    <n v="40.19"/>
    <n v="28.621159999999996"/>
    <n v="6.63"/>
    <x v="17"/>
    <x v="2"/>
    <x v="0"/>
    <n v="6.63"/>
    <n v="6.8584689345885712"/>
    <n v="406"/>
    <x v="0"/>
    <n v="8.2808699999999999E-2"/>
    <n v="0.10532001395916946"/>
    <n v="3"/>
    <s v="Single"/>
    <s v="Foreign"/>
  </r>
  <r>
    <n v="56"/>
    <x v="45"/>
    <n v="25"/>
    <s v="Feb"/>
    <x v="1"/>
    <n v="20897"/>
    <n v="40.01"/>
    <n v="43.897381818181827"/>
    <n v="1.4490000000000001"/>
    <n v="1.5266109090909097"/>
    <n v="27.61"/>
    <n v="28.621159999999996"/>
    <m/>
    <x v="21"/>
    <x v="2"/>
    <x v="1"/>
    <n v="7.1579432270916339"/>
    <n v="6.8584689345885712"/>
    <n v="587"/>
    <x v="0"/>
    <n v="0.10371859736055779"/>
    <n v="0.10532001395916946"/>
    <n v="16"/>
    <s v="Single"/>
    <s v="Foreign"/>
  </r>
  <r>
    <n v="57"/>
    <x v="46"/>
    <n v="10"/>
    <s v="Mar"/>
    <x v="1"/>
    <n v="21314"/>
    <n v="55.27"/>
    <n v="43.897381818181827"/>
    <n v="1.419"/>
    <n v="1.5266109090909097"/>
    <n v="38.950000000000003"/>
    <n v="28.621159999999996"/>
    <n v="6.42"/>
    <x v="21"/>
    <x v="2"/>
    <x v="0"/>
    <n v="6.42"/>
    <n v="6.8584689345885712"/>
    <n v="417"/>
    <x v="0"/>
    <n v="9.1099799999999995E-2"/>
    <n v="0.10532001395916946"/>
    <n v="13"/>
    <s v="Single"/>
    <s v="Foreign"/>
  </r>
  <r>
    <n v="58"/>
    <x v="47"/>
    <n v="24"/>
    <s v="Mar"/>
    <x v="1"/>
    <n v="21931"/>
    <n v="55.44"/>
    <n v="43.897381818181827"/>
    <n v="1.399"/>
    <n v="1.5266109090909097"/>
    <n v="39.630000000000003"/>
    <n v="28.621159999999996"/>
    <n v="6.15"/>
    <x v="21"/>
    <x v="2"/>
    <x v="0"/>
    <n v="6.15"/>
    <n v="6.8584689345885712"/>
    <n v="617"/>
    <x v="0"/>
    <n v="8.6038500000000004E-2"/>
    <n v="0.10532001395916946"/>
    <n v="14"/>
    <s v="Single"/>
    <s v="Foreign"/>
  </r>
  <r>
    <n v="59"/>
    <x v="48"/>
    <n v="8"/>
    <s v="Apr"/>
    <x v="1"/>
    <n v="22561"/>
    <n v="55.39"/>
    <n v="43.897381818181827"/>
    <n v="1.429"/>
    <n v="1.5266109090909097"/>
    <n v="38.761000000000003"/>
    <n v="28.621159999999996"/>
    <n v="6.54"/>
    <x v="21"/>
    <x v="2"/>
    <x v="0"/>
    <n v="6.54"/>
    <n v="6.8584689345885712"/>
    <n v="630"/>
    <x v="0"/>
    <n v="9.3456600000000001E-2"/>
    <n v="0.10532001395916946"/>
    <n v="15"/>
    <s v="Single"/>
    <s v="Foreign"/>
  </r>
  <r>
    <n v="60"/>
    <x v="49"/>
    <n v="23"/>
    <s v="Apr"/>
    <x v="1"/>
    <n v="23223"/>
    <n v="61"/>
    <n v="43.897381818181827"/>
    <n v="1.409"/>
    <n v="1.5266109090909097"/>
    <n v="43.292999999999999"/>
    <n v="28.621159999999996"/>
    <n v="6.37"/>
    <x v="21"/>
    <x v="2"/>
    <x v="0"/>
    <n v="6.37"/>
    <n v="6.8584689345885712"/>
    <n v="662"/>
    <x v="0"/>
    <n v="8.9753300000000008E-2"/>
    <n v="0.10532001395916946"/>
    <n v="15"/>
    <s v="Single"/>
    <s v="Foreign"/>
  </r>
  <r>
    <n v="61"/>
    <x v="50"/>
    <n v="8"/>
    <s v="May"/>
    <x v="1"/>
    <n v="23850"/>
    <n v="30"/>
    <n v="43.897381818181827"/>
    <n v="1.4690000000000001"/>
    <n v="1.5266109090909097"/>
    <n v="20.422000000000001"/>
    <n v="28.621159999999996"/>
    <m/>
    <x v="22"/>
    <x v="2"/>
    <x v="1"/>
    <n v="6.0547085714285709"/>
    <n v="6.8584689345885712"/>
    <n v="627"/>
    <x v="0"/>
    <n v="8.8943668914285706E-2"/>
    <n v="0.10532001395916946"/>
    <n v="15"/>
    <s v="Same Day"/>
    <s v="Foreign"/>
  </r>
  <r>
    <n v="62"/>
    <x v="50"/>
    <n v="8"/>
    <s v="May"/>
    <x v="1"/>
    <n v="24098"/>
    <n v="42.65"/>
    <n v="43.897381818181827"/>
    <n v="1.2090000000000001"/>
    <n v="1.5266109090909097"/>
    <n v="35.28"/>
    <n v="28.621159999999996"/>
    <n v="5.93"/>
    <x v="15"/>
    <x v="3"/>
    <x v="0"/>
    <n v="5.93"/>
    <n v="6.8584689345885712"/>
    <n v="248"/>
    <x v="2"/>
    <n v="7.1693699999999999E-2"/>
    <n v="0.10532001395916946"/>
    <n v="0"/>
    <s v="Same Day"/>
    <s v="Foreign"/>
  </r>
  <r>
    <n v="63"/>
    <x v="50"/>
    <n v="8"/>
    <s v="May"/>
    <x v="1"/>
    <n v="24456"/>
    <n v="26.72"/>
    <n v="43.897381818181827"/>
    <n v="1.258"/>
    <n v="1.5266109090909097"/>
    <n v="21.24"/>
    <n v="28.621159999999996"/>
    <n v="6.71"/>
    <x v="14"/>
    <x v="3"/>
    <x v="0"/>
    <n v="6.71"/>
    <n v="6.8584689345885712"/>
    <n v="358"/>
    <x v="2"/>
    <n v="8.4411799999999995E-2"/>
    <n v="0.10532001395916946"/>
    <n v="0"/>
    <s v="Same Day"/>
    <s v="Foreign"/>
  </r>
  <r>
    <n v="64"/>
    <x v="51"/>
    <n v="13"/>
    <s v="May"/>
    <x v="1"/>
    <n v="25040"/>
    <n v="30.01"/>
    <n v="43.897381818181827"/>
    <n v="1.369"/>
    <n v="1.5266109090909097"/>
    <n v="21.92"/>
    <n v="28.621159999999996"/>
    <m/>
    <x v="23"/>
    <x v="0"/>
    <x v="1"/>
    <n v="6.9321029082774048"/>
    <n v="6.8584689345885712"/>
    <n v="584"/>
    <x v="0"/>
    <n v="9.490048881431766E-2"/>
    <n v="0.10532001395916946"/>
    <n v="5"/>
    <s v="Single"/>
    <s v="Domestic"/>
  </r>
  <r>
    <n v="65"/>
    <x v="52"/>
    <n v="23"/>
    <s v="May"/>
    <x v="1"/>
    <n v="25396"/>
    <n v="45.01"/>
    <n v="43.897381818181827"/>
    <n v="1.3540000000000001"/>
    <n v="1.5266109090909097"/>
    <n v="33.24"/>
    <n v="28.621159999999996"/>
    <m/>
    <x v="1"/>
    <x v="0"/>
    <x v="1"/>
    <n v="7.0674944071588364"/>
    <n v="6.8584689345885712"/>
    <n v="356"/>
    <x v="0"/>
    <n v="9.5693874272930649E-2"/>
    <n v="0.10532001395916946"/>
    <n v="10"/>
    <s v="Single"/>
    <s v="Domestic"/>
  </r>
  <r>
    <n v="66"/>
    <x v="53"/>
    <n v="25"/>
    <s v="May"/>
    <x v="1"/>
    <n v="25797"/>
    <n v="44.15"/>
    <n v="43.897381818181827"/>
    <n v="1.266"/>
    <n v="1.5266109090909097"/>
    <n v="34.869999999999997"/>
    <n v="28.621159999999996"/>
    <n v="7.22"/>
    <x v="14"/>
    <x v="3"/>
    <x v="0"/>
    <n v="7.22"/>
    <n v="6.8584689345885712"/>
    <n v="401"/>
    <x v="2"/>
    <n v="9.1405200000000006E-2"/>
    <n v="0.10532001395916946"/>
    <n v="2"/>
    <s v="Same Day"/>
    <s v="Foreign"/>
  </r>
  <r>
    <n v="67"/>
    <x v="53"/>
    <n v="25"/>
    <s v="May"/>
    <x v="1"/>
    <n v="26143"/>
    <n v="29.71"/>
    <n v="43.897381818181827"/>
    <n v="1.1890000000000001"/>
    <n v="1.5266109090909097"/>
    <n v="24.99"/>
    <n v="28.621159999999996"/>
    <n v="7.32"/>
    <x v="15"/>
    <x v="3"/>
    <x v="0"/>
    <n v="7.32"/>
    <n v="6.8584689345885712"/>
    <n v="346"/>
    <x v="2"/>
    <n v="8.7034800000000009E-2"/>
    <n v="0.10532001395916946"/>
    <n v="0"/>
    <s v="Same Day"/>
    <s v="Foreign"/>
  </r>
  <r>
    <n v="68"/>
    <x v="54"/>
    <n v="2"/>
    <s v="Jun"/>
    <x v="1"/>
    <n v="26665"/>
    <n v="55"/>
    <n v="43.897381818181827"/>
    <n v="1.4390000000000001"/>
    <n v="1.5266109090909097"/>
    <n v="38.220999999999997"/>
    <n v="28.621159999999996"/>
    <n v="6.65"/>
    <x v="21"/>
    <x v="2"/>
    <x v="0"/>
    <n v="6.65"/>
    <n v="6.8584689345885712"/>
    <n v="522"/>
    <x v="0"/>
    <n v="9.5693500000000015E-2"/>
    <n v="0.10532001395916946"/>
    <n v="8"/>
    <s v="Single"/>
    <s v="Foreign"/>
  </r>
  <r>
    <n v="69"/>
    <x v="55"/>
    <n v="18"/>
    <s v="Jun"/>
    <x v="1"/>
    <n v="27303"/>
    <n v="61.89"/>
    <n v="43.897381818181827"/>
    <n v="1.4590000000000001"/>
    <n v="1.5266109090909097"/>
    <n v="42.42"/>
    <n v="28.621159999999996"/>
    <n v="6.39"/>
    <x v="22"/>
    <x v="2"/>
    <x v="0"/>
    <n v="6.39"/>
    <n v="6.8584689345885712"/>
    <n v="638"/>
    <x v="0"/>
    <n v="9.3230099999999996E-2"/>
    <n v="0.10532001395916946"/>
    <n v="16"/>
    <s v="Single"/>
    <s v="Foreign"/>
  </r>
  <r>
    <n v="70"/>
    <x v="56"/>
    <n v="6"/>
    <s v="Jul"/>
    <x v="1"/>
    <n v="27960"/>
    <n v="62.04"/>
    <n v="43.897381818181827"/>
    <n v="1.4790000000000001"/>
    <n v="1.5266109090909097"/>
    <n v="41.95"/>
    <n v="28.621159999999996"/>
    <n v="6.67"/>
    <x v="22"/>
    <x v="2"/>
    <x v="0"/>
    <n v="6.67"/>
    <n v="6.8584689345885712"/>
    <n v="657"/>
    <x v="0"/>
    <n v="9.8649299999999995E-2"/>
    <n v="0.10532001395916946"/>
    <n v="18"/>
    <s v="Single"/>
    <s v="Foreign"/>
  </r>
  <r>
    <n v="71"/>
    <x v="57"/>
    <n v="19"/>
    <s v="Jul"/>
    <x v="1"/>
    <n v="28442"/>
    <n v="25.02"/>
    <n v="43.897381818181827"/>
    <n v="1.5089999999999999"/>
    <n v="1.5266109090909097"/>
    <n v="16.581"/>
    <n v="28.621159999999996"/>
    <m/>
    <x v="21"/>
    <x v="2"/>
    <x v="1"/>
    <n v="6.1910604508196716"/>
    <n v="6.8584689345885712"/>
    <n v="482"/>
    <x v="0"/>
    <n v="9.3423102202868841E-2"/>
    <n v="0.10532001395916946"/>
    <n v="13"/>
    <s v="Single"/>
    <s v="Foreign"/>
  </r>
  <r>
    <n v="72"/>
    <x v="58"/>
    <n v="24"/>
    <s v="Jul"/>
    <x v="1"/>
    <n v="28686"/>
    <n v="10"/>
    <n v="43.897381818181827"/>
    <n v="1.5089999999999999"/>
    <n v="1.5266109090909097"/>
    <n v="6.63"/>
    <n v="28.621159999999996"/>
    <m/>
    <x v="22"/>
    <x v="2"/>
    <x v="1"/>
    <n v="6.1174354508196718"/>
    <n v="6.8584689345885712"/>
    <n v="244"/>
    <x v="0"/>
    <n v="9.2312100952868847E-2"/>
    <n v="0.10532001395916946"/>
    <n v="5"/>
    <s v="Single"/>
    <s v="Foreign"/>
  </r>
  <r>
    <n v="73"/>
    <x v="59"/>
    <n v="25"/>
    <s v="Jul"/>
    <x v="1"/>
    <n v="28936"/>
    <n v="54.61"/>
    <n v="43.897381818181827"/>
    <n v="1.304"/>
    <n v="1.5266109090909097"/>
    <n v="41.88"/>
    <n v="28.621159999999996"/>
    <n v="6.36"/>
    <x v="15"/>
    <x v="3"/>
    <x v="0"/>
    <n v="6.36"/>
    <n v="6.8584689345885712"/>
    <n v="250"/>
    <x v="0"/>
    <n v="8.2934400000000005E-2"/>
    <n v="0.10532001395916946"/>
    <n v="1"/>
    <s v="Same Day"/>
    <s v="Foreign"/>
  </r>
  <r>
    <n v="74"/>
    <x v="59"/>
    <n v="25"/>
    <s v="Jul"/>
    <x v="1"/>
    <n v="29283"/>
    <n v="28.79"/>
    <n v="43.897381818181827"/>
    <n v="1.3049999999999999"/>
    <n v="1.5266109090909097"/>
    <n v="22.06"/>
    <n v="28.621159999999996"/>
    <n v="6.94"/>
    <x v="14"/>
    <x v="3"/>
    <x v="0"/>
    <n v="6.94"/>
    <n v="6.8584689345885712"/>
    <n v="347"/>
    <x v="2"/>
    <n v="9.0566999999999995E-2"/>
    <n v="0.10532001395916946"/>
    <n v="0"/>
    <s v="Same Day"/>
    <s v="Foreign"/>
  </r>
  <r>
    <n v="75"/>
    <x v="60"/>
    <n v="31"/>
    <s v="Jul"/>
    <x v="1"/>
    <n v="29825"/>
    <n v="20.010000000000002"/>
    <n v="43.897381818181827"/>
    <n v="1.4450000000000001"/>
    <n v="1.5266109090909097"/>
    <n v="13.85"/>
    <n v="28.621159999999996"/>
    <m/>
    <x v="11"/>
    <x v="0"/>
    <x v="1"/>
    <n v="6.0461556256572022"/>
    <n v="6.8584689345885712"/>
    <n v="542"/>
    <x v="0"/>
    <n v="8.7366948790746579E-2"/>
    <n v="0.10532001395916946"/>
    <n v="6"/>
    <s v="Single"/>
    <s v="Domestic"/>
  </r>
  <r>
    <n v="76"/>
    <x v="61"/>
    <n v="5"/>
    <s v="Aug"/>
    <x v="1"/>
    <n v="29999"/>
    <n v="20"/>
    <n v="43.897381818181827"/>
    <n v="1.4490000000000001"/>
    <n v="1.5266109090909097"/>
    <n v="13.8"/>
    <n v="28.621159999999996"/>
    <m/>
    <x v="2"/>
    <x v="0"/>
    <x v="1"/>
    <n v="5.8706004206098834"/>
    <n v="6.8584689345885712"/>
    <n v="174"/>
    <x v="0"/>
    <n v="8.5065000094637216E-2"/>
    <n v="0.10532001395916946"/>
    <n v="5"/>
    <s v="Single"/>
    <s v="Domestic"/>
  </r>
  <r>
    <n v="77"/>
    <x v="62"/>
    <n v="8"/>
    <s v="Aug"/>
    <x v="1"/>
    <n v="30234"/>
    <n v="54.65"/>
    <n v="43.897381818181827"/>
    <n v="1.423"/>
    <n v="1.5266109090909097"/>
    <n v="38.380000000000003"/>
    <n v="28.621159999999996"/>
    <n v="5.93"/>
    <x v="1"/>
    <x v="0"/>
    <x v="0"/>
    <n v="5.93"/>
    <n v="6.8584689345885712"/>
    <n v="235"/>
    <x v="0"/>
    <n v="8.4383899999999998E-2"/>
    <n v="0.10532001395916946"/>
    <n v="3"/>
    <s v="Same Day"/>
    <s v="Domestic"/>
  </r>
  <r>
    <n v="78"/>
    <x v="62"/>
    <n v="8"/>
    <s v="Aug"/>
    <x v="1"/>
    <n v="30591"/>
    <n v="28.15"/>
    <n v="43.897381818181827"/>
    <n v="1.329"/>
    <n v="1.5266109090909097"/>
    <n v="21.18"/>
    <n v="28.621159999999996"/>
    <n v="5.92"/>
    <x v="14"/>
    <x v="3"/>
    <x v="0"/>
    <n v="5.92"/>
    <n v="6.8584689345885712"/>
    <n v="357"/>
    <x v="2"/>
    <n v="7.8676800000000005E-2"/>
    <n v="0.10532001395916946"/>
    <n v="0"/>
    <s v="Same Day"/>
    <s v="Foreign"/>
  </r>
  <r>
    <n v="79"/>
    <x v="62"/>
    <n v="8"/>
    <s v="Aug"/>
    <x v="1"/>
    <n v="30937"/>
    <n v="27.44"/>
    <n v="43.897381818181827"/>
    <n v="1.339"/>
    <n v="1.5266109090909097"/>
    <n v="20.49"/>
    <n v="28.621159999999996"/>
    <n v="6.85"/>
    <x v="15"/>
    <x v="3"/>
    <x v="0"/>
    <n v="6.85"/>
    <n v="6.8584689345885712"/>
    <n v="346"/>
    <x v="2"/>
    <n v="9.1721499999999984E-2"/>
    <n v="0.10532001395916946"/>
    <n v="0"/>
    <s v="Same Day"/>
    <s v="Foreign"/>
  </r>
  <r>
    <n v="80"/>
    <x v="63"/>
    <n v="19"/>
    <s v="Aug"/>
    <x v="1"/>
    <n v="31563"/>
    <n v="63.83"/>
    <n v="43.897381818181827"/>
    <n v="1.4890000000000001"/>
    <n v="1.5266109090909097"/>
    <n v="42.87"/>
    <n v="28.621159999999996"/>
    <n v="6.29"/>
    <x v="22"/>
    <x v="2"/>
    <x v="0"/>
    <n v="6.29"/>
    <n v="6.8584689345885712"/>
    <n v="626"/>
    <x v="0"/>
    <n v="9.3658100000000008E-2"/>
    <n v="0.10532001395916946"/>
    <n v="11"/>
    <s v="Single"/>
    <s v="Foreign"/>
  </r>
  <r>
    <n v="81"/>
    <x v="64"/>
    <n v="5"/>
    <s v="Sep"/>
    <x v="1"/>
    <n v="32162"/>
    <n v="58.38"/>
    <n v="43.897381818181827"/>
    <n v="1.5489999999999999"/>
    <n v="1.5266109090909097"/>
    <n v="37.69"/>
    <n v="28.621159999999996"/>
    <n v="6.38"/>
    <x v="22"/>
    <x v="2"/>
    <x v="0"/>
    <n v="6.38"/>
    <n v="6.8584689345885712"/>
    <n v="599"/>
    <x v="0"/>
    <n v="9.8826199999999989E-2"/>
    <n v="0.10532001395916946"/>
    <n v="17"/>
    <s v="Single"/>
    <s v="Foreign"/>
  </r>
  <r>
    <n v="82"/>
    <x v="65"/>
    <n v="22"/>
    <s v="Sep"/>
    <x v="1"/>
    <n v="32735"/>
    <n v="50"/>
    <n v="43.897381818181827"/>
    <n v="1.5589999999999999"/>
    <n v="1.5266109090909097"/>
    <n v="32.072000000000003"/>
    <n v="28.621159999999996"/>
    <m/>
    <x v="22"/>
    <x v="2"/>
    <x v="1"/>
    <n v="6.5572995780590722"/>
    <n v="6.8584689345885712"/>
    <n v="573"/>
    <x v="0"/>
    <n v="0.10222830042194093"/>
    <n v="0.10532001395916946"/>
    <n v="17"/>
    <s v="Single"/>
    <s v="Foreign"/>
  </r>
  <r>
    <n v="83"/>
    <x v="66"/>
    <n v="6"/>
    <s v="Oct"/>
    <x v="1"/>
    <n v="33250"/>
    <n v="30"/>
    <n v="43.897381818181827"/>
    <n v="1.5489999999999999"/>
    <n v="1.5266109090909097"/>
    <n v="19.37"/>
    <n v="28.621159999999996"/>
    <m/>
    <x v="22"/>
    <x v="2"/>
    <x v="1"/>
    <n v="6.7166526019690576"/>
    <n v="6.8584689345885712"/>
    <n v="515"/>
    <x v="0"/>
    <n v="0.1040409488045007"/>
    <n v="0.10532001395916946"/>
    <n v="14"/>
    <s v="Single"/>
    <s v="Foreign"/>
  </r>
  <r>
    <n v="84"/>
    <x v="67"/>
    <n v="9"/>
    <s v="Oct"/>
    <x v="1"/>
    <n v="33584"/>
    <n v="55.74"/>
    <n v="43.897381818181827"/>
    <n v="1.419"/>
    <n v="1.5266109090909097"/>
    <n v="39.28"/>
    <n v="28.621159999999996"/>
    <n v="6.82"/>
    <x v="15"/>
    <x v="3"/>
    <x v="0"/>
    <n v="6.82"/>
    <n v="6.8584689345885712"/>
    <n v="334"/>
    <x v="2"/>
    <n v="9.6775799999999995E-2"/>
    <n v="0.10532001395916946"/>
    <n v="3"/>
    <s v="Same Day"/>
    <s v="Foreign"/>
  </r>
  <r>
    <n v="85"/>
    <x v="67"/>
    <n v="9"/>
    <s v="Oct"/>
    <x v="1"/>
    <n v="33930"/>
    <n v="32.869999999999997"/>
    <n v="43.897381818181827"/>
    <n v="1.3919999999999999"/>
    <n v="1.5266109090909097"/>
    <n v="23.61"/>
    <n v="28.621159999999996"/>
    <n v="6.55"/>
    <x v="14"/>
    <x v="3"/>
    <x v="0"/>
    <n v="6.55"/>
    <n v="6.8584689345885712"/>
    <n v="346"/>
    <x v="2"/>
    <n v="9.1175999999999993E-2"/>
    <n v="0.10532001395916946"/>
    <n v="0"/>
    <s v="Same Day"/>
    <s v="Foreign"/>
  </r>
  <r>
    <n v="86"/>
    <x v="68"/>
    <n v="14"/>
    <s v="Oct"/>
    <x v="1"/>
    <n v="34518"/>
    <n v="30"/>
    <n v="43.897381818181827"/>
    <n v="1.4850000000000001"/>
    <n v="1.5266109090909097"/>
    <n v="20.2"/>
    <n v="28.621159999999996"/>
    <m/>
    <x v="11"/>
    <x v="0"/>
    <x v="1"/>
    <n v="6.5664890633763324"/>
    <n v="6.8584689345885712"/>
    <n v="588"/>
    <x v="0"/>
    <n v="9.7512362591138546E-2"/>
    <n v="0.10532001395916946"/>
    <n v="5"/>
    <s v="Single"/>
    <s v="Domestic"/>
  </r>
  <r>
    <n v="87"/>
    <x v="69"/>
    <n v="21"/>
    <s v="Oct"/>
    <x v="1"/>
    <n v="34793"/>
    <n v="30"/>
    <n v="43.897381818181827"/>
    <n v="1.5089999999999999"/>
    <n v="1.5266109090909097"/>
    <n v="19.88"/>
    <n v="28.621159999999996"/>
    <m/>
    <x v="11"/>
    <x v="0"/>
    <x v="1"/>
    <n v="6.5742007851934936"/>
    <n v="6.8584689345885712"/>
    <n v="275"/>
    <x v="0"/>
    <n v="9.9204689848569796E-2"/>
    <n v="0.10532001395916946"/>
    <n v="7"/>
    <s v="Single"/>
    <s v="Domestic"/>
  </r>
  <r>
    <n v="88"/>
    <x v="70"/>
    <n v="24"/>
    <s v="Oct"/>
    <x v="1"/>
    <n v="34976"/>
    <n v="25"/>
    <n v="43.897381818181827"/>
    <n v="1.5089999999999999"/>
    <n v="1.5266109090909097"/>
    <n v="16.57"/>
    <n v="28.621159999999996"/>
    <m/>
    <x v="11"/>
    <x v="0"/>
    <x v="1"/>
    <n v="6.5793325855300058"/>
    <n v="6.8584689345885712"/>
    <n v="183"/>
    <x v="0"/>
    <n v="9.9282128715647774E-2"/>
    <n v="0.10532001395916946"/>
    <n v="3"/>
    <s v="Single"/>
    <s v="Domestic"/>
  </r>
  <r>
    <n v="89"/>
    <x v="71"/>
    <n v="25"/>
    <s v="Oct"/>
    <x v="1"/>
    <n v="35365"/>
    <n v="50"/>
    <n v="43.897381818181827"/>
    <n v="1.423"/>
    <n v="1.5266109090909097"/>
    <n v="35.14"/>
    <n v="28.621159999999996"/>
    <m/>
    <x v="14"/>
    <x v="3"/>
    <x v="1"/>
    <n v="6.5902411665731906"/>
    <n v="6.8584689345885712"/>
    <n v="389"/>
    <x v="2"/>
    <n v="9.3779131800336507E-2"/>
    <n v="0.10532001395916946"/>
    <n v="1"/>
    <s v="Same Day"/>
    <s v="Foreign"/>
  </r>
  <r>
    <n v="90"/>
    <x v="71"/>
    <n v="25"/>
    <s v="Oct"/>
    <x v="1"/>
    <n v="35713"/>
    <n v="35.020000000000003"/>
    <n v="43.897381818181827"/>
    <n v="1.4039999999999999"/>
    <n v="1.5266109090909097"/>
    <n v="24.94"/>
    <n v="28.621159999999996"/>
    <n v="6.6"/>
    <x v="15"/>
    <x v="3"/>
    <x v="0"/>
    <n v="6.6"/>
    <n v="6.8584689345885712"/>
    <n v="348"/>
    <x v="2"/>
    <n v="9.2663999999999996E-2"/>
    <n v="0.10532001395916946"/>
    <n v="0"/>
    <s v="Same Day"/>
    <s v="Foreign"/>
  </r>
  <r>
    <n v="91"/>
    <x v="72"/>
    <n v="30"/>
    <s v="Oct"/>
    <x v="1"/>
    <n v="36338"/>
    <n v="30.03"/>
    <n v="43.897381818181827"/>
    <n v="1.639"/>
    <n v="1.5266109090909097"/>
    <n v="18.321999999999999"/>
    <n v="28.621159999999996"/>
    <m/>
    <x v="22"/>
    <x v="2"/>
    <x v="1"/>
    <n v="6.6407830342577494"/>
    <n v="6.8584689345885712"/>
    <n v="625"/>
    <x v="0"/>
    <n v="0.10884243393148452"/>
    <n v="0.10532001395916946"/>
    <n v="5"/>
    <s v="Single"/>
    <s v="Foreign"/>
  </r>
  <r>
    <n v="92"/>
    <x v="73"/>
    <n v="7"/>
    <s v="Nov"/>
    <x v="1"/>
    <n v="36618"/>
    <n v="50"/>
    <n v="43.897381818181827"/>
    <n v="1.649"/>
    <n v="1.5266109090909097"/>
    <n v="30.321000000000002"/>
    <n v="28.621159999999996"/>
    <m/>
    <x v="22"/>
    <x v="2"/>
    <x v="1"/>
    <n v="6.6590538336052196"/>
    <n v="6.8584689345885712"/>
    <n v="280"/>
    <x v="0"/>
    <n v="0.10980779771615007"/>
    <n v="0.10532001395916946"/>
    <n v="8"/>
    <s v="Single"/>
    <s v="Foreign"/>
  </r>
  <r>
    <n v="93"/>
    <x v="74"/>
    <n v="17"/>
    <s v="Nov"/>
    <x v="1"/>
    <n v="37049"/>
    <n v="30"/>
    <n v="43.897381818181827"/>
    <n v="1.649"/>
    <n v="1.5266109090909097"/>
    <n v="18.193000000000001"/>
    <n v="28.621159999999996"/>
    <m/>
    <x v="22"/>
    <x v="2"/>
    <x v="1"/>
    <n v="6.6871778140293632"/>
    <n v="6.8584689345885712"/>
    <n v="431"/>
    <x v="0"/>
    <n v="0.1102715621533442"/>
    <n v="0.10532001395916946"/>
    <n v="10"/>
    <s v="Single"/>
    <s v="Foreign"/>
  </r>
  <r>
    <n v="94"/>
    <x v="75"/>
    <n v="24"/>
    <s v="Nov"/>
    <x v="1"/>
    <n v="37351"/>
    <n v="30.01"/>
    <n v="43.897381818181827"/>
    <n v="1.609"/>
    <n v="1.5266109090909097"/>
    <n v="18.651"/>
    <n v="28.621159999999996"/>
    <m/>
    <x v="24"/>
    <x v="2"/>
    <x v="1"/>
    <n v="6.706884176182708"/>
    <n v="6.8584689345885712"/>
    <n v="302"/>
    <x v="0"/>
    <n v="0.10791376639477977"/>
    <n v="0.10532001395916946"/>
    <n v="7"/>
    <s v="Single"/>
    <s v="Foreign"/>
  </r>
  <r>
    <n v="95"/>
    <x v="76"/>
    <n v="1"/>
    <s v="Dec"/>
    <x v="1"/>
    <n v="37552"/>
    <n v="54.98"/>
    <n v="43.897381818181827"/>
    <n v="1.5289999999999999"/>
    <n v="1.5266109090909097"/>
    <n v="35.957999999999998"/>
    <n v="28.621159999999996"/>
    <n v="6.72"/>
    <x v="22"/>
    <x v="2"/>
    <x v="0"/>
    <n v="6.72"/>
    <n v="6.8584689345885712"/>
    <n v="201"/>
    <x v="0"/>
    <n v="0.10274879999999999"/>
    <n v="0.10532001395916946"/>
    <n v="7"/>
    <s v="Single"/>
    <s v="Foreign"/>
  </r>
  <r>
    <n v="96"/>
    <x v="77"/>
    <n v="12"/>
    <s v="Dec"/>
    <x v="1"/>
    <n v="38031"/>
    <n v="49.25"/>
    <n v="43.897381818181827"/>
    <n v="1.5289999999999999"/>
    <n v="1.5266109090909097"/>
    <n v="32.210999999999999"/>
    <n v="28.621159999999996"/>
    <n v="6.38"/>
    <x v="22"/>
    <x v="2"/>
    <x v="0"/>
    <n v="6.38"/>
    <n v="6.8584689345885712"/>
    <n v="479"/>
    <x v="0"/>
    <n v="9.755019999999999E-2"/>
    <n v="0.10532001395916946"/>
    <n v="11"/>
    <s v="Single"/>
    <s v="Foreign"/>
  </r>
  <r>
    <n v="97"/>
    <x v="78"/>
    <n v="22"/>
    <s v="Dec"/>
    <x v="1"/>
    <n v="38461"/>
    <n v="10"/>
    <n v="43.897381818181827"/>
    <n v="1.5089999999999999"/>
    <n v="1.5266109090909097"/>
    <n v="6.6269999999999998"/>
    <n v="28.621159999999996"/>
    <m/>
    <x v="22"/>
    <x v="2"/>
    <x v="1"/>
    <n v="6.6531332398316971"/>
    <n v="6.8584689345885712"/>
    <n v="430"/>
    <x v="0"/>
    <n v="0.1003957805890603"/>
    <n v="0.10532001395916946"/>
    <n v="10"/>
    <s v="Single"/>
    <s v="Foreign"/>
  </r>
  <r>
    <n v="98"/>
    <x v="79"/>
    <n v="24"/>
    <s v="Dec"/>
    <x v="1"/>
    <n v="38744"/>
    <n v="56.89"/>
    <n v="43.897381818181827"/>
    <n v="1.464"/>
    <n v="1.5266109090909097"/>
    <n v="38.86"/>
    <n v="28.621159999999996"/>
    <n v="5.83"/>
    <x v="15"/>
    <x v="3"/>
    <x v="0"/>
    <n v="5.83"/>
    <n v="6.8584689345885712"/>
    <n v="283"/>
    <x v="2"/>
    <n v="8.5351199999999988E-2"/>
    <n v="0.10532001395916946"/>
    <n v="2"/>
    <s v="Same Day"/>
    <s v="Foreign"/>
  </r>
  <r>
    <n v="99"/>
    <x v="79"/>
    <n v="24"/>
    <s v="Dec"/>
    <x v="1"/>
    <n v="39093"/>
    <n v="28.65"/>
    <n v="43.897381818181827"/>
    <n v="1.407"/>
    <n v="1.5266109090909097"/>
    <n v="20.36"/>
    <n v="28.621159999999996"/>
    <n v="6.41"/>
    <x v="14"/>
    <x v="3"/>
    <x v="0"/>
    <n v="6.41"/>
    <n v="6.8584689345885712"/>
    <n v="349"/>
    <x v="2"/>
    <n v="9.0188700000000011E-2"/>
    <n v="0.10532001395916946"/>
    <n v="0"/>
    <s v="Same Day"/>
    <s v="Foreign"/>
  </r>
  <r>
    <n v="100"/>
    <x v="80"/>
    <n v="26"/>
    <s v="Dec"/>
    <x v="1"/>
    <n v="39640"/>
    <n v="30"/>
    <n v="43.897381818181827"/>
    <n v="1.4590000000000001"/>
    <n v="1.5266109090909097"/>
    <n v="20.562000000000001"/>
    <n v="28.621159999999996"/>
    <m/>
    <x v="11"/>
    <x v="0"/>
    <x v="1"/>
    <n v="7.3491993392070496"/>
    <n v="6.8584689345885712"/>
    <n v="547"/>
    <x v="0"/>
    <n v="0.10722481835903086"/>
    <n v="0.10532001395916946"/>
    <n v="2"/>
    <s v="Same Day"/>
    <s v="Domestic"/>
  </r>
  <r>
    <n v="101"/>
    <x v="80"/>
    <n v="26"/>
    <s v="Dec"/>
    <x v="1"/>
    <n v="40001"/>
    <n v="50.61"/>
    <n v="43.897381818181827"/>
    <n v="1.345"/>
    <n v="1.5266109090909097"/>
    <n v="37.630000000000003"/>
    <n v="28.621159999999996"/>
    <n v="6.86"/>
    <x v="14"/>
    <x v="3"/>
    <x v="0"/>
    <n v="6.86"/>
    <n v="6.8584689345885712"/>
    <n v="361"/>
    <x v="2"/>
    <n v="9.2267000000000016E-2"/>
    <n v="0.10532001395916946"/>
    <n v="0"/>
    <s v="Same Day"/>
    <s v="Foreign"/>
  </r>
  <r>
    <n v="102"/>
    <x v="80"/>
    <n v="26"/>
    <s v="Dec"/>
    <x v="1"/>
    <n v="40348"/>
    <n v="33.979999999999997"/>
    <n v="43.897381818181827"/>
    <n v="1.427"/>
    <n v="1.5266109090909097"/>
    <n v="23.81"/>
    <n v="28.621159999999996"/>
    <n v="7"/>
    <x v="15"/>
    <x v="3"/>
    <x v="0"/>
    <n v="7"/>
    <n v="6.8584689345885712"/>
    <n v="347"/>
    <x v="2"/>
    <n v="9.9890000000000007E-2"/>
    <n v="0.10532001395916946"/>
    <n v="0"/>
    <s v="Same Day"/>
    <s v="Foreign"/>
  </r>
  <r>
    <n v="103"/>
    <x v="81"/>
    <n v="3"/>
    <s v="Jan"/>
    <x v="2"/>
    <n v="40860"/>
    <n v="56.2"/>
    <n v="43.897381818181827"/>
    <n v="1.569"/>
    <n v="1.5266109090909097"/>
    <n v="35.819000000000003"/>
    <n v="28.621159999999996"/>
    <n v="6.82"/>
    <x v="22"/>
    <x v="2"/>
    <x v="0"/>
    <n v="6.82"/>
    <n v="6.8584689345885712"/>
    <n v="512"/>
    <x v="0"/>
    <n v="0.1070058"/>
    <n v="0.10532001395916946"/>
    <n v="8"/>
    <s v="Single"/>
    <s v="Foreign"/>
  </r>
  <r>
    <n v="104"/>
    <x v="82"/>
    <n v="17"/>
    <s v="Jan"/>
    <x v="2"/>
    <n v="41424"/>
    <n v="61.5"/>
    <n v="43.897381818181827"/>
    <n v="1.599"/>
    <n v="1.5266109090909097"/>
    <n v="38.462000000000003"/>
    <n v="28.621159999999996"/>
    <n v="6.99"/>
    <x v="22"/>
    <x v="2"/>
    <x v="0"/>
    <n v="6.99"/>
    <n v="6.8584689345885712"/>
    <n v="564"/>
    <x v="0"/>
    <n v="0.11177010000000001"/>
    <n v="0.10532001395916946"/>
    <n v="14"/>
    <s v="Single"/>
    <s v="Foreign"/>
  </r>
  <r>
    <n v="105"/>
    <x v="83"/>
    <n v="28"/>
    <s v="Jan"/>
    <x v="2"/>
    <n v="41893"/>
    <n v="25"/>
    <n v="43.897381818181827"/>
    <n v="1.609"/>
    <n v="1.5266109090909097"/>
    <n v="15.538"/>
    <n v="28.621159999999996"/>
    <m/>
    <x v="22"/>
    <x v="2"/>
    <x v="1"/>
    <n v="7.1666601941747574"/>
    <n v="6.8584689345885712"/>
    <n v="469"/>
    <x v="0"/>
    <n v="0.11531156252427185"/>
    <n v="0.10532001395916946"/>
    <n v="11"/>
    <s v="Single"/>
    <s v="Foreign"/>
  </r>
  <r>
    <n v="106"/>
    <x v="84"/>
    <n v="29"/>
    <s v="Jan"/>
    <x v="2"/>
    <n v="42145"/>
    <n v="49.47"/>
    <n v="43.897381818181827"/>
    <n v="1.419"/>
    <n v="1.5266109090909097"/>
    <n v="34.86"/>
    <n v="28.621159999999996"/>
    <n v="6.26"/>
    <x v="15"/>
    <x v="3"/>
    <x v="0"/>
    <n v="6.26"/>
    <n v="6.8584689345885712"/>
    <n v="252"/>
    <x v="2"/>
    <n v="8.8829400000000003E-2"/>
    <n v="0.10532001395916946"/>
    <n v="1"/>
    <s v="Same Day"/>
    <s v="Foreign"/>
  </r>
  <r>
    <n v="107"/>
    <x v="84"/>
    <n v="29"/>
    <s v="Jan"/>
    <x v="2"/>
    <n v="42492"/>
    <n v="32.1"/>
    <n v="43.897381818181827"/>
    <n v="1.478"/>
    <n v="1.5266109090909097"/>
    <n v="21.72"/>
    <n v="28.621159999999996"/>
    <n v="6.81"/>
    <x v="14"/>
    <x v="3"/>
    <x v="0"/>
    <n v="6.81"/>
    <n v="6.8584689345885712"/>
    <n v="347"/>
    <x v="2"/>
    <n v="0.10065179999999999"/>
    <n v="0.10532001395916946"/>
    <n v="0"/>
    <s v="Same Day"/>
    <s v="Foreign"/>
  </r>
  <r>
    <n v="108"/>
    <x v="85"/>
    <n v="1"/>
    <s v="Feb"/>
    <x v="2"/>
    <n v="42987"/>
    <n v="29.8"/>
    <n v="43.897381818181827"/>
    <n v="1.508"/>
    <n v="1.5266109090909097"/>
    <n v="19.75"/>
    <n v="28.621159999999996"/>
    <m/>
    <x v="2"/>
    <x v="0"/>
    <x v="1"/>
    <n v="7.4861814159292042"/>
    <n v="6.8584689345885712"/>
    <n v="495"/>
    <x v="0"/>
    <n v="0.11289161575221239"/>
    <n v="0.10532001395916946"/>
    <n v="3"/>
    <s v="Single"/>
    <s v="Domestic"/>
  </r>
  <r>
    <n v="109"/>
    <x v="86"/>
    <n v="7"/>
    <s v="Feb"/>
    <x v="2"/>
    <n v="43231"/>
    <n v="29.82"/>
    <n v="43.897381818181827"/>
    <n v="1.5289999999999999"/>
    <n v="1.5266109090909097"/>
    <n v="19.492999999999999"/>
    <n v="28.621159999999996"/>
    <m/>
    <x v="1"/>
    <x v="0"/>
    <x v="1"/>
    <n v="7.4838061946902652"/>
    <n v="6.8584689345885712"/>
    <n v="244"/>
    <x v="0"/>
    <n v="0.11442739671681415"/>
    <n v="0.10532001395916946"/>
    <n v="6"/>
    <s v="Single"/>
    <s v="Domestic"/>
  </r>
  <r>
    <n v="110"/>
    <x v="87"/>
    <n v="8"/>
    <s v="Feb"/>
    <x v="2"/>
    <n v="43622"/>
    <n v="57.69"/>
    <n v="43.897381818181827"/>
    <n v="1.5289999999999999"/>
    <n v="1.5266109090909097"/>
    <n v="37.729999999999997"/>
    <n v="28.621159999999996"/>
    <n v="6.8"/>
    <x v="14"/>
    <x v="3"/>
    <x v="0"/>
    <n v="6.8"/>
    <n v="6.8584689345885712"/>
    <n v="391"/>
    <x v="2"/>
    <n v="0.10397199999999999"/>
    <n v="0.10532001395916946"/>
    <n v="1"/>
    <s v="Same Day"/>
    <s v="Foreign"/>
  </r>
  <r>
    <n v="111"/>
    <x v="87"/>
    <n v="8"/>
    <s v="Feb"/>
    <x v="2"/>
    <n v="43969"/>
    <n v="35.479999999999997"/>
    <n v="43.897381818181827"/>
    <n v="1.504"/>
    <n v="1.5266109090909097"/>
    <n v="23.59"/>
    <n v="28.621159999999996"/>
    <n v="7.21"/>
    <x v="15"/>
    <x v="3"/>
    <x v="0"/>
    <n v="7.21"/>
    <n v="6.8584689345885712"/>
    <n v="347"/>
    <x v="2"/>
    <n v="0.10843839999999999"/>
    <n v="0.10532001395916946"/>
    <n v="0"/>
    <s v="Same Day"/>
    <s v="Foreign"/>
  </r>
  <r>
    <n v="112"/>
    <x v="88"/>
    <n v="13"/>
    <s v="Feb"/>
    <x v="2"/>
    <n v="44417"/>
    <n v="54.54"/>
    <n v="43.897381818181827"/>
    <n v="1.6890000000000001"/>
    <n v="1.5266109090909097"/>
    <n v="32.290999999999997"/>
    <n v="28.621159999999996"/>
    <n v="6.55"/>
    <x v="22"/>
    <x v="2"/>
    <x v="0"/>
    <n v="6.55"/>
    <n v="6.8584689345885712"/>
    <n v="448"/>
    <x v="0"/>
    <n v="0.11062950000000001"/>
    <n v="0.10532001395916946"/>
    <n v="5"/>
    <s v="Single"/>
    <s v="Foreign"/>
  </r>
  <r>
    <n v="113"/>
    <x v="89"/>
    <n v="17"/>
    <s v="Feb"/>
    <x v="2"/>
    <n v="44993"/>
    <n v="50.01"/>
    <n v="43.897381818181827"/>
    <n v="1.6890000000000001"/>
    <n v="1.5266109090909097"/>
    <n v="29.609000000000002"/>
    <n v="28.621159999999996"/>
    <m/>
    <x v="22"/>
    <x v="2"/>
    <x v="1"/>
    <n v="6.7096177606177596"/>
    <n v="6.8584689345885712"/>
    <n v="576"/>
    <x v="0"/>
    <n v="0.11332544397683397"/>
    <n v="0.10532001395916946"/>
    <n v="4"/>
    <s v="Single"/>
    <s v="Foreign"/>
  </r>
  <r>
    <n v="114"/>
    <x v="90"/>
    <n v="2"/>
    <s v="Mar"/>
    <x v="2"/>
    <n v="45453"/>
    <n v="68.83"/>
    <n v="43.897381818181827"/>
    <n v="1.7989999999999999"/>
    <n v="1.5266109090909097"/>
    <n v="38.26"/>
    <n v="28.621159999999996"/>
    <n v="5.74"/>
    <x v="22"/>
    <x v="2"/>
    <x v="0"/>
    <n v="5.74"/>
    <n v="6.8584689345885712"/>
    <n v="460"/>
    <x v="0"/>
    <n v="0.1032626"/>
    <n v="0.10532001395916946"/>
    <n v="13"/>
    <s v="Single"/>
    <s v="Foreign"/>
  </r>
  <r>
    <n v="115"/>
    <x v="91"/>
    <n v="18"/>
    <s v="Mar"/>
    <x v="2"/>
    <n v="46125"/>
    <n v="30"/>
    <n v="43.897381818181827"/>
    <n v="2.0190000000000001"/>
    <n v="1.5266109090909097"/>
    <n v="14.859"/>
    <n v="28.621159999999996"/>
    <m/>
    <x v="22"/>
    <x v="2"/>
    <x v="1"/>
    <n v="5.4563853028798412"/>
    <n v="6.8584689345885712"/>
    <n v="672"/>
    <x v="0"/>
    <n v="0.110164419265144"/>
    <n v="0.10532001395916946"/>
    <n v="16"/>
    <s v="Single"/>
    <s v="Foreign"/>
  </r>
  <r>
    <n v="116"/>
    <x v="92"/>
    <n v="24"/>
    <s v="Mar"/>
    <x v="2"/>
    <n v="46353"/>
    <n v="30"/>
    <n v="43.897381818181827"/>
    <n v="2.0190000000000001"/>
    <n v="1.5266109090909097"/>
    <n v="14.859"/>
    <n v="28.621159999999996"/>
    <m/>
    <x v="22"/>
    <x v="2"/>
    <x v="1"/>
    <n v="5.3601588877855013"/>
    <n v="6.8584689345885712"/>
    <n v="228"/>
    <x v="0"/>
    <n v="0.10822160794438929"/>
    <n v="0.10532001395916946"/>
    <n v="6"/>
    <s v="Single"/>
    <s v="Foreign"/>
  </r>
  <r>
    <n v="117"/>
    <x v="93"/>
    <n v="30"/>
    <s v="Mar"/>
    <x v="2"/>
    <n v="46556"/>
    <n v="30.01"/>
    <n v="43.897381818181827"/>
    <n v="1.9590000000000001"/>
    <n v="1.5266109090909097"/>
    <n v="15.319000000000001"/>
    <n v="28.621159999999996"/>
    <m/>
    <x v="22"/>
    <x v="2"/>
    <x v="1"/>
    <n v="5.2744836146971199"/>
    <n v="6.8584689345885712"/>
    <n v="203"/>
    <x v="0"/>
    <n v="0.10332713401191659"/>
    <n v="0.10532001395916946"/>
    <n v="6"/>
    <s v="Single"/>
    <s v="Foreign"/>
  </r>
  <r>
    <n v="118"/>
    <x v="94"/>
    <n v="5"/>
    <s v="Apr"/>
    <x v="2"/>
    <n v="46834"/>
    <n v="30"/>
    <n v="43.897381818181827"/>
    <n v="1.9390000000000001"/>
    <n v="1.5266109090909097"/>
    <n v="15.472"/>
    <n v="28.621159999999996"/>
    <m/>
    <x v="22"/>
    <x v="2"/>
    <x v="1"/>
    <n v="5.1571549155908638"/>
    <n v="6.8584689345885712"/>
    <n v="278"/>
    <x v="0"/>
    <n v="9.9997233813306857E-2"/>
    <n v="0.10532001395916946"/>
    <n v="6"/>
    <s v="Single"/>
    <s v="Foreign"/>
  </r>
  <r>
    <n v="119"/>
    <x v="95"/>
    <n v="12"/>
    <s v="Apr"/>
    <x v="2"/>
    <n v="47071"/>
    <n v="30.14"/>
    <n v="43.897381818181827"/>
    <n v="1.899"/>
    <n v="1.5266109090909097"/>
    <n v="15.872"/>
    <n v="28.621159999999996"/>
    <m/>
    <x v="22"/>
    <x v="2"/>
    <x v="1"/>
    <n v="5.0571300893743789"/>
    <n v="6.8584689345885712"/>
    <n v="237"/>
    <x v="0"/>
    <n v="9.6034900397219458E-2"/>
    <n v="0.10532001395916946"/>
    <n v="7"/>
    <s v="Single"/>
    <s v="Foreign"/>
  </r>
  <r>
    <n v="120"/>
    <x v="96"/>
    <n v="15"/>
    <s v="Apr"/>
    <x v="2"/>
    <n v="47214"/>
    <n v="15"/>
    <n v="43.897381818181827"/>
    <n v="1.909"/>
    <n v="1.5266109090909097"/>
    <n v="7.86"/>
    <n v="28.621159999999996"/>
    <m/>
    <x v="22"/>
    <x v="2"/>
    <x v="1"/>
    <n v="4.9967775571002981"/>
    <n v="6.8584689345885712"/>
    <n v="143"/>
    <x v="0"/>
    <n v="9.5388483565044688E-2"/>
    <n v="0.10532001395916946"/>
    <n v="3"/>
    <s v="Same Day"/>
    <s v="Foreign"/>
  </r>
  <r>
    <n v="121"/>
    <x v="96"/>
    <n v="15"/>
    <s v="Apr"/>
    <x v="2"/>
    <n v="47467"/>
    <n v="55.16"/>
    <n v="43.897381818181827"/>
    <n v="1.754"/>
    <n v="1.5266109090909097"/>
    <n v="31.45"/>
    <n v="28.621159999999996"/>
    <n v="4.8899999999999997"/>
    <x v="15"/>
    <x v="3"/>
    <x v="0"/>
    <n v="4.8899999999999997"/>
    <n v="6.8584689345885712"/>
    <n v="253"/>
    <x v="2"/>
    <n v="8.5770600000000002E-2"/>
    <n v="0.10532001395916946"/>
    <n v="0"/>
    <s v="Same Day"/>
    <s v="Foreign"/>
  </r>
  <r>
    <n v="122"/>
    <x v="96"/>
    <n v="15"/>
    <s v="Apr"/>
    <x v="2"/>
    <n v="47815"/>
    <n v="29.6"/>
    <n v="43.897381818181827"/>
    <n v="1.738"/>
    <n v="1.5266109090909097"/>
    <n v="17.03"/>
    <n v="28.621159999999996"/>
    <n v="6.33"/>
    <x v="14"/>
    <x v="3"/>
    <x v="0"/>
    <n v="6.33"/>
    <n v="6.8584689345885712"/>
    <n v="348"/>
    <x v="2"/>
    <n v="0.11001539999999999"/>
    <n v="0.10532001395916946"/>
    <n v="0"/>
    <s v="Same Day"/>
    <s v="Foreign"/>
  </r>
  <r>
    <n v="123"/>
    <x v="97"/>
    <n v="22"/>
    <s v="Apr"/>
    <x v="2"/>
    <n v="48440"/>
    <n v="34.81"/>
    <n v="43.897381818181827"/>
    <n v="1.6890000000000001"/>
    <n v="1.5266109090909097"/>
    <n v="20.61"/>
    <n v="28.621159999999996"/>
    <m/>
    <x v="2"/>
    <x v="0"/>
    <x v="1"/>
    <n v="6.4724050632911387"/>
    <n v="6.8584689345885712"/>
    <n v="625"/>
    <x v="0"/>
    <n v="0.10931892151898732"/>
    <n v="0.10532001395916946"/>
    <n v="7"/>
    <s v="Single"/>
    <s v="Domestic"/>
  </r>
  <r>
    <n v="124"/>
    <x v="98"/>
    <n v="25"/>
    <s v="Apr"/>
    <x v="2"/>
    <n v="48605"/>
    <n v="49.7"/>
    <n v="43.897381818181827"/>
    <n v="1.6890000000000001"/>
    <n v="1.5266109090909097"/>
    <n v="29.42"/>
    <n v="28.621159999999996"/>
    <n v="6.51"/>
    <x v="11"/>
    <x v="0"/>
    <x v="0"/>
    <n v="6.51"/>
    <n v="6.8584689345885712"/>
    <n v="165"/>
    <x v="0"/>
    <n v="0.10995389999999999"/>
    <n v="0.10532001395916946"/>
    <n v="3"/>
    <s v="Same Day"/>
    <s v="Domestic"/>
  </r>
  <r>
    <n v="125"/>
    <x v="98"/>
    <n v="25"/>
    <s v="Apr"/>
    <x v="2"/>
    <n v="48991"/>
    <n v="43.07"/>
    <n v="43.897381818181827"/>
    <n v="1.714"/>
    <n v="1.5266109090909097"/>
    <n v="25.13"/>
    <n v="28.621159999999996"/>
    <n v="7.02"/>
    <x v="14"/>
    <x v="3"/>
    <x v="0"/>
    <n v="7.02"/>
    <n v="6.8584689345885712"/>
    <n v="386"/>
    <x v="2"/>
    <n v="0.12032279999999999"/>
    <n v="0.10532001395916946"/>
    <n v="0"/>
    <s v="Same Day"/>
    <s v="Foreign"/>
  </r>
  <r>
    <n v="126"/>
    <x v="98"/>
    <n v="25"/>
    <s v="Apr"/>
    <x v="2"/>
    <n v="49337"/>
    <n v="42.1"/>
    <n v="43.897381818181827"/>
    <n v="1.734"/>
    <n v="1.5266109090909097"/>
    <n v="24.28"/>
    <n v="28.621159999999996"/>
    <n v="7.51"/>
    <x v="15"/>
    <x v="3"/>
    <x v="0"/>
    <n v="7.51"/>
    <n v="6.8584689345885712"/>
    <n v="346"/>
    <x v="2"/>
    <n v="0.13022339999999999"/>
    <n v="0.10532001395916946"/>
    <n v="0"/>
    <s v="Same Day"/>
    <s v="Foreign"/>
  </r>
  <r>
    <n v="127"/>
    <x v="99"/>
    <n v="3"/>
    <s v="May"/>
    <x v="2"/>
    <n v="49894"/>
    <n v="82.8"/>
    <n v="43.897381818181827"/>
    <n v="1.9790000000000001"/>
    <n v="1.5266109090909097"/>
    <n v="41.84"/>
    <n v="28.621159999999996"/>
    <n v="6.52"/>
    <x v="22"/>
    <x v="2"/>
    <x v="0"/>
    <n v="6.52"/>
    <n v="6.8584689345885712"/>
    <n v="557"/>
    <x v="0"/>
    <n v="0.1290308"/>
    <n v="0.10532001395916946"/>
    <n v="8"/>
    <s v="Single"/>
    <s v="Foreign"/>
  </r>
  <r>
    <n v="128"/>
    <x v="100"/>
    <n v="12"/>
    <s v="May"/>
    <x v="2"/>
    <n v="50281"/>
    <n v="48.9"/>
    <n v="43.897381818181827"/>
    <n v="1.9390000000000001"/>
    <n v="1.5266109090909097"/>
    <n v="25.22"/>
    <n v="28.621159999999996"/>
    <n v="6.36"/>
    <x v="22"/>
    <x v="2"/>
    <x v="0"/>
    <n v="6.36"/>
    <n v="6.8584689345885712"/>
    <n v="387"/>
    <x v="0"/>
    <n v="0.12332040000000001"/>
    <n v="0.10532001395916946"/>
    <n v="9"/>
    <s v="Single"/>
    <s v="Foreign"/>
  </r>
  <r>
    <n v="129"/>
    <x v="101"/>
    <n v="28"/>
    <s v="May"/>
    <x v="2"/>
    <n v="50897"/>
    <n v="45"/>
    <n v="43.897381818181827"/>
    <n v="2.1389999999999998"/>
    <n v="1.5266109090909097"/>
    <n v="21.038"/>
    <n v="28.621159999999996"/>
    <m/>
    <x v="22"/>
    <x v="2"/>
    <x v="1"/>
    <n v="6.173"/>
    <n v="6.8584689345885712"/>
    <n v="616"/>
    <x v="0"/>
    <n v="0.13204046999999999"/>
    <n v="0.10532001395916946"/>
    <n v="16"/>
    <s v="Single"/>
    <s v="Foreign"/>
  </r>
  <r>
    <n v="130"/>
    <x v="102"/>
    <n v="7"/>
    <s v="Jun"/>
    <x v="2"/>
    <n v="51250"/>
    <n v="30.1"/>
    <n v="43.897381818181827"/>
    <n v="1.909"/>
    <n v="1.5266109090909097"/>
    <n v="15.77"/>
    <n v="28.621159999999996"/>
    <m/>
    <x v="18"/>
    <x v="2"/>
    <x v="1"/>
    <n v="5.7625473214285714"/>
    <n v="6.8584689345885712"/>
    <n v="353"/>
    <x v="0"/>
    <n v="0.11000702836607143"/>
    <n v="0.10532001395916946"/>
    <n v="10"/>
    <s v="Single"/>
    <s v="Foreign"/>
  </r>
  <r>
    <n v="131"/>
    <x v="103"/>
    <n v="11"/>
    <s v="Jun"/>
    <x v="2"/>
    <n v="51401"/>
    <n v="66.400000000000006"/>
    <n v="43.897381818181827"/>
    <n v="1.929"/>
    <n v="1.5266109090909097"/>
    <n v="34.421999999999997"/>
    <n v="28.621159999999996"/>
    <n v="6.02"/>
    <x v="22"/>
    <x v="2"/>
    <x v="0"/>
    <n v="6.02"/>
    <n v="6.8584689345885712"/>
    <n v="151"/>
    <x v="0"/>
    <n v="0.1161258"/>
    <n v="0.10532001395916946"/>
    <n v="4"/>
    <s v="Same Day"/>
    <s v="Foreign"/>
  </r>
  <r>
    <n v="132"/>
    <x v="103"/>
    <n v="11"/>
    <s v="Jun"/>
    <x v="2"/>
    <n v="52054"/>
    <n v="76.28"/>
    <n v="43.897381818181827"/>
    <n v="1.94"/>
    <n v="1.5266109090909097"/>
    <n v="39.32"/>
    <n v="28.621159999999996"/>
    <n v="6.9"/>
    <x v="25"/>
    <x v="0"/>
    <x v="0"/>
    <n v="6.9"/>
    <n v="6.8584689345885712"/>
    <n v="653"/>
    <x v="0"/>
    <n v="0.13386000000000001"/>
    <n v="0.10532001395916946"/>
    <n v="0"/>
    <s v="Same Day"/>
    <s v="Domestic"/>
  </r>
  <r>
    <n v="133"/>
    <x v="104"/>
    <n v="15"/>
    <s v="Jun"/>
    <x v="2"/>
    <n v="52587"/>
    <n v="49.75"/>
    <n v="43.897381818181827"/>
    <n v="1.9039999999999999"/>
    <n v="1.5266109090909097"/>
    <n v="26.13"/>
    <n v="28.621159999999996"/>
    <m/>
    <x v="2"/>
    <x v="0"/>
    <x v="1"/>
    <n v="6.4200453091684437"/>
    <n v="6.8584689345885712"/>
    <n v="533"/>
    <x v="0"/>
    <n v="0.12223766268656718"/>
    <n v="0.10532001395916946"/>
    <n v="4"/>
    <s v="Single"/>
    <s v="Domestic"/>
  </r>
  <r>
    <n v="134"/>
    <x v="105"/>
    <n v="26"/>
    <s v="Jun"/>
    <x v="2"/>
    <n v="52992"/>
    <n v="73.63"/>
    <n v="43.897381818181827"/>
    <n v="1.909"/>
    <n v="1.5266109090909097"/>
    <n v="38.56"/>
    <n v="28.621159999999996"/>
    <n v="6.65"/>
    <x v="11"/>
    <x v="0"/>
    <x v="0"/>
    <n v="6.65"/>
    <n v="6.8584689345885712"/>
    <n v="405"/>
    <x v="0"/>
    <n v="0.12694850000000002"/>
    <n v="0.10532001395916946"/>
    <n v="11"/>
    <s v="Single"/>
    <s v="Domestic"/>
  </r>
  <r>
    <n v="135"/>
    <x v="106"/>
    <n v="30"/>
    <s v="Jun"/>
    <x v="2"/>
    <n v="53585"/>
    <n v="76.430000000000007"/>
    <n v="43.897381818181827"/>
    <n v="1.9390000000000001"/>
    <n v="1.5266109090909097"/>
    <n v="39.409999999999997"/>
    <n v="28.621159999999996"/>
    <n v="5.85"/>
    <x v="11"/>
    <x v="0"/>
    <x v="0"/>
    <n v="5.85"/>
    <n v="6.8584689345885712"/>
    <n v="593"/>
    <x v="0"/>
    <n v="0.11343149999999999"/>
    <n v="0.10532001395916946"/>
    <n v="4"/>
    <s v="Single"/>
    <s v="Domestic"/>
  </r>
  <r>
    <n v="136"/>
    <x v="107"/>
    <n v="3"/>
    <s v="Jul"/>
    <x v="2"/>
    <n v="54052"/>
    <n v="52.7"/>
    <n v="43.897381818181827"/>
    <n v="1.929"/>
    <n v="1.5266109090909097"/>
    <n v="27.32"/>
    <n v="28.621159999999996"/>
    <n v="8"/>
    <x v="26"/>
    <x v="3"/>
    <x v="0"/>
    <n v="8"/>
    <n v="6.8584689345885712"/>
    <n v="467"/>
    <x v="2"/>
    <n v="0.15432000000000001"/>
    <n v="0.10532001395916946"/>
    <n v="3"/>
    <s v="Same Day"/>
    <s v="Foreign"/>
  </r>
  <r>
    <n v="137"/>
    <x v="107"/>
    <n v="3"/>
    <s v="Jul"/>
    <x v="2"/>
    <n v="54389"/>
    <n v="20"/>
    <n v="43.897381818181827"/>
    <n v="2.0329999999999999"/>
    <n v="1.5266109090909097"/>
    <n v="9.84"/>
    <n v="28.621159999999996"/>
    <m/>
    <x v="15"/>
    <x v="2"/>
    <x v="1"/>
    <n v="6.9233422712933752"/>
    <n v="6.8584689345885712"/>
    <n v="337"/>
    <x v="2"/>
    <n v="0.14075154837539433"/>
    <n v="0.10532001395916946"/>
    <n v="0"/>
    <s v="Same Day"/>
    <s v="Foreign"/>
  </r>
  <r>
    <n v="138"/>
    <x v="108"/>
    <n v="4"/>
    <s v="Jul"/>
    <x v="2"/>
    <n v="54686"/>
    <n v="72.37"/>
    <n v="43.897381818181827"/>
    <n v="1.7689999999999999"/>
    <n v="1.5266109090909097"/>
    <n v="40.909999999999997"/>
    <n v="28.621159999999996"/>
    <n v="6.66"/>
    <x v="22"/>
    <x v="2"/>
    <x v="0"/>
    <n v="6.66"/>
    <n v="6.8584689345885712"/>
    <n v="297"/>
    <x v="0"/>
    <n v="0.1178154"/>
    <n v="0.10532001395916946"/>
    <n v="1"/>
    <s v="Single"/>
    <s v="Foreign"/>
  </r>
  <r>
    <n v="139"/>
    <x v="109"/>
    <n v="18"/>
    <s v="Jul"/>
    <x v="2"/>
    <n v="55230"/>
    <n v="61.59"/>
    <n v="43.897381818181827"/>
    <n v="1.6990000000000001"/>
    <n v="1.5266109090909097"/>
    <n v="36.25"/>
    <n v="28.621159999999996"/>
    <n v="6.45"/>
    <x v="22"/>
    <x v="2"/>
    <x v="0"/>
    <n v="6.45"/>
    <n v="6.8584689345885712"/>
    <n v="544"/>
    <x v="0"/>
    <n v="0.1095855"/>
    <n v="0.10532001395916946"/>
    <n v="14"/>
    <s v="Single"/>
    <s v="Foreign"/>
  </r>
  <r>
    <n v="140"/>
    <x v="110"/>
    <n v="1"/>
    <s v="Aug"/>
    <x v="2"/>
    <n v="55845"/>
    <n v="68.16"/>
    <n v="43.897381818181827"/>
    <n v="1.7190000000000001"/>
    <n v="1.5266109090909097"/>
    <n v="39.65"/>
    <n v="28.621159999999996"/>
    <n v="6.45"/>
    <x v="18"/>
    <x v="2"/>
    <x v="0"/>
    <n v="6.45"/>
    <n v="6.8584689345885712"/>
    <n v="615"/>
    <x v="0"/>
    <n v="0.1108755"/>
    <n v="0.10532001395916946"/>
    <n v="14"/>
    <s v="Single"/>
    <s v="Foreign"/>
  </r>
  <r>
    <n v="141"/>
    <x v="111"/>
    <n v="14"/>
    <s v="Aug"/>
    <x v="2"/>
    <n v="56363"/>
    <n v="54.76"/>
    <n v="43.897381818181827"/>
    <n v="1.639"/>
    <n v="1.5266109090909097"/>
    <n v="33.409999999999997"/>
    <n v="28.621159999999996"/>
    <n v="5.78"/>
    <x v="22"/>
    <x v="2"/>
    <x v="0"/>
    <n v="5.78"/>
    <n v="6.8584689345885712"/>
    <n v="518"/>
    <x v="0"/>
    <n v="9.4734200000000005E-2"/>
    <n v="0.10532001395916946"/>
    <n v="13"/>
    <s v="Single"/>
    <s v="Foreign"/>
  </r>
  <r>
    <n v="142"/>
    <x v="112"/>
    <n v="15"/>
    <s v="Aug"/>
    <x v="2"/>
    <n v="56676"/>
    <n v="31.87"/>
    <n v="43.897381818181827"/>
    <n v="1.7609999999999999"/>
    <n v="1.5266109090909097"/>
    <n v="18.100000000000001"/>
    <n v="28.621159999999996"/>
    <n v="6.28"/>
    <x v="15"/>
    <x v="3"/>
    <x v="0"/>
    <n v="6.28"/>
    <n v="6.8584689345885712"/>
    <n v="313"/>
    <x v="2"/>
    <n v="0.1105908"/>
    <n v="0.10532001395916946"/>
    <n v="1"/>
    <s v="Same Day"/>
    <s v="Foreign"/>
  </r>
  <r>
    <n v="143"/>
    <x v="112"/>
    <n v="15"/>
    <s v="Aug"/>
    <x v="2"/>
    <n v="57087"/>
    <n v="45.19"/>
    <n v="43.897381818181827"/>
    <n v="1.75"/>
    <n v="1.5266109090909097"/>
    <n v="25.82"/>
    <n v="28.621159999999996"/>
    <n v="6.92"/>
    <x v="25"/>
    <x v="0"/>
    <x v="0"/>
    <n v="6.92"/>
    <n v="6.8584689345885712"/>
    <n v="411"/>
    <x v="0"/>
    <n v="0.1211"/>
    <n v="0.10532001395916946"/>
    <n v="0"/>
    <s v="Same Day"/>
    <s v="Domestic"/>
  </r>
  <r>
    <n v="144"/>
    <x v="113"/>
    <n v="20"/>
    <s v="Aug"/>
    <x v="2"/>
    <n v="57592"/>
    <n v="60.11"/>
    <n v="43.897381818181827"/>
    <n v="1.72"/>
    <n v="1.5266109090909097"/>
    <n v="34.950000000000003"/>
    <n v="28.621159999999996"/>
    <n v="6.26"/>
    <x v="11"/>
    <x v="0"/>
    <x v="0"/>
    <n v="6.26"/>
    <n v="6.8584689345885712"/>
    <n v="505"/>
    <x v="0"/>
    <n v="0.107672"/>
    <n v="0.10532001395916946"/>
    <n v="5"/>
    <s v="Single"/>
    <s v="Domestic"/>
  </r>
  <r>
    <n v="145"/>
    <x v="114"/>
    <n v="3"/>
    <s v="Sep"/>
    <x v="2"/>
    <n v="58263"/>
    <n v="72.180000000000007"/>
    <n v="43.897381818181827"/>
    <n v="1.7190000000000001"/>
    <n v="1.5266109090909097"/>
    <n v="41.99"/>
    <n v="28.621159999999996"/>
    <n v="6.27"/>
    <x v="11"/>
    <x v="0"/>
    <x v="0"/>
    <n v="6.27"/>
    <n v="6.8584689345885712"/>
    <n v="671"/>
    <x v="0"/>
    <n v="0.1077813"/>
    <n v="0.10532001395916946"/>
    <n v="14"/>
    <s v="Single"/>
    <s v="Domestic"/>
  </r>
  <r>
    <n v="146"/>
    <x v="115"/>
    <n v="7"/>
    <s v="Sep"/>
    <x v="2"/>
    <n v="58781"/>
    <n v="54"/>
    <n v="43.897381818181827"/>
    <n v="1.6619999999999999"/>
    <n v="1.5266109090909097"/>
    <n v="32.49"/>
    <n v="28.621159999999996"/>
    <n v="6.3"/>
    <x v="27"/>
    <x v="4"/>
    <x v="0"/>
    <n v="6.3"/>
    <n v="6.8584689345885712"/>
    <n v="518"/>
    <x v="0"/>
    <n v="0.10470599999999999"/>
    <n v="0.10532001395916946"/>
    <n v="4"/>
    <s v="Single"/>
    <s v="Foreign"/>
  </r>
  <r>
    <n v="147"/>
    <x v="116"/>
    <n v="12"/>
    <s v="Sep"/>
    <x v="2"/>
    <n v="59306"/>
    <n v="54.92"/>
    <n v="43.897381818181827"/>
    <n v="1.659"/>
    <n v="1.5266109090909097"/>
    <n v="33.1"/>
    <n v="28.621159999999996"/>
    <n v="6.33"/>
    <x v="2"/>
    <x v="0"/>
    <x v="0"/>
    <n v="6.33"/>
    <n v="6.8584689345885712"/>
    <n v="525"/>
    <x v="0"/>
    <n v="0.10501469999999999"/>
    <n v="0.10532001395916946"/>
    <n v="5"/>
    <s v="Same Day"/>
    <s v="Domestic"/>
  </r>
  <r>
    <n v="148"/>
    <x v="116"/>
    <n v="12"/>
    <s v="Sep"/>
    <x v="2"/>
    <n v="59652"/>
    <n v="37.08"/>
    <n v="43.897381818181827"/>
    <n v="1.6930000000000001"/>
    <n v="1.5266109090909097"/>
    <n v="21.9"/>
    <n v="28.621159999999996"/>
    <n v="6.81"/>
    <x v="14"/>
    <x v="3"/>
    <x v="0"/>
    <n v="6.81"/>
    <n v="6.8584689345885712"/>
    <n v="346"/>
    <x v="2"/>
    <n v="0.11529329999999999"/>
    <n v="0.10532001395916946"/>
    <n v="0"/>
    <s v="Same Day"/>
    <s v="Foreign"/>
  </r>
  <r>
    <n v="149"/>
    <x v="116"/>
    <n v="12"/>
    <s v="Sep"/>
    <x v="2"/>
    <n v="59998"/>
    <n v="42.03"/>
    <n v="43.897381818181827"/>
    <n v="1.784"/>
    <n v="1.5266109090909097"/>
    <n v="23.56"/>
    <n v="28.621159999999996"/>
    <n v="7.58"/>
    <x v="15"/>
    <x v="3"/>
    <x v="0"/>
    <n v="7.58"/>
    <n v="6.8584689345885712"/>
    <n v="346"/>
    <x v="2"/>
    <n v="0.13522720000000002"/>
    <n v="0.10532001395916946"/>
    <n v="0"/>
    <s v="Same Day"/>
    <s v="Foreign"/>
  </r>
  <r>
    <n v="150"/>
    <x v="117"/>
    <n v="19"/>
    <s v="Sep"/>
    <x v="2"/>
    <n v="60525"/>
    <n v="74.27"/>
    <n v="43.897381818181827"/>
    <n v="1.859"/>
    <n v="1.5266109090909097"/>
    <n v="39.951999999999998"/>
    <n v="28.621159999999996"/>
    <n v="6.47"/>
    <x v="22"/>
    <x v="2"/>
    <x v="0"/>
    <n v="6.47"/>
    <n v="6.8584689345885712"/>
    <n v="527"/>
    <x v="0"/>
    <n v="0.12027729999999999"/>
    <n v="0.10532001395916946"/>
    <n v="7"/>
    <s v="Single"/>
    <s v="Foreign"/>
  </r>
  <r>
    <n v="151"/>
    <x v="118"/>
    <n v="30"/>
    <s v="Sep"/>
    <x v="2"/>
    <n v="60901"/>
    <n v="20"/>
    <n v="43.897381818181827"/>
    <n v="1.7589999999999999"/>
    <n v="1.5266109090909097"/>
    <n v="11.37"/>
    <n v="28.621159999999996"/>
    <m/>
    <x v="22"/>
    <x v="2"/>
    <x v="1"/>
    <n v="6.2777955271565498"/>
    <n v="6.8584689345885712"/>
    <n v="376"/>
    <x v="0"/>
    <n v="0.11042642332268371"/>
    <n v="0.10532001395916946"/>
    <n v="11"/>
    <s v="Single"/>
    <s v="Foreign"/>
  </r>
  <r>
    <n v="152"/>
    <x v="119"/>
    <n v="1"/>
    <s v="Oct"/>
    <x v="2"/>
    <n v="61151"/>
    <n v="51.58"/>
    <n v="43.897381818181827"/>
    <n v="1.7689999999999999"/>
    <n v="1.5266109090909097"/>
    <n v="29.16"/>
    <n v="28.621159999999996"/>
    <n v="6.15"/>
    <x v="15"/>
    <x v="3"/>
    <x v="0"/>
    <n v="6.15"/>
    <n v="6.8584689345885712"/>
    <n v="250"/>
    <x v="2"/>
    <n v="0.1087935"/>
    <n v="0.10532001395916946"/>
    <n v="1"/>
    <s v="Same Day"/>
    <s v="Foreign"/>
  </r>
  <r>
    <n v="153"/>
    <x v="119"/>
    <n v="1"/>
    <s v="Oct"/>
    <x v="2"/>
    <n v="61497"/>
    <n v="35.71"/>
    <n v="43.897381818181827"/>
    <n v="1.679"/>
    <n v="1.5266109090909097"/>
    <n v="21.27"/>
    <n v="28.621159999999996"/>
    <n v="6.88"/>
    <x v="14"/>
    <x v="3"/>
    <x v="0"/>
    <n v="6.88"/>
    <n v="6.8584689345885712"/>
    <n v="346"/>
    <x v="2"/>
    <n v="0.1155152"/>
    <n v="0.10532001395916946"/>
    <n v="0"/>
    <s v="Same Day"/>
    <s v="Foreign"/>
  </r>
  <r>
    <n v="154"/>
    <x v="120"/>
    <n v="4"/>
    <s v="Oct"/>
    <x v="2"/>
    <n v="61971"/>
    <n v="52.86"/>
    <n v="43.897381818181827"/>
    <n v="1.62"/>
    <n v="1.5266109090909097"/>
    <n v="32.630000000000003"/>
    <n v="28.621159999999996"/>
    <n v="6.58"/>
    <x v="2"/>
    <x v="0"/>
    <x v="0"/>
    <n v="6.58"/>
    <n v="6.8584689345885712"/>
    <n v="474"/>
    <x v="0"/>
    <n v="0.106596"/>
    <n v="0.10532001395916946"/>
    <n v="3"/>
    <s v="Single"/>
    <s v="Domestic"/>
  </r>
  <r>
    <n v="155"/>
    <x v="121"/>
    <n v="7"/>
    <s v="Oct"/>
    <x v="2"/>
    <n v="62547"/>
    <n v="63.86"/>
    <n v="43.897381818181827"/>
    <n v="1.6850000000000001"/>
    <n v="1.5266109090909097"/>
    <n v="37.899000000000001"/>
    <n v="28.621159999999996"/>
    <n v="6.62"/>
    <x v="28"/>
    <x v="0"/>
    <x v="0"/>
    <n v="6.62"/>
    <n v="6.8584689345885712"/>
    <n v="576"/>
    <x v="0"/>
    <n v="0.11154699999999999"/>
    <n v="0.10532001395916946"/>
    <n v="3"/>
    <s v="Single"/>
    <s v="Domestic"/>
  </r>
  <r>
    <n v="156"/>
    <x v="122"/>
    <n v="9"/>
    <s v="Oct"/>
    <x v="2"/>
    <n v="63050"/>
    <n v="57.08"/>
    <n v="43.897381818181827"/>
    <n v="1.7130000000000001"/>
    <n v="1.5266109090909097"/>
    <n v="33.32"/>
    <n v="28.621159999999996"/>
    <n v="6.55"/>
    <x v="14"/>
    <x v="3"/>
    <x v="0"/>
    <n v="6.55"/>
    <n v="6.8584689345885712"/>
    <n v="503"/>
    <x v="2"/>
    <n v="0.11220150000000001"/>
    <n v="0.10532001395916946"/>
    <n v="2"/>
    <s v="Single"/>
    <s v="Foreign"/>
  </r>
  <r>
    <n v="157"/>
    <x v="123"/>
    <n v="10"/>
    <s v="Oct"/>
    <x v="2"/>
    <n v="63397"/>
    <n v="40.57"/>
    <n v="43.897381818181827"/>
    <n v="1.784"/>
    <n v="1.5266109090909097"/>
    <n v="22.74"/>
    <n v="28.621159999999996"/>
    <n v="9.36"/>
    <x v="15"/>
    <x v="3"/>
    <x v="0"/>
    <n v="9.36"/>
    <n v="6.8584689345885712"/>
    <n v="347"/>
    <x v="2"/>
    <n v="0.16698239999999998"/>
    <n v="0.10532001395916946"/>
    <n v="1"/>
    <s v="Same Day"/>
    <s v="Foreign"/>
  </r>
  <r>
    <n v="158"/>
    <x v="123"/>
    <n v="10"/>
    <s v="Oct"/>
    <x v="2"/>
    <n v="63647"/>
    <n v="43.03"/>
    <n v="43.897381818181827"/>
    <n v="1.839"/>
    <n v="1.5266109090909097"/>
    <n v="23.4"/>
    <n v="28.621159999999996"/>
    <n v="6.64"/>
    <x v="22"/>
    <x v="2"/>
    <x v="0"/>
    <n v="6.64"/>
    <n v="6.8584689345885712"/>
    <n v="250"/>
    <x v="0"/>
    <n v="0.1221096"/>
    <n v="0.10532001395916946"/>
    <n v="0"/>
    <s v="Same Day"/>
    <s v="Foreign"/>
  </r>
  <r>
    <n v="159"/>
    <x v="124"/>
    <n v="24"/>
    <s v="Oct"/>
    <x v="2"/>
    <n v="64201"/>
    <n v="66.87"/>
    <n v="43.897381818181827"/>
    <n v="1.819"/>
    <n v="1.5266109090909097"/>
    <n v="36.76"/>
    <n v="28.621159999999996"/>
    <n v="7"/>
    <x v="22"/>
    <x v="2"/>
    <x v="0"/>
    <n v="7"/>
    <n v="6.8584689345885712"/>
    <n v="554"/>
    <x v="0"/>
    <n v="0.12733"/>
    <n v="0.10532001395916946"/>
    <n v="14"/>
    <s v="Single"/>
    <s v="Foreign"/>
  </r>
  <r>
    <n v="160"/>
    <x v="125"/>
    <n v="8"/>
    <s v="Nov"/>
    <x v="2"/>
    <n v="64697"/>
    <n v="64.22"/>
    <n v="43.897381818181827"/>
    <n v="1.849"/>
    <n v="1.5266109090909097"/>
    <n v="34.729999999999997"/>
    <n v="28.621159999999996"/>
    <n v="7.04"/>
    <x v="22"/>
    <x v="2"/>
    <x v="0"/>
    <n v="7.04"/>
    <n v="6.8584689345885712"/>
    <n v="496"/>
    <x v="0"/>
    <n v="0.1301696"/>
    <n v="0.10532001395916946"/>
    <n v="15"/>
    <s v="Single"/>
    <s v="Foreign"/>
  </r>
  <r>
    <n v="161"/>
    <x v="126"/>
    <n v="19"/>
    <s v="Nov"/>
    <x v="2"/>
    <n v="65106"/>
    <n v="49.8"/>
    <n v="43.897381818181827"/>
    <n v="1.7290000000000001"/>
    <n v="1.5266109090909097"/>
    <n v="28.8"/>
    <n v="28.621159999999996"/>
    <n v="7.13"/>
    <x v="18"/>
    <x v="2"/>
    <x v="0"/>
    <n v="7.13"/>
    <n v="6.8584689345885712"/>
    <n v="409"/>
    <x v="0"/>
    <n v="0.1232777"/>
    <n v="0.10532001395916946"/>
    <n v="11"/>
    <s v="Single"/>
    <s v="Foreign"/>
  </r>
  <r>
    <n v="162"/>
    <x v="127"/>
    <n v="3"/>
    <s v="Dec"/>
    <x v="2"/>
    <n v="65632"/>
    <n v="63.39"/>
    <n v="43.897381818181827"/>
    <n v="1.6890000000000001"/>
    <n v="1.5266109090909097"/>
    <n v="37.53"/>
    <n v="28.621159999999996"/>
    <n v="7.49"/>
    <x v="18"/>
    <x v="2"/>
    <x v="0"/>
    <n v="7.49"/>
    <n v="6.8584689345885712"/>
    <n v="526"/>
    <x v="0"/>
    <n v="0.12650610000000001"/>
    <n v="0.10532001395916946"/>
    <n v="14"/>
    <s v="Single"/>
    <s v="Foreign"/>
  </r>
  <r>
    <n v="163"/>
    <x v="128"/>
    <n v="17"/>
    <s v="Dec"/>
    <x v="2"/>
    <n v="66133"/>
    <n v="59.28"/>
    <n v="43.897381818181827"/>
    <n v="1.579"/>
    <n v="1.5266109090909097"/>
    <n v="37.54"/>
    <n v="28.621159999999996"/>
    <n v="6.76"/>
    <x v="22"/>
    <x v="2"/>
    <x v="0"/>
    <n v="6.76"/>
    <n v="6.8584689345885712"/>
    <n v="501"/>
    <x v="0"/>
    <n v="0.10674039999999999"/>
    <n v="0.10532001395916946"/>
    <n v="14"/>
    <s v="Single"/>
    <s v="Foreign"/>
  </r>
  <r>
    <n v="164"/>
    <x v="129"/>
    <n v="21"/>
    <s v="Dec"/>
    <x v="2"/>
    <n v="66498"/>
    <n v="36.49"/>
    <n v="43.897381818181827"/>
    <n v="1.4790000000000001"/>
    <n v="1.5266109090909097"/>
    <n v="24.67"/>
    <n v="28.621159999999996"/>
    <n v="6.63"/>
    <x v="15"/>
    <x v="3"/>
    <x v="0"/>
    <n v="6.63"/>
    <n v="6.8584689345885712"/>
    <n v="365"/>
    <x v="2"/>
    <n v="9.8057699999999998E-2"/>
    <n v="0.10532001395916946"/>
    <n v="4"/>
    <s v="Same Day"/>
    <s v="Foreign"/>
  </r>
  <r>
    <n v="165"/>
    <x v="129"/>
    <n v="21"/>
    <s v="Dec"/>
    <x v="2"/>
    <n v="66853"/>
    <n v="33.479999999999997"/>
    <n v="43.897381818181827"/>
    <n v="1.423"/>
    <n v="1.5266109090909097"/>
    <n v="23.53"/>
    <n v="28.621159999999996"/>
    <n v="7.51"/>
    <x v="29"/>
    <x v="3"/>
    <x v="0"/>
    <n v="7.51"/>
    <n v="6.8584689345885712"/>
    <n v="355"/>
    <x v="2"/>
    <n v="0.1068673"/>
    <n v="0.10532001395916946"/>
    <n v="0"/>
    <s v="Same Day"/>
    <s v="Foreign"/>
  </r>
  <r>
    <n v="166"/>
    <x v="130"/>
    <n v="24"/>
    <s v="Dec"/>
    <x v="2"/>
    <n v="67391"/>
    <n v="57.7"/>
    <n v="43.897381818181827"/>
    <n v="1.429"/>
    <n v="1.5266109090909097"/>
    <n v="40.380000000000003"/>
    <n v="28.621159999999996"/>
    <n v="7.27"/>
    <x v="11"/>
    <x v="0"/>
    <x v="0"/>
    <n v="7.27"/>
    <n v="6.8584689345885712"/>
    <n v="538"/>
    <x v="0"/>
    <n v="0.1038883"/>
    <n v="0.10532001395916946"/>
    <n v="3"/>
    <s v="Single"/>
    <s v="Domestic"/>
  </r>
  <r>
    <n v="167"/>
    <x v="131"/>
    <n v="26"/>
    <s v="Dec"/>
    <x v="2"/>
    <n v="67782"/>
    <n v="39.619999999999997"/>
    <n v="43.897381818181827"/>
    <n v="1.393"/>
    <n v="1.5266109090909097"/>
    <n v="28.44"/>
    <n v="28.621159999999996"/>
    <n v="7.73"/>
    <x v="29"/>
    <x v="3"/>
    <x v="0"/>
    <n v="7.73"/>
    <n v="6.8584689345885712"/>
    <n v="391"/>
    <x v="2"/>
    <n v="0.10767890000000001"/>
    <n v="0.10532001395916946"/>
    <n v="2"/>
    <s v="Same Day"/>
    <s v="Foreign"/>
  </r>
  <r>
    <n v="168"/>
    <x v="131"/>
    <n v="26"/>
    <s v="Dec"/>
    <x v="2"/>
    <n v="68137"/>
    <n v="40.71"/>
    <n v="43.897381818181827"/>
    <n v="1.484"/>
    <n v="1.5266109090909097"/>
    <n v="27.43"/>
    <n v="28.621159999999996"/>
    <n v="8.0500000000000007"/>
    <x v="15"/>
    <x v="3"/>
    <x v="0"/>
    <n v="8.0500000000000007"/>
    <n v="6.8584689345885712"/>
    <n v="355"/>
    <x v="2"/>
    <n v="0.119462"/>
    <n v="0.10532001395916946"/>
    <n v="0"/>
    <s v="Same Day"/>
    <s v="Foreign"/>
  </r>
  <r>
    <n v="169"/>
    <x v="132"/>
    <n v="31"/>
    <s v="Dec"/>
    <x v="2"/>
    <n v="68612"/>
    <n v="61.88"/>
    <n v="43.897381818181827"/>
    <n v="1.619"/>
    <n v="1.5266109090909097"/>
    <n v="38.22"/>
    <n v="28.621159999999996"/>
    <n v="7.05"/>
    <x v="22"/>
    <x v="2"/>
    <x v="0"/>
    <n v="7.05"/>
    <n v="6.8584689345885712"/>
    <n v="475"/>
    <x v="0"/>
    <n v="0.11413949999999999"/>
    <n v="0.10532001395916946"/>
    <n v="5"/>
    <s v="Single"/>
    <s v="Foreign"/>
  </r>
  <r>
    <n v="170"/>
    <x v="133"/>
    <n v="16"/>
    <s v="Jan"/>
    <x v="3"/>
    <n v="69113"/>
    <n v="57.55"/>
    <n v="43.897381818181827"/>
    <n v="1.629"/>
    <n v="1.5266109090909097"/>
    <n v="35.33"/>
    <n v="28.621159999999996"/>
    <n v="7.04"/>
    <x v="22"/>
    <x v="2"/>
    <x v="0"/>
    <n v="7.04"/>
    <n v="6.8584689345885712"/>
    <n v="501"/>
    <x v="0"/>
    <n v="0.11468160000000001"/>
    <n v="0.10532001395916946"/>
    <n v="16"/>
    <s v="Single"/>
    <s v="Foreign"/>
  </r>
  <r>
    <n v="171"/>
    <x v="134"/>
    <n v="3"/>
    <s v="Feb"/>
    <x v="3"/>
    <n v="69686"/>
    <n v="65.31"/>
    <n v="43.897381818181827"/>
    <n v="1.619"/>
    <n v="1.5266109090909097"/>
    <n v="40.340000000000003"/>
    <n v="28.621159999999996"/>
    <n v="6.95"/>
    <x v="22"/>
    <x v="2"/>
    <x v="0"/>
    <n v="6.95"/>
    <n v="6.8584689345885712"/>
    <n v="573"/>
    <x v="0"/>
    <n v="0.11252050000000001"/>
    <n v="0.10532001395916946"/>
    <n v="18"/>
    <s v="Single"/>
    <s v="Foreign"/>
  </r>
  <r>
    <n v="172"/>
    <x v="135"/>
    <n v="17"/>
    <s v="Feb"/>
    <x v="3"/>
    <n v="70126"/>
    <n v="53.48"/>
    <n v="43.897381818181827"/>
    <n v="1.7490000000000001"/>
    <n v="1.5266109090909097"/>
    <n v="30.58"/>
    <n v="28.621159999999996"/>
    <n v="5.7"/>
    <x v="30"/>
    <x v="2"/>
    <x v="0"/>
    <n v="5.7"/>
    <n v="6.8584689345885712"/>
    <n v="440"/>
    <x v="0"/>
    <n v="9.9693000000000004E-2"/>
    <n v="0.10532001395916946"/>
    <n v="14"/>
    <s v="Same Day"/>
    <s v="Foreign"/>
  </r>
  <r>
    <n v="173"/>
    <x v="135"/>
    <n v="17"/>
    <s v="Feb"/>
    <x v="3"/>
    <n v="70440"/>
    <n v="28.95"/>
    <n v="43.897381818181827"/>
    <n v="1.6180000000000001"/>
    <n v="1.5266109090909097"/>
    <n v="17.89"/>
    <n v="28.621159999999996"/>
    <n v="5.52"/>
    <x v="31"/>
    <x v="3"/>
    <x v="0"/>
    <n v="5.52"/>
    <n v="6.8584689345885712"/>
    <n v="314"/>
    <x v="2"/>
    <n v="8.9313600000000007E-2"/>
    <n v="0.10532001395916946"/>
    <n v="0"/>
    <s v="Same Day"/>
    <s v="Foreign"/>
  </r>
  <r>
    <n v="174"/>
    <x v="135"/>
    <n v="17"/>
    <s v="Feb"/>
    <x v="3"/>
    <n v="70811"/>
    <n v="32.44"/>
    <n v="43.897381818181827"/>
    <n v="1.583"/>
    <n v="1.5266109090909097"/>
    <n v="20.49"/>
    <n v="28.621159999999996"/>
    <n v="7.61"/>
    <x v="29"/>
    <x v="3"/>
    <x v="0"/>
    <n v="7.61"/>
    <n v="6.8584689345885712"/>
    <n v="371"/>
    <x v="2"/>
    <n v="0.1204663"/>
    <n v="0.10532001395916946"/>
    <n v="0"/>
    <s v="Same Day"/>
    <s v="Foreign"/>
  </r>
  <r>
    <n v="175"/>
    <x v="136"/>
    <n v="21"/>
    <s v="Feb"/>
    <x v="3"/>
    <n v="71273"/>
    <n v="55.85"/>
    <n v="43.897381818181827"/>
    <n v="1.589"/>
    <n v="1.5266109090909097"/>
    <n v="35.15"/>
    <n v="28.621159999999996"/>
    <n v="6.99"/>
    <x v="11"/>
    <x v="0"/>
    <x v="0"/>
    <n v="6.99"/>
    <n v="6.8584689345885712"/>
    <n v="462"/>
    <x v="0"/>
    <n v="0.11107110000000001"/>
    <n v="0.10532001395916946"/>
    <n v="4"/>
    <s v="Single"/>
    <s v="Domestic"/>
  </r>
  <r>
    <n v="176"/>
    <x v="137"/>
    <n v="3"/>
    <s v="Mar"/>
    <x v="3"/>
    <n v="71845"/>
    <n v="63.11"/>
    <n v="43.897381818181827"/>
    <n v="1.579"/>
    <n v="1.5266109090909097"/>
    <n v="39.97"/>
    <n v="28.621159999999996"/>
    <n v="7.56"/>
    <x v="11"/>
    <x v="0"/>
    <x v="0"/>
    <n v="7.56"/>
    <n v="6.8584689345885712"/>
    <n v="572"/>
    <x v="0"/>
    <n v="0.1193724"/>
    <n v="0.10532001395916946"/>
    <n v="10"/>
    <s v="Single"/>
    <s v="Domestic"/>
  </r>
  <r>
    <n v="177"/>
    <x v="138"/>
    <n v="5"/>
    <s v="Mar"/>
    <x v="3"/>
    <n v="72292"/>
    <n v="52.34"/>
    <n v="43.897381818181827"/>
    <n v="1.5489999999999999"/>
    <n v="1.5266109090909097"/>
    <n v="33.79"/>
    <n v="28.621159999999996"/>
    <n v="7.29"/>
    <x v="14"/>
    <x v="3"/>
    <x v="0"/>
    <n v="7.29"/>
    <n v="6.8584689345885712"/>
    <n v="447"/>
    <x v="2"/>
    <n v="0.11292210000000001"/>
    <n v="0.10532001395916946"/>
    <n v="2"/>
    <s v="Same Day"/>
    <s v="Foreign"/>
  </r>
  <r>
    <n v="178"/>
    <x v="138"/>
    <n v="5"/>
    <s v="Mar"/>
    <x v="3"/>
    <n v="72639"/>
    <n v="40.020000000000003"/>
    <n v="43.897381818181827"/>
    <n v="1.583"/>
    <n v="1.5266109090909097"/>
    <n v="25.28"/>
    <n v="28.621159999999996"/>
    <n v="7.89"/>
    <x v="15"/>
    <x v="3"/>
    <x v="0"/>
    <n v="7.89"/>
    <n v="6.8584689345885712"/>
    <n v="347"/>
    <x v="2"/>
    <n v="0.12489869999999999"/>
    <n v="0.10532001395916946"/>
    <n v="0"/>
    <s v="Same Day"/>
    <s v="Foreign"/>
  </r>
  <r>
    <n v="179"/>
    <x v="139"/>
    <n v="13"/>
    <s v="Mar"/>
    <x v="3"/>
    <n v="73165"/>
    <n v="68.819999999999993"/>
    <n v="43.897381818181827"/>
    <n v="1.659"/>
    <n v="1.5266109090909097"/>
    <n v="41.48"/>
    <n v="28.621159999999996"/>
    <n v="6.66"/>
    <x v="22"/>
    <x v="2"/>
    <x v="0"/>
    <n v="6.66"/>
    <n v="6.8584689345885712"/>
    <n v="526"/>
    <x v="0"/>
    <n v="0.11048940000000002"/>
    <n v="0.10532001395916946"/>
    <n v="8"/>
    <s v="Single"/>
    <s v="Foreign"/>
  </r>
  <r>
    <n v="180"/>
    <x v="140"/>
    <n v="27"/>
    <s v="Mar"/>
    <x v="3"/>
    <n v="73758"/>
    <n v="67.52"/>
    <n v="43.897381818181827"/>
    <n v="1.7090000000000001"/>
    <n v="1.5266109090909097"/>
    <n v="39.51"/>
    <n v="28.621159999999996"/>
    <n v="6.45"/>
    <x v="22"/>
    <x v="2"/>
    <x v="0"/>
    <n v="6.45"/>
    <n v="6.8584689345885712"/>
    <n v="593"/>
    <x v="0"/>
    <n v="0.11023050000000001"/>
    <n v="0.10532001395916946"/>
    <n v="14"/>
    <s v="Single"/>
    <s v="Foreign"/>
  </r>
  <r>
    <n v="181"/>
    <x v="141"/>
    <n v="31"/>
    <s v="Mar"/>
    <x v="3"/>
    <n v="74244"/>
    <n v="49"/>
    <n v="43.897381818181827"/>
    <n v="1.5640000000000001"/>
    <n v="1.5266109090909097"/>
    <n v="31.33"/>
    <n v="28.621159999999996"/>
    <n v="6.25"/>
    <x v="15"/>
    <x v="3"/>
    <x v="0"/>
    <n v="6.25"/>
    <n v="6.8584689345885712"/>
    <n v="486"/>
    <x v="0"/>
    <n v="9.7750000000000004E-2"/>
    <n v="0.10532001395916946"/>
    <n v="4"/>
    <s v="Same Day"/>
    <s v="Foreign"/>
  </r>
  <r>
    <n v="182"/>
    <x v="141"/>
    <n v="31"/>
    <s v="Mar"/>
    <x v="3"/>
    <n v="74599"/>
    <n v="34.56"/>
    <n v="43.897381818181827"/>
    <n v="1.5580000000000001"/>
    <n v="1.5266109090909097"/>
    <n v="22.18"/>
    <n v="28.621159999999996"/>
    <n v="7.29"/>
    <x v="29"/>
    <x v="3"/>
    <x v="0"/>
    <n v="7.29"/>
    <n v="6.8584689345885712"/>
    <n v="355"/>
    <x v="0"/>
    <n v="0.11357820000000002"/>
    <n v="0.10532001395916946"/>
    <n v="0"/>
    <s v="Same Day"/>
    <s v="Foreign"/>
  </r>
  <r>
    <n v="183"/>
    <x v="142"/>
    <n v="4"/>
    <s v="Apr"/>
    <x v="3"/>
    <n v="75137"/>
    <n v="61.91"/>
    <n v="43.897381818181827"/>
    <n v="1.579"/>
    <n v="1.5266109090909097"/>
    <n v="39.21"/>
    <n v="28.621159999999996"/>
    <n v="7.39"/>
    <x v="11"/>
    <x v="0"/>
    <x v="0"/>
    <n v="7.39"/>
    <n v="6.8584689345885712"/>
    <n v="538"/>
    <x v="0"/>
    <n v="0.11668809999999999"/>
    <n v="0.10532001395916946"/>
    <n v="4"/>
    <s v="Single"/>
    <s v="Domestic"/>
  </r>
  <r>
    <n v="184"/>
    <x v="143"/>
    <n v="16"/>
    <s v="Apr"/>
    <x v="3"/>
    <n v="75510"/>
    <n v="44.6"/>
    <n v="43.897381818181827"/>
    <n v="1.619"/>
    <n v="1.5266109090909097"/>
    <n v="27.55"/>
    <n v="28.621159999999996"/>
    <n v="7.18"/>
    <x v="11"/>
    <x v="0"/>
    <x v="0"/>
    <n v="7.18"/>
    <n v="6.8584689345885712"/>
    <n v="373"/>
    <x v="0"/>
    <n v="0.11624420000000001"/>
    <n v="0.10532001395916946"/>
    <n v="12"/>
    <s v="Same Day"/>
    <s v="Domestic"/>
  </r>
  <r>
    <n v="185"/>
    <x v="143"/>
    <n v="16"/>
    <s v="Apr"/>
    <x v="3"/>
    <n v="75875"/>
    <n v="41.48"/>
    <n v="43.897381818181827"/>
    <n v="1.5820000000000001"/>
    <n v="1.5266109090909097"/>
    <n v="26.22"/>
    <n v="28.621159999999996"/>
    <n v="7.31"/>
    <x v="14"/>
    <x v="3"/>
    <x v="0"/>
    <n v="7.31"/>
    <n v="6.8584689345885712"/>
    <n v="365"/>
    <x v="0"/>
    <n v="0.1156442"/>
    <n v="0.10532001395916946"/>
    <n v="0"/>
    <s v="Same Day"/>
    <s v="Foreign"/>
  </r>
  <r>
    <n v="186"/>
    <x v="143"/>
    <n v="16"/>
    <s v="Apr"/>
    <x v="3"/>
    <n v="76221"/>
    <n v="40.56"/>
    <n v="43.897381818181827"/>
    <n v="1.603"/>
    <n v="1.5266109090909097"/>
    <n v="25.3"/>
    <n v="28.621159999999996"/>
    <n v="7.73"/>
    <x v="15"/>
    <x v="3"/>
    <x v="0"/>
    <n v="7.73"/>
    <n v="6.8584689345885712"/>
    <n v="346"/>
    <x v="0"/>
    <n v="0.12391190000000001"/>
    <n v="0.10532001395916946"/>
    <n v="0"/>
    <s v="Same Day"/>
    <s v="Foreign"/>
  </r>
  <r>
    <n v="187"/>
    <x v="144"/>
    <n v="22"/>
    <s v="Apr"/>
    <x v="3"/>
    <n v="76754"/>
    <n v="71.680000000000007"/>
    <n v="43.897381818181827"/>
    <n v="1.7390000000000001"/>
    <n v="1.5266109090909097"/>
    <n v="41.22"/>
    <n v="28.621159999999996"/>
    <n v="6.81"/>
    <x v="22"/>
    <x v="2"/>
    <x v="0"/>
    <n v="6.81"/>
    <n v="6.8584689345885712"/>
    <n v="533"/>
    <x v="0"/>
    <n v="0.1184259"/>
    <n v="0.10532001395916946"/>
    <n v="6"/>
    <s v="Single"/>
    <s v="Foreign"/>
  </r>
  <r>
    <n v="188"/>
    <x v="145"/>
    <n v="6"/>
    <s v="May"/>
    <x v="3"/>
    <n v="77347"/>
    <n v="71.87"/>
    <n v="43.897381818181827"/>
    <n v="1.7789999999999999"/>
    <n v="1.5266109090909097"/>
    <n v="40.4"/>
    <n v="28.621159999999996"/>
    <n v="7.35"/>
    <x v="22"/>
    <x v="2"/>
    <x v="0"/>
    <n v="7.35"/>
    <n v="6.8584689345885712"/>
    <n v="593"/>
    <x v="0"/>
    <n v="0.1307565"/>
    <n v="0.10532001395916946"/>
    <n v="14"/>
    <s v="Single"/>
    <s v="Foreign"/>
  </r>
  <r>
    <n v="189"/>
    <x v="146"/>
    <n v="8"/>
    <s v="May"/>
    <x v="3"/>
    <n v="77672"/>
    <n v="36.76"/>
    <n v="43.897381818181827"/>
    <n v="1.538"/>
    <n v="1.5266109090909097"/>
    <n v="23.9"/>
    <n v="28.621159999999996"/>
    <n v="6.76"/>
    <x v="15"/>
    <x v="3"/>
    <x v="0"/>
    <n v="6.76"/>
    <n v="6.8584689345885712"/>
    <n v="325"/>
    <x v="0"/>
    <n v="0.10396879999999999"/>
    <n v="0.10532001395916946"/>
    <n v="2"/>
    <s v="Single"/>
    <s v="Foreign"/>
  </r>
  <r>
    <n v="190"/>
    <x v="147"/>
    <n v="9"/>
    <s v="May"/>
    <x v="3"/>
    <n v="78020"/>
    <n v="35.69"/>
    <n v="43.897381818181827"/>
    <n v="1.516"/>
    <n v="1.5266109090909097"/>
    <n v="23.54"/>
    <n v="28.621159999999996"/>
    <n v="7.8"/>
    <x v="14"/>
    <x v="3"/>
    <x v="0"/>
    <n v="7.8"/>
    <n v="6.8584689345885712"/>
    <n v="348"/>
    <x v="0"/>
    <n v="0.11824800000000001"/>
    <n v="0.10532001395916946"/>
    <n v="1"/>
    <s v="Single"/>
    <s v="Foreign"/>
  </r>
  <r>
    <n v="191"/>
    <x v="148"/>
    <n v="13"/>
    <s v="May"/>
    <x v="3"/>
    <n v="78507"/>
    <n v="30"/>
    <n v="43.897381818181827"/>
    <n v="1.5589999999999999"/>
    <n v="1.5266109090909097"/>
    <n v="19.239999999999998"/>
    <n v="28.621159999999996"/>
    <m/>
    <x v="11"/>
    <x v="0"/>
    <x v="1"/>
    <n v="7.4619324577861157"/>
    <n v="6.8584689345885712"/>
    <n v="487"/>
    <x v="0"/>
    <n v="0.11633152701688555"/>
    <n v="0.10532001395916946"/>
    <n v="4"/>
    <s v="Single"/>
    <s v="Domestic"/>
  </r>
  <r>
    <n v="192"/>
    <x v="149"/>
    <n v="17"/>
    <s v="May"/>
    <x v="3"/>
    <n v="78553"/>
    <n v="34.83"/>
    <n v="43.897381818181827"/>
    <n v="1.5589999999999999"/>
    <n v="1.5266109090909097"/>
    <n v="22.34"/>
    <n v="28.621159999999996"/>
    <n v="7.43"/>
    <x v="11"/>
    <x v="0"/>
    <x v="0"/>
    <n v="7.43"/>
    <n v="6.8584689345885712"/>
    <n v="46"/>
    <x v="0"/>
    <n v="0.11583369999999998"/>
    <n v="0.10532001395916946"/>
    <n v="4"/>
    <s v="Single"/>
    <s v="Domestic"/>
  </r>
  <r>
    <n v="193"/>
    <x v="150"/>
    <n v="29"/>
    <s v="May"/>
    <x v="3"/>
    <n v="78926"/>
    <n v="44.59"/>
    <n v="43.897381818181827"/>
    <n v="1.609"/>
    <n v="1.5266109090909097"/>
    <n v="27.71"/>
    <n v="28.621159999999996"/>
    <n v="6.23"/>
    <x v="2"/>
    <x v="0"/>
    <x v="0"/>
    <n v="6.23"/>
    <n v="6.8584689345885712"/>
    <n v="373"/>
    <x v="0"/>
    <n v="0.1002407"/>
    <n v="0.10532001395916946"/>
    <n v="12"/>
    <s v="Same Day"/>
    <s v="Domestic"/>
  </r>
  <r>
    <n v="194"/>
    <x v="150"/>
    <n v="29"/>
    <s v="May"/>
    <x v="3"/>
    <n v="79260"/>
    <n v="31.89"/>
    <n v="43.897381818181827"/>
    <n v="1.5329999999999999"/>
    <n v="1.5266109090909097"/>
    <n v="20.8"/>
    <n v="28.621159999999996"/>
    <n v="7.5"/>
    <x v="14"/>
    <x v="3"/>
    <x v="0"/>
    <n v="7.5"/>
    <n v="6.8584689345885712"/>
    <n v="334"/>
    <x v="0"/>
    <n v="0.11497499999999999"/>
    <n v="0.10532001395916946"/>
    <n v="0"/>
    <s v="Same Day"/>
    <s v="Foreign"/>
  </r>
  <r>
    <n v="195"/>
    <x v="150"/>
    <n v="29"/>
    <s v="May"/>
    <x v="3"/>
    <n v="79606"/>
    <n v="40.07"/>
    <n v="43.897381818181827"/>
    <n v="1.544"/>
    <n v="1.5266109090909097"/>
    <n v="25.95"/>
    <n v="28.621159999999996"/>
    <n v="7.63"/>
    <x v="15"/>
    <x v="3"/>
    <x v="0"/>
    <n v="7.63"/>
    <n v="6.8584689345885712"/>
    <n v="346"/>
    <x v="0"/>
    <n v="0.11780719999999999"/>
    <n v="0.10532001395916946"/>
    <n v="0"/>
    <s v="Same Day"/>
    <s v="Foreign"/>
  </r>
  <r>
    <n v="196"/>
    <x v="151"/>
    <n v="5"/>
    <s v="Jun"/>
    <x v="3"/>
    <n v="80131"/>
    <n v="69.680000000000007"/>
    <n v="43.897381818181827"/>
    <n v="1.7390000000000001"/>
    <n v="1.5266109090909097"/>
    <n v="40.07"/>
    <n v="28.621159999999996"/>
    <n v="6.86"/>
    <x v="30"/>
    <x v="2"/>
    <x v="0"/>
    <n v="6.86"/>
    <n v="6.8584689345885712"/>
    <n v="525"/>
    <x v="0"/>
    <n v="0.11929540000000002"/>
    <n v="0.10532001395916946"/>
    <n v="7"/>
    <s v="Single"/>
    <s v="Foreign"/>
  </r>
  <r>
    <n v="197"/>
    <x v="152"/>
    <n v="20"/>
    <s v="Jun"/>
    <x v="3"/>
    <n v="80721"/>
    <n v="69.55"/>
    <n v="43.897381818181827"/>
    <n v="1.7190000000000001"/>
    <n v="1.5266109090909097"/>
    <n v="40.46"/>
    <n v="28.621159999999996"/>
    <n v="7.03"/>
    <x v="30"/>
    <x v="2"/>
    <x v="0"/>
    <n v="7.03"/>
    <n v="6.8584689345885712"/>
    <n v="590"/>
    <x v="0"/>
    <n v="0.12084570000000001"/>
    <n v="0.10532001395916946"/>
    <n v="15"/>
    <s v="Single"/>
    <s v="Foreign"/>
  </r>
  <r>
    <n v="198"/>
    <x v="153"/>
    <n v="29"/>
    <s v="Jun"/>
    <x v="3"/>
    <n v="81123"/>
    <n v="20"/>
    <n v="43.897381818181827"/>
    <n v="1.7589999999999999"/>
    <n v="1.5266109090909097"/>
    <n v="11.37"/>
    <n v="28.621159999999996"/>
    <m/>
    <x v="30"/>
    <x v="2"/>
    <x v="1"/>
    <n v="6.3403290076335876"/>
    <n v="6.8584689345885712"/>
    <n v="402"/>
    <x v="0"/>
    <n v="0.11152638724427481"/>
    <n v="0.10532001395916946"/>
    <n v="9"/>
    <s v="Same Day"/>
    <s v="Foreign"/>
  </r>
  <r>
    <n v="199"/>
    <x v="153"/>
    <n v="29"/>
    <s v="Jun"/>
    <x v="3"/>
    <n v="81376"/>
    <n v="54.9"/>
    <n v="43.897381818181827"/>
    <n v="1.5840000000000001"/>
    <n v="1.5266109090909097"/>
    <n v="34.659999999999997"/>
    <n v="28.621159999999996"/>
    <n v="6.45"/>
    <x v="15"/>
    <x v="3"/>
    <x v="0"/>
    <n v="6.45"/>
    <n v="6.8584689345885712"/>
    <n v="253"/>
    <x v="0"/>
    <n v="0.10216800000000001"/>
    <n v="0.10532001395916946"/>
    <n v="0"/>
    <s v="Same Day"/>
    <s v="Foreign"/>
  </r>
  <r>
    <n v="200"/>
    <x v="154"/>
    <n v="30"/>
    <s v="Jun"/>
    <x v="3"/>
    <n v="81734"/>
    <n v="35.880000000000003"/>
    <n v="43.897381818181827"/>
    <n v="1.554"/>
    <n v="1.5266109090909097"/>
    <n v="23.09"/>
    <n v="28.621159999999996"/>
    <n v="8.41"/>
    <x v="29"/>
    <x v="3"/>
    <x v="0"/>
    <n v="8.41"/>
    <n v="6.8584689345885712"/>
    <n v="358"/>
    <x v="0"/>
    <n v="0.13069140000000001"/>
    <n v="0.10532001395916946"/>
    <n v="1"/>
    <s v="Single"/>
    <s v="Foreign"/>
  </r>
  <r>
    <n v="201"/>
    <x v="155"/>
    <n v="2"/>
    <s v="Jul"/>
    <x v="3"/>
    <n v="82173"/>
    <n v="58.27"/>
    <n v="43.897381818181827"/>
    <n v="1.579"/>
    <n v="1.5266109090909097"/>
    <n v="36.902999999999999"/>
    <n v="28.621159999999996"/>
    <n v="6.86"/>
    <x v="11"/>
    <x v="0"/>
    <x v="0"/>
    <n v="6.86"/>
    <n v="6.8584689345885712"/>
    <n v="439"/>
    <x v="0"/>
    <n v="0.10831940000000001"/>
    <n v="0.10532001395916946"/>
    <n v="2"/>
    <s v="Single"/>
    <s v="Domestic"/>
  </r>
  <r>
    <n v="202"/>
    <x v="156"/>
    <n v="15"/>
    <s v="Jul"/>
    <x v="3"/>
    <n v="82757"/>
    <n v="64.09"/>
    <n v="43.897381818181827"/>
    <n v="1.599"/>
    <n v="1.5266109090909097"/>
    <n v="40.081000000000003"/>
    <n v="28.621159999999996"/>
    <n v="6.49"/>
    <x v="11"/>
    <x v="0"/>
    <x v="0"/>
    <n v="6.49"/>
    <n v="6.8584689345885712"/>
    <n v="584"/>
    <x v="0"/>
    <n v="0.1037751"/>
    <n v="0.10532001395916946"/>
    <n v="13"/>
    <s v="Single"/>
    <s v="Domestic"/>
  </r>
  <r>
    <n v="203"/>
    <x v="157"/>
    <n v="17"/>
    <s v="Jul"/>
    <x v="3"/>
    <n v="83140"/>
    <n v="40"/>
    <n v="43.897381818181827"/>
    <n v="1.609"/>
    <n v="1.5266109090909097"/>
    <n v="24.86"/>
    <n v="28.621159999999996"/>
    <n v="6.43"/>
    <x v="14"/>
    <x v="3"/>
    <x v="0"/>
    <n v="6.43"/>
    <n v="6.8584689345885712"/>
    <n v="383"/>
    <x v="0"/>
    <n v="0.10345869999999999"/>
    <n v="0.10532001395916946"/>
    <n v="2"/>
    <s v="Same Day"/>
    <s v="Foreign"/>
  </r>
  <r>
    <n v="204"/>
    <x v="157"/>
    <n v="17"/>
    <s v="Jul"/>
    <x v="3"/>
    <n v="83483"/>
    <n v="35.18"/>
    <n v="43.897381818181827"/>
    <n v="1.5940000000000001"/>
    <n v="1.5266109090909097"/>
    <n v="22.07"/>
    <n v="28.621159999999996"/>
    <n v="7.03"/>
    <x v="15"/>
    <x v="3"/>
    <x v="0"/>
    <n v="7.03"/>
    <n v="6.8584689345885712"/>
    <n v="343"/>
    <x v="0"/>
    <n v="0.11205820000000001"/>
    <n v="0.10532001395916946"/>
    <n v="0"/>
    <s v="Same Day"/>
    <s v="Foreign"/>
  </r>
  <r>
    <n v="205"/>
    <x v="158"/>
    <n v="24"/>
    <s v="Jul"/>
    <x v="3"/>
    <n v="84011"/>
    <n v="65.67"/>
    <n v="43.897381818181827"/>
    <n v="1.7689999999999999"/>
    <n v="1.5266109090909097"/>
    <n v="37.122999999999998"/>
    <n v="28.621159999999996"/>
    <n v="6.22"/>
    <x v="17"/>
    <x v="2"/>
    <x v="0"/>
    <n v="6.22"/>
    <n v="6.8584689345885712"/>
    <n v="528"/>
    <x v="0"/>
    <n v="0.11003179999999999"/>
    <n v="0.10532001395916946"/>
    <n v="7"/>
    <s v="Single"/>
    <s v="Foreign"/>
  </r>
  <r>
    <n v="206"/>
    <x v="159"/>
    <n v="31"/>
    <s v="Jul"/>
    <x v="3"/>
    <n v="84615"/>
    <n v="61.34"/>
    <n v="43.897381818181827"/>
    <n v="1.6339999999999999"/>
    <n v="1.5266109090909097"/>
    <n v="37.54"/>
    <n v="28.621159999999996"/>
    <n v="5.75"/>
    <x v="15"/>
    <x v="3"/>
    <x v="0"/>
    <n v="5.75"/>
    <n v="6.8584689345885712"/>
    <n v="604"/>
    <x v="0"/>
    <n v="9.3954999999999997E-2"/>
    <n v="0.10532001395916946"/>
    <n v="7"/>
    <s v="Same Day"/>
    <s v="Foreign"/>
  </r>
  <r>
    <n v="207"/>
    <x v="159"/>
    <n v="31"/>
    <s v="Jul"/>
    <x v="3"/>
    <n v="84958"/>
    <n v="31.89"/>
    <n v="43.897381818181827"/>
    <n v="1.6180000000000001"/>
    <n v="1.5266109090909097"/>
    <n v="19.71"/>
    <n v="28.621159999999996"/>
    <n v="6.79"/>
    <x v="14"/>
    <x v="3"/>
    <x v="0"/>
    <n v="6.79"/>
    <n v="6.8584689345885712"/>
    <n v="343"/>
    <x v="0"/>
    <n v="0.10986220000000001"/>
    <n v="0.10532001395916946"/>
    <n v="0"/>
    <s v="Same Day"/>
    <s v="Foreign"/>
  </r>
  <r>
    <n v="208"/>
    <x v="160"/>
    <n v="6"/>
    <s v="Aug"/>
    <x v="3"/>
    <n v="85515"/>
    <n v="64.290000000000006"/>
    <n v="43.897381818181827"/>
    <n v="1.6990000000000001"/>
    <n v="1.5266109090909097"/>
    <n v="37.840000000000003"/>
    <n v="28.621159999999996"/>
    <n v="7.51"/>
    <x v="2"/>
    <x v="0"/>
    <x v="0"/>
    <n v="7.51"/>
    <n v="6.8584689345885712"/>
    <n v="557"/>
    <x v="0"/>
    <n v="0.12759490000000001"/>
    <n v="0.10532001395916946"/>
    <n v="6"/>
    <s v="Same Day"/>
    <s v="Domestic"/>
  </r>
  <r>
    <n v="209"/>
    <x v="160"/>
    <n v="6"/>
    <s v="Aug"/>
    <x v="3"/>
    <n v="85860"/>
    <n v="41.39"/>
    <n v="43.897381818181827"/>
    <n v="1.5980000000000001"/>
    <n v="1.5266109090909097"/>
    <n v="25.9"/>
    <n v="28.621159999999996"/>
    <n v="6.41"/>
    <x v="14"/>
    <x v="3"/>
    <x v="0"/>
    <n v="6.41"/>
    <n v="6.8584689345885712"/>
    <n v="345"/>
    <x v="0"/>
    <n v="0.10243180000000002"/>
    <n v="0.10532001395916946"/>
    <n v="0"/>
    <s v="Same Day"/>
    <s v="Foreign"/>
  </r>
  <r>
    <n v="210"/>
    <x v="160"/>
    <n v="6"/>
    <s v="Aug"/>
    <x v="3"/>
    <n v="86203"/>
    <n v="35.61"/>
    <n v="43.897381818181827"/>
    <n v="1.621"/>
    <n v="1.5266109090909097"/>
    <n v="21.97"/>
    <n v="28.621159999999996"/>
    <n v="7.44"/>
    <x v="15"/>
    <x v="3"/>
    <x v="0"/>
    <n v="7.44"/>
    <n v="6.8584689345885712"/>
    <n v="343"/>
    <x v="0"/>
    <n v="0.12060240000000001"/>
    <n v="0.10532001395916946"/>
    <n v="0"/>
    <s v="Same Day"/>
    <s v="Foreign"/>
  </r>
  <r>
    <n v="211"/>
    <x v="161"/>
    <n v="14"/>
    <s v="Aug"/>
    <x v="3"/>
    <n v="86743"/>
    <n v="72.319999999999993"/>
    <n v="43.897381818181827"/>
    <n v="1.7989999999999999"/>
    <n v="1.5266109090909097"/>
    <n v="40.200000000000003"/>
    <n v="28.621159999999996"/>
    <n v="7.13"/>
    <x v="30"/>
    <x v="2"/>
    <x v="0"/>
    <n v="7.13"/>
    <n v="6.8584689345885712"/>
    <n v="540"/>
    <x v="0"/>
    <n v="0.12826869999999999"/>
    <n v="0.10532001395916946"/>
    <n v="8"/>
    <s v="Single"/>
    <s v="Foreign"/>
  </r>
  <r>
    <n v="212"/>
    <x v="162"/>
    <n v="20"/>
    <s v="Aug"/>
    <x v="3"/>
    <n v="87218"/>
    <n v="57.05"/>
    <n v="43.897381818181827"/>
    <n v="1.6839999999999999"/>
    <n v="1.5266109090909097"/>
    <n v="33.880000000000003"/>
    <n v="28.621159999999996"/>
    <n v="5.27"/>
    <x v="15"/>
    <x v="3"/>
    <x v="0"/>
    <n v="5.27"/>
    <n v="6.8584689345885712"/>
    <n v="475"/>
    <x v="0"/>
    <n v="8.8746799999999987E-2"/>
    <n v="0.10532001395916946"/>
    <n v="6"/>
    <s v="Same Day"/>
    <s v="Foreign"/>
  </r>
  <r>
    <n v="213"/>
    <x v="162"/>
    <n v="20"/>
    <s v="Aug"/>
    <x v="3"/>
    <n v="87568"/>
    <n v="29.74"/>
    <n v="43.897381818181827"/>
    <n v="1.6120000000000001"/>
    <n v="1.5266109090909097"/>
    <n v="18.45"/>
    <n v="28.621159999999996"/>
    <n v="7.82"/>
    <x v="29"/>
    <x v="3"/>
    <x v="0"/>
    <n v="7.82"/>
    <n v="6.8584689345885712"/>
    <n v="350"/>
    <x v="0"/>
    <n v="0.12605840000000001"/>
    <n v="0.10532001395916946"/>
    <n v="0"/>
    <s v="Same Day"/>
    <s v="Foreign"/>
  </r>
  <r>
    <n v="214"/>
    <x v="163"/>
    <n v="24"/>
    <s v="Aug"/>
    <x v="3"/>
    <n v="88070"/>
    <n v="67.849999999999994"/>
    <n v="43.897381818181827"/>
    <n v="1.7290000000000001"/>
    <n v="1.5266109090909097"/>
    <n v="39.241999999999997"/>
    <n v="28.621159999999996"/>
    <n v="7.11"/>
    <x v="1"/>
    <x v="0"/>
    <x v="0"/>
    <n v="7.11"/>
    <n v="6.8584689345885712"/>
    <n v="502"/>
    <x v="0"/>
    <n v="0.1229319"/>
    <n v="0.10532001395916946"/>
    <n v="4"/>
    <s v="Single"/>
    <s v="Domestic"/>
  </r>
  <r>
    <n v="215"/>
    <x v="164"/>
    <n v="4"/>
    <s v="Sep"/>
    <x v="3"/>
    <n v="88450"/>
    <n v="46.7"/>
    <n v="43.897381818181827"/>
    <n v="1.7290000000000001"/>
    <n v="1.5266109090909097"/>
    <n v="27.01"/>
    <n v="28.621159999999996"/>
    <n v="6.91"/>
    <x v="1"/>
    <x v="0"/>
    <x v="0"/>
    <n v="6.91"/>
    <n v="6.8584689345885712"/>
    <n v="380"/>
    <x v="0"/>
    <n v="0.11947389999999999"/>
    <n v="0.10532001395916946"/>
    <n v="11"/>
    <s v="Single"/>
    <s v="Domestic"/>
  </r>
  <r>
    <n v="216"/>
    <x v="165"/>
    <n v="12"/>
    <s v="Sep"/>
    <x v="3"/>
    <n v="89027"/>
    <n v="67.72"/>
    <n v="43.897381818181827"/>
    <n v="1.6990000000000001"/>
    <n v="1.5266109090909097"/>
    <n v="39.859000000000002"/>
    <n v="28.621159999999996"/>
    <n v="7"/>
    <x v="11"/>
    <x v="0"/>
    <x v="0"/>
    <n v="7"/>
    <n v="6.8584689345885712"/>
    <n v="577"/>
    <x v="0"/>
    <n v="0.11893000000000002"/>
    <n v="0.10532001395916946"/>
    <n v="8"/>
    <s v="Single"/>
    <s v="Domestic"/>
  </r>
  <r>
    <n v="217"/>
    <x v="166"/>
    <n v="22"/>
    <s v="Sep"/>
    <x v="3"/>
    <n v="89457"/>
    <n v="52.56"/>
    <n v="43.897381818181827"/>
    <n v="1.7450000000000001"/>
    <n v="1.5266109090909097"/>
    <n v="30.12"/>
    <n v="28.621159999999996"/>
    <n v="7.15"/>
    <x v="25"/>
    <x v="0"/>
    <x v="0"/>
    <n v="7.15"/>
    <n v="6.8584689345885712"/>
    <n v="430"/>
    <x v="0"/>
    <n v="0.12476750000000002"/>
    <n v="0.10532001395916946"/>
    <n v="10"/>
    <s v="Single"/>
    <s v="Domestic"/>
  </r>
  <r>
    <n v="218"/>
    <x v="167"/>
    <n v="1"/>
    <s v="Oct"/>
    <x v="3"/>
    <n v="90016"/>
    <n v="68.73"/>
    <n v="43.897381818181827"/>
    <n v="1.7190000000000001"/>
    <n v="1.5266109090909097"/>
    <n v="39.982999999999997"/>
    <n v="28.621159999999996"/>
    <n v="7.18"/>
    <x v="1"/>
    <x v="0"/>
    <x v="0"/>
    <n v="7.18"/>
    <n v="6.8584689345885712"/>
    <n v="559"/>
    <x v="0"/>
    <n v="0.12342420000000001"/>
    <n v="0.10532001395916946"/>
    <n v="9"/>
    <s v="Same Day"/>
    <s v="Domestic"/>
  </r>
  <r>
    <n v="219"/>
    <x v="167"/>
    <n v="1"/>
    <s v="Oct"/>
    <x v="3"/>
    <n v="90377"/>
    <n v="43.3"/>
    <n v="43.897381818181827"/>
    <n v="1.671"/>
    <n v="1.5266109090909097"/>
    <n v="25.91"/>
    <n v="28.621159999999996"/>
    <n v="7.03"/>
    <x v="14"/>
    <x v="3"/>
    <x v="0"/>
    <n v="7.03"/>
    <n v="6.8584689345885712"/>
    <n v="361"/>
    <x v="0"/>
    <n v="0.1174713"/>
    <n v="0.10532001395916946"/>
    <n v="0"/>
    <s v="Same Day"/>
    <s v="Foreign"/>
  </r>
  <r>
    <n v="220"/>
    <x v="167"/>
    <n v="1"/>
    <s v="Oct"/>
    <x v="3"/>
    <n v="90720"/>
    <n v="40.26"/>
    <n v="43.897381818181827"/>
    <n v="1.669"/>
    <n v="1.5266109090909097"/>
    <n v="24.12"/>
    <n v="28.621159999999996"/>
    <n v="7.2"/>
    <x v="15"/>
    <x v="3"/>
    <x v="0"/>
    <n v="7.2"/>
    <n v="6.8584689345885712"/>
    <n v="343"/>
    <x v="0"/>
    <n v="0.12016800000000001"/>
    <n v="0.10532001395916946"/>
    <n v="0"/>
    <s v="Same Day"/>
    <s v="Foreign"/>
  </r>
  <r>
    <n v="221"/>
    <x v="168"/>
    <n v="10"/>
    <s v="Oct"/>
    <x v="3"/>
    <n v="91301"/>
    <n v="75.709999999999994"/>
    <n v="43.897381818181827"/>
    <n v="1.8089999999999999"/>
    <n v="1.5266109090909097"/>
    <n v="41.851999999999997"/>
    <n v="28.621159999999996"/>
    <n v="7.1"/>
    <x v="22"/>
    <x v="2"/>
    <x v="0"/>
    <n v="7.1"/>
    <n v="6.8584689345885712"/>
    <n v="581"/>
    <x v="0"/>
    <n v="0.128439"/>
    <n v="0.10532001395916946"/>
    <n v="9"/>
    <s v="Single"/>
    <s v="Foreign"/>
  </r>
  <r>
    <n v="222"/>
    <x v="169"/>
    <n v="24"/>
    <s v="Oct"/>
    <x v="3"/>
    <n v="91823"/>
    <n v="64.48"/>
    <n v="43.897381818181827"/>
    <n v="1.7390000000000001"/>
    <n v="1.5266109090909097"/>
    <n v="37.079000000000001"/>
    <n v="28.621159999999996"/>
    <n v="6.2"/>
    <x v="22"/>
    <x v="2"/>
    <x v="0"/>
    <n v="6.2"/>
    <n v="6.8584689345885712"/>
    <n v="522"/>
    <x v="0"/>
    <n v="0.10781800000000001"/>
    <n v="0.10532001395916946"/>
    <n v="14"/>
    <s v="Single"/>
    <s v="Foreign"/>
  </r>
  <r>
    <n v="223"/>
    <x v="170"/>
    <n v="27"/>
    <s v="Oct"/>
    <x v="3"/>
    <n v="92181"/>
    <n v="36.450000000000003"/>
    <n v="43.897381818181827"/>
    <n v="1.6419999999999999"/>
    <n v="1.5266109090909097"/>
    <n v="22.199000000000002"/>
    <n v="28.621159999999996"/>
    <n v="6.42"/>
    <x v="15"/>
    <x v="3"/>
    <x v="0"/>
    <n v="6.42"/>
    <n v="6.8584689345885712"/>
    <n v="358"/>
    <x v="0"/>
    <n v="0.10541639999999998"/>
    <n v="0.10532001395916946"/>
    <n v="3"/>
    <s v="Same Day"/>
    <s v="Foreign"/>
  </r>
  <r>
    <n v="224"/>
    <x v="170"/>
    <n v="27"/>
    <s v="Oct"/>
    <x v="3"/>
    <n v="92526"/>
    <n v="35.61"/>
    <n v="43.897381818181827"/>
    <n v="1.607"/>
    <n v="1.5266109090909097"/>
    <n v="22.158999999999999"/>
    <n v="28.621159999999996"/>
    <n v="7.17"/>
    <x v="14"/>
    <x v="3"/>
    <x v="0"/>
    <n v="7.17"/>
    <n v="6.8584689345885712"/>
    <n v="345"/>
    <x v="0"/>
    <n v="0.1152219"/>
    <n v="0.10532001395916946"/>
    <n v="0"/>
    <s v="Same Day"/>
    <s v="Foreign"/>
  </r>
  <r>
    <n v="225"/>
    <x v="171"/>
    <n v="3"/>
    <s v="Nov"/>
    <x v="3"/>
    <n v="93076"/>
    <n v="65.400000000000006"/>
    <n v="43.897381818181827"/>
    <n v="1.659"/>
    <n v="1.5266109090909097"/>
    <n v="39.420999999999999"/>
    <n v="28.621159999999996"/>
    <n v="7.23"/>
    <x v="1"/>
    <x v="0"/>
    <x v="0"/>
    <n v="7.23"/>
    <n v="6.8584689345885712"/>
    <n v="550"/>
    <x v="0"/>
    <n v="0.1199457"/>
    <n v="0.10532001395916946"/>
    <n v="7"/>
    <s v="Single"/>
    <s v="Domestic"/>
  </r>
  <r>
    <n v="226"/>
    <x v="172"/>
    <n v="6"/>
    <s v="Nov"/>
    <x v="3"/>
    <n v="93540"/>
    <n v="53.92"/>
    <n v="43.897381818181827"/>
    <n v="1.6080000000000001"/>
    <n v="1.5266109090909097"/>
    <n v="33.531999999999996"/>
    <n v="28.621159999999996"/>
    <n v="7.01"/>
    <x v="14"/>
    <x v="3"/>
    <x v="0"/>
    <n v="7.01"/>
    <n v="6.8584689345885712"/>
    <n v="464"/>
    <x v="0"/>
    <n v="0.1127208"/>
    <n v="0.10532001395916946"/>
    <n v="3"/>
    <s v="Same Day"/>
    <s v="Foreign"/>
  </r>
  <r>
    <n v="227"/>
    <x v="172"/>
    <n v="6"/>
    <s v="Nov"/>
    <x v="3"/>
    <n v="93889"/>
    <n v="39.14"/>
    <n v="43.897381818181827"/>
    <n v="1.599"/>
    <n v="1.5266109090909097"/>
    <n v="24.478000000000002"/>
    <n v="28.621159999999996"/>
    <n v="7.91"/>
    <x v="15"/>
    <x v="3"/>
    <x v="0"/>
    <n v="7.91"/>
    <n v="6.8584689345885712"/>
    <n v="349"/>
    <x v="0"/>
    <n v="0.12648090000000001"/>
    <n v="0.10532001395916946"/>
    <n v="0"/>
    <s v="Same Day"/>
    <s v="Foreign"/>
  </r>
  <r>
    <n v="228"/>
    <x v="173"/>
    <n v="11"/>
    <s v="Nov"/>
    <x v="3"/>
    <n v="94352"/>
    <n v="64.41"/>
    <n v="43.897381818181827"/>
    <n v="1.7589999999999999"/>
    <n v="1.5266109090909097"/>
    <n v="36.616999999999997"/>
    <n v="28.621159999999996"/>
    <n v="7.35"/>
    <x v="22"/>
    <x v="2"/>
    <x v="0"/>
    <n v="7.35"/>
    <n v="6.8584689345885712"/>
    <n v="463"/>
    <x v="0"/>
    <n v="0.1292865"/>
    <n v="0.10532001395916946"/>
    <n v="5"/>
    <s v="Single"/>
    <s v="Foreign"/>
  </r>
  <r>
    <n v="229"/>
    <x v="174"/>
    <n v="25"/>
    <s v="Nov"/>
    <x v="3"/>
    <n v="94845"/>
    <n v="30"/>
    <n v="43.897381818181827"/>
    <n v="1.7689999999999999"/>
    <n v="1.5266109090909097"/>
    <n v="16.959"/>
    <n v="28.621159999999996"/>
    <m/>
    <x v="22"/>
    <x v="2"/>
    <x v="1"/>
    <n v="7.6064369310793234"/>
    <n v="6.8584689345885712"/>
    <n v="493"/>
    <x v="0"/>
    <n v="0.13455786931079322"/>
    <n v="0.10532001395916946"/>
    <n v="14"/>
    <s v="Single"/>
    <s v="Foreign"/>
  </r>
  <r>
    <n v="230"/>
    <x v="175"/>
    <n v="2"/>
    <s v="Dec"/>
    <x v="3"/>
    <n v="95121"/>
    <n v="69.16"/>
    <n v="43.897381818181827"/>
    <n v="1.7490000000000001"/>
    <n v="1.5266109090909097"/>
    <n v="39.542999999999999"/>
    <n v="28.621159999999996"/>
    <n v="7.75"/>
    <x v="22"/>
    <x v="2"/>
    <x v="0"/>
    <n v="7.75"/>
    <n v="6.8584689345885712"/>
    <n v="276"/>
    <x v="0"/>
    <n v="0.13554750000000002"/>
    <n v="0.10532001395916946"/>
    <n v="7"/>
    <s v="Single"/>
    <s v="Foreign"/>
  </r>
  <r>
    <n v="231"/>
    <x v="176"/>
    <n v="13"/>
    <s v="Dec"/>
    <x v="3"/>
    <n v="95540"/>
    <n v="55.17"/>
    <n v="43.897381818181827"/>
    <n v="1.6990000000000001"/>
    <n v="1.5266109090909097"/>
    <n v="32.472000000000001"/>
    <n v="28.621159999999996"/>
    <n v="7.85"/>
    <x v="22"/>
    <x v="2"/>
    <x v="0"/>
    <n v="7.85"/>
    <n v="6.8584689345885712"/>
    <n v="419"/>
    <x v="0"/>
    <n v="0.1333715"/>
    <n v="0.10532001395916946"/>
    <n v="11"/>
    <s v="Single"/>
    <s v="Foreign"/>
  </r>
  <r>
    <n v="232"/>
    <x v="177"/>
    <n v="16"/>
    <s v="Dec"/>
    <x v="3"/>
    <n v="95867"/>
    <n v="38.659999999999997"/>
    <n v="43.897381818181827"/>
    <n v="1.506"/>
    <n v="1.5266109090909097"/>
    <n v="25.670999999999999"/>
    <n v="28.621159999999996"/>
    <n v="6.89"/>
    <x v="15"/>
    <x v="3"/>
    <x v="0"/>
    <n v="6.89"/>
    <n v="6.8584689345885712"/>
    <n v="327"/>
    <x v="0"/>
    <n v="0.10376340000000001"/>
    <n v="0.10532001395916946"/>
    <n v="3"/>
    <s v="Same Day"/>
    <s v="Foreign"/>
  </r>
  <r>
    <n v="233"/>
    <x v="177"/>
    <n v="16"/>
    <s v="Dec"/>
    <x v="3"/>
    <n v="96214"/>
    <n v="35.06"/>
    <n v="43.897381818181827"/>
    <n v="1.4670000000000001"/>
    <n v="1.5266109090909097"/>
    <n v="23.899000000000001"/>
    <n v="28.621159999999996"/>
    <n v="7.62"/>
    <x v="14"/>
    <x v="3"/>
    <x v="0"/>
    <n v="7.62"/>
    <n v="6.8584689345885712"/>
    <n v="347"/>
    <x v="0"/>
    <n v="0.11178540000000001"/>
    <n v="0.10532001395916946"/>
    <n v="0"/>
    <s v="Same Day"/>
    <s v="Foreign"/>
  </r>
  <r>
    <n v="234"/>
    <x v="178"/>
    <n v="19"/>
    <s v="Dec"/>
    <x v="3"/>
    <n v="96643"/>
    <n v="49.67"/>
    <n v="43.897381818181827"/>
    <n v="1.5189999999999999"/>
    <n v="1.5266109090909097"/>
    <n v="32.698999999999998"/>
    <n v="28.621159999999996"/>
    <n v="7.61"/>
    <x v="1"/>
    <x v="0"/>
    <x v="0"/>
    <n v="7.61"/>
    <n v="6.8584689345885712"/>
    <n v="429"/>
    <x v="0"/>
    <n v="0.11559589999999999"/>
    <n v="0.10532001395916946"/>
    <n v="3"/>
    <s v="Single"/>
    <s v="Domestic"/>
  </r>
  <r>
    <n v="235"/>
    <x v="179"/>
    <n v="4"/>
    <s v="Jan"/>
    <x v="4"/>
    <n v="97084"/>
    <n v="52.64"/>
    <n v="43.897381818181827"/>
    <n v="1.569"/>
    <n v="1.5266109090909097"/>
    <n v="33.549999999999997"/>
    <n v="28.621159999999996"/>
    <n v="7.25"/>
    <x v="28"/>
    <x v="0"/>
    <x v="0"/>
    <n v="7.25"/>
    <n v="6.8584689345885712"/>
    <n v="441"/>
    <x v="0"/>
    <n v="0.11375249999999999"/>
    <n v="0.10532001395916946"/>
    <n v="16"/>
    <s v="Single"/>
    <s v="Domestic"/>
  </r>
  <r>
    <n v="236"/>
    <x v="180"/>
    <n v="7"/>
    <s v="Jan"/>
    <x v="4"/>
    <n v="97570"/>
    <n v="31"/>
    <n v="43.897381818181827"/>
    <n v="1.569"/>
    <n v="1.5266109090909097"/>
    <n v="19.757999999999999"/>
    <n v="28.621159999999996"/>
    <m/>
    <x v="28"/>
    <x v="0"/>
    <x v="1"/>
    <n v="8.3148910081743868"/>
    <n v="6.8584689345885712"/>
    <n v="486"/>
    <x v="0"/>
    <n v="0.13046063991825613"/>
    <n v="0.10532001395916946"/>
    <n v="3"/>
    <s v="Same Day"/>
    <s v="Domestic"/>
  </r>
  <r>
    <n v="237"/>
    <x v="180"/>
    <n v="7"/>
    <s v="Jan"/>
    <x v="4"/>
    <n v="97840"/>
    <n v="50"/>
    <n v="43.897381818181827"/>
    <n v="1.4850000000000001"/>
    <n v="1.5266109090909097"/>
    <n v="33.67"/>
    <n v="28.621159999999996"/>
    <m/>
    <x v="14"/>
    <x v="3"/>
    <x v="1"/>
    <n v="8.5037193460490474"/>
    <n v="6.8584689345885712"/>
    <n v="270"/>
    <x v="0"/>
    <n v="0.12628023228882837"/>
    <n v="0.10532001395916946"/>
    <n v="0"/>
    <s v="Same Day"/>
    <s v="Foreign"/>
  </r>
  <r>
    <n v="238"/>
    <x v="180"/>
    <n v="7"/>
    <s v="Jan"/>
    <x v="4"/>
    <n v="98185"/>
    <n v="39.75"/>
    <n v="43.897381818181827"/>
    <n v="1.504"/>
    <n v="1.5266109090909097"/>
    <n v="26.43"/>
    <n v="28.621159999999996"/>
    <n v="7.95"/>
    <x v="15"/>
    <x v="3"/>
    <x v="0"/>
    <n v="7.95"/>
    <n v="6.8584689345885712"/>
    <n v="345"/>
    <x v="0"/>
    <n v="0.11956800000000001"/>
    <n v="0.10532001395916946"/>
    <n v="0"/>
    <s v="Same Day"/>
    <s v="Foreign"/>
  </r>
  <r>
    <n v="239"/>
    <x v="181"/>
    <n v="12"/>
    <s v="Jan"/>
    <x v="4"/>
    <n v="98596"/>
    <n v="54.2"/>
    <n v="43.897381818181827"/>
    <n v="1.659"/>
    <n v="1.5266109090909097"/>
    <n v="32.67"/>
    <n v="28.621159999999996"/>
    <n v="7.14"/>
    <x v="22"/>
    <x v="2"/>
    <x v="0"/>
    <n v="7.14"/>
    <n v="6.8584689345885712"/>
    <n v="411"/>
    <x v="0"/>
    <n v="0.11845259999999999"/>
    <n v="0.10532001395916946"/>
    <n v="5"/>
    <s v="Single"/>
    <s v="Foreign"/>
  </r>
  <r>
    <n v="240"/>
    <x v="182"/>
    <n v="27"/>
    <s v="Jan"/>
    <x v="4"/>
    <n v="99172"/>
    <n v="30.01"/>
    <n v="43.897381818181827"/>
    <n v="1.6890000000000001"/>
    <n v="1.5266109090909097"/>
    <n v="17.762"/>
    <n v="28.621159999999996"/>
    <m/>
    <x v="22"/>
    <x v="2"/>
    <x v="1"/>
    <n v="7.6420430107526887"/>
    <n v="6.8584689345885712"/>
    <n v="576"/>
    <x v="0"/>
    <n v="0.12907410645161291"/>
    <n v="0.10532001395916946"/>
    <n v="15"/>
    <s v="Single"/>
    <s v="Foreign"/>
  </r>
  <r>
    <n v="241"/>
    <x v="183"/>
    <n v="4"/>
    <s v="Feb"/>
    <x v="4"/>
    <n v="99433"/>
    <n v="72.150000000000006"/>
    <n v="43.897381818181827"/>
    <n v="1.7190000000000001"/>
    <n v="1.5266109090909097"/>
    <n v="41.972000000000001"/>
    <n v="28.621159999999996"/>
    <n v="6.86"/>
    <x v="22"/>
    <x v="2"/>
    <x v="0"/>
    <n v="6.86"/>
    <n v="6.8584689345885712"/>
    <n v="261"/>
    <x v="0"/>
    <n v="0.11792340000000003"/>
    <n v="0.10532001395916946"/>
    <n v="8"/>
    <s v="Single"/>
    <s v="Foreign"/>
  </r>
  <r>
    <n v="242"/>
    <x v="184"/>
    <n v="20"/>
    <s v="Feb"/>
    <x v="4"/>
    <n v="100022"/>
    <n v="70.709999999999994"/>
    <n v="43.897381818181827"/>
    <n v="1.7490000000000001"/>
    <n v="1.5266109090909097"/>
    <n v="40.429000000000002"/>
    <n v="28.621159999999996"/>
    <n v="7.37"/>
    <x v="22"/>
    <x v="2"/>
    <x v="0"/>
    <n v="7.37"/>
    <n v="6.8584689345885712"/>
    <n v="589"/>
    <x v="0"/>
    <n v="0.12890130000000002"/>
    <n v="0.10532001395916946"/>
    <n v="16"/>
    <s v="Single"/>
    <s v="Foreign"/>
  </r>
  <r>
    <n v="243"/>
    <x v="185"/>
    <n v="7"/>
    <s v="Mar"/>
    <x v="4"/>
    <n v="100587"/>
    <n v="40.01"/>
    <n v="43.897381818181827"/>
    <n v="1.6990000000000001"/>
    <n v="1.5266109090909097"/>
    <n v="23.548999999999999"/>
    <n v="28.621159999999996"/>
    <m/>
    <x v="22"/>
    <x v="2"/>
    <x v="1"/>
    <n v="7.2774568965517243"/>
    <n v="6.8584689345885712"/>
    <n v="565"/>
    <x v="0"/>
    <n v="0.12364399267241381"/>
    <n v="0.10532001395916946"/>
    <n v="16"/>
    <s v="Same Day"/>
    <s v="Foreign"/>
  </r>
  <r>
    <n v="244"/>
    <x v="185"/>
    <n v="7"/>
    <s v="Mar"/>
    <x v="4"/>
    <n v="100837"/>
    <n v="50"/>
    <n v="43.897381818181827"/>
    <n v="1.5840000000000001"/>
    <n v="1.5266109090909097"/>
    <n v="31.565999999999999"/>
    <n v="28.621159999999996"/>
    <m/>
    <x v="15"/>
    <x v="3"/>
    <x v="1"/>
    <n v="7.2365086206896549"/>
    <n v="6.8584689345885712"/>
    <n v="250"/>
    <x v="0"/>
    <n v="0.11462629655172414"/>
    <n v="0.10532001395916946"/>
    <n v="0"/>
    <s v="Same Day"/>
    <s v="Foreign"/>
  </r>
  <r>
    <n v="245"/>
    <x v="186"/>
    <n v="8"/>
    <s v="Mar"/>
    <x v="4"/>
    <n v="101182"/>
    <n v="48.14"/>
    <n v="43.897381818181827"/>
    <n v="1.583"/>
    <n v="1.5266109090909097"/>
    <n v="30.411000000000001"/>
    <n v="28.621159999999996"/>
    <n v="7.18"/>
    <x v="14"/>
    <x v="3"/>
    <x v="0"/>
    <n v="7.18"/>
    <n v="6.8584689345885712"/>
    <n v="345"/>
    <x v="0"/>
    <n v="0.11365940000000001"/>
    <n v="0.10532001395916946"/>
    <n v="1"/>
    <s v="Single"/>
    <s v="Foreign"/>
  </r>
  <r>
    <n v="246"/>
    <x v="187"/>
    <n v="11"/>
    <s v="Mar"/>
    <x v="4"/>
    <n v="101629"/>
    <n v="30.06"/>
    <n v="43.897381818181827"/>
    <n v="1.639"/>
    <n v="1.5266109090909097"/>
    <n v="18.34"/>
    <n v="28.621159999999996"/>
    <m/>
    <x v="11"/>
    <x v="0"/>
    <x v="1"/>
    <n v="7.1701830161054172"/>
    <n v="6.8584689345885712"/>
    <n v="447"/>
    <x v="0"/>
    <n v="0.1175192996339678"/>
    <n v="0.10532001395916946"/>
    <n v="3"/>
    <s v="Single"/>
    <s v="Domestic"/>
  </r>
  <r>
    <n v="247"/>
    <x v="188"/>
    <n v="26"/>
    <s v="Mar"/>
    <x v="4"/>
    <n v="101934"/>
    <n v="40"/>
    <n v="43.897381818181827"/>
    <n v="1.649"/>
    <n v="1.5266109090909097"/>
    <n v="24.257000000000001"/>
    <n v="28.621159999999996"/>
    <m/>
    <x v="1"/>
    <x v="0"/>
    <x v="1"/>
    <n v="7.1634846266471452"/>
    <n v="6.8584689345885712"/>
    <n v="305"/>
    <x v="0"/>
    <n v="0.11812586149341144"/>
    <n v="0.10532001395916946"/>
    <n v="15"/>
    <s v="Single"/>
    <s v="Domestic"/>
  </r>
  <r>
    <n v="248"/>
    <x v="189"/>
    <n v="6"/>
    <s v="Apr"/>
    <x v="4"/>
    <n v="102262"/>
    <n v="35.03"/>
    <n v="43.897381818181827"/>
    <n v="1.7190000000000001"/>
    <n v="1.5266109090909097"/>
    <n v="20.378"/>
    <n v="28.621159999999996"/>
    <m/>
    <x v="1"/>
    <x v="0"/>
    <x v="1"/>
    <n v="7.1562811127379211"/>
    <n v="6.8584689345885712"/>
    <n v="328"/>
    <x v="0"/>
    <n v="0.12301647232796487"/>
    <n v="0.10532001395916946"/>
    <n v="11"/>
    <s v="Single"/>
    <s v="Domestic"/>
  </r>
  <r>
    <n v="249"/>
    <x v="190"/>
    <n v="10"/>
    <s v="Apr"/>
    <x v="4"/>
    <n v="102548"/>
    <n v="59.34"/>
    <n v="43.897381818181827"/>
    <n v="1.6919999999999999"/>
    <n v="1.5266109090909097"/>
    <n v="35.070999999999998"/>
    <n v="28.621159999999996"/>
    <n v="7.15"/>
    <x v="2"/>
    <x v="0"/>
    <x v="0"/>
    <n v="7.15"/>
    <n v="6.8584689345885712"/>
    <n v="286"/>
    <x v="0"/>
    <n v="0.12097800000000002"/>
    <n v="0.10532001395916946"/>
    <n v="4"/>
    <s v="Single"/>
    <s v="Domestic"/>
  </r>
  <r>
    <n v="250"/>
    <x v="191"/>
    <n v="18"/>
    <s v="Apr"/>
    <x v="4"/>
    <n v="103127"/>
    <n v="39.1"/>
    <n v="43.897381818181827"/>
    <n v="1.7090000000000001"/>
    <n v="1.5266109090909097"/>
    <n v="22.879000000000001"/>
    <n v="28.621159999999996"/>
    <m/>
    <x v="28"/>
    <x v="0"/>
    <x v="1"/>
    <n v="6.9166498740554161"/>
    <n v="6.8584689345885712"/>
    <n v="579"/>
    <x v="0"/>
    <n v="0.11820554634760708"/>
    <n v="0.10532001395916946"/>
    <n v="8"/>
    <s v="Single"/>
    <s v="Domestic"/>
  </r>
  <r>
    <n v="251"/>
    <x v="192"/>
    <n v="24"/>
    <s v="Apr"/>
    <x v="4"/>
    <n v="103342"/>
    <n v="53.18"/>
    <n v="43.897381818181827"/>
    <n v="1.5669999999999999"/>
    <n v="1.5266109090909097"/>
    <n v="33.93"/>
    <n v="28.621159999999996"/>
    <n v="6.83"/>
    <x v="32"/>
    <x v="1"/>
    <x v="0"/>
    <n v="6.83"/>
    <n v="6.8584689345885712"/>
    <n v="215"/>
    <x v="0"/>
    <n v="0.1070261"/>
    <n v="0.10532001395916946"/>
    <n v="6"/>
    <s v="Single"/>
    <s v="Foreign"/>
  </r>
  <r>
    <n v="252"/>
    <x v="193"/>
    <n v="11"/>
    <s v="May"/>
    <x v="4"/>
    <n v="103965"/>
    <n v="67"/>
    <n v="43.897381818181827"/>
    <n v="1.5740000000000001"/>
    <n v="1.5266109090909097"/>
    <n v="42.56"/>
    <n v="28.621159999999996"/>
    <n v="6.98"/>
    <x v="32"/>
    <x v="1"/>
    <x v="0"/>
    <n v="6.98"/>
    <n v="6.8584689345885712"/>
    <n v="623"/>
    <x v="0"/>
    <n v="0.10986520000000001"/>
    <n v="0.10532001395916946"/>
    <n v="17"/>
    <s v="Single"/>
    <s v="Foreign"/>
  </r>
  <r>
    <n v="253"/>
    <x v="194"/>
    <n v="29"/>
    <s v="May"/>
    <x v="4"/>
    <n v="104553"/>
    <n v="66.900000000000006"/>
    <n v="43.897381818181827"/>
    <n v="1.629"/>
    <n v="1.5266109090909097"/>
    <n v="41.067999999999998"/>
    <n v="28.621159999999996"/>
    <n v="6.83"/>
    <x v="11"/>
    <x v="0"/>
    <x v="0"/>
    <n v="6.83"/>
    <n v="6.8584689345885703"/>
    <n v="588"/>
    <x v="0"/>
    <n v="0.1112607"/>
    <n v="0.10532001395916946"/>
    <n v="18"/>
    <s v="Single"/>
    <s v="Domestic"/>
  </r>
  <r>
    <n v="254"/>
    <x v="195"/>
    <n v="4"/>
    <s v="Jun"/>
    <x v="4"/>
    <n v="104986"/>
    <n v="47.87"/>
    <n v="43.897381818181827"/>
    <n v="1.619"/>
    <n v="1.5266109090909097"/>
    <n v="29.568000000000001"/>
    <n v="28.621159999999996"/>
    <n v="7.13"/>
    <x v="11"/>
    <x v="0"/>
    <x v="0"/>
    <n v="7.13"/>
    <n v="6.8584689345885712"/>
    <n v="433"/>
    <x v="0"/>
    <n v="0.1154347"/>
    <n v="0.10532001395916946"/>
    <n v="6"/>
    <s v="Single"/>
    <s v="Domestic"/>
  </r>
  <r>
    <n v="255"/>
    <x v="196"/>
    <n v="12"/>
    <s v="Jun"/>
    <x v="4"/>
    <n v="105518"/>
    <n v="60.24"/>
    <n v="43.897381818181827"/>
    <n v="1.589"/>
    <n v="1.5266109090909097"/>
    <n v="37.911000000000001"/>
    <n v="28.621159999999996"/>
    <n v="6.69"/>
    <x v="33"/>
    <x v="0"/>
    <x v="0"/>
    <n v="6.69"/>
    <n v="6.8584689345885712"/>
    <n v="532"/>
    <x v="0"/>
    <n v="0.1063041"/>
    <n v="0.10532001395916946"/>
    <n v="8"/>
    <s v="Single"/>
    <s v="Domestic"/>
  </r>
  <r>
    <n v="256"/>
    <x v="197"/>
    <n v="3"/>
    <s v="Jul"/>
    <x v="4"/>
    <n v="106095"/>
    <n v="62.9"/>
    <n v="43.897381818181827"/>
    <n v="1.629"/>
    <n v="1.5266109090909097"/>
    <n v="38.613"/>
    <n v="28.621159999999996"/>
    <n v="8.74"/>
    <x v="11"/>
    <x v="0"/>
    <x v="0"/>
    <n v="8.74"/>
    <n v="6.8584689345885712"/>
    <n v="577"/>
    <x v="0"/>
    <n v="0.14237460000000002"/>
    <n v="0.10532001395916946"/>
    <n v="21"/>
    <s v="Single"/>
    <s v="Domestic"/>
  </r>
  <r>
    <n v="257"/>
    <x v="198"/>
    <n v="24"/>
    <s v="Jul"/>
    <x v="4"/>
    <n v="106604"/>
    <n v="60"/>
    <n v="43.897381818181827"/>
    <n v="1.667"/>
    <n v="1.5266109090909097"/>
    <n v="35.993000000000002"/>
    <n v="28.621159999999996"/>
    <n v="5.68"/>
    <x v="2"/>
    <x v="0"/>
    <x v="0"/>
    <n v="5.68"/>
    <n v="6.8584689345885712"/>
    <n v="509"/>
    <x v="3"/>
    <n v="9.4685599999999995E-2"/>
    <n v="0.10532001395916946"/>
    <n v="21"/>
    <s v="Single"/>
    <s v="Domestic"/>
  </r>
  <r>
    <n v="258"/>
    <x v="199"/>
    <n v="20"/>
    <s v="Aug"/>
    <x v="4"/>
    <n v="107221"/>
    <n v="68.78"/>
    <n v="43.897381818181827"/>
    <n v="1.579"/>
    <n v="1.5266109090909097"/>
    <n v="43.552999999999997"/>
    <n v="28.621159999999996"/>
    <n v="6.34"/>
    <x v="1"/>
    <x v="0"/>
    <x v="0"/>
    <n v="6.34"/>
    <n v="6.8584689345885712"/>
    <n v="617"/>
    <x v="0"/>
    <n v="0.10010859999999999"/>
    <n v="0.10532001395916946"/>
    <n v="27"/>
    <s v="Single"/>
    <s v="Domestic"/>
  </r>
  <r>
    <n v="259"/>
    <x v="200"/>
    <n v="1"/>
    <s v="Sep"/>
    <x v="4"/>
    <n v="107852"/>
    <n v="59.54"/>
    <n v="43.897381818181827"/>
    <n v="1.4890000000000001"/>
    <n v="1.5266109090909097"/>
    <n v="39.987000000000002"/>
    <n v="28.621159999999996"/>
    <n v="6.51"/>
    <x v="11"/>
    <x v="0"/>
    <x v="0"/>
    <n v="6.51"/>
    <n v="6.8584689345885712"/>
    <n v="631"/>
    <x v="0"/>
    <n v="9.693389999999999E-2"/>
    <n v="0.10532001395916946"/>
    <n v="12"/>
    <s v="Single"/>
    <s v="Domestic"/>
  </r>
  <r>
    <n v="260"/>
    <x v="201"/>
    <n v="23"/>
    <s v="Sep"/>
    <x v="4"/>
    <n v="108410"/>
    <n v="52.28"/>
    <n v="43.897381818181827"/>
    <n v="1.4390000000000001"/>
    <n v="1.5266109090909097"/>
    <n v="36.332999999999998"/>
    <n v="28.621159999999996"/>
    <n v="7.02"/>
    <x v="34"/>
    <x v="0"/>
    <x v="0"/>
    <n v="7.02"/>
    <n v="6.8584689345885712"/>
    <n v="558"/>
    <x v="0"/>
    <n v="0.1010178"/>
    <n v="0.10532001395916946"/>
    <n v="22"/>
    <s v="Single"/>
    <s v="Domestic"/>
  </r>
  <r>
    <n v="261"/>
    <x v="202"/>
    <n v="8"/>
    <s v="Oct"/>
    <x v="4"/>
    <n v="108982"/>
    <n v="60.6"/>
    <n v="43.897381818181827"/>
    <n v="1.5089999999999999"/>
    <n v="1.5266109090909097"/>
    <n v="40.158999999999999"/>
    <n v="28.621159999999996"/>
    <n v="6.47"/>
    <x v="11"/>
    <x v="0"/>
    <x v="0"/>
    <n v="6.47"/>
    <n v="6.8584689345885712"/>
    <n v="572"/>
    <x v="0"/>
    <n v="9.7632299999999977E-2"/>
    <n v="0.10532001395916946"/>
    <n v="15"/>
    <s v="Single"/>
    <s v="Domestic"/>
  </r>
  <r>
    <n v="262"/>
    <x v="203"/>
    <n v="25"/>
    <s v="Oct"/>
    <x v="4"/>
    <n v="109571"/>
    <n v="58.24"/>
    <n v="43.897381818181827"/>
    <n v="1.5289999999999999"/>
    <n v="1.5266109090909097"/>
    <n v="38.090000000000003"/>
    <n v="28.621159999999996"/>
    <n v="6.65"/>
    <x v="11"/>
    <x v="0"/>
    <x v="0"/>
    <n v="6.65"/>
    <n v="6.8584689345885712"/>
    <n v="589"/>
    <x v="0"/>
    <n v="0.1016785"/>
    <n v="0.10532001395916946"/>
    <n v="17"/>
    <s v="Single"/>
    <s v="Domestic"/>
  </r>
  <r>
    <n v="263"/>
    <x v="204"/>
    <n v="4"/>
    <s v="Nov"/>
    <x v="4"/>
    <n v="110121"/>
    <n v="55.13"/>
    <n v="43.897381818181827"/>
    <n v="1.508"/>
    <n v="1.5266109090909097"/>
    <n v="36.558"/>
    <n v="28.621159999999996"/>
    <n v="6.35"/>
    <x v="14"/>
    <x v="3"/>
    <x v="0"/>
    <n v="6.35"/>
    <n v="6.8584689345885712"/>
    <n v="550"/>
    <x v="0"/>
    <n v="9.5757999999999996E-2"/>
    <n v="0.10532001395916946"/>
    <n v="10"/>
    <s v="Same Day"/>
    <s v="Foreign"/>
  </r>
  <r>
    <n v="264"/>
    <x v="204"/>
    <n v="4"/>
    <s v="Nov"/>
    <x v="4"/>
    <n v="110467"/>
    <n v="32.19"/>
    <n v="43.897381818181827"/>
    <n v="1.464"/>
    <n v="1.5266109090909097"/>
    <n v="21.988"/>
    <n v="28.621159999999996"/>
    <n v="7.34"/>
    <x v="15"/>
    <x v="3"/>
    <x v="0"/>
    <n v="7.34"/>
    <n v="6.8584689345885712"/>
    <n v="346"/>
    <x v="0"/>
    <n v="0.10745759999999999"/>
    <n v="0.10532001395916946"/>
    <n v="0"/>
    <s v="Same Day"/>
    <s v="Foreign"/>
  </r>
  <r>
    <n v="265"/>
    <x v="205"/>
    <n v="8"/>
    <s v="Nov"/>
    <x v="4"/>
    <n v="110983"/>
    <n v="35.01"/>
    <n v="43.897381818181827"/>
    <n v="1.629"/>
    <n v="1.5266109090909097"/>
    <n v="21.492000000000001"/>
    <n v="28.621159999999996"/>
    <m/>
    <x v="22"/>
    <x v="2"/>
    <x v="1"/>
    <n v="7.0917295188556562"/>
    <n v="6.8584689345885712"/>
    <n v="516"/>
    <x v="0"/>
    <n v="0.11552427386215865"/>
    <n v="0.10532001395916946"/>
    <n v="4"/>
    <s v="Same Day"/>
    <s v="Foreign"/>
  </r>
  <r>
    <n v="266"/>
    <x v="205"/>
    <n v="8"/>
    <s v="Nov"/>
    <x v="4"/>
    <n v="111236"/>
    <n v="51.88"/>
    <n v="43.897381818181827"/>
    <n v="1.484"/>
    <n v="1.5266109090909097"/>
    <n v="34.96"/>
    <n v="28.621159999999996"/>
    <n v="6.97"/>
    <x v="15"/>
    <x v="3"/>
    <x v="0"/>
    <n v="6.97"/>
    <n v="6.8584689345885712"/>
    <n v="253"/>
    <x v="0"/>
    <n v="0.10343479999999999"/>
    <n v="0.10532001395916946"/>
    <n v="0"/>
    <s v="Same Day"/>
    <s v="Foreign"/>
  </r>
  <r>
    <n v="267"/>
    <x v="205"/>
    <n v="8"/>
    <s v="Nov"/>
    <x v="4"/>
    <n v="111582"/>
    <n v="35.86"/>
    <n v="43.897381818181827"/>
    <n v="1.486"/>
    <n v="1.5266109090909097"/>
    <n v="24.132000000000001"/>
    <n v="28.621159999999996"/>
    <n v="8.3800000000000008"/>
    <x v="14"/>
    <x v="3"/>
    <x v="0"/>
    <n v="8.3800000000000008"/>
    <n v="6.8584689345885712"/>
    <n v="346"/>
    <x v="0"/>
    <n v="0.12452680000000002"/>
    <n v="0.10532001395916946"/>
    <n v="0"/>
    <s v="Same Day"/>
    <s v="Foreign"/>
  </r>
  <r>
    <n v="268"/>
    <x v="206"/>
    <n v="9"/>
    <s v="Nov"/>
    <x v="4"/>
    <n v="111961"/>
    <n v="48.27"/>
    <n v="43.897381818181827"/>
    <n v="1.5189999999999999"/>
    <n v="1.5266109090909097"/>
    <n v="31.777000000000001"/>
    <n v="28.621159999999996"/>
    <n v="6.74"/>
    <x v="11"/>
    <x v="0"/>
    <x v="0"/>
    <n v="6.74"/>
    <n v="6.8584689345885712"/>
    <n v="379"/>
    <x v="0"/>
    <n v="0.1023806"/>
    <n v="0.10532001395916946"/>
    <n v="1"/>
    <s v="Single"/>
    <s v="Domestic"/>
  </r>
  <r>
    <n v="269"/>
    <x v="207"/>
    <n v="18"/>
    <s v="Nov"/>
    <x v="4"/>
    <n v="112291"/>
    <n v="31.65"/>
    <n v="43.897381818181827"/>
    <n v="1.4239999999999999"/>
    <n v="1.5266109090909097"/>
    <n v="22.23"/>
    <n v="28.621159999999996"/>
    <n v="6.61"/>
    <x v="35"/>
    <x v="1"/>
    <x v="0"/>
    <n v="6.61"/>
    <n v="6.8584689345885712"/>
    <n v="330"/>
    <x v="0"/>
    <n v="9.4126399999999999E-2"/>
    <n v="0.10532001395916946"/>
    <n v="9"/>
    <s v="Single"/>
    <s v="Foreign"/>
  </r>
  <r>
    <n v="270"/>
    <x v="208"/>
    <n v="19"/>
    <s v="Nov"/>
    <x v="4"/>
    <n v="112713"/>
    <n v="42.41"/>
    <n v="43.897381818181827"/>
    <n v="1.5209999999999999"/>
    <n v="1.5266109090909097"/>
    <n v="27.882999999999999"/>
    <n v="28.621159999999996"/>
    <n v="6.43"/>
    <x v="26"/>
    <x v="3"/>
    <x v="0"/>
    <n v="6.43"/>
    <n v="6.8584689345885712"/>
    <n v="422"/>
    <x v="0"/>
    <n v="9.7800299999999993E-2"/>
    <n v="0.10532001395916946"/>
    <n v="1"/>
    <s v="Same Day"/>
    <s v="Foreign"/>
  </r>
  <r>
    <n v="271"/>
    <x v="208"/>
    <n v="19"/>
    <s v="Nov"/>
    <x v="4"/>
    <n v="113050"/>
    <n v="31.7"/>
    <n v="43.897381818181827"/>
    <n v="1.464"/>
    <n v="1.5266109090909097"/>
    <n v="21.652999999999999"/>
    <n v="28.621159999999996"/>
    <n v="7.07"/>
    <x v="15"/>
    <x v="3"/>
    <x v="0"/>
    <n v="7.07"/>
    <n v="6.8584689345885712"/>
    <n v="337"/>
    <x v="0"/>
    <n v="0.10350479999999999"/>
    <n v="0.10532001395916946"/>
    <n v="0"/>
    <s v="Same Day"/>
    <s v="Foreign"/>
  </r>
  <r>
    <n v="272"/>
    <x v="209"/>
    <n v="21"/>
    <s v="Nov"/>
    <x v="4"/>
    <n v="113478"/>
    <n v="30"/>
    <n v="43.897381818181827"/>
    <n v="1.599"/>
    <n v="1.5266109090909097"/>
    <n v="18.762"/>
    <n v="28.621159999999996"/>
    <m/>
    <x v="22"/>
    <x v="2"/>
    <x v="1"/>
    <n v="6.5405154639175258"/>
    <n v="6.8584689345885712"/>
    <n v="428"/>
    <x v="0"/>
    <n v="0.10458284226804124"/>
    <n v="0.10532001395916946"/>
    <n v="2"/>
    <s v="Same Day"/>
    <s v="Foreign"/>
  </r>
  <r>
    <n v="273"/>
    <x v="209"/>
    <n v="21"/>
    <s v="Nov"/>
    <x v="4"/>
    <n v="113729"/>
    <n v="44.53"/>
    <n v="43.897381818181827"/>
    <n v="1.524"/>
    <n v="1.5266109090909097"/>
    <n v="29.219000000000001"/>
    <n v="28.621159999999996"/>
    <n v="6.23"/>
    <x v="15"/>
    <x v="3"/>
    <x v="0"/>
    <n v="6.23"/>
    <n v="6.8584689345885712"/>
    <n v="251"/>
    <x v="0"/>
    <n v="9.4945200000000007E-2"/>
    <n v="0.10532001395916946"/>
    <n v="0"/>
    <s v="Same Day"/>
    <s v="Foreign"/>
  </r>
  <r>
    <n v="274"/>
    <x v="209"/>
    <n v="21"/>
    <s v="Nov"/>
    <x v="4"/>
    <n v="114075"/>
    <n v="32.450000000000003"/>
    <n v="43.897381818181827"/>
    <n v="1.506"/>
    <n v="1.5266109090909097"/>
    <n v="21.547000000000001"/>
    <n v="28.621159999999996"/>
    <m/>
    <x v="14"/>
    <x v="3"/>
    <x v="1"/>
    <n v="6.8722613065326632"/>
    <n v="6.8584689345885712"/>
    <n v="346"/>
    <x v="0"/>
    <n v="0.10349625527638191"/>
    <n v="0.10532001395916946"/>
    <n v="0"/>
    <s v="Same Day"/>
    <s v="Foreign"/>
  </r>
  <r>
    <n v="275"/>
    <x v="210"/>
    <n v="26"/>
    <s v="Nov"/>
    <x v="4"/>
    <n v="114620"/>
    <n v="20.010000000000002"/>
    <n v="43.897381818181827"/>
    <n v="1.5389999999999999"/>
    <n v="1.5266109090909097"/>
    <n v="13.002000000000001"/>
    <n v="28.621159999999996"/>
    <m/>
    <x v="11"/>
    <x v="0"/>
    <x v="1"/>
    <n v="6.8722613065326632"/>
    <n v="6.8584689345885712"/>
    <n v="545"/>
    <x v="0"/>
    <n v="0.10576410150753769"/>
    <n v="0.10532001395916946"/>
    <n v="5"/>
    <s v="Single"/>
    <s v="Domestic"/>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8473189-E586-476E-8C7E-978A8CBF24B8}" name="Fuel Cost by Country" cacheId="5" applyNumberFormats="0" applyBorderFormats="0" applyFontFormats="0" applyPatternFormats="0" applyAlignmentFormats="0" applyWidthHeightFormats="1" dataCaption="Values" grandTotalCaption="Total Fill-ups" updatedVersion="8" minRefreshableVersion="3" useAutoFormatting="1" itemPrintTitles="1" createdVersion="8" indent="0" outline="1" outlineData="1" multipleFieldFilters="0" chartFormat="34" rowHeaderCaption="Country">
  <location ref="K13:L19" firstHeaderRow="1" firstDataRow="1" firstDataCol="1"/>
  <pivotFields count="15">
    <pivotField numFmtId="1" showAll="0"/>
    <pivotField numFmtId="164" showAll="0"/>
    <pivotField numFmtId="1" showAll="0"/>
    <pivotField numFmtId="1" showAll="0"/>
    <pivotField numFmtId="1" showAll="0"/>
    <pivotField numFmtId="1" showAll="0"/>
    <pivotField dataField="1" numFmtId="2" showAll="0"/>
    <pivotField numFmtId="2" showAll="0"/>
    <pivotField numFmtId="165" showAll="0"/>
    <pivotField numFmtId="165" showAll="0"/>
    <pivotField numFmtId="165" showAll="0"/>
    <pivotField numFmtId="165" showAll="0"/>
    <pivotField showAll="0"/>
    <pivotField showAll="0"/>
    <pivotField axis="axisRow" showAll="0">
      <items count="7">
        <item h="1" sd="0" m="1" x="5"/>
        <item sd="0" x="0"/>
        <item sd="0" x="1"/>
        <item sd="0" x="2"/>
        <item sd="0" x="4"/>
        <item sd="0" x="3"/>
        <item t="default" sd="0"/>
      </items>
    </pivotField>
  </pivotFields>
  <rowFields count="1">
    <field x="14"/>
  </rowFields>
  <rowItems count="6">
    <i>
      <x v="1"/>
    </i>
    <i>
      <x v="2"/>
    </i>
    <i>
      <x v="3"/>
    </i>
    <i>
      <x v="4"/>
    </i>
    <i>
      <x v="5"/>
    </i>
    <i t="grand">
      <x/>
    </i>
  </rowItems>
  <colItems count="1">
    <i/>
  </colItems>
  <dataFields count="1">
    <dataField name="Sum of Amount_EUR" fld="6" baseField="0" baseItem="0" numFmtId="166"/>
  </dataFields>
  <formats count="1">
    <format dxfId="5">
      <pivotArea outline="0" collapsedLevelsAreSubtotals="1" fieldPosition="0"/>
    </format>
  </formats>
  <chartFormats count="6">
    <chartFormat chart="31" format="31" series="1">
      <pivotArea type="data" outline="0" fieldPosition="0">
        <references count="1">
          <reference field="4294967294" count="1" selected="0">
            <x v="0"/>
          </reference>
        </references>
      </pivotArea>
    </chartFormat>
    <chartFormat chart="31" format="32">
      <pivotArea type="data" outline="0" fieldPosition="0">
        <references count="2">
          <reference field="4294967294" count="1" selected="0">
            <x v="0"/>
          </reference>
          <reference field="14" count="1" selected="0">
            <x v="1"/>
          </reference>
        </references>
      </pivotArea>
    </chartFormat>
    <chartFormat chart="31" format="33">
      <pivotArea type="data" outline="0" fieldPosition="0">
        <references count="2">
          <reference field="4294967294" count="1" selected="0">
            <x v="0"/>
          </reference>
          <reference field="14" count="1" selected="0">
            <x v="2"/>
          </reference>
        </references>
      </pivotArea>
    </chartFormat>
    <chartFormat chart="31" format="34">
      <pivotArea type="data" outline="0" fieldPosition="0">
        <references count="2">
          <reference field="4294967294" count="1" selected="0">
            <x v="0"/>
          </reference>
          <reference field="14" count="1" selected="0">
            <x v="3"/>
          </reference>
        </references>
      </pivotArea>
    </chartFormat>
    <chartFormat chart="31" format="35">
      <pivotArea type="data" outline="0" fieldPosition="0">
        <references count="2">
          <reference field="4294967294" count="1" selected="0">
            <x v="0"/>
          </reference>
          <reference field="14" count="1" selected="0">
            <x v="4"/>
          </reference>
        </references>
      </pivotArea>
    </chartFormat>
    <chartFormat chart="31" format="36">
      <pivotArea type="data" outline="0" fieldPosition="0">
        <references count="2">
          <reference field="4294967294" count="1" selected="0">
            <x v="0"/>
          </reference>
          <reference field="1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4DAC3C-27C7-4BCC-BCE3-CC9ECAF5198E}" name="Fuel Costs by Octane Rating"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5" rowHeaderCaption="Octane Rating">
  <location ref="AT2:AU6" firstHeaderRow="1" firstDataRow="1" firstDataCol="1"/>
  <pivotFields count="28">
    <pivotField numFmtId="1" showAll="0"/>
    <pivotField numFmtId="164"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t="default"/>
      </items>
    </pivotField>
    <pivotField numFmtId="1" showAll="0"/>
    <pivotField numFmtId="1" showAll="0"/>
    <pivotField numFmtId="1" showAll="0"/>
    <pivotField numFmtId="1" showAll="0"/>
    <pivotField dataField="1" numFmtId="2" showAll="0"/>
    <pivotField numFmtId="2" showAll="0"/>
    <pivotField numFmtId="165" showAll="0"/>
    <pivotField numFmtId="165" showAll="0"/>
    <pivotField numFmtId="165" showAll="0"/>
    <pivotField numFmtId="165" showAll="0"/>
    <pivotField showAll="0"/>
    <pivotField showAll="0"/>
    <pivotField showAll="0"/>
    <pivotField numFmtId="1" showAll="0"/>
    <pivotField numFmtId="2" showAll="0"/>
    <pivotField numFmtId="2" showAll="0"/>
    <pivotField numFmtId="1" showAll="0"/>
    <pivotField axis="axisRow" showAll="0">
      <items count="5">
        <item x="0"/>
        <item x="1"/>
        <item x="3"/>
        <item x="2"/>
        <item t="default"/>
      </items>
    </pivotField>
    <pivotField showAll="0"/>
    <pivotField numFmtId="165" showAll="0"/>
    <pivotField showAll="0"/>
    <pivotField showAll="0"/>
    <pivotField showAll="0"/>
    <pivotField showAll="0" defaultSubtotal="0"/>
    <pivotField showAll="0" defaultSubtotal="0"/>
    <pivotField showAll="0" defaultSubtotal="0">
      <items count="7">
        <item x="0"/>
        <item x="1"/>
        <item x="2"/>
        <item x="3"/>
        <item x="4"/>
        <item x="5"/>
        <item x="6"/>
      </items>
    </pivotField>
  </pivotFields>
  <rowFields count="1">
    <field x="19"/>
  </rowFields>
  <rowItems count="4">
    <i>
      <x/>
    </i>
    <i>
      <x v="1"/>
    </i>
    <i>
      <x v="2"/>
    </i>
    <i>
      <x v="3"/>
    </i>
  </rowItems>
  <colItems count="1">
    <i/>
  </colItems>
  <dataFields count="1">
    <dataField name="Fuel Cost" fld="6" baseField="0" baseItem="0" numFmtId="166"/>
  </dataFields>
  <formats count="1">
    <format dxfId="6">
      <pivotArea outline="0" collapsedLevelsAreSubtotals="1" fieldPosition="0"/>
    </format>
  </formats>
  <chartFormats count="20">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19" count="1" selected="0">
            <x v="0"/>
          </reference>
        </references>
      </pivotArea>
    </chartFormat>
    <chartFormat chart="4" format="12">
      <pivotArea type="data" outline="0" fieldPosition="0">
        <references count="2">
          <reference field="4294967294" count="1" selected="0">
            <x v="0"/>
          </reference>
          <reference field="19" count="1" selected="0">
            <x v="1"/>
          </reference>
        </references>
      </pivotArea>
    </chartFormat>
    <chartFormat chart="4" format="13">
      <pivotArea type="data" outline="0" fieldPosition="0">
        <references count="2">
          <reference field="4294967294" count="1" selected="0">
            <x v="0"/>
          </reference>
          <reference field="19" count="1" selected="0">
            <x v="2"/>
          </reference>
        </references>
      </pivotArea>
    </chartFormat>
    <chartFormat chart="4" format="14">
      <pivotArea type="data" outline="0" fieldPosition="0">
        <references count="2">
          <reference field="4294967294" count="1" selected="0">
            <x v="0"/>
          </reference>
          <reference field="19" count="1" selected="0">
            <x v="3"/>
          </reference>
        </references>
      </pivotArea>
    </chartFormat>
    <chartFormat chart="7" format="15" series="1">
      <pivotArea type="data" outline="0" fieldPosition="0">
        <references count="1">
          <reference field="4294967294" count="1" selected="0">
            <x v="0"/>
          </reference>
        </references>
      </pivotArea>
    </chartFormat>
    <chartFormat chart="7" format="16">
      <pivotArea type="data" outline="0" fieldPosition="0">
        <references count="2">
          <reference field="4294967294" count="1" selected="0">
            <x v="0"/>
          </reference>
          <reference field="19" count="1" selected="0">
            <x v="0"/>
          </reference>
        </references>
      </pivotArea>
    </chartFormat>
    <chartFormat chart="7" format="17">
      <pivotArea type="data" outline="0" fieldPosition="0">
        <references count="2">
          <reference field="4294967294" count="1" selected="0">
            <x v="0"/>
          </reference>
          <reference field="19" count="1" selected="0">
            <x v="1"/>
          </reference>
        </references>
      </pivotArea>
    </chartFormat>
    <chartFormat chart="7" format="18">
      <pivotArea type="data" outline="0" fieldPosition="0">
        <references count="2">
          <reference field="4294967294" count="1" selected="0">
            <x v="0"/>
          </reference>
          <reference field="19" count="1" selected="0">
            <x v="2"/>
          </reference>
        </references>
      </pivotArea>
    </chartFormat>
    <chartFormat chart="7" format="19">
      <pivotArea type="data" outline="0" fieldPosition="0">
        <references count="2">
          <reference field="4294967294" count="1" selected="0">
            <x v="0"/>
          </reference>
          <reference field="19" count="1" selected="0">
            <x v="3"/>
          </reference>
        </references>
      </pivotArea>
    </chartFormat>
    <chartFormat chart="8" format="20" series="1">
      <pivotArea type="data" outline="0" fieldPosition="0">
        <references count="1">
          <reference field="4294967294" count="1" selected="0">
            <x v="0"/>
          </reference>
        </references>
      </pivotArea>
    </chartFormat>
    <chartFormat chart="8" format="21">
      <pivotArea type="data" outline="0" fieldPosition="0">
        <references count="2">
          <reference field="4294967294" count="1" selected="0">
            <x v="0"/>
          </reference>
          <reference field="19" count="1" selected="0">
            <x v="0"/>
          </reference>
        </references>
      </pivotArea>
    </chartFormat>
    <chartFormat chart="8" format="22">
      <pivotArea type="data" outline="0" fieldPosition="0">
        <references count="2">
          <reference field="4294967294" count="1" selected="0">
            <x v="0"/>
          </reference>
          <reference field="19" count="1" selected="0">
            <x v="1"/>
          </reference>
        </references>
      </pivotArea>
    </chartFormat>
    <chartFormat chart="8" format="23">
      <pivotArea type="data" outline="0" fieldPosition="0">
        <references count="2">
          <reference field="4294967294" count="1" selected="0">
            <x v="0"/>
          </reference>
          <reference field="19" count="1" selected="0">
            <x v="2"/>
          </reference>
        </references>
      </pivotArea>
    </chartFormat>
    <chartFormat chart="8" format="24">
      <pivotArea type="data" outline="0" fieldPosition="0">
        <references count="2">
          <reference field="4294967294" count="1" selected="0">
            <x v="0"/>
          </reference>
          <reference field="19" count="1" selected="0">
            <x v="3"/>
          </reference>
        </references>
      </pivotArea>
    </chartFormat>
    <chartFormat chart="12" format="30" series="1">
      <pivotArea type="data" outline="0" fieldPosition="0">
        <references count="1">
          <reference field="4294967294" count="1" selected="0">
            <x v="0"/>
          </reference>
        </references>
      </pivotArea>
    </chartFormat>
    <chartFormat chart="12" format="31">
      <pivotArea type="data" outline="0" fieldPosition="0">
        <references count="2">
          <reference field="4294967294" count="1" selected="0">
            <x v="0"/>
          </reference>
          <reference field="19" count="1" selected="0">
            <x v="0"/>
          </reference>
        </references>
      </pivotArea>
    </chartFormat>
    <chartFormat chart="12" format="32">
      <pivotArea type="data" outline="0" fieldPosition="0">
        <references count="2">
          <reference field="4294967294" count="1" selected="0">
            <x v="0"/>
          </reference>
          <reference field="19" count="1" selected="0">
            <x v="1"/>
          </reference>
        </references>
      </pivotArea>
    </chartFormat>
    <chartFormat chart="12" format="33">
      <pivotArea type="data" outline="0" fieldPosition="0">
        <references count="2">
          <reference field="4294967294" count="1" selected="0">
            <x v="0"/>
          </reference>
          <reference field="19" count="1" selected="0">
            <x v="2"/>
          </reference>
        </references>
      </pivotArea>
    </chartFormat>
    <chartFormat chart="12" format="34">
      <pivotArea type="data" outline="0" fieldPosition="0">
        <references count="2">
          <reference field="4294967294" count="1" selected="0">
            <x v="0"/>
          </reference>
          <reference field="1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112B38-AC3F-4018-8AB5-DFE43DB829A0}" name="Fill-ups by Year and Month" cacheId="6" applyNumberFormats="0" applyBorderFormats="0" applyFontFormats="0" applyPatternFormats="0" applyAlignmentFormats="0" applyWidthHeightFormats="1" dataCaption="Values" grandTotalCaption="Total Fill-ups" updatedVersion="8" minRefreshableVersion="3" useAutoFormatting="1" itemPrintTitles="1" createdVersion="8" indent="0" outline="1" outlineData="1" multipleFieldFilters="0" chartFormat="45" rowHeaderCaption="Month" colHeaderCaption="Year">
  <location ref="B2:D16" firstHeaderRow="1" firstDataRow="2" firstDataCol="1"/>
  <pivotFields count="28">
    <pivotField dataField="1" numFmtId="1" showAll="0"/>
    <pivotField numFmtId="164"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t="default"/>
      </items>
    </pivotField>
    <pivotField numFmtId="1" showAll="0"/>
    <pivotField numFmtId="1" showAll="0"/>
    <pivotField numFmtId="1" showAll="0">
      <items count="6">
        <item x="0"/>
        <item h="1" x="1"/>
        <item h="1" x="2"/>
        <item h="1" x="3"/>
        <item h="1" x="4"/>
        <item t="default"/>
      </items>
    </pivotField>
    <pivotField numFmtId="1" showAll="0"/>
    <pivotField numFmtId="2" showAll="0"/>
    <pivotField numFmtId="2" showAll="0"/>
    <pivotField numFmtId="165" showAll="0"/>
    <pivotField numFmtId="165" showAll="0"/>
    <pivotField numFmtId="165" showAll="0"/>
    <pivotField numFmtId="165" showAll="0"/>
    <pivotField showAll="0"/>
    <pivotField showAll="0"/>
    <pivotField showAll="0"/>
    <pivotField numFmtId="1" showAll="0"/>
    <pivotField numFmtId="2" showAll="0"/>
    <pivotField numFmtId="2" showAll="0"/>
    <pivotField numFmtId="1" showAll="0"/>
    <pivotField showAll="0"/>
    <pivotField showAll="0"/>
    <pivotField numFmtId="165"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8">
        <item sd="0" x="0"/>
        <item sd="0" x="1"/>
        <item sd="0" x="2"/>
        <item sd="0" x="3"/>
        <item sd="0" x="4"/>
        <item sd="0" x="5"/>
        <item sd="0" x="6"/>
        <item t="default"/>
      </items>
    </pivotField>
  </pivotFields>
  <rowFields count="1">
    <field x="25"/>
  </rowFields>
  <rowItems count="13">
    <i>
      <x v="1"/>
    </i>
    <i>
      <x v="2"/>
    </i>
    <i>
      <x v="3"/>
    </i>
    <i>
      <x v="4"/>
    </i>
    <i>
      <x v="5"/>
    </i>
    <i>
      <x v="6"/>
    </i>
    <i>
      <x v="7"/>
    </i>
    <i>
      <x v="8"/>
    </i>
    <i>
      <x v="9"/>
    </i>
    <i>
      <x v="10"/>
    </i>
    <i>
      <x v="11"/>
    </i>
    <i>
      <x v="12"/>
    </i>
    <i t="grand">
      <x/>
    </i>
  </rowItems>
  <colFields count="1">
    <field x="27"/>
  </colFields>
  <colItems count="2">
    <i>
      <x v="1"/>
    </i>
    <i t="grand">
      <x/>
    </i>
  </colItems>
  <dataFields count="1">
    <dataField name="Fill-ups" fld="0" subtotal="count" baseField="3" baseItem="0"/>
  </dataFields>
  <chartFormats count="10">
    <chartFormat chart="9" format="10" series="1">
      <pivotArea type="data" outline="0" fieldPosition="0">
        <references count="2">
          <reference field="4294967294" count="1" selected="0">
            <x v="0"/>
          </reference>
          <reference field="27" count="1" selected="0">
            <x v="1"/>
          </reference>
        </references>
      </pivotArea>
    </chartFormat>
    <chartFormat chart="9" format="11" series="1">
      <pivotArea type="data" outline="0" fieldPosition="0">
        <references count="2">
          <reference field="4294967294" count="1" selected="0">
            <x v="0"/>
          </reference>
          <reference field="27" count="1" selected="0">
            <x v="2"/>
          </reference>
        </references>
      </pivotArea>
    </chartFormat>
    <chartFormat chart="9" format="12" series="1">
      <pivotArea type="data" outline="0" fieldPosition="0">
        <references count="2">
          <reference field="4294967294" count="1" selected="0">
            <x v="0"/>
          </reference>
          <reference field="27" count="1" selected="0">
            <x v="3"/>
          </reference>
        </references>
      </pivotArea>
    </chartFormat>
    <chartFormat chart="9" format="13" series="1">
      <pivotArea type="data" outline="0" fieldPosition="0">
        <references count="2">
          <reference field="4294967294" count="1" selected="0">
            <x v="0"/>
          </reference>
          <reference field="27" count="1" selected="0">
            <x v="4"/>
          </reference>
        </references>
      </pivotArea>
    </chartFormat>
    <chartFormat chart="9" format="14" series="1">
      <pivotArea type="data" outline="0" fieldPosition="0">
        <references count="2">
          <reference field="4294967294" count="1" selected="0">
            <x v="0"/>
          </reference>
          <reference field="27" count="1" selected="0">
            <x v="5"/>
          </reference>
        </references>
      </pivotArea>
    </chartFormat>
    <chartFormat chart="12" format="30" series="1">
      <pivotArea type="data" outline="0" fieldPosition="0">
        <references count="2">
          <reference field="4294967294" count="1" selected="0">
            <x v="0"/>
          </reference>
          <reference field="27" count="1" selected="0">
            <x v="2"/>
          </reference>
        </references>
      </pivotArea>
    </chartFormat>
    <chartFormat chart="12" format="31" series="1">
      <pivotArea type="data" outline="0" fieldPosition="0">
        <references count="2">
          <reference field="4294967294" count="1" selected="0">
            <x v="0"/>
          </reference>
          <reference field="27" count="1" selected="0">
            <x v="1"/>
          </reference>
        </references>
      </pivotArea>
    </chartFormat>
    <chartFormat chart="12" format="32" series="1">
      <pivotArea type="data" outline="0" fieldPosition="0">
        <references count="2">
          <reference field="4294967294" count="1" selected="0">
            <x v="0"/>
          </reference>
          <reference field="27" count="1" selected="0">
            <x v="3"/>
          </reference>
        </references>
      </pivotArea>
    </chartFormat>
    <chartFormat chart="12" format="33" series="1">
      <pivotArea type="data" outline="0" fieldPosition="0">
        <references count="2">
          <reference field="4294967294" count="1" selected="0">
            <x v="0"/>
          </reference>
          <reference field="27" count="1" selected="0">
            <x v="4"/>
          </reference>
        </references>
      </pivotArea>
    </chartFormat>
    <chartFormat chart="12" format="34" series="1">
      <pivotArea type="data" outline="0" fieldPosition="0">
        <references count="2">
          <reference field="4294967294" count="1" selected="0">
            <x v="0"/>
          </reference>
          <reference field="2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311503-6444-41B6-A05C-580CF3E54584}" name="Total Fuel by Year and Month" cacheId="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3" rowHeaderCaption="Month" colHeaderCaption="Year">
  <location ref="S2:U16" firstHeaderRow="1" firstDataRow="2" firstDataCol="1"/>
  <pivotFields count="28">
    <pivotField numFmtId="1" showAll="0"/>
    <pivotField numFmtId="164"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t="default"/>
      </items>
    </pivotField>
    <pivotField numFmtId="1" showAll="0"/>
    <pivotField numFmtId="1" showAll="0"/>
    <pivotField numFmtId="1" showAll="0">
      <items count="6">
        <item x="0"/>
        <item h="1" x="1"/>
        <item h="1" x="2"/>
        <item h="1" x="3"/>
        <item h="1" x="4"/>
        <item t="default"/>
      </items>
    </pivotField>
    <pivotField numFmtId="1" showAll="0"/>
    <pivotField numFmtId="2" showAll="0"/>
    <pivotField numFmtId="2" showAll="0"/>
    <pivotField numFmtId="165" showAll="0"/>
    <pivotField numFmtId="165" showAll="0"/>
    <pivotField dataField="1" numFmtId="165" showAll="0"/>
    <pivotField numFmtId="165" showAll="0"/>
    <pivotField showAll="0"/>
    <pivotField showAll="0"/>
    <pivotField showAll="0"/>
    <pivotField numFmtId="1" showAll="0"/>
    <pivotField numFmtId="2" showAll="0"/>
    <pivotField numFmtId="2" showAll="0"/>
    <pivotField numFmtId="1" showAll="0"/>
    <pivotField showAll="0"/>
    <pivotField showAll="0"/>
    <pivotField numFmtId="165"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8">
        <item sd="0" x="0"/>
        <item x="1"/>
        <item x="2"/>
        <item sd="0" x="3"/>
        <item x="4"/>
        <item x="5"/>
        <item sd="0" x="6"/>
        <item t="default"/>
      </items>
    </pivotField>
  </pivotFields>
  <rowFields count="1">
    <field x="25"/>
  </rowFields>
  <rowItems count="13">
    <i>
      <x v="1"/>
    </i>
    <i>
      <x v="2"/>
    </i>
    <i>
      <x v="3"/>
    </i>
    <i>
      <x v="4"/>
    </i>
    <i>
      <x v="5"/>
    </i>
    <i>
      <x v="6"/>
    </i>
    <i>
      <x v="7"/>
    </i>
    <i>
      <x v="8"/>
    </i>
    <i>
      <x v="9"/>
    </i>
    <i>
      <x v="10"/>
    </i>
    <i>
      <x v="11"/>
    </i>
    <i>
      <x v="12"/>
    </i>
    <i t="grand">
      <x/>
    </i>
  </rowItems>
  <colFields count="1">
    <field x="27"/>
  </colFields>
  <colItems count="2">
    <i>
      <x v="1"/>
    </i>
    <i t="grand">
      <x/>
    </i>
  </colItems>
  <dataFields count="1">
    <dataField name="Total Fuel" fld="10" baseField="0" baseItem="0" numFmtId="167"/>
  </dataFields>
  <formats count="1">
    <format dxfId="7">
      <pivotArea outline="0" collapsedLevelsAreSubtotals="1" fieldPosition="0"/>
    </format>
  </formats>
  <chartFormats count="5">
    <chartFormat chart="6" format="16" series="1">
      <pivotArea type="data" outline="0" fieldPosition="0">
        <references count="2">
          <reference field="4294967294" count="1" selected="0">
            <x v="0"/>
          </reference>
          <reference field="27" count="1" selected="0">
            <x v="5"/>
          </reference>
        </references>
      </pivotArea>
    </chartFormat>
    <chartFormat chart="6" format="17" series="1">
      <pivotArea type="data" outline="0" fieldPosition="0">
        <references count="2">
          <reference field="4294967294" count="1" selected="0">
            <x v="0"/>
          </reference>
          <reference field="27" count="1" selected="0">
            <x v="2"/>
          </reference>
        </references>
      </pivotArea>
    </chartFormat>
    <chartFormat chart="6" format="18" series="1">
      <pivotArea type="data" outline="0" fieldPosition="0">
        <references count="2">
          <reference field="4294967294" count="1" selected="0">
            <x v="0"/>
          </reference>
          <reference field="27" count="1" selected="0">
            <x v="3"/>
          </reference>
        </references>
      </pivotArea>
    </chartFormat>
    <chartFormat chart="6" format="19" series="1">
      <pivotArea type="data" outline="0" fieldPosition="0">
        <references count="2">
          <reference field="4294967294" count="1" selected="0">
            <x v="0"/>
          </reference>
          <reference field="27" count="1" selected="0">
            <x v="4"/>
          </reference>
        </references>
      </pivotArea>
    </chartFormat>
    <chartFormat chart="6" format="20" series="1">
      <pivotArea type="data" outline="0" fieldPosition="0">
        <references count="2">
          <reference field="4294967294" count="1" selected="0">
            <x v="0"/>
          </reference>
          <reference field="2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C622415-214A-4C38-9C13-BB1EB755DCF6}" name="PivotTable1" cacheId="2" applyNumberFormats="0" applyBorderFormats="0" applyFontFormats="0" applyPatternFormats="0" applyAlignmentFormats="0" applyWidthHeightFormats="1" dataCaption="Values" tag="5294e718-5640-415b-a83f-0b9438e4d2b5" updatedVersion="8" minRefreshableVersion="3" useAutoFormatting="1" itemPrintTitles="1" createdVersion="8" indent="0" outline="1" outlineData="1" multipleFieldFilters="0" chartFormat="12" rowHeaderCaption="Year">
  <location ref="H30:I36" firstHeaderRow="1" firstDataRow="1" firstDataCol="1"/>
  <pivotFields count="2">
    <pivotField axis="axisRow" allDrilled="1" subtotalTop="0" showAll="0"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name="Total Amount" fld="1" baseField="0" baseItem="0" numFmtId="166"/>
  </dataFields>
  <formats count="1">
    <format dxfId="8">
      <pivotArea outline="0" collapsedLevelsAreSubtotals="1" fieldPosition="0"/>
    </format>
  </formats>
  <chartFormats count="4">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Amou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potreba_Toyo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AD667B4-0241-4EF1-92D8-7441F8241D85}" name="Fill-up Frequency per Day" cacheId="0" applyNumberFormats="0" applyBorderFormats="0" applyFontFormats="0" applyPatternFormats="0" applyAlignmentFormats="0" applyWidthHeightFormats="1" dataCaption="Values" tag="dbc8deeb-65bb-4480-b289-1f337960dd94" updatedVersion="8" minRefreshableVersion="3" showDrill="0" showMemberPropertyTips="0" showDataTips="0" useAutoFormatting="1" rowGrandTotals="0" colGrandTotals="0" itemPrintTitles="1" createdVersion="8" indent="0" outline="1" outlineData="1" multipleFieldFilters="0" chartFormat="34" rowHeaderCaption="Day Type">
  <location ref="AT10:AU12"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2">
    <i>
      <x/>
    </i>
    <i>
      <x v="1"/>
    </i>
  </rowItems>
  <colItems count="1">
    <i/>
  </colItems>
  <dataFields count="1">
    <dataField name="Fill-up Share" fld="1" subtotal="count" showDataAs="percentOfTotal" baseField="0" baseItem="0" numFmtId="10"/>
  </dataField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1" format="3" series="1">
      <pivotArea type="data" outline="0" fieldPosition="0">
        <references count="1">
          <reference field="4294967294" count="1" selected="0">
            <x v="0"/>
          </reference>
        </references>
      </pivotArea>
    </chartFormat>
    <chartFormat chart="1" format="4">
      <pivotArea type="data" outline="0" fieldPosition="0">
        <references count="2">
          <reference field="4294967294" count="1" selected="0">
            <x v="0"/>
          </reference>
          <reference field="0" count="1" selected="0">
            <x v="0"/>
          </reference>
        </references>
      </pivotArea>
    </chartFormat>
    <chartFormat chart="1" format="5">
      <pivotArea type="data" outline="0" fieldPosition="0">
        <references count="2">
          <reference field="4294967294" count="1" selected="0">
            <x v="0"/>
          </reference>
          <reference field="0"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 chart="11" format="15" series="1">
      <pivotArea type="data" outline="0" fieldPosition="0">
        <references count="1">
          <reference field="4294967294" count="1" selected="0">
            <x v="0"/>
          </reference>
        </references>
      </pivotArea>
    </chartFormat>
    <chartFormat chart="11" format="16">
      <pivotArea type="data" outline="0" fieldPosition="0">
        <references count="2">
          <reference field="4294967294" count="1" selected="0">
            <x v="0"/>
          </reference>
          <reference field="0" count="1" selected="0">
            <x v="0"/>
          </reference>
        </references>
      </pivotArea>
    </chartFormat>
    <chartFormat chart="11" format="17">
      <pivotArea type="data" outline="0" fieldPosition="0">
        <references count="2">
          <reference field="4294967294" count="1" selected="0">
            <x v="0"/>
          </reference>
          <reference field="0" count="1" selected="0">
            <x v="1"/>
          </reference>
        </references>
      </pivotArea>
    </chartFormat>
    <chartFormat chart="12" format="18" series="1">
      <pivotArea type="data" outline="0" fieldPosition="0">
        <references count="1">
          <reference field="4294967294" count="1" selected="0">
            <x v="0"/>
          </reference>
        </references>
      </pivotArea>
    </chartFormat>
    <chartFormat chart="12" format="19">
      <pivotArea type="data" outline="0" fieldPosition="0">
        <references count="2">
          <reference field="4294967294" count="1" selected="0">
            <x v="0"/>
          </reference>
          <reference field="0" count="1" selected="0">
            <x v="0"/>
          </reference>
        </references>
      </pivotArea>
    </chartFormat>
    <chartFormat chart="12" format="20">
      <pivotArea type="data" outline="0" fieldPosition="0">
        <references count="2">
          <reference field="4294967294" count="1" selected="0">
            <x v="0"/>
          </reference>
          <reference field="0" count="1" selected="0">
            <x v="1"/>
          </reference>
        </references>
      </pivotArea>
    </chartFormat>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0" count="1" selected="0">
            <x v="0"/>
          </reference>
        </references>
      </pivotArea>
    </chartFormat>
    <chartFormat chart="6" format="9">
      <pivotArea type="data" outline="0" fieldPosition="0">
        <references count="2">
          <reference field="4294967294" count="1" selected="0">
            <x v="0"/>
          </reference>
          <reference field="0" count="1" selected="0">
            <x v="1"/>
          </reference>
        </references>
      </pivotArea>
    </chartFormat>
  </chart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Fill-up Share"/>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potreba_Toyo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4E850DB-C6A6-4EF3-99A4-A3D7CB6CB789}" name="Fuel Costs by Year and Month" cacheId="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5" rowHeaderCaption="Month" colHeaderCaption="Year">
  <location ref="AE2:AG16" firstHeaderRow="1" firstDataRow="2" firstDataCol="1"/>
  <pivotFields count="28">
    <pivotField numFmtId="1" showAll="0"/>
    <pivotField numFmtId="164"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t="default"/>
      </items>
    </pivotField>
    <pivotField numFmtId="1" showAll="0"/>
    <pivotField numFmtId="1" showAll="0"/>
    <pivotField numFmtId="1" showAll="0">
      <items count="6">
        <item x="0"/>
        <item h="1" x="1"/>
        <item h="1" x="2"/>
        <item h="1" x="3"/>
        <item h="1" x="4"/>
        <item t="default"/>
      </items>
    </pivotField>
    <pivotField numFmtId="1" showAll="0"/>
    <pivotField dataField="1" numFmtId="2" showAll="0"/>
    <pivotField numFmtId="2" showAll="0"/>
    <pivotField numFmtId="165" showAll="0"/>
    <pivotField numFmtId="165" showAll="0"/>
    <pivotField numFmtId="165" showAll="0"/>
    <pivotField numFmtId="165" showAll="0"/>
    <pivotField showAll="0"/>
    <pivotField showAll="0"/>
    <pivotField showAll="0"/>
    <pivotField numFmtId="1" showAll="0"/>
    <pivotField numFmtId="2" showAll="0"/>
    <pivotField numFmtId="2" showAll="0"/>
    <pivotField numFmtId="1" showAll="0"/>
    <pivotField showAll="0"/>
    <pivotField showAll="0"/>
    <pivotField numFmtId="165"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7">
        <item sd="0" x="0"/>
        <item x="1"/>
        <item x="2"/>
        <item x="3"/>
        <item x="4"/>
        <item x="5"/>
        <item sd="0" x="6"/>
      </items>
    </pivotField>
  </pivotFields>
  <rowFields count="1">
    <field x="25"/>
  </rowFields>
  <rowItems count="13">
    <i>
      <x v="1"/>
    </i>
    <i>
      <x v="2"/>
    </i>
    <i>
      <x v="3"/>
    </i>
    <i>
      <x v="4"/>
    </i>
    <i>
      <x v="5"/>
    </i>
    <i>
      <x v="6"/>
    </i>
    <i>
      <x v="7"/>
    </i>
    <i>
      <x v="8"/>
    </i>
    <i>
      <x v="9"/>
    </i>
    <i>
      <x v="10"/>
    </i>
    <i>
      <x v="11"/>
    </i>
    <i>
      <x v="12"/>
    </i>
    <i t="grand">
      <x/>
    </i>
  </rowItems>
  <colFields count="1">
    <field x="27"/>
  </colFields>
  <colItems count="2">
    <i>
      <x v="1"/>
    </i>
    <i t="grand">
      <x/>
    </i>
  </colItems>
  <dataFields count="1">
    <dataField name="Fuel Cost" fld="6" baseField="0" baseItem="0" numFmtId="166"/>
  </dataFields>
  <formats count="1">
    <format dxfId="9">
      <pivotArea outline="0" collapsedLevelsAreSubtotals="1" fieldPosition="0"/>
    </format>
  </formats>
  <chartFormats count="15">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2">
          <reference field="4294967294" count="1" selected="0">
            <x v="0"/>
          </reference>
          <reference field="27" count="1" selected="0">
            <x v="2"/>
          </reference>
        </references>
      </pivotArea>
    </chartFormat>
    <chartFormat chart="4" format="4" series="1">
      <pivotArea type="data" outline="0" fieldPosition="0">
        <references count="2">
          <reference field="4294967294" count="1" selected="0">
            <x v="0"/>
          </reference>
          <reference field="27" count="1" selected="0">
            <x v="3"/>
          </reference>
        </references>
      </pivotArea>
    </chartFormat>
    <chartFormat chart="4" format="5" series="1">
      <pivotArea type="data" outline="0" fieldPosition="0">
        <references count="2">
          <reference field="4294967294" count="1" selected="0">
            <x v="0"/>
          </reference>
          <reference field="27" count="1" selected="0">
            <x v="4"/>
          </reference>
        </references>
      </pivotArea>
    </chartFormat>
    <chartFormat chart="4" format="6" series="1">
      <pivotArea type="data" outline="0" fieldPosition="0">
        <references count="2">
          <reference field="4294967294" count="1" selected="0">
            <x v="0"/>
          </reference>
          <reference field="27" count="1" selected="0">
            <x v="5"/>
          </reference>
        </references>
      </pivotArea>
    </chartFormat>
    <chartFormat chart="4" format="7" series="1">
      <pivotArea type="data" outline="0" fieldPosition="0">
        <references count="2">
          <reference field="4294967294" count="1" selected="0">
            <x v="0"/>
          </reference>
          <reference field="27" count="1" selected="0">
            <x v="1"/>
          </reference>
        </references>
      </pivotArea>
    </chartFormat>
    <chartFormat chart="6" format="8" series="1">
      <pivotArea type="data" outline="0" fieldPosition="0">
        <references count="2">
          <reference field="4294967294" count="1" selected="0">
            <x v="0"/>
          </reference>
          <reference field="27" count="1" selected="0">
            <x v="5"/>
          </reference>
        </references>
      </pivotArea>
    </chartFormat>
    <chartFormat chart="7" format="9" series="1">
      <pivotArea type="data" outline="0" fieldPosition="0">
        <references count="2">
          <reference field="4294967294" count="1" selected="0">
            <x v="0"/>
          </reference>
          <reference field="27" count="1" selected="0">
            <x v="5"/>
          </reference>
        </references>
      </pivotArea>
    </chartFormat>
    <chartFormat chart="11" format="15" series="1">
      <pivotArea type="data" outline="0" fieldPosition="0">
        <references count="2">
          <reference field="4294967294" count="1" selected="0">
            <x v="0"/>
          </reference>
          <reference field="27" count="1" selected="0">
            <x v="4"/>
          </reference>
        </references>
      </pivotArea>
    </chartFormat>
    <chartFormat chart="11" format="16" series="1">
      <pivotArea type="data" outline="0" fieldPosition="0">
        <references count="2">
          <reference field="4294967294" count="1" selected="0">
            <x v="0"/>
          </reference>
          <reference field="27" count="1" selected="0">
            <x v="1"/>
          </reference>
        </references>
      </pivotArea>
    </chartFormat>
    <chartFormat chart="11" format="17" series="1">
      <pivotArea type="data" outline="0" fieldPosition="0">
        <references count="2">
          <reference field="4294967294" count="1" selected="0">
            <x v="0"/>
          </reference>
          <reference field="27" count="1" selected="0">
            <x v="2"/>
          </reference>
        </references>
      </pivotArea>
    </chartFormat>
    <chartFormat chart="11" format="18" series="1">
      <pivotArea type="data" outline="0" fieldPosition="0">
        <references count="2">
          <reference field="4294967294" count="1" selected="0">
            <x v="0"/>
          </reference>
          <reference field="27" count="1" selected="0">
            <x v="3"/>
          </reference>
        </references>
      </pivotArea>
    </chartFormat>
    <chartFormat chart="11" format="19" series="1">
      <pivotArea type="data" outline="0" fieldPosition="0">
        <references count="2">
          <reference field="4294967294" count="1" selected="0">
            <x v="0"/>
          </reference>
          <reference field="27" count="1" selected="0">
            <x v="5"/>
          </reference>
        </references>
      </pivotArea>
    </chartFormat>
    <chartFormat chart="11" format="20">
      <pivotArea type="data" outline="0" fieldPosition="0">
        <references count="3">
          <reference field="4294967294" count="1" selected="0">
            <x v="0"/>
          </reference>
          <reference field="25" count="1" selected="0">
            <x v="2"/>
          </reference>
          <reference field="27" count="1" selected="0">
            <x v="2"/>
          </reference>
        </references>
      </pivotArea>
    </chartFormat>
    <chartFormat chart="11" format="21">
      <pivotArea type="data" outline="0" fieldPosition="0">
        <references count="3">
          <reference field="4294967294" count="1" selected="0">
            <x v="0"/>
          </reference>
          <reference field="25" count="1" selected="0">
            <x v="4"/>
          </reference>
          <reference field="2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BCA09E1-06DA-48C3-A749-E42268166895}" name=" Status Statistics"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5" rowHeaderCaption=" Status">
  <location ref="O2:P4" firstHeaderRow="1" firstDataRow="1" firstDataCol="1"/>
  <pivotFields count="28">
    <pivotField dataField="1" numFmtId="1" showAll="0"/>
    <pivotField numFmtId="164"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t="default"/>
      </items>
    </pivotField>
    <pivotField numFmtId="1" showAll="0"/>
    <pivotField numFmtId="1" showAll="0"/>
    <pivotField numFmtId="1" showAll="0"/>
    <pivotField numFmtId="1" showAll="0"/>
    <pivotField numFmtId="2" showAll="0"/>
    <pivotField numFmtId="2" showAll="0"/>
    <pivotField numFmtId="165" showAll="0"/>
    <pivotField numFmtId="165" showAll="0"/>
    <pivotField numFmtId="165" showAll="0"/>
    <pivotField numFmtId="165" showAll="0"/>
    <pivotField showAll="0"/>
    <pivotField showAll="0"/>
    <pivotField showAll="0"/>
    <pivotField axis="axisRow" numFmtId="1" showAll="0">
      <items count="3">
        <item n="Partial" x="1"/>
        <item n="Full" x="0"/>
        <item t="default"/>
      </items>
    </pivotField>
    <pivotField numFmtId="2" showAll="0"/>
    <pivotField numFmtId="2" showAll="0"/>
    <pivotField numFmtId="1" showAll="0"/>
    <pivotField showAll="0"/>
    <pivotField showAll="0"/>
    <pivotField numFmtId="165"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s>
  <rowFields count="1">
    <field x="15"/>
  </rowFields>
  <rowItems count="2">
    <i>
      <x/>
    </i>
    <i>
      <x v="1"/>
    </i>
  </rowItems>
  <colItems count="1">
    <i/>
  </colItems>
  <dataFields count="1">
    <dataField name="Percentage" fld="0" showDataAs="percentOfCol" baseField="9" baseItem="0" numFmtId="10"/>
  </dataFields>
  <chartFormats count="22">
    <chartFormat chart="0" format="1"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5" count="1" selected="0">
            <x v="0"/>
          </reference>
        </references>
      </pivotArea>
    </chartFormat>
    <chartFormat chart="1" format="2">
      <pivotArea type="data" outline="0" fieldPosition="0">
        <references count="2">
          <reference field="4294967294" count="1" selected="0">
            <x v="0"/>
          </reference>
          <reference field="15" count="1" selected="0">
            <x v="1"/>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5" count="1" selected="0">
            <x v="0"/>
          </reference>
        </references>
      </pivotArea>
    </chartFormat>
    <chartFormat chart="4" format="8">
      <pivotArea type="data" outline="0" fieldPosition="0">
        <references count="2">
          <reference field="4294967294" count="1" selected="0">
            <x v="0"/>
          </reference>
          <reference field="15" count="1" selected="0">
            <x v="1"/>
          </reference>
        </references>
      </pivotArea>
    </chartFormat>
    <chartFormat chart="7" format="12" series="1">
      <pivotArea type="data" outline="0" fieldPosition="0">
        <references count="1">
          <reference field="4294967294" count="1" selected="0">
            <x v="0"/>
          </reference>
        </references>
      </pivotArea>
    </chartFormat>
    <chartFormat chart="7" format="13">
      <pivotArea type="data" outline="0" fieldPosition="0">
        <references count="2">
          <reference field="4294967294" count="1" selected="0">
            <x v="0"/>
          </reference>
          <reference field="15" count="1" selected="0">
            <x v="0"/>
          </reference>
        </references>
      </pivotArea>
    </chartFormat>
    <chartFormat chart="7" format="14">
      <pivotArea type="data" outline="0" fieldPosition="0">
        <references count="2">
          <reference field="4294967294" count="1" selected="0">
            <x v="0"/>
          </reference>
          <reference field="15" count="1" selected="0">
            <x v="1"/>
          </reference>
        </references>
      </pivotArea>
    </chartFormat>
    <chartFormat chart="13" format="15" series="1">
      <pivotArea type="data" outline="0" fieldPosition="0">
        <references count="1">
          <reference field="4294967294" count="1" selected="0">
            <x v="0"/>
          </reference>
        </references>
      </pivotArea>
    </chartFormat>
    <chartFormat chart="13" format="16">
      <pivotArea type="data" outline="0" fieldPosition="0">
        <references count="2">
          <reference field="4294967294" count="1" selected="0">
            <x v="0"/>
          </reference>
          <reference field="15" count="1" selected="0">
            <x v="0"/>
          </reference>
        </references>
      </pivotArea>
    </chartFormat>
    <chartFormat chart="13" format="17">
      <pivotArea type="data" outline="0" fieldPosition="0">
        <references count="2">
          <reference field="4294967294" count="1" selected="0">
            <x v="0"/>
          </reference>
          <reference field="15" count="1" selected="0">
            <x v="1"/>
          </reference>
        </references>
      </pivotArea>
    </chartFormat>
    <chartFormat chart="14" format="18" series="1">
      <pivotArea type="data" outline="0" fieldPosition="0">
        <references count="1">
          <reference field="4294967294" count="1" selected="0">
            <x v="0"/>
          </reference>
        </references>
      </pivotArea>
    </chartFormat>
    <chartFormat chart="14" format="19">
      <pivotArea type="data" outline="0" fieldPosition="0">
        <references count="2">
          <reference field="4294967294" count="1" selected="0">
            <x v="0"/>
          </reference>
          <reference field="15" count="1" selected="0">
            <x v="0"/>
          </reference>
        </references>
      </pivotArea>
    </chartFormat>
    <chartFormat chart="14" format="20">
      <pivotArea type="data" outline="0" fieldPosition="0">
        <references count="2">
          <reference field="4294967294" count="1" selected="0">
            <x v="0"/>
          </reference>
          <reference field="15" count="1" selected="0">
            <x v="1"/>
          </reference>
        </references>
      </pivotArea>
    </chartFormat>
    <chartFormat chart="15" format="15" series="1">
      <pivotArea type="data" outline="0" fieldPosition="0">
        <references count="1">
          <reference field="4294967294" count="1" selected="0">
            <x v="0"/>
          </reference>
        </references>
      </pivotArea>
    </chartFormat>
    <chartFormat chart="15" format="16">
      <pivotArea type="data" outline="0" fieldPosition="0">
        <references count="2">
          <reference field="4294967294" count="1" selected="0">
            <x v="0"/>
          </reference>
          <reference field="15" count="1" selected="0">
            <x v="0"/>
          </reference>
        </references>
      </pivotArea>
    </chartFormat>
    <chartFormat chart="15" format="17">
      <pivotArea type="data" outline="0" fieldPosition="0">
        <references count="2">
          <reference field="4294967294" count="1" selected="0">
            <x v="0"/>
          </reference>
          <reference field="15" count="1" selected="0">
            <x v="1"/>
          </reference>
        </references>
      </pivotArea>
    </chartFormat>
    <chartFormat chart="16" format="18" series="1">
      <pivotArea type="data" outline="0" fieldPosition="0">
        <references count="1">
          <reference field="4294967294" count="1" selected="0">
            <x v="0"/>
          </reference>
        </references>
      </pivotArea>
    </chartFormat>
    <chartFormat chart="16" format="19">
      <pivotArea type="data" outline="0" fieldPosition="0">
        <references count="2">
          <reference field="4294967294" count="1" selected="0">
            <x v="0"/>
          </reference>
          <reference field="15" count="1" selected="0">
            <x v="0"/>
          </reference>
        </references>
      </pivotArea>
    </chartFormat>
    <chartFormat chart="16" format="20">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130B4AE-14CC-4E01-925D-DCC8C363EC26}" name="Key Fueling Metrics" cacheId="3" dataOnRows="1" applyNumberFormats="0" applyBorderFormats="0" applyFontFormats="0" applyPatternFormats="0" applyAlignmentFormats="0" applyWidthHeightFormats="1" dataCaption="Key Metrics" tag="5b07d0ab-170f-4e1d-814b-c124c8d0aff0" updatedVersion="8" minRefreshableVersion="3" useAutoFormatting="1" subtotalHiddenItems="1" itemPrintTitles="1" createdVersion="8" indent="0" outline="1" outlineData="1" multipleFieldFilters="0">
  <location ref="AY2:AZ22" firstHeaderRow="1" firstDataRow="1" firstDataCol="1"/>
  <pivotFields count="2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20">
    <i>
      <x/>
    </i>
    <i i="1">
      <x v="1"/>
    </i>
    <i i="2">
      <x v="2"/>
    </i>
    <i i="3">
      <x v="3"/>
    </i>
    <i i="4">
      <x v="4"/>
    </i>
    <i i="5">
      <x v="5"/>
    </i>
    <i i="6">
      <x v="6"/>
    </i>
    <i i="7">
      <x v="7"/>
    </i>
    <i i="8">
      <x v="8"/>
    </i>
    <i i="9">
      <x v="9"/>
    </i>
    <i i="10">
      <x v="10"/>
    </i>
    <i i="11">
      <x v="11"/>
    </i>
    <i i="12">
      <x v="12"/>
    </i>
    <i i="13">
      <x v="13"/>
    </i>
    <i i="14">
      <x v="14"/>
    </i>
    <i i="15">
      <x v="15"/>
    </i>
    <i i="16">
      <x v="16"/>
    </i>
    <i i="17">
      <x v="17"/>
    </i>
    <i i="18">
      <x v="18"/>
    </i>
    <i i="19">
      <x v="19"/>
    </i>
  </rowItems>
  <colItems count="1">
    <i/>
  </colItems>
  <dataFields count="20">
    <dataField name="Max Cost per Fill-up" fld="2" subtotal="max" baseField="0" baseItem="0"/>
    <dataField name="Avg Cost per Fill-up" fld="16" subtotal="average" baseField="0" baseItem="0"/>
    <dataField name="Min Cost per Fill-up" fld="3" subtotal="min" baseField="0" baseItem="0"/>
    <dataField name="Max Price/L" fld="4" subtotal="max" baseField="0" baseItem="0"/>
    <dataField name="Avg Price/L" fld="15" subtotal="average" baseField="0" baseItem="0"/>
    <dataField name="Min Price/L" fld="5" subtotal="min" baseField="0" baseItem="0"/>
    <dataField name="Max Cost/km" fld="7" subtotal="max" baseField="0" baseItem="0"/>
    <dataField name="Avg Cost/km" fld="6" subtotal="count" baseField="0" baseItem="0"/>
    <dataField name="Min Cost/km" fld="8" subtotal="min" baseField="0" baseItem="0"/>
    <dataField name="Avg Daily Cost" fld="0" subtotal="count" baseField="0" baseItem="0"/>
    <dataField name="Avg Monthly Cost" fld="1" subtotal="count" baseField="0" baseItem="0"/>
    <dataField name="Total Cost" fld="19" baseField="0" baseItem="0"/>
    <dataField name="Start Odometer" fld="10" subtotal="min" baseField="0" baseItem="0"/>
    <dataField name="End Odometer" fld="9" subtotal="max" baseField="0" baseItem="0"/>
    <dataField fld="11" subtotal="count" baseField="0" baseItem="0"/>
    <dataField fld="12" subtotal="count" baseField="0" baseItem="0"/>
    <dataField name="Max Distance per Fill-up" fld="14" subtotal="max" baseField="0" baseItem="0"/>
    <dataField fld="13" subtotal="count" baseField="0" baseItem="0"/>
    <dataField fld="17" subtotal="count" baseField="0" baseItem="0"/>
    <dataField fld="18" subtotal="count" baseField="0" baseItem="0"/>
  </dataFields>
  <formats count="10">
    <format dxfId="19">
      <pivotArea outline="0" collapsedLevelsAreSubtotals="1" fieldPosition="0"/>
    </format>
    <format dxfId="18">
      <pivotArea collapsedLevelsAreSubtotals="1" fieldPosition="0">
        <references count="1">
          <reference field="4294967294" count="2">
            <x v="3"/>
            <x v="5"/>
          </reference>
        </references>
      </pivotArea>
    </format>
    <format dxfId="17">
      <pivotArea collapsedLevelsAreSubtotals="1" fieldPosition="0">
        <references count="1">
          <reference field="4294967294" count="1">
            <x v="7"/>
          </reference>
        </references>
      </pivotArea>
    </format>
    <format dxfId="16">
      <pivotArea collapsedLevelsAreSubtotals="1" fieldPosition="0">
        <references count="1">
          <reference field="4294967294" count="2">
            <x v="6"/>
            <x v="8"/>
          </reference>
        </references>
      </pivotArea>
    </format>
    <format dxfId="15">
      <pivotArea collapsedLevelsAreSubtotals="1" fieldPosition="0">
        <references count="1">
          <reference field="4294967294" count="2">
            <x v="12"/>
            <x v="13"/>
          </reference>
        </references>
      </pivotArea>
    </format>
    <format dxfId="14">
      <pivotArea collapsedLevelsAreSubtotals="1" fieldPosition="0">
        <references count="1">
          <reference field="4294967294" count="2">
            <x v="14"/>
            <x v="15"/>
          </reference>
        </references>
      </pivotArea>
    </format>
    <format dxfId="13">
      <pivotArea collapsedLevelsAreSubtotals="1" fieldPosition="0">
        <references count="1">
          <reference field="4294967294" count="1">
            <x v="17"/>
          </reference>
        </references>
      </pivotArea>
    </format>
    <format dxfId="12">
      <pivotArea collapsedLevelsAreSubtotals="1" fieldPosition="0">
        <references count="1">
          <reference field="4294967294" count="1">
            <x v="16"/>
          </reference>
        </references>
      </pivotArea>
    </format>
    <format dxfId="11">
      <pivotArea collapsedLevelsAreSubtotals="1" fieldPosition="0">
        <references count="1">
          <reference field="4294967294" count="1">
            <x v="4"/>
          </reference>
        </references>
      </pivotArea>
    </format>
    <format dxfId="10">
      <pivotArea collapsedLevelsAreSubtotals="1" fieldPosition="0">
        <references count="1">
          <reference field="4294967294" count="2">
            <x v="18"/>
            <x v="19"/>
          </reference>
        </references>
      </pivotArea>
    </format>
  </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g Amount"/>
    <pivotHierarchy dragToData="1"/>
    <pivotHierarchy dragToData="1" caption="Max Cost per Fill-up"/>
    <pivotHierarchy dragToData="1" caption="Min Cost per Fill-up"/>
    <pivotHierarchy dragToData="1" caption="Max Price/L"/>
    <pivotHierarchy dragToData="1" caption="Min Price/L"/>
    <pivotHierarchy dragToData="1"/>
    <pivotHierarchy dragToData="1"/>
    <pivotHierarchy dragToData="1"/>
    <pivotHierarchy dragToData="1"/>
    <pivotHierarchy dragToData="1"/>
    <pivotHierarchy dragToData="1"/>
    <pivotHierarchy dragToData="1"/>
    <pivotHierarchy dragToData="1" caption="Max Cost/km"/>
    <pivotHierarchy dragToData="1" caption="Min Cost/km"/>
    <pivotHierarchy dragToData="1"/>
    <pivotHierarchy dragToData="1" caption="End Odometer"/>
    <pivotHierarchy dragToData="1" caption="Start Odometer"/>
    <pivotHierarchy dragToData="1"/>
    <pivotHierarchy dragToData="1"/>
    <pivotHierarchy dragToData="1"/>
    <pivotHierarchy dragToData="1" caption="Avg Days Between Fill-ups"/>
    <pivotHierarchy dragToData="1" caption="StdDev of Days_Since_Last_Fill"/>
    <pivotHierarchy dragToData="1"/>
    <pivotHierarchy dragToData="1" caption="Total Refuelings"/>
    <pivotHierarchy dragToData="1" caption="Max Distance per Fill-up"/>
    <pivotHierarchy dragToData="1"/>
    <pivotHierarchy dragToData="1"/>
    <pivotHierarchy dragToData="1"/>
    <pivotHierarchy dragToData="1" caption="Average of Volume_L"/>
    <pivotHierarchy dragToData="1" caption="Avg Price/L"/>
    <pivotHierarchy dragToData="1" caption="Avg Cost per Fill-up"/>
    <pivotHierarchy dragToData="1"/>
    <pivotHierarchy dragToData="1"/>
    <pivotHierarchy dragToRow="0" dragToCol="0" dragToPage="0" dragToData="1" caption="Avg Daily Cost"/>
    <pivotHierarchy dragToRow="0" dragToCol="0" dragToPage="0" dragToData="1" caption="Avg Monthly Cost"/>
    <pivotHierarchy dragToRow="0" dragToCol="0" dragToPage="0" dragToData="1" caption="Avg Cost/km"/>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potreba_Toyo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6ECEE60-F53C-4DF5-8225-80EDD3A8E1B3}" name="Share of Foreign Fill-ups" cacheId="1"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chartFormat="19" rowHeaderCaption="Country Type">
  <location ref="O9:P11"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2">
    <i>
      <x/>
    </i>
    <i>
      <x v="1"/>
    </i>
  </rowItems>
  <colItems count="1">
    <i/>
  </colItems>
  <dataFields count="1">
    <dataField name="Fill-up Share" fld="1" subtotal="count" showDataAs="percentOfCol" baseField="0" baseItem="0" numFmtId="1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pivotArea type="data" outline="0" fieldPosition="0">
        <references count="2">
          <reference field="4294967294" count="1" selected="0">
            <x v="0"/>
          </reference>
          <reference field="0" count="1" selected="0">
            <x v="0"/>
          </reference>
        </references>
      </pivotArea>
    </chartFormat>
    <chartFormat chart="17" format="6">
      <pivotArea type="data" outline="0" fieldPosition="0">
        <references count="2">
          <reference field="4294967294" count="1" selected="0">
            <x v="0"/>
          </reference>
          <reference field="0" count="1" selected="0">
            <x v="1"/>
          </reference>
        </references>
      </pivotArea>
    </chartFormat>
  </chart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Fill-up Share"/>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potreba_Toyo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AAB7228-A637-4FEA-B9E1-FB8182029F86}" name=" KPI" cacheId="4" dataOnRows="1" applyNumberFormats="0" applyBorderFormats="0" applyFontFormats="0" applyPatternFormats="0" applyAlignmentFormats="0" applyWidthHeightFormats="1" dataCaption="Fuel KPI" tag="9fff81d2-6440-4749-8791-6b941b5d0746" updatedVersion="8" minRefreshableVersion="3" useAutoFormatting="1" itemPrintTitles="1" createdVersion="8" indent="0" outline="1" outlineData="1" multipleFieldFilters="0">
  <location ref="AA2:AB10" firstHeaderRow="1" firstDataRow="1" firstDataCol="1"/>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8">
    <i>
      <x/>
    </i>
    <i i="1">
      <x v="1"/>
    </i>
    <i i="2">
      <x v="2"/>
    </i>
    <i i="3">
      <x v="3"/>
    </i>
    <i i="4">
      <x v="4"/>
    </i>
    <i i="5">
      <x v="5"/>
    </i>
    <i i="6">
      <x v="6"/>
    </i>
    <i i="7">
      <x v="7"/>
    </i>
  </rowItems>
  <colItems count="1">
    <i/>
  </colItems>
  <dataFields count="8">
    <dataField name="Max  Volume" fld="1" subtotal="max" baseField="0" baseItem="0"/>
    <dataField name="Min  Volume" fld="2" subtotal="min" baseField="0" baseItem="0"/>
    <dataField name="Avg Volume" fld="5" subtotal="average" baseField="0" baseItem="0"/>
    <dataField name="Max Consumption" fld="3" subtotal="max" baseField="0" baseItem="0"/>
    <dataField name="Min Consumption" fld="4" subtotal="min" baseField="0" baseItem="0"/>
    <dataField name="Avg Consumption" fld="0" subtotal="count" baseField="0" baseItem="0"/>
    <dataField name="Total Volume" fld="6" baseField="0" baseItem="0"/>
    <dataField name="Total Refuelings" fld="7" subtotal="count" baseField="0" baseItem="0"/>
  </dataFields>
  <formats count="7">
    <format dxfId="26">
      <pivotArea collapsedLevelsAreSubtotals="1" fieldPosition="0">
        <references count="1">
          <reference field="4294967294" count="1">
            <x v="0"/>
          </reference>
        </references>
      </pivotArea>
    </format>
    <format dxfId="25">
      <pivotArea collapsedLevelsAreSubtotals="1" fieldPosition="0">
        <references count="1">
          <reference field="4294967294" count="1">
            <x v="1"/>
          </reference>
        </references>
      </pivotArea>
    </format>
    <format dxfId="24">
      <pivotArea collapsedLevelsAreSubtotals="1" fieldPosition="0">
        <references count="1">
          <reference field="4294967294" count="1">
            <x v="3"/>
          </reference>
        </references>
      </pivotArea>
    </format>
    <format dxfId="23">
      <pivotArea collapsedLevelsAreSubtotals="1" fieldPosition="0">
        <references count="1">
          <reference field="4294967294" count="1">
            <x v="4"/>
          </reference>
        </references>
      </pivotArea>
    </format>
    <format dxfId="22">
      <pivotArea collapsedLevelsAreSubtotals="1" fieldPosition="0">
        <references count="1">
          <reference field="4294967294" count="1">
            <x v="5"/>
          </reference>
        </references>
      </pivotArea>
    </format>
    <format dxfId="21">
      <pivotArea collapsedLevelsAreSubtotals="1" fieldPosition="0">
        <references count="1">
          <reference field="4294967294" count="1">
            <x v="2"/>
          </reference>
        </references>
      </pivotArea>
    </format>
    <format dxfId="20">
      <pivotArea collapsedLevelsAreSubtotals="1" fieldPosition="0">
        <references count="1">
          <reference field="4294967294" count="1">
            <x v="6"/>
          </reference>
        </references>
      </pivotArea>
    </format>
  </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Fill-up Volume"/>
    <pivotHierarchy dragToData="1" caption="Max. Consumption"/>
    <pivotHierarchy dragToData="1" caption="Max  Volume"/>
    <pivotHierarchy dragToData="1" caption="Min  Volume"/>
    <pivotHierarchy dragToData="1" caption="Max Consumption"/>
    <pivotHierarchy dragToData="1" caption="Min Consumptio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Refuelings"/>
    <pivotHierarchy dragToData="1"/>
    <pivotHierarchy dragToData="1"/>
    <pivotHierarchy dragToData="1"/>
    <pivotHierarchy dragToData="1"/>
    <pivotHierarchy dragToData="1" caption="Avg Volume"/>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Avg Consumptio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potreba_Toyo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A858C18-7B8F-41D0-8311-1184213B5EBA}" name="Fuel Costs by Country and City"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Country and City">
  <location ref="AN3:AO45" firstHeaderRow="1" firstDataRow="1" firstDataCol="1"/>
  <pivotFields count="28">
    <pivotField numFmtId="1" showAll="0"/>
    <pivotField numFmtId="164"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t="default"/>
      </items>
    </pivotField>
    <pivotField numFmtId="1" showAll="0"/>
    <pivotField numFmtId="1" showAll="0"/>
    <pivotField numFmtId="1" showAll="0"/>
    <pivotField numFmtId="1" showAll="0"/>
    <pivotField dataField="1" numFmtId="2" showAll="0"/>
    <pivotField numFmtId="2" showAll="0"/>
    <pivotField numFmtId="165" showAll="0"/>
    <pivotField numFmtId="165" showAll="0"/>
    <pivotField numFmtId="165" showAll="0"/>
    <pivotField numFmtId="165" showAll="0"/>
    <pivotField showAll="0"/>
    <pivotField axis="axisRow" showAll="0">
      <items count="38">
        <item x="5"/>
        <item x="19"/>
        <item x="0"/>
        <item x="35"/>
        <item n="Biberach" m="1" x="36"/>
        <item x="16"/>
        <item x="15"/>
        <item x="10"/>
        <item x="22"/>
        <item x="7"/>
        <item x="26"/>
        <item x="31"/>
        <item x="20"/>
        <item x="1"/>
        <item x="29"/>
        <item x="18"/>
        <item x="34"/>
        <item x="30"/>
        <item x="32"/>
        <item x="3"/>
        <item x="13"/>
        <item x="8"/>
        <item x="2"/>
        <item x="4"/>
        <item x="28"/>
        <item x="21"/>
        <item x="11"/>
        <item x="17"/>
        <item x="23"/>
        <item x="12"/>
        <item x="14"/>
        <item x="6"/>
        <item x="25"/>
        <item x="9"/>
        <item x="33"/>
        <item x="27"/>
        <item n="Biberach2" x="24"/>
        <item t="default"/>
      </items>
    </pivotField>
    <pivotField axis="axisRow" multipleItemSelectionAllowed="1" showAll="0">
      <items count="6">
        <item x="3"/>
        <item x="2"/>
        <item x="1"/>
        <item x="0"/>
        <item x="4"/>
        <item t="default"/>
      </items>
    </pivotField>
    <pivotField numFmtId="1" showAll="0"/>
    <pivotField numFmtId="2" showAll="0"/>
    <pivotField numFmtId="2" showAll="0"/>
    <pivotField numFmtId="1" showAll="0"/>
    <pivotField showAll="0"/>
    <pivotField showAll="0"/>
    <pivotField numFmtId="165" showAll="0"/>
    <pivotField showAll="0"/>
    <pivotField showAll="0"/>
    <pivotField showAll="0"/>
    <pivotField showAll="0" defaultSubtotal="0"/>
    <pivotField showAll="0" defaultSubtotal="0"/>
    <pivotField showAll="0" defaultSubtotal="0">
      <items count="7">
        <item x="0"/>
        <item x="1"/>
        <item x="2"/>
        <item x="3"/>
        <item x="4"/>
        <item x="5"/>
        <item x="6"/>
      </items>
    </pivotField>
  </pivotFields>
  <rowFields count="2">
    <field x="14"/>
    <field x="13"/>
  </rowFields>
  <rowItems count="42">
    <i>
      <x/>
    </i>
    <i r="1">
      <x v="6"/>
    </i>
    <i r="1">
      <x v="10"/>
    </i>
    <i r="1">
      <x v="11"/>
    </i>
    <i r="1">
      <x v="14"/>
    </i>
    <i r="1">
      <x v="20"/>
    </i>
    <i r="1">
      <x v="29"/>
    </i>
    <i r="1">
      <x v="30"/>
    </i>
    <i>
      <x v="1"/>
    </i>
    <i r="1">
      <x/>
    </i>
    <i r="1">
      <x v="1"/>
    </i>
    <i r="1">
      <x v="5"/>
    </i>
    <i r="1">
      <x v="6"/>
    </i>
    <i r="1">
      <x v="8"/>
    </i>
    <i r="1">
      <x v="9"/>
    </i>
    <i r="1">
      <x v="12"/>
    </i>
    <i r="1">
      <x v="15"/>
    </i>
    <i r="1">
      <x v="17"/>
    </i>
    <i r="1">
      <x v="21"/>
    </i>
    <i r="1">
      <x v="25"/>
    </i>
    <i r="1">
      <x v="27"/>
    </i>
    <i r="1">
      <x v="31"/>
    </i>
    <i r="1">
      <x v="36"/>
    </i>
    <i>
      <x v="2"/>
    </i>
    <i r="1">
      <x v="3"/>
    </i>
    <i r="1">
      <x v="7"/>
    </i>
    <i r="1">
      <x v="18"/>
    </i>
    <i r="1">
      <x v="19"/>
    </i>
    <i r="1">
      <x v="23"/>
    </i>
    <i r="1">
      <x v="33"/>
    </i>
    <i>
      <x v="3"/>
    </i>
    <i r="1">
      <x v="2"/>
    </i>
    <i r="1">
      <x v="13"/>
    </i>
    <i r="1">
      <x v="16"/>
    </i>
    <i r="1">
      <x v="22"/>
    </i>
    <i r="1">
      <x v="24"/>
    </i>
    <i r="1">
      <x v="26"/>
    </i>
    <i r="1">
      <x v="28"/>
    </i>
    <i r="1">
      <x v="32"/>
    </i>
    <i r="1">
      <x v="34"/>
    </i>
    <i>
      <x v="4"/>
    </i>
    <i r="1">
      <x v="35"/>
    </i>
  </rowItems>
  <colItems count="1">
    <i/>
  </colItems>
  <dataFields count="1">
    <dataField name="Fuel Cost" fld="6" baseField="0" baseItem="0" numFmtId="166"/>
  </dataFields>
  <formats count="2">
    <format dxfId="28">
      <pivotArea collapsedLevelsAreSubtotals="1" fieldPosition="0">
        <references count="2">
          <reference field="13" count="1">
            <x v="11"/>
          </reference>
          <reference field="14" count="1" selected="0">
            <x v="0"/>
          </reference>
        </references>
      </pivotArea>
    </format>
    <format dxfId="2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5872171-8306-46AD-A460-ACC692270439}" name="Distance Driven" cacheId="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6" rowHeaderCaption="Month" colHeaderCaption="Year">
  <location ref="BC2:BE16" firstHeaderRow="1" firstDataRow="2" firstDataCol="1"/>
  <pivotFields count="28">
    <pivotField numFmtId="1" showAll="0"/>
    <pivotField numFmtId="164"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t="default"/>
      </items>
    </pivotField>
    <pivotField numFmtId="1" showAll="0"/>
    <pivotField numFmtId="1" showAll="0"/>
    <pivotField numFmtId="1" showAll="0">
      <items count="6">
        <item x="0"/>
        <item h="1" x="1"/>
        <item h="1" x="2"/>
        <item h="1" x="3"/>
        <item h="1" x="4"/>
        <item t="default"/>
      </items>
    </pivotField>
    <pivotField numFmtId="1" showAll="0"/>
    <pivotField numFmtId="2" showAll="0"/>
    <pivotField numFmtId="2" showAll="0"/>
    <pivotField numFmtId="165" showAll="0"/>
    <pivotField numFmtId="165" showAll="0"/>
    <pivotField numFmtId="165" showAll="0"/>
    <pivotField numFmtId="165" showAll="0"/>
    <pivotField showAll="0"/>
    <pivotField showAll="0"/>
    <pivotField showAll="0"/>
    <pivotField numFmtId="1" showAll="0"/>
    <pivotField numFmtId="2" showAll="0"/>
    <pivotField numFmtId="2" showAll="0"/>
    <pivotField dataField="1" numFmtId="1" showAll="0"/>
    <pivotField showAll="0"/>
    <pivotField showAll="0"/>
    <pivotField numFmtId="165"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7">
        <item sd="0" x="0"/>
        <item x="1"/>
        <item x="2"/>
        <item x="3"/>
        <item x="4"/>
        <item x="5"/>
        <item sd="0" x="6"/>
      </items>
    </pivotField>
  </pivotFields>
  <rowFields count="1">
    <field x="25"/>
  </rowFields>
  <rowItems count="13">
    <i>
      <x v="1"/>
    </i>
    <i>
      <x v="2"/>
    </i>
    <i>
      <x v="3"/>
    </i>
    <i>
      <x v="4"/>
    </i>
    <i>
      <x v="5"/>
    </i>
    <i>
      <x v="6"/>
    </i>
    <i>
      <x v="7"/>
    </i>
    <i>
      <x v="8"/>
    </i>
    <i>
      <x v="9"/>
    </i>
    <i>
      <x v="10"/>
    </i>
    <i>
      <x v="11"/>
    </i>
    <i>
      <x v="12"/>
    </i>
    <i t="grand">
      <x/>
    </i>
  </rowItems>
  <colFields count="1">
    <field x="27"/>
  </colFields>
  <colItems count="2">
    <i>
      <x v="1"/>
    </i>
    <i t="grand">
      <x/>
    </i>
  </colItems>
  <dataFields count="1">
    <dataField name="Sum of Distance_km" fld="18" baseField="0" baseItem="0" numFmtId="177"/>
  </dataFields>
  <formats count="1">
    <format dxfId="29">
      <pivotArea outline="0" collapsedLevelsAreSubtotals="1" fieldPosition="0"/>
    </format>
  </formats>
  <chartFormats count="24">
    <chartFormat chart="6" format="0" series="1">
      <pivotArea type="data" outline="0" fieldPosition="0">
        <references count="2">
          <reference field="4294967294" count="1" selected="0">
            <x v="0"/>
          </reference>
          <reference field="27" count="1" selected="0">
            <x v="1"/>
          </reference>
        </references>
      </pivotArea>
    </chartFormat>
    <chartFormat chart="6" format="1" series="1">
      <pivotArea type="data" outline="0" fieldPosition="0">
        <references count="2">
          <reference field="4294967294" count="1" selected="0">
            <x v="0"/>
          </reference>
          <reference field="27" count="1" selected="0">
            <x v="2"/>
          </reference>
        </references>
      </pivotArea>
    </chartFormat>
    <chartFormat chart="6" format="2" series="1">
      <pivotArea type="data" outline="0" fieldPosition="0">
        <references count="2">
          <reference field="4294967294" count="1" selected="0">
            <x v="0"/>
          </reference>
          <reference field="27" count="1" selected="0">
            <x v="3"/>
          </reference>
        </references>
      </pivotArea>
    </chartFormat>
    <chartFormat chart="6" format="3" series="1">
      <pivotArea type="data" outline="0" fieldPosition="0">
        <references count="2">
          <reference field="4294967294" count="1" selected="0">
            <x v="0"/>
          </reference>
          <reference field="27" count="1" selected="0">
            <x v="4"/>
          </reference>
        </references>
      </pivotArea>
    </chartFormat>
    <chartFormat chart="6" format="4" series="1">
      <pivotArea type="data" outline="0" fieldPosition="0">
        <references count="2">
          <reference field="4294967294" count="1" selected="0">
            <x v="0"/>
          </reference>
          <reference field="27" count="1" selected="0">
            <x v="5"/>
          </reference>
        </references>
      </pivotArea>
    </chartFormat>
    <chartFormat chart="9" format="10" series="1">
      <pivotArea type="data" outline="0" fieldPosition="0">
        <references count="2">
          <reference field="4294967294" count="1" selected="0">
            <x v="0"/>
          </reference>
          <reference field="27" count="1" selected="0">
            <x v="1"/>
          </reference>
        </references>
      </pivotArea>
    </chartFormat>
    <chartFormat chart="9" format="11" series="1">
      <pivotArea type="data" outline="0" fieldPosition="0">
        <references count="2">
          <reference field="4294967294" count="1" selected="0">
            <x v="0"/>
          </reference>
          <reference field="27" count="1" selected="0">
            <x v="2"/>
          </reference>
        </references>
      </pivotArea>
    </chartFormat>
    <chartFormat chart="9" format="12" series="1">
      <pivotArea type="data" outline="0" fieldPosition="0">
        <references count="2">
          <reference field="4294967294" count="1" selected="0">
            <x v="0"/>
          </reference>
          <reference field="27" count="1" selected="0">
            <x v="3"/>
          </reference>
        </references>
      </pivotArea>
    </chartFormat>
    <chartFormat chart="9" format="13" series="1">
      <pivotArea type="data" outline="0" fieldPosition="0">
        <references count="2">
          <reference field="4294967294" count="1" selected="0">
            <x v="0"/>
          </reference>
          <reference field="27" count="1" selected="0">
            <x v="4"/>
          </reference>
        </references>
      </pivotArea>
    </chartFormat>
    <chartFormat chart="9" format="14" series="1">
      <pivotArea type="data" outline="0" fieldPosition="0">
        <references count="2">
          <reference field="4294967294" count="1" selected="0">
            <x v="0"/>
          </reference>
          <reference field="27" count="1" selected="0">
            <x v="5"/>
          </reference>
        </references>
      </pivotArea>
    </chartFormat>
    <chartFormat chart="12" format="16" series="1">
      <pivotArea type="data" outline="0" fieldPosition="0">
        <references count="2">
          <reference field="4294967294" count="1" selected="0">
            <x v="0"/>
          </reference>
          <reference field="27" count="1" selected="0">
            <x v="5"/>
          </reference>
        </references>
      </pivotArea>
    </chartFormat>
    <chartFormat chart="12" format="17" series="1">
      <pivotArea type="data" outline="0" fieldPosition="0">
        <references count="2">
          <reference field="4294967294" count="1" selected="0">
            <x v="0"/>
          </reference>
          <reference field="27" count="1" selected="0">
            <x v="2"/>
          </reference>
        </references>
      </pivotArea>
    </chartFormat>
    <chartFormat chart="12" format="18" series="1">
      <pivotArea type="data" outline="0" fieldPosition="0">
        <references count="2">
          <reference field="4294967294" count="1" selected="0">
            <x v="0"/>
          </reference>
          <reference field="27" count="1" selected="0">
            <x v="3"/>
          </reference>
        </references>
      </pivotArea>
    </chartFormat>
    <chartFormat chart="12" format="19" series="1">
      <pivotArea type="data" outline="0" fieldPosition="0">
        <references count="2">
          <reference field="4294967294" count="1" selected="0">
            <x v="0"/>
          </reference>
          <reference field="27" count="1" selected="0">
            <x v="4"/>
          </reference>
        </references>
      </pivotArea>
    </chartFormat>
    <chartFormat chart="12" format="20" series="1">
      <pivotArea type="data" outline="0" fieldPosition="0">
        <references count="2">
          <reference field="4294967294" count="1" selected="0">
            <x v="0"/>
          </reference>
          <reference field="27" count="1" selected="0">
            <x v="1"/>
          </reference>
        </references>
      </pivotArea>
    </chartFormat>
    <chartFormat chart="13" format="21" series="1">
      <pivotArea type="data" outline="0" fieldPosition="0">
        <references count="2">
          <reference field="4294967294" count="1" selected="0">
            <x v="0"/>
          </reference>
          <reference field="27" count="1" selected="0">
            <x v="5"/>
          </reference>
        </references>
      </pivotArea>
    </chartFormat>
    <chartFormat chart="14" format="22" series="1">
      <pivotArea type="data" outline="0" fieldPosition="0">
        <references count="2">
          <reference field="4294967294" count="1" selected="0">
            <x v="0"/>
          </reference>
          <reference field="27" count="1" selected="0">
            <x v="5"/>
          </reference>
        </references>
      </pivotArea>
    </chartFormat>
    <chartFormat chart="15" format="22" series="1">
      <pivotArea type="data" outline="0" fieldPosition="0">
        <references count="2">
          <reference field="4294967294" count="1" selected="0">
            <x v="0"/>
          </reference>
          <reference field="27" count="1" selected="0">
            <x v="5"/>
          </reference>
        </references>
      </pivotArea>
    </chartFormat>
    <chartFormat chart="15" format="23" series="1">
      <pivotArea type="data" outline="0" fieldPosition="0">
        <references count="2">
          <reference field="4294967294" count="1" selected="0">
            <x v="0"/>
          </reference>
          <reference field="27" count="1" selected="0">
            <x v="4"/>
          </reference>
        </references>
      </pivotArea>
    </chartFormat>
    <chartFormat chart="14" format="23" series="1">
      <pivotArea type="data" outline="0" fieldPosition="0">
        <references count="2">
          <reference field="4294967294" count="1" selected="0">
            <x v="0"/>
          </reference>
          <reference field="27" count="1" selected="0">
            <x v="4"/>
          </reference>
        </references>
      </pivotArea>
    </chartFormat>
    <chartFormat chart="13" format="22" series="1">
      <pivotArea type="data" outline="0" fieldPosition="0">
        <references count="2">
          <reference field="4294967294" count="1" selected="0">
            <x v="0"/>
          </reference>
          <reference field="27" count="1" selected="0">
            <x v="4"/>
          </reference>
        </references>
      </pivotArea>
    </chartFormat>
    <chartFormat chart="15" format="24" series="1">
      <pivotArea type="data" outline="0" fieldPosition="0">
        <references count="2">
          <reference field="4294967294" count="1" selected="0">
            <x v="0"/>
          </reference>
          <reference field="27" count="1" selected="0">
            <x v="1"/>
          </reference>
        </references>
      </pivotArea>
    </chartFormat>
    <chartFormat chart="15" format="25" series="1">
      <pivotArea type="data" outline="0" fieldPosition="0">
        <references count="2">
          <reference field="4294967294" count="1" selected="0">
            <x v="0"/>
          </reference>
          <reference field="27" count="1" selected="0">
            <x v="2"/>
          </reference>
        </references>
      </pivotArea>
    </chartFormat>
    <chartFormat chart="15" format="26" series="1">
      <pivotArea type="data" outline="0" fieldPosition="0">
        <references count="2">
          <reference field="4294967294" count="1" selected="0">
            <x v="0"/>
          </reference>
          <reference field="2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4949281-DB22-4877-8F27-DC4A445DA3AB}" name="Fuel Volume by Country" cacheId="5" applyNumberFormats="0" applyBorderFormats="0" applyFontFormats="0" applyPatternFormats="0" applyAlignmentFormats="0" applyWidthHeightFormats="1" dataCaption="Values" grandTotalCaption="Total Fill-ups" updatedVersion="8" minRefreshableVersion="3" useAutoFormatting="1" itemPrintTitles="1" createdVersion="8" indent="0" outline="1" outlineData="1" multipleFieldFilters="0" chartFormat="28" rowHeaderCaption="Country">
  <location ref="K2:L8" firstHeaderRow="1" firstDataRow="1" firstDataCol="1"/>
  <pivotFields count="15">
    <pivotField numFmtId="1" showAll="0"/>
    <pivotField numFmtId="164" showAll="0"/>
    <pivotField numFmtId="1" showAll="0"/>
    <pivotField numFmtId="1" showAll="0"/>
    <pivotField numFmtId="1" showAll="0"/>
    <pivotField numFmtId="1" showAll="0"/>
    <pivotField numFmtId="2" showAll="0"/>
    <pivotField numFmtId="2" showAll="0"/>
    <pivotField numFmtId="165" showAll="0"/>
    <pivotField numFmtId="165" showAll="0"/>
    <pivotField dataField="1" numFmtId="165" showAll="0"/>
    <pivotField numFmtId="165" showAll="0"/>
    <pivotField showAll="0"/>
    <pivotField showAll="0"/>
    <pivotField axis="axisRow" showAll="0">
      <items count="7">
        <item h="1" sd="0" m="1" x="5"/>
        <item sd="0" x="0"/>
        <item sd="0" x="1"/>
        <item sd="0" x="2"/>
        <item sd="0" x="4"/>
        <item sd="0" x="3"/>
        <item t="default" sd="0"/>
      </items>
    </pivotField>
  </pivotFields>
  <rowFields count="1">
    <field x="14"/>
  </rowFields>
  <rowItems count="6">
    <i>
      <x v="1"/>
    </i>
    <i>
      <x v="2"/>
    </i>
    <i>
      <x v="3"/>
    </i>
    <i>
      <x v="4"/>
    </i>
    <i>
      <x v="5"/>
    </i>
    <i t="grand">
      <x/>
    </i>
  </rowItems>
  <colItems count="1">
    <i/>
  </colItems>
  <dataFields count="1">
    <dataField name="Volume L" fld="10" baseField="0" baseItem="0" numFmtId="176"/>
  </dataFields>
  <formats count="1">
    <format dxfId="30">
      <pivotArea outline="0" collapsedLevelsAreSubtotals="1" fieldPosition="0"/>
    </format>
  </formats>
  <chartFormats count="6">
    <chartFormat chart="21" format="30" series="1">
      <pivotArea type="data" outline="0" fieldPosition="0">
        <references count="1">
          <reference field="4294967294" count="1" selected="0">
            <x v="0"/>
          </reference>
        </references>
      </pivotArea>
    </chartFormat>
    <chartFormat chart="21" format="31">
      <pivotArea type="data" outline="0" fieldPosition="0">
        <references count="2">
          <reference field="4294967294" count="1" selected="0">
            <x v="0"/>
          </reference>
          <reference field="14" count="1" selected="0">
            <x v="1"/>
          </reference>
        </references>
      </pivotArea>
    </chartFormat>
    <chartFormat chart="21" format="32">
      <pivotArea type="data" outline="0" fieldPosition="0">
        <references count="2">
          <reference field="4294967294" count="1" selected="0">
            <x v="0"/>
          </reference>
          <reference field="14" count="1" selected="0">
            <x v="2"/>
          </reference>
        </references>
      </pivotArea>
    </chartFormat>
    <chartFormat chart="21" format="33">
      <pivotArea type="data" outline="0" fieldPosition="0">
        <references count="2">
          <reference field="4294967294" count="1" selected="0">
            <x v="0"/>
          </reference>
          <reference field="14" count="1" selected="0">
            <x v="3"/>
          </reference>
        </references>
      </pivotArea>
    </chartFormat>
    <chartFormat chart="21" format="34">
      <pivotArea type="data" outline="0" fieldPosition="0">
        <references count="2">
          <reference field="4294967294" count="1" selected="0">
            <x v="0"/>
          </reference>
          <reference field="14" count="1" selected="0">
            <x v="4"/>
          </reference>
        </references>
      </pivotArea>
    </chartFormat>
    <chartFormat chart="21" format="35">
      <pivotArea type="data" outline="0" fieldPosition="0">
        <references count="2">
          <reference field="4294967294" count="1" selected="0">
            <x v="0"/>
          </reference>
          <reference field="1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1">
  <a r="2">
    <v>989</v>
    <v>590</v>
  </a>
</arrayData>
</file>

<file path=xl/richData/rdrichvalue.xml><?xml version="1.0" encoding="utf-8"?>
<rvData xmlns="http://schemas.microsoft.com/office/spreadsheetml/2017/richdata" count="4">
  <rv s="0">
    <v>0</v>
    <v>9</v>
  </rv>
  <rv s="1">
    <v>0</v>
  </rv>
  <rv s="2">
    <v>Image</v>
    <v>0</v>
    <v>0</v>
    <v>1</v>
  </rv>
  <rv s="3">
    <v>&lt;class 'PIL.PngImagePlugin.PngImageFile'&gt;</v>
    <v>PngImageFile</v>
    <v>&lt;PIL.PngImagePlugin.PngImageFile image mode=RGBA size=989x590 at 0x7F94C72C21B0&gt;</v>
    <v>2</v>
    <v>1</v>
  </rv>
</rvData>
</file>

<file path=xl/richData/rdrichvaluestructure.xml><?xml version="1.0" encoding="utf-8"?>
<rvStructures xmlns="http://schemas.microsoft.com/office/spreadsheetml/2017/richdata" count="4">
  <s t="_localImage">
    <k n="_rvRel:LocalImageIdentifier" t="i"/>
    <k n="CalcOrigin" t="i"/>
  </s>
  <s t="_array">
    <k n="array" t="a"/>
  </s>
  <s t="_entity">
    <k n="_DisplayString" t="s"/>
    <k n="_Format" t="spb"/>
    <k n="image" t="r"/>
    <k n="size" t="r"/>
  </s>
  <s t="_python">
    <k n="Python_type" t="s"/>
    <k n="Python_typeName" t="s"/>
    <k n="Python_str" t="s"/>
    <k n="preview" t="r"/>
    <k n="_Provider" t="spb"/>
  </s>
</rvStructures>
</file>

<file path=xl/richData/rdsupportingpropertybag.xml><?xml version="1.0" encoding="utf-8"?>
<supportingPropertyBags xmlns="http://schemas.microsoft.com/office/spreadsheetml/2017/richdata2">
  <spbData count="2">
    <spb s="0">
      <v>1</v>
    </spb>
    <spb s="1">
      <v>https://www.anaconda.com/excel</v>
      <v>https://res.cdn.office.net/officepysvc/prod-service/anacondalogo.png</v>
      <v>Python provided by Anaconda</v>
    </spb>
  </spbData>
</supportingPropertyBags>
</file>

<file path=xl/richData/rdsupportingpropertybagstructure.xml><?xml version="1.0" encoding="utf-8"?>
<spbStructures xmlns="http://schemas.microsoft.com/office/spreadsheetml/2017/richdata2" count="2">
  <s>
    <k n="image" t="i"/>
  </s>
  <s>
    <k n="link" t="s"/>
    <k n="logo" t="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richProperties>
    <rPr n="IsHeroField" t="b"/>
  </richProperties>
  <richStyles>
    <rSty>
      <rpv i="0">1</rpv>
    </rSty>
  </richStyles>
</richStyleSheet>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D233919-16E5-4D66-99CB-0D1F6C5A1528}" sourceName="Year">
  <pivotTables>
    <pivotTable tabId="3" name="Fill-ups by Year and Month"/>
    <pivotTable tabId="3" name="Fuel Costs by Year and Month"/>
    <pivotTable tabId="3" name="Total Fuel by Year and Month"/>
    <pivotTable tabId="3" name="Distance Driven"/>
  </pivotTables>
  <data>
    <tabular pivotCacheId="882026823">
      <items count="5">
        <i x="0" s="1"/>
        <i x="1"/>
        <i x="2"/>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ED8D64E-0C73-49D2-AE75-BAF3BE36051A}" cache="Slicer_Year" caption="Year" showCaption="0" style="MyThemeSlicer 2" rowHeight="3657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D961A113-C50B-4943-B05D-EF6B0A050777}" cache="Slicer_Year" caption="Year" showCaption="0" style="MyThemeSlicer 2" rowHeight="36576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30301BDC-A8D6-47DC-9E20-531D0D75C2C7}" cache="Slicer_Year" caption="Year" showCaption="0" style="MyThemeSlicer 2"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393982-3802-4FD1-ACD5-1D024DBE013F}" name="Raw_FuelLog" displayName="Raw_FuelLog" ref="A1:Y276" totalsRowShown="0" headerRowDxfId="54">
  <autoFilter ref="A1:Y276" xr:uid="{7F393982-3802-4FD1-ACD5-1D024DBE013F}"/>
  <tableColumns count="25">
    <tableColumn id="1" xr3:uid="{46C81E2F-2569-4D2A-91E7-8E963077F058}" name="ID" dataDxfId="53"/>
    <tableColumn id="2" xr3:uid="{39564250-827C-4AC1-90C0-B637888ABC34}" name="Date" dataDxfId="52"/>
    <tableColumn id="21" xr3:uid="{ED1F5295-F1C9-45AE-A5F9-272755BF7E15}" name="Day" dataDxfId="51">
      <calculatedColumnFormula>DAY(B2)</calculatedColumnFormula>
    </tableColumn>
    <tableColumn id="22" xr3:uid="{B6BDB6FD-0A93-40D1-B691-A1747E34047B}" name="Month" dataDxfId="50">
      <calculatedColumnFormula>TEXT(Raw_FuelLog[[#This Row],[Date]], "mmm")</calculatedColumnFormula>
    </tableColumn>
    <tableColumn id="18" xr3:uid="{1CE0EB43-677A-4626-99F6-201346D966F9}" name="Year" dataDxfId="49">
      <calculatedColumnFormula>YEAR(B2)</calculatedColumnFormula>
    </tableColumn>
    <tableColumn id="3" xr3:uid="{2E33C893-FF45-4C9F-8850-3976F4B00961}" name="Odometer_km" dataDxfId="48"/>
    <tableColumn id="4" xr3:uid="{E3BCD529-3C2D-4960-9F40-62B90C6DF274}" name="Amount_EUR" dataDxfId="47"/>
    <tableColumn id="24" xr3:uid="{DCCAA9D3-4C24-42D3-89BA-EB1DF9B4B95F}" name="AVG Amount EUR" dataDxfId="46">
      <calculatedColumnFormula>AVERAGE(Raw_FuelLog[Amount_EUR])</calculatedColumnFormula>
    </tableColumn>
    <tableColumn id="5" xr3:uid="{8381B513-FF21-43A5-8EF8-536F77DEFD8F}" name="Price_EUR_L" dataDxfId="45"/>
    <tableColumn id="23" xr3:uid="{B62D810D-F0B5-494B-A546-F47214438C49}" name="AVG price EUR/L" dataDxfId="44">
      <calculatedColumnFormula>AVERAGE(Raw_FuelLog[Price_EUR_L])</calculatedColumnFormula>
    </tableColumn>
    <tableColumn id="6" xr3:uid="{9EE01F53-738D-4E8D-859B-D6D14BB06D10}" name="Volume_L" dataDxfId="43"/>
    <tableColumn id="25" xr3:uid="{43E48776-B9C7-4F8B-A21A-A90056ABAB2D}" name="AVG Volume L" dataDxfId="42">
      <calculatedColumnFormula>AVERAGE(Raw_FuelLog[Volume_L])</calculatedColumnFormula>
    </tableColumn>
    <tableColumn id="7" xr3:uid="{578D8A1F-D72F-4407-9477-808FA5441EA5}" name="Cons_Real_L_100km" dataDxfId="41"/>
    <tableColumn id="8" xr3:uid="{E37058A7-655F-4F91-8667-5C5CAF388D69}" name="Location_City"/>
    <tableColumn id="9" xr3:uid="{FA1E080B-D363-443A-88D8-ED2A9F7C157E}" name="CountryCode"/>
    <tableColumn id="10" xr3:uid="{4E810F34-6A9B-4DB1-BEC2-027AB74165F5}" name="FullFill_Flag" dataDxfId="40"/>
    <tableColumn id="11" xr3:uid="{CB4A5F6B-CD99-4CF9-89A5-40584C44AE23}" name="Cons_Est_L_100km" dataDxfId="39"/>
    <tableColumn id="19" xr3:uid="{309491AB-5252-4B93-BFD9-582BD03DFAF5}" name="Avg Consumption" dataDxfId="38"/>
    <tableColumn id="12" xr3:uid="{B8155802-D065-4DE6-B8C6-C06EA674DB0D}" name="Distance_km" dataDxfId="37">
      <calculatedColumnFormula>IF(ROW()=2, F2, F2 - F1)</calculatedColumnFormula>
    </tableColumn>
    <tableColumn id="13" xr3:uid="{F2077EC5-FFED-4852-B526-CA80200B9DA3}" name="Fuel_Grade" dataDxfId="36"/>
    <tableColumn id="16" xr3:uid="{64053AE6-20D1-4CA3-9209-91A1DE571356}" name="Cost_per_km" dataDxfId="35">
      <calculatedColumnFormula>IF(
    OR(Raw_FuelLog[[#This Row],[Cons_Est_L_100km]]="", Raw_FuelLog[[#This Row],[Price_EUR_L]]=""),
    "",
    Raw_FuelLog[[#This Row],[Price_EUR_L]] * (Raw_FuelLog[[#This Row],[Cons_Est_L_100km]]/100)
)</calculatedColumnFormula>
    </tableColumn>
    <tableColumn id="20" xr3:uid="{BEFFEF9A-AF98-48B9-8AFD-C5733A2BBCF2}" name="Avg Cost/km" dataDxfId="34">
      <calculatedColumnFormula>SUM(Raw_FuelLog[Amount_EUR]) / SUM(Raw_FuelLog[Distance_km])</calculatedColumnFormula>
    </tableColumn>
    <tableColumn id="14" xr3:uid="{505B441E-2FB4-4688-A0C4-CDF6185E7A70}" name="Days_Since_Last_Fill" dataDxfId="33">
      <calculatedColumnFormula array="1">IF(Raw_FuelLog[[#This Row],[ID]]=1,0,Raw_FuelLog[[#This Row],[Date]]-INDEX(Raw_FuelLog[Date],Raw_FuelLog[[#This Row],[ID]]-1))</calculatedColumnFormula>
    </tableColumn>
    <tableColumn id="15" xr3:uid="{2D4E892C-F171-4618-B075-B163A3440DD4}" name="Multiple Fill-ups" dataDxfId="32">
      <calculatedColumnFormula>IF(COUNTIF($B$2:$B$276,B2)&gt;1,"Same Day","Single")</calculatedColumnFormula>
    </tableColumn>
    <tableColumn id="17" xr3:uid="{7A01D1D7-C009-4E3A-A3C5-B57F38D2E0F9}" name="IsForeign" dataDxfId="31">
      <calculatedColumnFormula>IF(O2="SK", "Domestic", "Foreign")</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CD4DF6-C5B8-4549-82B0-6649CCD939C1}" name="TopFillUps" displayName="TopFillUps" ref="O20:Q23" totalsRowShown="0" headerRowDxfId="4" headerRowBorderDxfId="3" tableBorderDxfId="2">
  <autoFilter ref="O20:Q23" xr:uid="{9ACD4DF6-C5B8-4549-82B0-6649CCD939C1}"/>
  <tableColumns count="3">
    <tableColumn id="1" xr3:uid="{37E86132-E109-4E13-A6F8-BADF1CF97C88}" name="Top 3 Amount"/>
    <tableColumn id="2" xr3:uid="{410DF120-262D-4559-99A8-ADD1157B6E04}" name="Top 3 Volume"/>
    <tableColumn id="3" xr3:uid="{0AACB59E-EAB5-4F2E-AA3E-F559D4C5B639}" name="Top 3 Pric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54522BA-0F7F-4EE7-AA52-4C1ADEE07D72}" name="BottomFillUps" displayName="BottomFillUps" ref="O28:Q31" totalsRowShown="0" headerRowBorderDxfId="1" tableBorderDxfId="0">
  <autoFilter ref="O28:Q31" xr:uid="{C54522BA-0F7F-4EE7-AA52-4C1ADEE07D72}"/>
  <tableColumns count="3">
    <tableColumn id="1" xr3:uid="{D62C504E-CD13-4ED2-8171-B9B5A5980A58}" name="Bottom 3 Amount"/>
    <tableColumn id="2" xr3:uid="{31E605D0-FCA0-456D-853B-745F34B790FC}" name="Bottom 3 Volume"/>
    <tableColumn id="3" xr3:uid="{A35B5758-51FA-453B-B070-72A0C103BF96}" name="Bottom 3 Pric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table" Target="../tables/table3.xml"/><Relationship Id="rId2" Type="http://schemas.openxmlformats.org/officeDocument/2006/relationships/pivotTable" Target="../pivotTables/pivotTable2.xml"/><Relationship Id="rId16"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297"/>
  <sheetViews>
    <sheetView zoomScaleNormal="100" workbookViewId="0">
      <pane ySplit="1" topLeftCell="A2" activePane="bottomLeft" state="frozen"/>
      <selection pane="bottomLeft" activeCell="H32" sqref="H32"/>
    </sheetView>
  </sheetViews>
  <sheetFormatPr defaultRowHeight="15" x14ac:dyDescent="0.25"/>
  <cols>
    <col min="1" max="1" width="5.28515625" style="1" bestFit="1" customWidth="1"/>
    <col min="2" max="2" width="10.7109375" style="2" bestFit="1" customWidth="1"/>
    <col min="3" max="3" width="7" style="2" bestFit="1" customWidth="1"/>
    <col min="4" max="4" width="10" style="2" bestFit="1" customWidth="1"/>
    <col min="5" max="5" width="7.5703125" style="2" bestFit="1" customWidth="1"/>
    <col min="6" max="6" width="17.5703125" style="1" bestFit="1" customWidth="1"/>
    <col min="7" max="7" width="16.42578125" style="3" bestFit="1" customWidth="1"/>
    <col min="8" max="8" width="20.7109375" style="3" bestFit="1" customWidth="1"/>
    <col min="9" max="9" width="15.42578125" style="6" bestFit="1" customWidth="1"/>
    <col min="10" max="10" width="19.5703125" style="6" bestFit="1" customWidth="1"/>
    <col min="11" max="11" width="12.85546875" style="6" bestFit="1" customWidth="1"/>
    <col min="12" max="12" width="17.140625" style="6" bestFit="1" customWidth="1"/>
    <col min="13" max="13" width="23.140625" style="3" bestFit="1" customWidth="1"/>
    <col min="14" max="14" width="21.5703125" bestFit="1" customWidth="1"/>
    <col min="15" max="15" width="16.140625" bestFit="1" customWidth="1"/>
    <col min="16" max="16" width="14.42578125" style="1" bestFit="1" customWidth="1"/>
    <col min="17" max="17" width="21.85546875" style="3" bestFit="1" customWidth="1"/>
    <col min="18" max="18" width="20.85546875" style="3" bestFit="1" customWidth="1"/>
    <col min="19" max="19" width="15.85546875" bestFit="1" customWidth="1"/>
    <col min="20" max="20" width="14.28515625" style="7" bestFit="1" customWidth="1"/>
    <col min="21" max="21" width="16.140625" style="4" bestFit="1" customWidth="1"/>
    <col min="22" max="22" width="15.85546875" style="4" bestFit="1" customWidth="1"/>
    <col min="23" max="23" width="23.28515625" bestFit="1" customWidth="1"/>
    <col min="24" max="24" width="19.140625" bestFit="1" customWidth="1"/>
    <col min="25" max="25" width="12" bestFit="1" customWidth="1"/>
    <col min="26" max="26" width="8.140625" bestFit="1" customWidth="1"/>
    <col min="27" max="27" width="7.85546875" bestFit="1" customWidth="1"/>
  </cols>
  <sheetData>
    <row r="1" spans="1:28" s="5" customFormat="1" ht="15.75" x14ac:dyDescent="0.25">
      <c r="A1" s="12" t="s">
        <v>0</v>
      </c>
      <c r="B1" s="13" t="s">
        <v>1</v>
      </c>
      <c r="C1" s="13" t="s">
        <v>2</v>
      </c>
      <c r="D1" s="13" t="s">
        <v>3</v>
      </c>
      <c r="E1" s="13" t="s">
        <v>4</v>
      </c>
      <c r="F1" s="13" t="s">
        <v>5</v>
      </c>
      <c r="G1" s="13" t="s">
        <v>6</v>
      </c>
      <c r="H1" s="13" t="s">
        <v>7</v>
      </c>
      <c r="I1" s="13" t="s">
        <v>8</v>
      </c>
      <c r="J1" s="13" t="s">
        <v>9</v>
      </c>
      <c r="K1" s="13" t="s">
        <v>10</v>
      </c>
      <c r="L1" s="13" t="s">
        <v>11</v>
      </c>
      <c r="M1" s="13" t="s">
        <v>12</v>
      </c>
      <c r="N1" s="13" t="s">
        <v>13</v>
      </c>
      <c r="O1" s="13" t="s">
        <v>14</v>
      </c>
      <c r="P1" s="13" t="s">
        <v>15</v>
      </c>
      <c r="Q1" s="13" t="s">
        <v>16</v>
      </c>
      <c r="R1" s="13" t="s">
        <v>17</v>
      </c>
      <c r="S1" s="14" t="s">
        <v>18</v>
      </c>
      <c r="T1" s="14" t="s">
        <v>19</v>
      </c>
      <c r="U1" s="14" t="s">
        <v>20</v>
      </c>
      <c r="V1" s="14" t="s">
        <v>21</v>
      </c>
      <c r="W1" s="14" t="s">
        <v>22</v>
      </c>
      <c r="X1" s="14" t="s">
        <v>23</v>
      </c>
      <c r="Y1" s="14" t="s">
        <v>24</v>
      </c>
      <c r="Z1"/>
      <c r="AA1"/>
      <c r="AB1"/>
    </row>
    <row r="2" spans="1:28" x14ac:dyDescent="0.25">
      <c r="A2" s="1">
        <v>1</v>
      </c>
      <c r="B2" s="2">
        <v>43839</v>
      </c>
      <c r="C2" s="1">
        <f>DAY(B2)</f>
        <v>9</v>
      </c>
      <c r="D2" s="1" t="str">
        <f>TEXT(Raw_FuelLog[[#This Row],[Date]], "mmm")</f>
        <v>Jan</v>
      </c>
      <c r="E2" s="1">
        <f t="shared" ref="E2:E65" si="0">YEAR(B2)</f>
        <v>2020</v>
      </c>
      <c r="F2" s="1">
        <v>7</v>
      </c>
      <c r="G2" s="3">
        <v>63.61</v>
      </c>
      <c r="H2" s="3">
        <f>AVERAGE(Raw_FuelLog[Amount_EUR])</f>
        <v>43.897381818181827</v>
      </c>
      <c r="I2" s="6">
        <v>1.35</v>
      </c>
      <c r="J2" s="6">
        <f>AVERAGE(Raw_FuelLog[Price_EUR_L])</f>
        <v>1.5266109090909097</v>
      </c>
      <c r="K2" s="6">
        <v>47.12</v>
      </c>
      <c r="L2" s="6">
        <f>AVERAGE(Raw_FuelLog[Volume_L])</f>
        <v>28.621159999999996</v>
      </c>
      <c r="M2" s="3">
        <v>6.61</v>
      </c>
      <c r="N2" t="s">
        <v>25</v>
      </c>
      <c r="O2" t="s">
        <v>26</v>
      </c>
      <c r="P2" s="1">
        <v>1</v>
      </c>
      <c r="Q2" s="6">
        <v>6.61</v>
      </c>
      <c r="R2" s="3">
        <v>6.8584689345885712</v>
      </c>
      <c r="S2" s="1">
        <f t="shared" ref="S2:S65" si="1">IF(ROW()=2, F2, F2 - F1)</f>
        <v>7</v>
      </c>
      <c r="T2" s="7">
        <v>95</v>
      </c>
      <c r="U2" s="20">
        <f>IF(
    OR(Raw_FuelLog[[#This Row],[Cons_Est_L_100km]]="", Raw_FuelLog[[#This Row],[Price_EUR_L]]=""),
    "",
    Raw_FuelLog[[#This Row],[Price_EUR_L]] * (Raw_FuelLog[[#This Row],[Cons_Est_L_100km]]/100)
)</f>
        <v>8.9235000000000009E-2</v>
      </c>
      <c r="V2" s="6">
        <f>SUM(Raw_FuelLog[Amount_EUR]) / SUM(Raw_FuelLog[Distance_km])</f>
        <v>0.10532001395916946</v>
      </c>
      <c r="W2" cm="1">
        <f t="array" ref="W2">IF(Raw_FuelLog[[#This Row],[ID]]=1,0,Raw_FuelLog[[#This Row],[Date]]-INDEX(Raw_FuelLog[Date],Raw_FuelLog[[#This Row],[ID]]-1))</f>
        <v>0</v>
      </c>
      <c r="X2" t="str">
        <f t="shared" ref="X2:X65" si="2">IF(COUNTIF($B$2:$B$276,B2)&gt;1,"Same Day","Single")</f>
        <v>Single</v>
      </c>
      <c r="Y2" t="str">
        <f t="shared" ref="Y2:Y65" si="3">IF(O2="SK", "Domestic", "Foreign")</f>
        <v>Domestic</v>
      </c>
    </row>
    <row r="3" spans="1:28" x14ac:dyDescent="0.25">
      <c r="A3" s="1">
        <v>2</v>
      </c>
      <c r="B3" s="2">
        <v>43844</v>
      </c>
      <c r="C3" s="1">
        <f t="shared" ref="C3:C65" si="4">DAY(B3)</f>
        <v>14</v>
      </c>
      <c r="D3" s="1" t="str">
        <f>TEXT(Raw_FuelLog[[#This Row],[Date]], "mmm")</f>
        <v>Jan</v>
      </c>
      <c r="E3" s="1">
        <f t="shared" si="0"/>
        <v>2020</v>
      </c>
      <c r="F3" s="1">
        <v>622</v>
      </c>
      <c r="G3" s="3">
        <v>54.86</v>
      </c>
      <c r="H3" s="3">
        <f>AVERAGE(Raw_FuelLog[Amount_EUR])</f>
        <v>43.897381818181827</v>
      </c>
      <c r="I3" s="6">
        <v>1.35</v>
      </c>
      <c r="J3" s="6">
        <f>AVERAGE(Raw_FuelLog[Price_EUR_L])</f>
        <v>1.5266109090909097</v>
      </c>
      <c r="K3" s="6">
        <v>40.64</v>
      </c>
      <c r="L3" s="6">
        <f>AVERAGE(Raw_FuelLog[Volume_L])</f>
        <v>28.621159999999996</v>
      </c>
      <c r="M3" s="3">
        <v>6.93</v>
      </c>
      <c r="N3" t="s">
        <v>27</v>
      </c>
      <c r="O3" t="s">
        <v>26</v>
      </c>
      <c r="P3" s="1">
        <v>1</v>
      </c>
      <c r="Q3" s="6">
        <v>6.93</v>
      </c>
      <c r="R3" s="3">
        <v>6.8584689345885712</v>
      </c>
      <c r="S3" s="1">
        <f t="shared" si="1"/>
        <v>615</v>
      </c>
      <c r="T3" s="7">
        <v>95</v>
      </c>
      <c r="U3" s="20">
        <f>IF(
    OR(Raw_FuelLog[[#This Row],[Cons_Est_L_100km]]="", Raw_FuelLog[[#This Row],[Price_EUR_L]]=""),
    "",
    Raw_FuelLog[[#This Row],[Price_EUR_L]] * (Raw_FuelLog[[#This Row],[Cons_Est_L_100km]]/100)
)</f>
        <v>9.3555000000000013E-2</v>
      </c>
      <c r="V3" s="6">
        <f>SUM(Raw_FuelLog[Amount_EUR]) / SUM(Raw_FuelLog[Distance_km])</f>
        <v>0.10532001395916946</v>
      </c>
      <c r="W3" cm="1">
        <f t="array" ref="W3">IF(Raw_FuelLog[[#This Row],[ID]]=1,0,Raw_FuelLog[[#This Row],[Date]]-INDEX(Raw_FuelLog[Date],Raw_FuelLog[[#This Row],[ID]]-1))</f>
        <v>5</v>
      </c>
      <c r="X3" t="str">
        <f t="shared" si="2"/>
        <v>Single</v>
      </c>
      <c r="Y3" t="str">
        <f t="shared" si="3"/>
        <v>Domestic</v>
      </c>
    </row>
    <row r="4" spans="1:28" x14ac:dyDescent="0.25">
      <c r="A4" s="1">
        <v>3</v>
      </c>
      <c r="B4" s="2">
        <v>43852</v>
      </c>
      <c r="C4" s="1">
        <f t="shared" si="4"/>
        <v>22</v>
      </c>
      <c r="D4" s="1" t="str">
        <f>TEXT(Raw_FuelLog[[#This Row],[Date]], "mmm")</f>
        <v>Jan</v>
      </c>
      <c r="E4" s="1">
        <f t="shared" si="0"/>
        <v>2020</v>
      </c>
      <c r="F4" s="1">
        <v>1224</v>
      </c>
      <c r="G4" s="3">
        <v>55.67</v>
      </c>
      <c r="H4" s="3">
        <f>AVERAGE(Raw_FuelLog[Amount_EUR])</f>
        <v>43.897381818181827</v>
      </c>
      <c r="I4" s="6">
        <v>1.335</v>
      </c>
      <c r="J4" s="6">
        <f>AVERAGE(Raw_FuelLog[Price_EUR_L])</f>
        <v>1.5266109090909097</v>
      </c>
      <c r="K4" s="6">
        <v>41.7</v>
      </c>
      <c r="L4" s="6">
        <f>AVERAGE(Raw_FuelLog[Volume_L])</f>
        <v>28.621159999999996</v>
      </c>
      <c r="M4" s="3">
        <v>6.96</v>
      </c>
      <c r="N4" t="s">
        <v>28</v>
      </c>
      <c r="O4" t="s">
        <v>26</v>
      </c>
      <c r="P4" s="1">
        <v>1</v>
      </c>
      <c r="Q4" s="6">
        <v>6.96</v>
      </c>
      <c r="R4" s="3">
        <v>6.8584689345885712</v>
      </c>
      <c r="S4" s="1">
        <f t="shared" si="1"/>
        <v>602</v>
      </c>
      <c r="T4" s="7">
        <v>95</v>
      </c>
      <c r="U4" s="20">
        <f>IF(
    OR(Raw_FuelLog[[#This Row],[Cons_Est_L_100km]]="", Raw_FuelLog[[#This Row],[Price_EUR_L]]=""),
    "",
    Raw_FuelLog[[#This Row],[Price_EUR_L]] * (Raw_FuelLog[[#This Row],[Cons_Est_L_100km]]/100)
)</f>
        <v>9.2915999999999985E-2</v>
      </c>
      <c r="V4" s="6">
        <f>SUM(Raw_FuelLog[Amount_EUR]) / SUM(Raw_FuelLog[Distance_km])</f>
        <v>0.10532001395916946</v>
      </c>
      <c r="W4" cm="1">
        <f t="array" ref="W4">IF(Raw_FuelLog[[#This Row],[ID]]=1,0,Raw_FuelLog[[#This Row],[Date]]-INDEX(Raw_FuelLog[Date],Raw_FuelLog[[#This Row],[ID]]-1))</f>
        <v>8</v>
      </c>
      <c r="X4" t="str">
        <f t="shared" si="2"/>
        <v>Single</v>
      </c>
      <c r="Y4" t="str">
        <f t="shared" si="3"/>
        <v>Domestic</v>
      </c>
    </row>
    <row r="5" spans="1:28" x14ac:dyDescent="0.25">
      <c r="A5" s="1">
        <v>4</v>
      </c>
      <c r="B5" s="2">
        <v>43856</v>
      </c>
      <c r="C5" s="1">
        <f t="shared" si="4"/>
        <v>26</v>
      </c>
      <c r="D5" s="1" t="str">
        <f>TEXT(Raw_FuelLog[[#This Row],[Date]], "mmm")</f>
        <v>Jan</v>
      </c>
      <c r="E5" s="1">
        <f t="shared" si="0"/>
        <v>2020</v>
      </c>
      <c r="F5" s="1">
        <v>1621</v>
      </c>
      <c r="G5" s="3">
        <v>31.83</v>
      </c>
      <c r="H5" s="3">
        <f>AVERAGE(Raw_FuelLog[Amount_EUR])</f>
        <v>43.897381818181827</v>
      </c>
      <c r="I5" s="6">
        <v>1.1519999999999999</v>
      </c>
      <c r="J5" s="6">
        <f>AVERAGE(Raw_FuelLog[Price_EUR_L])</f>
        <v>1.5266109090909097</v>
      </c>
      <c r="K5" s="6">
        <v>27.63</v>
      </c>
      <c r="L5" s="6">
        <f>AVERAGE(Raw_FuelLog[Volume_L])</f>
        <v>28.621159999999996</v>
      </c>
      <c r="M5" s="3">
        <v>7.21</v>
      </c>
      <c r="N5" t="s">
        <v>29</v>
      </c>
      <c r="O5" t="s">
        <v>30</v>
      </c>
      <c r="P5" s="1">
        <v>1</v>
      </c>
      <c r="Q5" s="6">
        <v>7.21</v>
      </c>
      <c r="R5" s="3">
        <v>6.8584689345885712</v>
      </c>
      <c r="S5" s="1">
        <f t="shared" si="1"/>
        <v>397</v>
      </c>
      <c r="T5" s="7">
        <v>95</v>
      </c>
      <c r="U5" s="20">
        <f>IF(
    OR(Raw_FuelLog[[#This Row],[Cons_Est_L_100km]]="", Raw_FuelLog[[#This Row],[Price_EUR_L]]=""),
    "",
    Raw_FuelLog[[#This Row],[Price_EUR_L]] * (Raw_FuelLog[[#This Row],[Cons_Est_L_100km]]/100)
)</f>
        <v>8.3059199999999986E-2</v>
      </c>
      <c r="V5" s="6">
        <f>SUM(Raw_FuelLog[Amount_EUR]) / SUM(Raw_FuelLog[Distance_km])</f>
        <v>0.10532001395916946</v>
      </c>
      <c r="W5" cm="1">
        <f t="array" ref="W5">IF(Raw_FuelLog[[#This Row],[ID]]=1,0,Raw_FuelLog[[#This Row],[Date]]-INDEX(Raw_FuelLog[Date],Raw_FuelLog[[#This Row],[ID]]-1))</f>
        <v>4</v>
      </c>
      <c r="X5" t="str">
        <f t="shared" si="2"/>
        <v>Same Day</v>
      </c>
      <c r="Y5" t="str">
        <f t="shared" si="3"/>
        <v>Foreign</v>
      </c>
    </row>
    <row r="6" spans="1:28" x14ac:dyDescent="0.25">
      <c r="A6" s="1">
        <v>5</v>
      </c>
      <c r="B6" s="2">
        <v>43856</v>
      </c>
      <c r="C6" s="1">
        <f t="shared" si="4"/>
        <v>26</v>
      </c>
      <c r="D6" s="1" t="str">
        <f>TEXT(Raw_FuelLog[[#This Row],[Date]], "mmm")</f>
        <v>Jan</v>
      </c>
      <c r="E6" s="1">
        <f t="shared" si="0"/>
        <v>2020</v>
      </c>
      <c r="F6" s="1">
        <v>2061</v>
      </c>
      <c r="G6" s="3">
        <v>40.51</v>
      </c>
      <c r="H6" s="3">
        <f>AVERAGE(Raw_FuelLog[Amount_EUR])</f>
        <v>43.897381818181827</v>
      </c>
      <c r="I6" s="6">
        <v>1.2769999999999999</v>
      </c>
      <c r="J6" s="6">
        <f>AVERAGE(Raw_FuelLog[Price_EUR_L])</f>
        <v>1.5266109090909097</v>
      </c>
      <c r="K6" s="6">
        <v>31.712</v>
      </c>
      <c r="L6" s="6">
        <f>AVERAGE(Raw_FuelLog[Volume_L])</f>
        <v>28.621159999999996</v>
      </c>
      <c r="M6" s="3">
        <v>7.07</v>
      </c>
      <c r="N6" t="s">
        <v>31</v>
      </c>
      <c r="O6" t="s">
        <v>30</v>
      </c>
      <c r="P6" s="1">
        <v>1</v>
      </c>
      <c r="Q6" s="6">
        <v>7.07</v>
      </c>
      <c r="R6" s="3">
        <v>6.8584689345885712</v>
      </c>
      <c r="S6" s="1">
        <f t="shared" si="1"/>
        <v>440</v>
      </c>
      <c r="T6" s="7">
        <v>95</v>
      </c>
      <c r="U6" s="20">
        <f>IF(
    OR(Raw_FuelLog[[#This Row],[Cons_Est_L_100km]]="", Raw_FuelLog[[#This Row],[Price_EUR_L]]=""),
    "",
    Raw_FuelLog[[#This Row],[Price_EUR_L]] * (Raw_FuelLog[[#This Row],[Cons_Est_L_100km]]/100)
)</f>
        <v>9.0283899999999986E-2</v>
      </c>
      <c r="V6" s="6">
        <f>SUM(Raw_FuelLog[Amount_EUR]) / SUM(Raw_FuelLog[Distance_km])</f>
        <v>0.10532001395916946</v>
      </c>
      <c r="W6" cm="1">
        <f t="array" ref="W6">IF(Raw_FuelLog[[#This Row],[ID]]=1,0,Raw_FuelLog[[#This Row],[Date]]-INDEX(Raw_FuelLog[Date],Raw_FuelLog[[#This Row],[ID]]-1))</f>
        <v>0</v>
      </c>
      <c r="X6" t="str">
        <f t="shared" si="2"/>
        <v>Same Day</v>
      </c>
      <c r="Y6" t="str">
        <f t="shared" si="3"/>
        <v>Foreign</v>
      </c>
    </row>
    <row r="7" spans="1:28" x14ac:dyDescent="0.25">
      <c r="A7" s="1">
        <v>6</v>
      </c>
      <c r="B7" s="2">
        <v>43856</v>
      </c>
      <c r="C7" s="1">
        <f t="shared" si="4"/>
        <v>26</v>
      </c>
      <c r="D7" s="1" t="str">
        <f>TEXT(Raw_FuelLog[[#This Row],[Date]], "mmm")</f>
        <v>Jan</v>
      </c>
      <c r="E7" s="1">
        <f t="shared" si="0"/>
        <v>2020</v>
      </c>
      <c r="F7" s="1">
        <v>2578</v>
      </c>
      <c r="G7" s="3">
        <v>50.78</v>
      </c>
      <c r="H7" s="3">
        <f>AVERAGE(Raw_FuelLog[Amount_EUR])</f>
        <v>43.897381818181827</v>
      </c>
      <c r="I7" s="6">
        <v>1.389</v>
      </c>
      <c r="J7" s="6">
        <f>AVERAGE(Raw_FuelLog[Price_EUR_L])</f>
        <v>1.5266109090909097</v>
      </c>
      <c r="K7" s="6">
        <v>36.56</v>
      </c>
      <c r="L7" s="6">
        <f>AVERAGE(Raw_FuelLog[Volume_L])</f>
        <v>28.621159999999996</v>
      </c>
      <c r="M7" s="3">
        <v>7.37</v>
      </c>
      <c r="N7" t="s">
        <v>32</v>
      </c>
      <c r="O7" t="s">
        <v>33</v>
      </c>
      <c r="P7" s="1">
        <v>1</v>
      </c>
      <c r="Q7" s="6">
        <v>7.37</v>
      </c>
      <c r="R7" s="3">
        <v>6.8584689345885712</v>
      </c>
      <c r="S7" s="1">
        <f t="shared" si="1"/>
        <v>517</v>
      </c>
      <c r="T7" s="7">
        <v>95</v>
      </c>
      <c r="U7" s="20">
        <f>IF(
    OR(Raw_FuelLog[[#This Row],[Cons_Est_L_100km]]="", Raw_FuelLog[[#This Row],[Price_EUR_L]]=""),
    "",
    Raw_FuelLog[[#This Row],[Price_EUR_L]] * (Raw_FuelLog[[#This Row],[Cons_Est_L_100km]]/100)
)</f>
        <v>0.1023693</v>
      </c>
      <c r="V7" s="6">
        <f>SUM(Raw_FuelLog[Amount_EUR]) / SUM(Raw_FuelLog[Distance_km])</f>
        <v>0.10532001395916946</v>
      </c>
      <c r="W7" cm="1">
        <f t="array" ref="W7">IF(Raw_FuelLog[[#This Row],[ID]]=1,0,Raw_FuelLog[[#This Row],[Date]]-INDEX(Raw_FuelLog[Date],Raw_FuelLog[[#This Row],[ID]]-1))</f>
        <v>0</v>
      </c>
      <c r="X7" t="str">
        <f t="shared" si="2"/>
        <v>Same Day</v>
      </c>
      <c r="Y7" t="str">
        <f t="shared" si="3"/>
        <v>Foreign</v>
      </c>
    </row>
    <row r="8" spans="1:28" x14ac:dyDescent="0.25">
      <c r="A8" s="1">
        <v>7</v>
      </c>
      <c r="B8" s="2">
        <v>43862</v>
      </c>
      <c r="C8" s="1">
        <f t="shared" si="4"/>
        <v>1</v>
      </c>
      <c r="D8" s="1" t="str">
        <f>TEXT(Raw_FuelLog[[#This Row],[Date]], "mmm")</f>
        <v>Feb</v>
      </c>
      <c r="E8" s="1">
        <f t="shared" si="0"/>
        <v>2020</v>
      </c>
      <c r="F8" s="1">
        <v>3025</v>
      </c>
      <c r="G8" s="3">
        <v>45.42</v>
      </c>
      <c r="H8" s="3">
        <f>AVERAGE(Raw_FuelLog[Amount_EUR])</f>
        <v>43.897381818181827</v>
      </c>
      <c r="I8" s="6">
        <v>1.379</v>
      </c>
      <c r="J8" s="6">
        <f>AVERAGE(Raw_FuelLog[Price_EUR_L])</f>
        <v>1.5266109090909097</v>
      </c>
      <c r="K8" s="6">
        <v>32.94</v>
      </c>
      <c r="L8" s="6">
        <f>AVERAGE(Raw_FuelLog[Volume_L])</f>
        <v>28.621159999999996</v>
      </c>
      <c r="M8" s="3">
        <v>7.35</v>
      </c>
      <c r="N8" t="s">
        <v>34</v>
      </c>
      <c r="O8" t="s">
        <v>33</v>
      </c>
      <c r="P8" s="1">
        <v>1</v>
      </c>
      <c r="Q8" s="6">
        <v>7.35</v>
      </c>
      <c r="R8" s="3">
        <v>6.8584689345885712</v>
      </c>
      <c r="S8" s="1">
        <f t="shared" si="1"/>
        <v>447</v>
      </c>
      <c r="T8" s="7">
        <v>95</v>
      </c>
      <c r="U8" s="20">
        <f>IF(
    OR(Raw_FuelLog[[#This Row],[Cons_Est_L_100km]]="", Raw_FuelLog[[#This Row],[Price_EUR_L]]=""),
    "",
    Raw_FuelLog[[#This Row],[Price_EUR_L]] * (Raw_FuelLog[[#This Row],[Cons_Est_L_100km]]/100)
)</f>
        <v>0.10135649999999999</v>
      </c>
      <c r="V8" s="6">
        <f>SUM(Raw_FuelLog[Amount_EUR]) / SUM(Raw_FuelLog[Distance_km])</f>
        <v>0.10532001395916946</v>
      </c>
      <c r="W8" cm="1">
        <f t="array" ref="W8">IF(Raw_FuelLog[[#This Row],[ID]]=1,0,Raw_FuelLog[[#This Row],[Date]]-INDEX(Raw_FuelLog[Date],Raw_FuelLog[[#This Row],[ID]]-1))</f>
        <v>6</v>
      </c>
      <c r="X8" t="str">
        <f t="shared" si="2"/>
        <v>Single</v>
      </c>
      <c r="Y8" t="str">
        <f t="shared" si="3"/>
        <v>Foreign</v>
      </c>
    </row>
    <row r="9" spans="1:28" x14ac:dyDescent="0.25">
      <c r="A9" s="1">
        <v>8</v>
      </c>
      <c r="B9" s="2">
        <v>43875</v>
      </c>
      <c r="C9" s="1">
        <f t="shared" si="4"/>
        <v>14</v>
      </c>
      <c r="D9" s="1" t="str">
        <f>TEXT(Raw_FuelLog[[#This Row],[Date]], "mmm")</f>
        <v>Feb</v>
      </c>
      <c r="E9" s="1">
        <f t="shared" si="0"/>
        <v>2020</v>
      </c>
      <c r="F9" s="1">
        <v>3482</v>
      </c>
      <c r="G9" s="3">
        <v>45.96</v>
      </c>
      <c r="H9" s="3">
        <f>AVERAGE(Raw_FuelLog[Amount_EUR])</f>
        <v>43.897381818181827</v>
      </c>
      <c r="I9" s="6">
        <v>1.369</v>
      </c>
      <c r="J9" s="6">
        <f>AVERAGE(Raw_FuelLog[Price_EUR_L])</f>
        <v>1.5266109090909097</v>
      </c>
      <c r="K9" s="6">
        <v>33.57</v>
      </c>
      <c r="L9" s="6">
        <f>AVERAGE(Raw_FuelLog[Volume_L])</f>
        <v>28.621159999999996</v>
      </c>
      <c r="M9" s="3">
        <v>7.41</v>
      </c>
      <c r="N9" t="s">
        <v>35</v>
      </c>
      <c r="O9" t="s">
        <v>33</v>
      </c>
      <c r="P9" s="1">
        <v>1</v>
      </c>
      <c r="Q9" s="6">
        <v>7.41</v>
      </c>
      <c r="R9" s="3">
        <v>6.8584689345885712</v>
      </c>
      <c r="S9" s="1">
        <f t="shared" si="1"/>
        <v>457</v>
      </c>
      <c r="T9" s="7">
        <v>95</v>
      </c>
      <c r="U9" s="20">
        <f>IF(
    OR(Raw_FuelLog[[#This Row],[Cons_Est_L_100km]]="", Raw_FuelLog[[#This Row],[Price_EUR_L]]=""),
    "",
    Raw_FuelLog[[#This Row],[Price_EUR_L]] * (Raw_FuelLog[[#This Row],[Cons_Est_L_100km]]/100)
)</f>
        <v>0.1014429</v>
      </c>
      <c r="V9" s="6">
        <f>SUM(Raw_FuelLog[Amount_EUR]) / SUM(Raw_FuelLog[Distance_km])</f>
        <v>0.10532001395916946</v>
      </c>
      <c r="W9" cm="1">
        <f t="array" ref="W9">IF(Raw_FuelLog[[#This Row],[ID]]=1,0,Raw_FuelLog[[#This Row],[Date]]-INDEX(Raw_FuelLog[Date],Raw_FuelLog[[#This Row],[ID]]-1))</f>
        <v>13</v>
      </c>
      <c r="X9" t="str">
        <f t="shared" si="2"/>
        <v>Single</v>
      </c>
      <c r="Y9" t="str">
        <f t="shared" si="3"/>
        <v>Foreign</v>
      </c>
    </row>
    <row r="10" spans="1:28" x14ac:dyDescent="0.25">
      <c r="A10" s="1">
        <v>9</v>
      </c>
      <c r="B10" s="2">
        <v>43883</v>
      </c>
      <c r="C10" s="1">
        <f t="shared" si="4"/>
        <v>22</v>
      </c>
      <c r="D10" s="1" t="str">
        <f>TEXT(Raw_FuelLog[[#This Row],[Date]], "mmm")</f>
        <v>Feb</v>
      </c>
      <c r="E10" s="1">
        <f t="shared" si="0"/>
        <v>2020</v>
      </c>
      <c r="F10" s="1">
        <v>3791</v>
      </c>
      <c r="G10" s="3">
        <v>31.34</v>
      </c>
      <c r="H10" s="3">
        <f>AVERAGE(Raw_FuelLog[Amount_EUR])</f>
        <v>43.897381818181827</v>
      </c>
      <c r="I10" s="6">
        <v>1.369</v>
      </c>
      <c r="J10" s="6">
        <f>AVERAGE(Raw_FuelLog[Price_EUR_L])</f>
        <v>1.5266109090909097</v>
      </c>
      <c r="K10" s="6">
        <v>22.89</v>
      </c>
      <c r="L10" s="6">
        <f>AVERAGE(Raw_FuelLog[Volume_L])</f>
        <v>28.621159999999996</v>
      </c>
      <c r="M10" s="3">
        <v>6.54</v>
      </c>
      <c r="N10" t="s">
        <v>36</v>
      </c>
      <c r="O10" t="s">
        <v>33</v>
      </c>
      <c r="P10" s="1">
        <v>1</v>
      </c>
      <c r="Q10" s="6">
        <v>6.54</v>
      </c>
      <c r="R10" s="3">
        <v>6.8584689345885712</v>
      </c>
      <c r="S10" s="1">
        <f t="shared" si="1"/>
        <v>309</v>
      </c>
      <c r="T10" s="7">
        <v>95</v>
      </c>
      <c r="U10" s="20">
        <f>IF(
    OR(Raw_FuelLog[[#This Row],[Cons_Est_L_100km]]="", Raw_FuelLog[[#This Row],[Price_EUR_L]]=""),
    "",
    Raw_FuelLog[[#This Row],[Price_EUR_L]] * (Raw_FuelLog[[#This Row],[Cons_Est_L_100km]]/100)
)</f>
        <v>8.9532600000000004E-2</v>
      </c>
      <c r="V10" s="6">
        <f>SUM(Raw_FuelLog[Amount_EUR]) / SUM(Raw_FuelLog[Distance_km])</f>
        <v>0.10532001395916946</v>
      </c>
      <c r="W10" cm="1">
        <f t="array" ref="W10">IF(Raw_FuelLog[[#This Row],[ID]]=1,0,Raw_FuelLog[[#This Row],[Date]]-INDEX(Raw_FuelLog[Date],Raw_FuelLog[[#This Row],[ID]]-1))</f>
        <v>8</v>
      </c>
      <c r="X10" t="str">
        <f t="shared" si="2"/>
        <v>Same Day</v>
      </c>
      <c r="Y10" t="str">
        <f t="shared" si="3"/>
        <v>Foreign</v>
      </c>
    </row>
    <row r="11" spans="1:28" x14ac:dyDescent="0.25">
      <c r="A11" s="1">
        <v>10</v>
      </c>
      <c r="B11" s="2">
        <v>43883</v>
      </c>
      <c r="C11" s="1">
        <f t="shared" si="4"/>
        <v>22</v>
      </c>
      <c r="D11" s="1" t="str">
        <f>TEXT(Raw_FuelLog[[#This Row],[Date]], "mmm")</f>
        <v>Feb</v>
      </c>
      <c r="E11" s="1">
        <f t="shared" si="0"/>
        <v>2020</v>
      </c>
      <c r="F11" s="1">
        <v>4388</v>
      </c>
      <c r="G11" s="3">
        <v>46.49</v>
      </c>
      <c r="H11" s="3">
        <f>AVERAGE(Raw_FuelLog[Amount_EUR])</f>
        <v>43.897381818181827</v>
      </c>
      <c r="I11" s="6">
        <v>1.1910000000000001</v>
      </c>
      <c r="J11" s="6">
        <f>AVERAGE(Raw_FuelLog[Price_EUR_L])</f>
        <v>1.5266109090909097</v>
      </c>
      <c r="K11" s="6">
        <v>39.04</v>
      </c>
      <c r="L11" s="6">
        <f>AVERAGE(Raw_FuelLog[Volume_L])</f>
        <v>28.621159999999996</v>
      </c>
      <c r="M11" s="3">
        <v>6.77</v>
      </c>
      <c r="N11" t="s">
        <v>37</v>
      </c>
      <c r="O11" t="s">
        <v>30</v>
      </c>
      <c r="P11" s="1">
        <v>1</v>
      </c>
      <c r="Q11" s="6">
        <v>6.77</v>
      </c>
      <c r="R11" s="3">
        <v>6.8584689345885712</v>
      </c>
      <c r="S11" s="1">
        <f t="shared" si="1"/>
        <v>597</v>
      </c>
      <c r="T11" s="7">
        <v>98</v>
      </c>
      <c r="U11" s="20">
        <f>IF(
    OR(Raw_FuelLog[[#This Row],[Cons_Est_L_100km]]="", Raw_FuelLog[[#This Row],[Price_EUR_L]]=""),
    "",
    Raw_FuelLog[[#This Row],[Price_EUR_L]] * (Raw_FuelLog[[#This Row],[Cons_Est_L_100km]]/100)
)</f>
        <v>8.06307E-2</v>
      </c>
      <c r="V11" s="6">
        <f>SUM(Raw_FuelLog[Amount_EUR]) / SUM(Raw_FuelLog[Distance_km])</f>
        <v>0.10532001395916946</v>
      </c>
      <c r="W11" cm="1">
        <f t="array" ref="W11">IF(Raw_FuelLog[[#This Row],[ID]]=1,0,Raw_FuelLog[[#This Row],[Date]]-INDEX(Raw_FuelLog[Date],Raw_FuelLog[[#This Row],[ID]]-1))</f>
        <v>0</v>
      </c>
      <c r="X11" t="str">
        <f t="shared" si="2"/>
        <v>Same Day</v>
      </c>
      <c r="Y11" t="str">
        <f t="shared" si="3"/>
        <v>Foreign</v>
      </c>
    </row>
    <row r="12" spans="1:28" x14ac:dyDescent="0.25">
      <c r="A12" s="1">
        <v>11</v>
      </c>
      <c r="B12" s="2">
        <v>43883</v>
      </c>
      <c r="C12" s="1">
        <f t="shared" si="4"/>
        <v>22</v>
      </c>
      <c r="D12" s="1" t="str">
        <f>TEXT(Raw_FuelLog[[#This Row],[Date]], "mmm")</f>
        <v>Feb</v>
      </c>
      <c r="E12" s="1">
        <f t="shared" si="0"/>
        <v>2020</v>
      </c>
      <c r="F12" s="1">
        <v>4790</v>
      </c>
      <c r="G12" s="3">
        <v>31.75</v>
      </c>
      <c r="H12" s="3">
        <f>AVERAGE(Raw_FuelLog[Amount_EUR])</f>
        <v>43.897381818181827</v>
      </c>
      <c r="I12" s="6">
        <v>1.1659999999999999</v>
      </c>
      <c r="J12" s="6">
        <f>AVERAGE(Raw_FuelLog[Price_EUR_L])</f>
        <v>1.5266109090909097</v>
      </c>
      <c r="K12" s="6">
        <v>27.22</v>
      </c>
      <c r="L12" s="6">
        <f>AVERAGE(Raw_FuelLog[Volume_L])</f>
        <v>28.621159999999996</v>
      </c>
      <c r="M12" s="3">
        <v>6.94</v>
      </c>
      <c r="N12" t="s">
        <v>38</v>
      </c>
      <c r="O12" t="s">
        <v>30</v>
      </c>
      <c r="P12" s="1">
        <v>1</v>
      </c>
      <c r="Q12" s="6">
        <v>6.94</v>
      </c>
      <c r="R12" s="3">
        <v>6.8584689345885712</v>
      </c>
      <c r="S12" s="1">
        <f t="shared" si="1"/>
        <v>402</v>
      </c>
      <c r="T12" s="7">
        <v>95</v>
      </c>
      <c r="U12" s="20">
        <f>IF(
    OR(Raw_FuelLog[[#This Row],[Cons_Est_L_100km]]="", Raw_FuelLog[[#This Row],[Price_EUR_L]]=""),
    "",
    Raw_FuelLog[[#This Row],[Price_EUR_L]] * (Raw_FuelLog[[#This Row],[Cons_Est_L_100km]]/100)
)</f>
        <v>8.0920400000000003E-2</v>
      </c>
      <c r="V12" s="6">
        <f>SUM(Raw_FuelLog[Amount_EUR]) / SUM(Raw_FuelLog[Distance_km])</f>
        <v>0.10532001395916946</v>
      </c>
      <c r="W12" cm="1">
        <f t="array" ref="W12">IF(Raw_FuelLog[[#This Row],[ID]]=1,0,Raw_FuelLog[[#This Row],[Date]]-INDEX(Raw_FuelLog[Date],Raw_FuelLog[[#This Row],[ID]]-1))</f>
        <v>0</v>
      </c>
      <c r="X12" t="str">
        <f t="shared" si="2"/>
        <v>Same Day</v>
      </c>
      <c r="Y12" t="str">
        <f t="shared" si="3"/>
        <v>Foreign</v>
      </c>
    </row>
    <row r="13" spans="1:28" x14ac:dyDescent="0.25">
      <c r="A13" s="1">
        <v>12</v>
      </c>
      <c r="B13" s="2">
        <v>43895</v>
      </c>
      <c r="C13" s="1">
        <f t="shared" si="4"/>
        <v>5</v>
      </c>
      <c r="D13" s="1" t="str">
        <f>TEXT(Raw_FuelLog[[#This Row],[Date]], "mmm")</f>
        <v>Mar</v>
      </c>
      <c r="E13" s="1">
        <f t="shared" si="0"/>
        <v>2020</v>
      </c>
      <c r="F13" s="1">
        <v>5407</v>
      </c>
      <c r="G13" s="3">
        <v>55.6</v>
      </c>
      <c r="H13" s="3">
        <f>AVERAGE(Raw_FuelLog[Amount_EUR])</f>
        <v>43.897381818181827</v>
      </c>
      <c r="I13" s="6">
        <v>1.2989999999999999</v>
      </c>
      <c r="J13" s="6">
        <f>AVERAGE(Raw_FuelLog[Price_EUR_L])</f>
        <v>1.5266109090909097</v>
      </c>
      <c r="K13" s="6">
        <v>42.8</v>
      </c>
      <c r="L13" s="6">
        <f>AVERAGE(Raw_FuelLog[Volume_L])</f>
        <v>28.621159999999996</v>
      </c>
      <c r="M13" s="3">
        <v>6.71</v>
      </c>
      <c r="N13" t="s">
        <v>39</v>
      </c>
      <c r="O13" t="s">
        <v>26</v>
      </c>
      <c r="P13" s="1">
        <v>1</v>
      </c>
      <c r="Q13" s="6">
        <v>6.71</v>
      </c>
      <c r="R13" s="3">
        <v>6.8584689345885712</v>
      </c>
      <c r="S13" s="1">
        <f t="shared" si="1"/>
        <v>617</v>
      </c>
      <c r="T13" s="7">
        <v>95</v>
      </c>
      <c r="U13" s="20">
        <f>IF(
    OR(Raw_FuelLog[[#This Row],[Cons_Est_L_100km]]="", Raw_FuelLog[[#This Row],[Price_EUR_L]]=""),
    "",
    Raw_FuelLog[[#This Row],[Price_EUR_L]] * (Raw_FuelLog[[#This Row],[Cons_Est_L_100km]]/100)
)</f>
        <v>8.7162899999999988E-2</v>
      </c>
      <c r="V13" s="6">
        <f>SUM(Raw_FuelLog[Amount_EUR]) / SUM(Raw_FuelLog[Distance_km])</f>
        <v>0.10532001395916946</v>
      </c>
      <c r="W13" cm="1">
        <f t="array" ref="W13">IF(Raw_FuelLog[[#This Row],[ID]]=1,0,Raw_FuelLog[[#This Row],[Date]]-INDEX(Raw_FuelLog[Date],Raw_FuelLog[[#This Row],[ID]]-1))</f>
        <v>12</v>
      </c>
      <c r="X13" t="str">
        <f t="shared" si="2"/>
        <v>Single</v>
      </c>
      <c r="Y13" t="str">
        <f t="shared" si="3"/>
        <v>Domestic</v>
      </c>
    </row>
    <row r="14" spans="1:28" x14ac:dyDescent="0.25">
      <c r="A14" s="1">
        <v>13</v>
      </c>
      <c r="B14" s="2">
        <v>43898</v>
      </c>
      <c r="C14" s="1">
        <f t="shared" si="4"/>
        <v>8</v>
      </c>
      <c r="D14" s="1" t="str">
        <f>TEXT(Raw_FuelLog[[#This Row],[Date]], "mmm")</f>
        <v>Mar</v>
      </c>
      <c r="E14" s="1">
        <f t="shared" si="0"/>
        <v>2020</v>
      </c>
      <c r="F14" s="1">
        <v>5929</v>
      </c>
      <c r="G14" s="3">
        <v>38.1</v>
      </c>
      <c r="H14" s="3">
        <f>AVERAGE(Raw_FuelLog[Amount_EUR])</f>
        <v>43.897381818181827</v>
      </c>
      <c r="I14" s="6">
        <v>1.0880000000000001</v>
      </c>
      <c r="J14" s="6">
        <f>AVERAGE(Raw_FuelLog[Price_EUR_L])</f>
        <v>1.5266109090909097</v>
      </c>
      <c r="K14" s="6">
        <v>35.020000000000003</v>
      </c>
      <c r="L14" s="6">
        <f>AVERAGE(Raw_FuelLog[Volume_L])</f>
        <v>28.621159999999996</v>
      </c>
      <c r="M14" s="3">
        <v>7.5</v>
      </c>
      <c r="N14" t="s">
        <v>40</v>
      </c>
      <c r="O14" t="s">
        <v>41</v>
      </c>
      <c r="P14" s="1">
        <v>1</v>
      </c>
      <c r="Q14" s="6">
        <v>7.5</v>
      </c>
      <c r="R14" s="3">
        <v>6.8584689345885712</v>
      </c>
      <c r="S14" s="1">
        <f t="shared" si="1"/>
        <v>522</v>
      </c>
      <c r="T14" s="7">
        <v>95</v>
      </c>
      <c r="U14" s="20">
        <f>IF(
    OR(Raw_FuelLog[[#This Row],[Cons_Est_L_100km]]="", Raw_FuelLog[[#This Row],[Price_EUR_L]]=""),
    "",
    Raw_FuelLog[[#This Row],[Price_EUR_L]] * (Raw_FuelLog[[#This Row],[Cons_Est_L_100km]]/100)
)</f>
        <v>8.1600000000000006E-2</v>
      </c>
      <c r="V14" s="6">
        <f>SUM(Raw_FuelLog[Amount_EUR]) / SUM(Raw_FuelLog[Distance_km])</f>
        <v>0.10532001395916946</v>
      </c>
      <c r="W14" cm="1">
        <f t="array" ref="W14">IF(Raw_FuelLog[[#This Row],[ID]]=1,0,Raw_FuelLog[[#This Row],[Date]]-INDEX(Raw_FuelLog[Date],Raw_FuelLog[[#This Row],[ID]]-1))</f>
        <v>3</v>
      </c>
      <c r="X14" t="str">
        <f t="shared" si="2"/>
        <v>Same Day</v>
      </c>
      <c r="Y14" t="str">
        <f t="shared" si="3"/>
        <v>Foreign</v>
      </c>
    </row>
    <row r="15" spans="1:28" x14ac:dyDescent="0.25">
      <c r="A15" s="1">
        <v>14</v>
      </c>
      <c r="B15" s="2">
        <v>43898</v>
      </c>
      <c r="C15" s="1">
        <f t="shared" si="4"/>
        <v>8</v>
      </c>
      <c r="D15" s="1" t="str">
        <f>TEXT(Raw_FuelLog[[#This Row],[Date]], "mmm")</f>
        <v>Mar</v>
      </c>
      <c r="E15" s="1">
        <f t="shared" si="0"/>
        <v>2020</v>
      </c>
      <c r="F15" s="1">
        <v>6188</v>
      </c>
      <c r="G15" s="3">
        <v>21.35</v>
      </c>
      <c r="H15" s="3">
        <f>AVERAGE(Raw_FuelLog[Amount_EUR])</f>
        <v>43.897381818181827</v>
      </c>
      <c r="I15" s="6">
        <v>1.099</v>
      </c>
      <c r="J15" s="6">
        <f>AVERAGE(Raw_FuelLog[Price_EUR_L])</f>
        <v>1.5266109090909097</v>
      </c>
      <c r="K15" s="6">
        <v>19.427</v>
      </c>
      <c r="L15" s="6">
        <f>AVERAGE(Raw_FuelLog[Volume_L])</f>
        <v>28.621159999999996</v>
      </c>
      <c r="M15" s="3">
        <v>8.3000000000000007</v>
      </c>
      <c r="N15" t="s">
        <v>42</v>
      </c>
      <c r="O15" t="s">
        <v>41</v>
      </c>
      <c r="P15" s="1">
        <v>1</v>
      </c>
      <c r="Q15" s="6">
        <v>8.3000000000000007</v>
      </c>
      <c r="R15" s="3">
        <v>6.8584689345885712</v>
      </c>
      <c r="S15" s="1">
        <f t="shared" si="1"/>
        <v>259</v>
      </c>
      <c r="T15" s="7">
        <v>95</v>
      </c>
      <c r="U15" s="20">
        <f>IF(
    OR(Raw_FuelLog[[#This Row],[Cons_Est_L_100km]]="", Raw_FuelLog[[#This Row],[Price_EUR_L]]=""),
    "",
    Raw_FuelLog[[#This Row],[Price_EUR_L]] * (Raw_FuelLog[[#This Row],[Cons_Est_L_100km]]/100)
)</f>
        <v>9.1217000000000006E-2</v>
      </c>
      <c r="V15" s="6">
        <f>SUM(Raw_FuelLog[Amount_EUR]) / SUM(Raw_FuelLog[Distance_km])</f>
        <v>0.10532001395916946</v>
      </c>
      <c r="W15" cm="1">
        <f t="array" ref="W15">IF(Raw_FuelLog[[#This Row],[ID]]=1,0,Raw_FuelLog[[#This Row],[Date]]-INDEX(Raw_FuelLog[Date],Raw_FuelLog[[#This Row],[ID]]-1))</f>
        <v>0</v>
      </c>
      <c r="X15" t="str">
        <f t="shared" si="2"/>
        <v>Same Day</v>
      </c>
      <c r="Y15" t="str">
        <f t="shared" si="3"/>
        <v>Foreign</v>
      </c>
    </row>
    <row r="16" spans="1:28" x14ac:dyDescent="0.25">
      <c r="A16" s="1">
        <v>15</v>
      </c>
      <c r="B16" s="2">
        <v>43905</v>
      </c>
      <c r="C16" s="1">
        <f t="shared" si="4"/>
        <v>15</v>
      </c>
      <c r="D16" s="1" t="str">
        <f>TEXT(Raw_FuelLog[[#This Row],[Date]], "mmm")</f>
        <v>Mar</v>
      </c>
      <c r="E16" s="1">
        <f t="shared" si="0"/>
        <v>2020</v>
      </c>
      <c r="F16" s="1">
        <v>6489</v>
      </c>
      <c r="G16" s="3">
        <v>26.32</v>
      </c>
      <c r="H16" s="3">
        <f>AVERAGE(Raw_FuelLog[Amount_EUR])</f>
        <v>43.897381818181827</v>
      </c>
      <c r="I16" s="6">
        <v>1.054</v>
      </c>
      <c r="J16" s="6">
        <f>AVERAGE(Raw_FuelLog[Price_EUR_L])</f>
        <v>1.5266109090909097</v>
      </c>
      <c r="K16" s="6">
        <v>24.97</v>
      </c>
      <c r="L16" s="6">
        <f>AVERAGE(Raw_FuelLog[Volume_L])</f>
        <v>28.621159999999996</v>
      </c>
      <c r="M16" s="3">
        <v>8.36</v>
      </c>
      <c r="N16" t="s">
        <v>42</v>
      </c>
      <c r="O16" t="s">
        <v>41</v>
      </c>
      <c r="P16" s="1">
        <v>1</v>
      </c>
      <c r="Q16" s="6">
        <v>8.36</v>
      </c>
      <c r="R16" s="3">
        <v>6.8584689345885712</v>
      </c>
      <c r="S16" s="1">
        <f t="shared" si="1"/>
        <v>301</v>
      </c>
      <c r="T16" s="7">
        <v>95</v>
      </c>
      <c r="U16" s="20">
        <f>IF(
    OR(Raw_FuelLog[[#This Row],[Cons_Est_L_100km]]="", Raw_FuelLog[[#This Row],[Price_EUR_L]]=""),
    "",
    Raw_FuelLog[[#This Row],[Price_EUR_L]] * (Raw_FuelLog[[#This Row],[Cons_Est_L_100km]]/100)
)</f>
        <v>8.8114399999999996E-2</v>
      </c>
      <c r="V16" s="6">
        <f>SUM(Raw_FuelLog[Amount_EUR]) / SUM(Raw_FuelLog[Distance_km])</f>
        <v>0.10532001395916946</v>
      </c>
      <c r="W16" cm="1">
        <f t="array" ref="W16">IF(Raw_FuelLog[[#This Row],[ID]]=1,0,Raw_FuelLog[[#This Row],[Date]]-INDEX(Raw_FuelLog[Date],Raw_FuelLog[[#This Row],[ID]]-1))</f>
        <v>7</v>
      </c>
      <c r="X16" t="str">
        <f t="shared" si="2"/>
        <v>Same Day</v>
      </c>
      <c r="Y16" t="str">
        <f t="shared" si="3"/>
        <v>Foreign</v>
      </c>
    </row>
    <row r="17" spans="1:25" x14ac:dyDescent="0.25">
      <c r="A17" s="1">
        <v>16</v>
      </c>
      <c r="B17" s="2">
        <v>43905</v>
      </c>
      <c r="C17" s="1">
        <f t="shared" si="4"/>
        <v>15</v>
      </c>
      <c r="D17" s="1" t="str">
        <f>TEXT(Raw_FuelLog[[#This Row],[Date]], "mmm")</f>
        <v>Mar</v>
      </c>
      <c r="E17" s="1">
        <f t="shared" si="0"/>
        <v>2020</v>
      </c>
      <c r="F17" s="1">
        <v>6747</v>
      </c>
      <c r="G17" s="3">
        <v>21.66</v>
      </c>
      <c r="H17" s="3">
        <f>AVERAGE(Raw_FuelLog[Amount_EUR])</f>
        <v>43.897381818181827</v>
      </c>
      <c r="I17" s="6">
        <v>1.004</v>
      </c>
      <c r="J17" s="6">
        <f>AVERAGE(Raw_FuelLog[Price_EUR_L])</f>
        <v>1.5266109090909097</v>
      </c>
      <c r="K17" s="6">
        <v>21.57</v>
      </c>
      <c r="L17" s="6">
        <f>AVERAGE(Raw_FuelLog[Volume_L])</f>
        <v>28.621159999999996</v>
      </c>
      <c r="M17" s="3">
        <v>6.92</v>
      </c>
      <c r="N17" t="s">
        <v>40</v>
      </c>
      <c r="O17" t="s">
        <v>41</v>
      </c>
      <c r="P17" s="1">
        <v>1</v>
      </c>
      <c r="Q17" s="6">
        <v>6.92</v>
      </c>
      <c r="R17" s="3">
        <v>6.8584689345885712</v>
      </c>
      <c r="S17" s="1">
        <f t="shared" si="1"/>
        <v>258</v>
      </c>
      <c r="T17" s="7">
        <v>95</v>
      </c>
      <c r="U17" s="20">
        <f>IF(
    OR(Raw_FuelLog[[#This Row],[Cons_Est_L_100km]]="", Raw_FuelLog[[#This Row],[Price_EUR_L]]=""),
    "",
    Raw_FuelLog[[#This Row],[Price_EUR_L]] * (Raw_FuelLog[[#This Row],[Cons_Est_L_100km]]/100)
)</f>
        <v>6.9476799999999991E-2</v>
      </c>
      <c r="V17" s="6">
        <f>SUM(Raw_FuelLog[Amount_EUR]) / SUM(Raw_FuelLog[Distance_km])</f>
        <v>0.10532001395916946</v>
      </c>
      <c r="W17" cm="1">
        <f t="array" ref="W17">IF(Raw_FuelLog[[#This Row],[ID]]=1,0,Raw_FuelLog[[#This Row],[Date]]-INDEX(Raw_FuelLog[Date],Raw_FuelLog[[#This Row],[ID]]-1))</f>
        <v>0</v>
      </c>
      <c r="X17" t="str">
        <f t="shared" si="2"/>
        <v>Same Day</v>
      </c>
      <c r="Y17" t="str">
        <f t="shared" si="3"/>
        <v>Foreign</v>
      </c>
    </row>
    <row r="18" spans="1:25" x14ac:dyDescent="0.25">
      <c r="A18" s="1">
        <v>17</v>
      </c>
      <c r="B18" s="2">
        <v>43920</v>
      </c>
      <c r="C18" s="1">
        <f t="shared" si="4"/>
        <v>30</v>
      </c>
      <c r="D18" s="1" t="str">
        <f>TEXT(Raw_FuelLog[[#This Row],[Date]], "mmm")</f>
        <v>Mar</v>
      </c>
      <c r="E18" s="1">
        <f t="shared" si="0"/>
        <v>2020</v>
      </c>
      <c r="F18" s="1">
        <v>7249</v>
      </c>
      <c r="G18" s="3">
        <v>19.989999999999998</v>
      </c>
      <c r="H18" s="3">
        <f>AVERAGE(Raw_FuelLog[Amount_EUR])</f>
        <v>43.897381818181827</v>
      </c>
      <c r="I18" s="6">
        <v>1.155</v>
      </c>
      <c r="J18" s="6">
        <f>AVERAGE(Raw_FuelLog[Price_EUR_L])</f>
        <v>1.5266109090909097</v>
      </c>
      <c r="K18" s="6">
        <v>17.309999999999999</v>
      </c>
      <c r="L18" s="6">
        <f>AVERAGE(Raw_FuelLog[Volume_L])</f>
        <v>28.621159999999996</v>
      </c>
      <c r="N18" t="s">
        <v>27</v>
      </c>
      <c r="O18" t="s">
        <v>26</v>
      </c>
      <c r="P18" s="1">
        <v>0</v>
      </c>
      <c r="Q18" s="6">
        <v>6.8897424657534243</v>
      </c>
      <c r="R18" s="3">
        <v>6.8584689345885712</v>
      </c>
      <c r="S18" s="1">
        <f t="shared" si="1"/>
        <v>502</v>
      </c>
      <c r="T18" s="7">
        <v>95</v>
      </c>
      <c r="U18" s="20">
        <f>IF(
    OR(Raw_FuelLog[[#This Row],[Cons_Est_L_100km]]="", Raw_FuelLog[[#This Row],[Price_EUR_L]]=""),
    "",
    Raw_FuelLog[[#This Row],[Price_EUR_L]] * (Raw_FuelLog[[#This Row],[Cons_Est_L_100km]]/100)
)</f>
        <v>7.9576525479452057E-2</v>
      </c>
      <c r="V18" s="6">
        <f>SUM(Raw_FuelLog[Amount_EUR]) / SUM(Raw_FuelLog[Distance_km])</f>
        <v>0.10532001395916946</v>
      </c>
      <c r="W18" cm="1">
        <f t="array" ref="W18">IF(Raw_FuelLog[[#This Row],[ID]]=1,0,Raw_FuelLog[[#This Row],[Date]]-INDEX(Raw_FuelLog[Date],Raw_FuelLog[[#This Row],[ID]]-1))</f>
        <v>15</v>
      </c>
      <c r="X18" t="str">
        <f t="shared" si="2"/>
        <v>Single</v>
      </c>
      <c r="Y18" t="str">
        <f t="shared" si="3"/>
        <v>Domestic</v>
      </c>
    </row>
    <row r="19" spans="1:25" x14ac:dyDescent="0.25">
      <c r="A19" s="1">
        <v>18</v>
      </c>
      <c r="B19" s="2">
        <v>43935</v>
      </c>
      <c r="C19" s="1">
        <f t="shared" si="4"/>
        <v>14</v>
      </c>
      <c r="D19" s="1" t="str">
        <f>TEXT(Raw_FuelLog[[#This Row],[Date]], "mmm")</f>
        <v>Apr</v>
      </c>
      <c r="E19" s="1">
        <f t="shared" si="0"/>
        <v>2020</v>
      </c>
      <c r="F19" s="1">
        <v>7488</v>
      </c>
      <c r="G19" s="3">
        <v>20</v>
      </c>
      <c r="H19" s="3">
        <f>AVERAGE(Raw_FuelLog[Amount_EUR])</f>
        <v>43.897381818181827</v>
      </c>
      <c r="I19" s="6">
        <v>1.119</v>
      </c>
      <c r="J19" s="6">
        <f>AVERAGE(Raw_FuelLog[Price_EUR_L])</f>
        <v>1.5266109090909097</v>
      </c>
      <c r="K19" s="6">
        <v>17.873000000000001</v>
      </c>
      <c r="L19" s="6">
        <f>AVERAGE(Raw_FuelLog[Volume_L])</f>
        <v>28.621159999999996</v>
      </c>
      <c r="N19" t="s">
        <v>39</v>
      </c>
      <c r="O19" t="s">
        <v>26</v>
      </c>
      <c r="P19" s="1">
        <v>0</v>
      </c>
      <c r="Q19" s="6">
        <v>6.8753369863013694</v>
      </c>
      <c r="R19" s="3">
        <v>6.8584689345885712</v>
      </c>
      <c r="S19" s="1">
        <f t="shared" si="1"/>
        <v>239</v>
      </c>
      <c r="T19" s="7">
        <v>95</v>
      </c>
      <c r="U19" s="20">
        <f>IF(
    OR(Raw_FuelLog[[#This Row],[Cons_Est_L_100km]]="", Raw_FuelLog[[#This Row],[Price_EUR_L]]=""),
    "",
    Raw_FuelLog[[#This Row],[Price_EUR_L]] * (Raw_FuelLog[[#This Row],[Cons_Est_L_100km]]/100)
)</f>
        <v>7.6935020876712321E-2</v>
      </c>
      <c r="V19" s="6">
        <f>SUM(Raw_FuelLog[Amount_EUR]) / SUM(Raw_FuelLog[Distance_km])</f>
        <v>0.10532001395916946</v>
      </c>
      <c r="W19" cm="1">
        <f t="array" ref="W19">IF(Raw_FuelLog[[#This Row],[ID]]=1,0,Raw_FuelLog[[#This Row],[Date]]-INDEX(Raw_FuelLog[Date],Raw_FuelLog[[#This Row],[ID]]-1))</f>
        <v>15</v>
      </c>
      <c r="X19" t="str">
        <f t="shared" si="2"/>
        <v>Single</v>
      </c>
      <c r="Y19" t="str">
        <f t="shared" si="3"/>
        <v>Domestic</v>
      </c>
    </row>
    <row r="20" spans="1:25" x14ac:dyDescent="0.25">
      <c r="A20" s="1">
        <v>19</v>
      </c>
      <c r="B20" s="2">
        <v>43947</v>
      </c>
      <c r="C20" s="1">
        <f t="shared" si="4"/>
        <v>26</v>
      </c>
      <c r="D20" s="1" t="str">
        <f>TEXT(Raw_FuelLog[[#This Row],[Date]], "mmm")</f>
        <v>Apr</v>
      </c>
      <c r="E20" s="1">
        <f t="shared" si="0"/>
        <v>2020</v>
      </c>
      <c r="F20" s="1">
        <v>7819</v>
      </c>
      <c r="G20" s="3">
        <v>20</v>
      </c>
      <c r="H20" s="3">
        <f>AVERAGE(Raw_FuelLog[Amount_EUR])</f>
        <v>43.897381818181827</v>
      </c>
      <c r="I20" s="6">
        <v>1.109</v>
      </c>
      <c r="J20" s="6">
        <f>AVERAGE(Raw_FuelLog[Price_EUR_L])</f>
        <v>1.5266109090909097</v>
      </c>
      <c r="K20" s="6">
        <v>18.033999999999999</v>
      </c>
      <c r="L20" s="6">
        <f>AVERAGE(Raw_FuelLog[Volume_L])</f>
        <v>28.621159999999996</v>
      </c>
      <c r="N20" t="s">
        <v>39</v>
      </c>
      <c r="O20" t="s">
        <v>26</v>
      </c>
      <c r="P20" s="1">
        <v>0</v>
      </c>
      <c r="Q20" s="6">
        <v>6.8553863013698626</v>
      </c>
      <c r="R20" s="3">
        <v>6.8584689345885712</v>
      </c>
      <c r="S20" s="1">
        <f t="shared" si="1"/>
        <v>331</v>
      </c>
      <c r="T20" s="7">
        <v>95</v>
      </c>
      <c r="U20" s="20">
        <f>IF(
    OR(Raw_FuelLog[[#This Row],[Cons_Est_L_100km]]="", Raw_FuelLog[[#This Row],[Price_EUR_L]]=""),
    "",
    Raw_FuelLog[[#This Row],[Price_EUR_L]] * (Raw_FuelLog[[#This Row],[Cons_Est_L_100km]]/100)
)</f>
        <v>7.6026234082191779E-2</v>
      </c>
      <c r="V20" s="6">
        <f>SUM(Raw_FuelLog[Amount_EUR]) / SUM(Raw_FuelLog[Distance_km])</f>
        <v>0.10532001395916946</v>
      </c>
      <c r="W20" cm="1">
        <f t="array" ref="W20">IF(Raw_FuelLog[[#This Row],[ID]]=1,0,Raw_FuelLog[[#This Row],[Date]]-INDEX(Raw_FuelLog[Date],Raw_FuelLog[[#This Row],[ID]]-1))</f>
        <v>12</v>
      </c>
      <c r="X20" t="str">
        <f t="shared" si="2"/>
        <v>Single</v>
      </c>
      <c r="Y20" t="str">
        <f t="shared" si="3"/>
        <v>Domestic</v>
      </c>
    </row>
    <row r="21" spans="1:25" x14ac:dyDescent="0.25">
      <c r="A21" s="1">
        <v>20</v>
      </c>
      <c r="B21" s="2">
        <v>43953</v>
      </c>
      <c r="C21" s="1">
        <f t="shared" si="4"/>
        <v>2</v>
      </c>
      <c r="D21" s="1" t="str">
        <f>TEXT(Raw_FuelLog[[#This Row],[Date]], "mmm")</f>
        <v>May</v>
      </c>
      <c r="E21" s="1">
        <f t="shared" si="0"/>
        <v>2020</v>
      </c>
      <c r="F21" s="1">
        <v>8100</v>
      </c>
      <c r="G21" s="3">
        <v>30</v>
      </c>
      <c r="H21" s="3">
        <f>AVERAGE(Raw_FuelLog[Amount_EUR])</f>
        <v>43.897381818181827</v>
      </c>
      <c r="I21" s="6">
        <v>1.085</v>
      </c>
      <c r="J21" s="6">
        <f>AVERAGE(Raw_FuelLog[Price_EUR_L])</f>
        <v>1.5266109090909097</v>
      </c>
      <c r="K21" s="6">
        <v>27.65</v>
      </c>
      <c r="L21" s="6">
        <f>AVERAGE(Raw_FuelLog[Volume_L])</f>
        <v>28.621159999999996</v>
      </c>
      <c r="N21" t="s">
        <v>39</v>
      </c>
      <c r="O21" t="s">
        <v>26</v>
      </c>
      <c r="P21" s="1">
        <v>0</v>
      </c>
      <c r="Q21" s="6">
        <v>6.8384493150684929</v>
      </c>
      <c r="R21" s="3">
        <v>6.8584689345885712</v>
      </c>
      <c r="S21" s="1">
        <f t="shared" si="1"/>
        <v>281</v>
      </c>
      <c r="T21" s="7">
        <v>95</v>
      </c>
      <c r="U21" s="20">
        <f>IF(
    OR(Raw_FuelLog[[#This Row],[Cons_Est_L_100km]]="", Raw_FuelLog[[#This Row],[Price_EUR_L]]=""),
    "",
    Raw_FuelLog[[#This Row],[Price_EUR_L]] * (Raw_FuelLog[[#This Row],[Cons_Est_L_100km]]/100)
)</f>
        <v>7.4197175068493146E-2</v>
      </c>
      <c r="V21" s="6">
        <f>SUM(Raw_FuelLog[Amount_EUR]) / SUM(Raw_FuelLog[Distance_km])</f>
        <v>0.10532001395916946</v>
      </c>
      <c r="W21" cm="1">
        <f t="array" ref="W21">IF(Raw_FuelLog[[#This Row],[ID]]=1,0,Raw_FuelLog[[#This Row],[Date]]-INDEX(Raw_FuelLog[Date],Raw_FuelLog[[#This Row],[ID]]-1))</f>
        <v>6</v>
      </c>
      <c r="X21" t="str">
        <f t="shared" si="2"/>
        <v>Single</v>
      </c>
      <c r="Y21" t="str">
        <f t="shared" si="3"/>
        <v>Domestic</v>
      </c>
    </row>
    <row r="22" spans="1:25" x14ac:dyDescent="0.25">
      <c r="A22" s="1">
        <v>21</v>
      </c>
      <c r="B22" s="2">
        <v>43963</v>
      </c>
      <c r="C22" s="1">
        <f t="shared" si="4"/>
        <v>12</v>
      </c>
      <c r="D22" s="1" t="str">
        <f>TEXT(Raw_FuelLog[[#This Row],[Date]], "mmm")</f>
        <v>May</v>
      </c>
      <c r="E22" s="1">
        <f t="shared" si="0"/>
        <v>2020</v>
      </c>
      <c r="F22" s="1">
        <v>8484</v>
      </c>
      <c r="G22" s="3">
        <v>20</v>
      </c>
      <c r="H22" s="3">
        <f>AVERAGE(Raw_FuelLog[Amount_EUR])</f>
        <v>43.897381818181827</v>
      </c>
      <c r="I22" s="6">
        <v>1.085</v>
      </c>
      <c r="J22" s="6">
        <f>AVERAGE(Raw_FuelLog[Price_EUR_L])</f>
        <v>1.5266109090909097</v>
      </c>
      <c r="K22" s="6">
        <v>18.43</v>
      </c>
      <c r="L22" s="6">
        <f>AVERAGE(Raw_FuelLog[Volume_L])</f>
        <v>28.621159999999996</v>
      </c>
      <c r="N22" t="s">
        <v>39</v>
      </c>
      <c r="O22" t="s">
        <v>26</v>
      </c>
      <c r="P22" s="1">
        <v>0</v>
      </c>
      <c r="Q22" s="6">
        <v>6.8153041095890403</v>
      </c>
      <c r="R22" s="3">
        <v>6.8584689345885712</v>
      </c>
      <c r="S22" s="1">
        <f t="shared" si="1"/>
        <v>384</v>
      </c>
      <c r="T22" s="7">
        <v>95</v>
      </c>
      <c r="U22" s="20">
        <f>IF(
    OR(Raw_FuelLog[[#This Row],[Cons_Est_L_100km]]="", Raw_FuelLog[[#This Row],[Price_EUR_L]]=""),
    "",
    Raw_FuelLog[[#This Row],[Price_EUR_L]] * (Raw_FuelLog[[#This Row],[Cons_Est_L_100km]]/100)
)</f>
        <v>7.394604958904108E-2</v>
      </c>
      <c r="V22" s="6">
        <f>SUM(Raw_FuelLog[Amount_EUR]) / SUM(Raw_FuelLog[Distance_km])</f>
        <v>0.10532001395916946</v>
      </c>
      <c r="W22" cm="1">
        <f t="array" ref="W22">IF(Raw_FuelLog[[#This Row],[ID]]=1,0,Raw_FuelLog[[#This Row],[Date]]-INDEX(Raw_FuelLog[Date],Raw_FuelLog[[#This Row],[ID]]-1))</f>
        <v>10</v>
      </c>
      <c r="X22" t="str">
        <f t="shared" si="2"/>
        <v>Single</v>
      </c>
      <c r="Y22" t="str">
        <f t="shared" si="3"/>
        <v>Domestic</v>
      </c>
    </row>
    <row r="23" spans="1:25" x14ac:dyDescent="0.25">
      <c r="A23" s="1">
        <v>22</v>
      </c>
      <c r="B23" s="2">
        <v>43965</v>
      </c>
      <c r="C23" s="1">
        <f t="shared" si="4"/>
        <v>14</v>
      </c>
      <c r="D23" s="1" t="str">
        <f>TEXT(Raw_FuelLog[[#This Row],[Date]], "mmm")</f>
        <v>May</v>
      </c>
      <c r="E23" s="1">
        <f t="shared" si="0"/>
        <v>2020</v>
      </c>
      <c r="F23" s="1">
        <v>8572</v>
      </c>
      <c r="G23" s="3">
        <v>29.38</v>
      </c>
      <c r="H23" s="3">
        <f>AVERAGE(Raw_FuelLog[Amount_EUR])</f>
        <v>43.897381818181827</v>
      </c>
      <c r="I23" s="6">
        <v>1.085</v>
      </c>
      <c r="J23" s="6">
        <f>AVERAGE(Raw_FuelLog[Price_EUR_L])</f>
        <v>1.5266109090909097</v>
      </c>
      <c r="K23" s="6">
        <v>27.08</v>
      </c>
      <c r="L23" s="6">
        <f>AVERAGE(Raw_FuelLog[Volume_L])</f>
        <v>28.621159999999996</v>
      </c>
      <c r="M23" s="3">
        <v>6.81</v>
      </c>
      <c r="N23" t="s">
        <v>27</v>
      </c>
      <c r="O23" t="s">
        <v>26</v>
      </c>
      <c r="P23" s="1">
        <v>1</v>
      </c>
      <c r="Q23" s="6">
        <v>6.81</v>
      </c>
      <c r="R23" s="3">
        <v>6.8584689345885712</v>
      </c>
      <c r="S23" s="1">
        <f t="shared" si="1"/>
        <v>88</v>
      </c>
      <c r="T23" s="7">
        <v>95</v>
      </c>
      <c r="U23" s="20">
        <f>IF(
    OR(Raw_FuelLog[[#This Row],[Cons_Est_L_100km]]="", Raw_FuelLog[[#This Row],[Price_EUR_L]]=""),
    "",
    Raw_FuelLog[[#This Row],[Price_EUR_L]] * (Raw_FuelLog[[#This Row],[Cons_Est_L_100km]]/100)
)</f>
        <v>7.3888499999999996E-2</v>
      </c>
      <c r="V23" s="6">
        <f>SUM(Raw_FuelLog[Amount_EUR]) / SUM(Raw_FuelLog[Distance_km])</f>
        <v>0.10532001395916946</v>
      </c>
      <c r="W23" cm="1">
        <f t="array" ref="W23">IF(Raw_FuelLog[[#This Row],[ID]]=1,0,Raw_FuelLog[[#This Row],[Date]]-INDEX(Raw_FuelLog[Date],Raw_FuelLog[[#This Row],[ID]]-1))</f>
        <v>2</v>
      </c>
      <c r="X23" t="str">
        <f t="shared" si="2"/>
        <v>Single</v>
      </c>
      <c r="Y23" t="str">
        <f t="shared" si="3"/>
        <v>Domestic</v>
      </c>
    </row>
    <row r="24" spans="1:25" x14ac:dyDescent="0.25">
      <c r="A24" s="1">
        <v>23</v>
      </c>
      <c r="B24" s="2">
        <v>43969</v>
      </c>
      <c r="C24" s="1">
        <f t="shared" si="4"/>
        <v>18</v>
      </c>
      <c r="D24" s="1" t="str">
        <f>TEXT(Raw_FuelLog[[#This Row],[Date]], "mmm")</f>
        <v>May</v>
      </c>
      <c r="E24" s="1">
        <f t="shared" si="0"/>
        <v>2020</v>
      </c>
      <c r="F24" s="1">
        <v>9134</v>
      </c>
      <c r="G24" s="3">
        <v>20</v>
      </c>
      <c r="H24" s="3">
        <f>AVERAGE(Raw_FuelLog[Amount_EUR])</f>
        <v>43.897381818181827</v>
      </c>
      <c r="I24" s="6">
        <v>1.085</v>
      </c>
      <c r="J24" s="6">
        <f>AVERAGE(Raw_FuelLog[Price_EUR_L])</f>
        <v>1.5266109090909097</v>
      </c>
      <c r="K24" s="6">
        <v>18.433</v>
      </c>
      <c r="L24" s="6">
        <f>AVERAGE(Raw_FuelLog[Volume_L])</f>
        <v>28.621159999999996</v>
      </c>
      <c r="N24" t="s">
        <v>39</v>
      </c>
      <c r="O24" t="s">
        <v>26</v>
      </c>
      <c r="P24" s="1">
        <v>0</v>
      </c>
      <c r="Q24" s="6">
        <v>6.6583492063492056</v>
      </c>
      <c r="R24" s="3">
        <v>6.8584689345885712</v>
      </c>
      <c r="S24" s="1">
        <f t="shared" si="1"/>
        <v>562</v>
      </c>
      <c r="T24" s="7">
        <v>95</v>
      </c>
      <c r="U24" s="20">
        <f>IF(
    OR(Raw_FuelLog[[#This Row],[Cons_Est_L_100km]]="", Raw_FuelLog[[#This Row],[Price_EUR_L]]=""),
    "",
    Raw_FuelLog[[#This Row],[Price_EUR_L]] * (Raw_FuelLog[[#This Row],[Cons_Est_L_100km]]/100)
)</f>
        <v>7.2243088888888876E-2</v>
      </c>
      <c r="V24" s="6">
        <f>SUM(Raw_FuelLog[Amount_EUR]) / SUM(Raw_FuelLog[Distance_km])</f>
        <v>0.10532001395916946</v>
      </c>
      <c r="W24" cm="1">
        <f t="array" ref="W24">IF(Raw_FuelLog[[#This Row],[ID]]=1,0,Raw_FuelLog[[#This Row],[Date]]-INDEX(Raw_FuelLog[Date],Raw_FuelLog[[#This Row],[ID]]-1))</f>
        <v>4</v>
      </c>
      <c r="X24" t="str">
        <f t="shared" si="2"/>
        <v>Single</v>
      </c>
      <c r="Y24" t="str">
        <f t="shared" si="3"/>
        <v>Domestic</v>
      </c>
    </row>
    <row r="25" spans="1:25" x14ac:dyDescent="0.25">
      <c r="A25" s="1">
        <v>24</v>
      </c>
      <c r="B25" s="2">
        <v>43973</v>
      </c>
      <c r="C25" s="1">
        <f t="shared" si="4"/>
        <v>22</v>
      </c>
      <c r="D25" s="1" t="str">
        <f>TEXT(Raw_FuelLog[[#This Row],[Date]], "mmm")</f>
        <v>May</v>
      </c>
      <c r="E25" s="1">
        <f t="shared" si="0"/>
        <v>2020</v>
      </c>
      <c r="F25" s="1">
        <v>9372</v>
      </c>
      <c r="G25" s="3">
        <v>25.05</v>
      </c>
      <c r="H25" s="3">
        <f>AVERAGE(Raw_FuelLog[Amount_EUR])</f>
        <v>43.897381818181827</v>
      </c>
      <c r="I25" s="6">
        <v>1.085</v>
      </c>
      <c r="J25" s="6">
        <f>AVERAGE(Raw_FuelLog[Price_EUR_L])</f>
        <v>1.5266109090909097</v>
      </c>
      <c r="K25" s="6">
        <v>23.09</v>
      </c>
      <c r="L25" s="6">
        <f>AVERAGE(Raw_FuelLog[Volume_L])</f>
        <v>28.621159999999996</v>
      </c>
      <c r="N25" t="s">
        <v>39</v>
      </c>
      <c r="O25" t="s">
        <v>26</v>
      </c>
      <c r="P25" s="1">
        <v>0</v>
      </c>
      <c r="Q25" s="6">
        <v>6.5941269841269836</v>
      </c>
      <c r="R25" s="3">
        <v>6.8584689345885712</v>
      </c>
      <c r="S25" s="1">
        <f t="shared" si="1"/>
        <v>238</v>
      </c>
      <c r="T25" s="7">
        <v>95</v>
      </c>
      <c r="U25" s="20">
        <f>IF(
    OR(Raw_FuelLog[[#This Row],[Cons_Est_L_100km]]="", Raw_FuelLog[[#This Row],[Price_EUR_L]]=""),
    "",
    Raw_FuelLog[[#This Row],[Price_EUR_L]] * (Raw_FuelLog[[#This Row],[Cons_Est_L_100km]]/100)
)</f>
        <v>7.1546277777777778E-2</v>
      </c>
      <c r="V25" s="6">
        <f>SUM(Raw_FuelLog[Amount_EUR]) / SUM(Raw_FuelLog[Distance_km])</f>
        <v>0.10532001395916946</v>
      </c>
      <c r="W25" cm="1">
        <f t="array" ref="W25">IF(Raw_FuelLog[[#This Row],[ID]]=1,0,Raw_FuelLog[[#This Row],[Date]]-INDEX(Raw_FuelLog[Date],Raw_FuelLog[[#This Row],[ID]]-1))</f>
        <v>4</v>
      </c>
      <c r="X25" t="str">
        <f t="shared" si="2"/>
        <v>Single</v>
      </c>
      <c r="Y25" t="str">
        <f t="shared" si="3"/>
        <v>Domestic</v>
      </c>
    </row>
    <row r="26" spans="1:25" x14ac:dyDescent="0.25">
      <c r="A26" s="1">
        <v>25</v>
      </c>
      <c r="B26" s="2">
        <v>43983</v>
      </c>
      <c r="C26" s="1">
        <f t="shared" si="4"/>
        <v>1</v>
      </c>
      <c r="D26" s="1" t="str">
        <f>TEXT(Raw_FuelLog[[#This Row],[Date]], "mmm")</f>
        <v>Jun</v>
      </c>
      <c r="E26" s="1">
        <f t="shared" si="0"/>
        <v>2020</v>
      </c>
      <c r="F26" s="1">
        <v>9720</v>
      </c>
      <c r="G26" s="3">
        <v>25</v>
      </c>
      <c r="H26" s="3">
        <f>AVERAGE(Raw_FuelLog[Amount_EUR])</f>
        <v>43.897381818181827</v>
      </c>
      <c r="I26" s="6">
        <v>1.105</v>
      </c>
      <c r="J26" s="6">
        <f>AVERAGE(Raw_FuelLog[Price_EUR_L])</f>
        <v>1.5266109090909097</v>
      </c>
      <c r="K26" s="6">
        <v>22.62</v>
      </c>
      <c r="L26" s="6">
        <f>AVERAGE(Raw_FuelLog[Volume_L])</f>
        <v>28.621159999999996</v>
      </c>
      <c r="N26" t="s">
        <v>39</v>
      </c>
      <c r="O26" t="s">
        <v>26</v>
      </c>
      <c r="P26" s="1">
        <v>0</v>
      </c>
      <c r="Q26" s="6">
        <v>6.1752111111111114</v>
      </c>
      <c r="R26" s="3">
        <v>6.8584689345885712</v>
      </c>
      <c r="S26" s="1">
        <f t="shared" si="1"/>
        <v>348</v>
      </c>
      <c r="T26" s="7">
        <v>95</v>
      </c>
      <c r="U26" s="20">
        <f>IF(
    OR(Raw_FuelLog[[#This Row],[Cons_Est_L_100km]]="", Raw_FuelLog[[#This Row],[Price_EUR_L]]=""),
    "",
    Raw_FuelLog[[#This Row],[Price_EUR_L]] * (Raw_FuelLog[[#This Row],[Cons_Est_L_100km]]/100)
)</f>
        <v>6.8236082777777776E-2</v>
      </c>
      <c r="V26" s="6">
        <f>SUM(Raw_FuelLog[Amount_EUR]) / SUM(Raw_FuelLog[Distance_km])</f>
        <v>0.10532001395916946</v>
      </c>
      <c r="W26" cm="1">
        <f t="array" ref="W26">IF(Raw_FuelLog[[#This Row],[ID]]=1,0,Raw_FuelLog[[#This Row],[Date]]-INDEX(Raw_FuelLog[Date],Raw_FuelLog[[#This Row],[ID]]-1))</f>
        <v>10</v>
      </c>
      <c r="X26" t="str">
        <f t="shared" si="2"/>
        <v>Single</v>
      </c>
      <c r="Y26" t="str">
        <f t="shared" si="3"/>
        <v>Domestic</v>
      </c>
    </row>
    <row r="27" spans="1:25" x14ac:dyDescent="0.25">
      <c r="A27" s="1">
        <v>26</v>
      </c>
      <c r="B27" s="2">
        <v>43991</v>
      </c>
      <c r="C27" s="1">
        <f t="shared" si="4"/>
        <v>9</v>
      </c>
      <c r="D27" s="1" t="str">
        <f>TEXT(Raw_FuelLog[[#This Row],[Date]], "mmm")</f>
        <v>Jun</v>
      </c>
      <c r="E27" s="1">
        <f t="shared" si="0"/>
        <v>2020</v>
      </c>
      <c r="F27" s="1">
        <v>10032</v>
      </c>
      <c r="G27" s="3">
        <v>20</v>
      </c>
      <c r="H27" s="3">
        <f>AVERAGE(Raw_FuelLog[Amount_EUR])</f>
        <v>43.897381818181827</v>
      </c>
      <c r="I27" s="6">
        <v>1.125</v>
      </c>
      <c r="J27" s="6">
        <f>AVERAGE(Raw_FuelLog[Price_EUR_L])</f>
        <v>1.5266109090909097</v>
      </c>
      <c r="K27" s="6">
        <v>17.78</v>
      </c>
      <c r="L27" s="6">
        <f>AVERAGE(Raw_FuelLog[Volume_L])</f>
        <v>28.621159999999996</v>
      </c>
      <c r="N27" t="s">
        <v>39</v>
      </c>
      <c r="O27" t="s">
        <v>26</v>
      </c>
      <c r="P27" s="1">
        <v>0</v>
      </c>
      <c r="Q27" s="6">
        <v>6.0952301587301587</v>
      </c>
      <c r="R27" s="3">
        <v>6.8584689345885712</v>
      </c>
      <c r="S27" s="1">
        <f t="shared" si="1"/>
        <v>312</v>
      </c>
      <c r="T27" s="7">
        <v>95</v>
      </c>
      <c r="U27" s="20">
        <f>IF(
    OR(Raw_FuelLog[[#This Row],[Cons_Est_L_100km]]="", Raw_FuelLog[[#This Row],[Price_EUR_L]]=""),
    "",
    Raw_FuelLog[[#This Row],[Price_EUR_L]] * (Raw_FuelLog[[#This Row],[Cons_Est_L_100km]]/100)
)</f>
        <v>6.8571339285714294E-2</v>
      </c>
      <c r="V27" s="6">
        <f>SUM(Raw_FuelLog[Amount_EUR]) / SUM(Raw_FuelLog[Distance_km])</f>
        <v>0.10532001395916946</v>
      </c>
      <c r="W27" cm="1">
        <f t="array" ref="W27">IF(Raw_FuelLog[[#This Row],[ID]]=1,0,Raw_FuelLog[[#This Row],[Date]]-INDEX(Raw_FuelLog[Date],Raw_FuelLog[[#This Row],[ID]]-1))</f>
        <v>8</v>
      </c>
      <c r="X27" t="str">
        <f t="shared" si="2"/>
        <v>Single</v>
      </c>
      <c r="Y27" t="str">
        <f t="shared" si="3"/>
        <v>Domestic</v>
      </c>
    </row>
    <row r="28" spans="1:25" x14ac:dyDescent="0.25">
      <c r="A28" s="1">
        <v>27</v>
      </c>
      <c r="B28" s="2">
        <v>44000</v>
      </c>
      <c r="C28" s="1">
        <f t="shared" si="4"/>
        <v>18</v>
      </c>
      <c r="D28" s="1" t="str">
        <f>TEXT(Raw_FuelLog[[#This Row],[Date]], "mmm")</f>
        <v>Jun</v>
      </c>
      <c r="E28" s="1">
        <f t="shared" si="0"/>
        <v>2020</v>
      </c>
      <c r="F28" s="1">
        <v>10335</v>
      </c>
      <c r="G28" s="3">
        <v>25</v>
      </c>
      <c r="H28" s="3">
        <f>AVERAGE(Raw_FuelLog[Amount_EUR])</f>
        <v>43.897381818181827</v>
      </c>
      <c r="I28" s="6">
        <v>1.139</v>
      </c>
      <c r="J28" s="6">
        <f>AVERAGE(Raw_FuelLog[Price_EUR_L])</f>
        <v>1.5266109090909097</v>
      </c>
      <c r="K28" s="6">
        <v>21.95</v>
      </c>
      <c r="L28" s="6">
        <f>AVERAGE(Raw_FuelLog[Volume_L])</f>
        <v>28.621159999999996</v>
      </c>
      <c r="N28" t="s">
        <v>39</v>
      </c>
      <c r="O28" t="s">
        <v>26</v>
      </c>
      <c r="P28" s="1">
        <v>0</v>
      </c>
      <c r="Q28" s="6">
        <v>6.0175563492063491</v>
      </c>
      <c r="R28" s="3">
        <v>6.8584689345885712</v>
      </c>
      <c r="S28" s="1">
        <f t="shared" si="1"/>
        <v>303</v>
      </c>
      <c r="T28" s="7">
        <v>95</v>
      </c>
      <c r="U28" s="20">
        <f>IF(
    OR(Raw_FuelLog[[#This Row],[Cons_Est_L_100km]]="", Raw_FuelLog[[#This Row],[Price_EUR_L]]=""),
    "",
    Raw_FuelLog[[#This Row],[Price_EUR_L]] * (Raw_FuelLog[[#This Row],[Cons_Est_L_100km]]/100)
)</f>
        <v>6.8539966817460315E-2</v>
      </c>
      <c r="V28" s="6">
        <f>SUM(Raw_FuelLog[Amount_EUR]) / SUM(Raw_FuelLog[Distance_km])</f>
        <v>0.10532001395916946</v>
      </c>
      <c r="W28" cm="1">
        <f t="array" ref="W28">IF(Raw_FuelLog[[#This Row],[ID]]=1,0,Raw_FuelLog[[#This Row],[Date]]-INDEX(Raw_FuelLog[Date],Raw_FuelLog[[#This Row],[ID]]-1))</f>
        <v>9</v>
      </c>
      <c r="X28" t="str">
        <f t="shared" si="2"/>
        <v>Single</v>
      </c>
      <c r="Y28" t="str">
        <f t="shared" si="3"/>
        <v>Domestic</v>
      </c>
    </row>
    <row r="29" spans="1:25" x14ac:dyDescent="0.25">
      <c r="A29" s="1">
        <v>28</v>
      </c>
      <c r="B29" s="2">
        <v>44011</v>
      </c>
      <c r="C29" s="1">
        <f t="shared" si="4"/>
        <v>29</v>
      </c>
      <c r="D29" s="1" t="str">
        <f>TEXT(Raw_FuelLog[[#This Row],[Date]], "mmm")</f>
        <v>Jun</v>
      </c>
      <c r="E29" s="1">
        <f t="shared" si="0"/>
        <v>2020</v>
      </c>
      <c r="F29" s="1">
        <v>10668</v>
      </c>
      <c r="G29" s="3">
        <v>20.010000000000002</v>
      </c>
      <c r="H29" s="3">
        <f>AVERAGE(Raw_FuelLog[Amount_EUR])</f>
        <v>43.897381818181827</v>
      </c>
      <c r="I29" s="6">
        <v>1.375</v>
      </c>
      <c r="J29" s="6">
        <f>AVERAGE(Raw_FuelLog[Price_EUR_L])</f>
        <v>1.5266109090909097</v>
      </c>
      <c r="K29" s="6">
        <v>14.55</v>
      </c>
      <c r="L29" s="6">
        <f>AVERAGE(Raw_FuelLog[Volume_L])</f>
        <v>28.621159999999996</v>
      </c>
      <c r="N29" t="s">
        <v>39</v>
      </c>
      <c r="O29" t="s">
        <v>26</v>
      </c>
      <c r="P29" s="1">
        <v>0</v>
      </c>
      <c r="Q29" s="6">
        <v>5.9321920634920629</v>
      </c>
      <c r="R29" s="3">
        <v>6.8584689345885712</v>
      </c>
      <c r="S29" s="1">
        <f t="shared" si="1"/>
        <v>333</v>
      </c>
      <c r="T29" s="7" t="s">
        <v>43</v>
      </c>
      <c r="U29" s="20">
        <f>IF(
    OR(Raw_FuelLog[[#This Row],[Cons_Est_L_100km]]="", Raw_FuelLog[[#This Row],[Price_EUR_L]]=""),
    "",
    Raw_FuelLog[[#This Row],[Price_EUR_L]] * (Raw_FuelLog[[#This Row],[Cons_Est_L_100km]]/100)
)</f>
        <v>8.1567640873015865E-2</v>
      </c>
      <c r="V29" s="6">
        <f>SUM(Raw_FuelLog[Amount_EUR]) / SUM(Raw_FuelLog[Distance_km])</f>
        <v>0.10532001395916946</v>
      </c>
      <c r="W29" cm="1">
        <f t="array" ref="W29">IF(Raw_FuelLog[[#This Row],[ID]]=1,0,Raw_FuelLog[[#This Row],[Date]]-INDEX(Raw_FuelLog[Date],Raw_FuelLog[[#This Row],[ID]]-1))</f>
        <v>11</v>
      </c>
      <c r="X29" t="str">
        <f t="shared" si="2"/>
        <v>Single</v>
      </c>
      <c r="Y29" t="str">
        <f t="shared" si="3"/>
        <v>Domestic</v>
      </c>
    </row>
    <row r="30" spans="1:25" x14ac:dyDescent="0.25">
      <c r="A30" s="1">
        <v>29</v>
      </c>
      <c r="B30" s="2">
        <v>44022</v>
      </c>
      <c r="C30" s="1">
        <f t="shared" si="4"/>
        <v>10</v>
      </c>
      <c r="D30" s="1" t="str">
        <f>TEXT(Raw_FuelLog[[#This Row],[Date]], "mmm")</f>
        <v>Jul</v>
      </c>
      <c r="E30" s="1">
        <f t="shared" si="0"/>
        <v>2020</v>
      </c>
      <c r="F30" s="1">
        <v>10869</v>
      </c>
      <c r="G30" s="3">
        <v>25</v>
      </c>
      <c r="H30" s="3">
        <f>AVERAGE(Raw_FuelLog[Amount_EUR])</f>
        <v>43.897381818181827</v>
      </c>
      <c r="I30" s="6">
        <v>1.1850000000000001</v>
      </c>
      <c r="J30" s="6">
        <f>AVERAGE(Raw_FuelLog[Price_EUR_L])</f>
        <v>1.5266109090909097</v>
      </c>
      <c r="K30" s="6">
        <v>21.1</v>
      </c>
      <c r="L30" s="6">
        <f>AVERAGE(Raw_FuelLog[Volume_L])</f>
        <v>28.621159999999996</v>
      </c>
      <c r="N30" t="s">
        <v>39</v>
      </c>
      <c r="O30" t="s">
        <v>26</v>
      </c>
      <c r="P30" s="1">
        <v>0</v>
      </c>
      <c r="Q30" s="6">
        <v>5.8806658730158734</v>
      </c>
      <c r="R30" s="3">
        <v>6.8584689345885712</v>
      </c>
      <c r="S30" s="1">
        <f t="shared" si="1"/>
        <v>201</v>
      </c>
      <c r="T30" s="7">
        <v>95</v>
      </c>
      <c r="U30" s="20">
        <f>IF(
    OR(Raw_FuelLog[[#This Row],[Cons_Est_L_100km]]="", Raw_FuelLog[[#This Row],[Price_EUR_L]]=""),
    "",
    Raw_FuelLog[[#This Row],[Price_EUR_L]] * (Raw_FuelLog[[#This Row],[Cons_Est_L_100km]]/100)
)</f>
        <v>6.9685890595238109E-2</v>
      </c>
      <c r="V30" s="6">
        <f>SUM(Raw_FuelLog[Amount_EUR]) / SUM(Raw_FuelLog[Distance_km])</f>
        <v>0.10532001395916946</v>
      </c>
      <c r="W30" cm="1">
        <f t="array" ref="W30">IF(Raw_FuelLog[[#This Row],[ID]]=1,0,Raw_FuelLog[[#This Row],[Date]]-INDEX(Raw_FuelLog[Date],Raw_FuelLog[[#This Row],[ID]]-1))</f>
        <v>11</v>
      </c>
      <c r="X30" t="str">
        <f t="shared" si="2"/>
        <v>Single</v>
      </c>
      <c r="Y30" t="str">
        <f t="shared" si="3"/>
        <v>Domestic</v>
      </c>
    </row>
    <row r="31" spans="1:25" x14ac:dyDescent="0.25">
      <c r="A31" s="1">
        <v>30</v>
      </c>
      <c r="B31" s="2">
        <v>44039</v>
      </c>
      <c r="C31" s="1">
        <f t="shared" si="4"/>
        <v>27</v>
      </c>
      <c r="D31" s="1" t="str">
        <f>TEXT(Raw_FuelLog[[#This Row],[Date]], "mmm")</f>
        <v>Jul</v>
      </c>
      <c r="E31" s="1">
        <f t="shared" si="0"/>
        <v>2020</v>
      </c>
      <c r="F31" s="1">
        <v>11186</v>
      </c>
      <c r="G31" s="3">
        <v>20</v>
      </c>
      <c r="H31" s="3">
        <f>AVERAGE(Raw_FuelLog[Amount_EUR])</f>
        <v>43.897381818181827</v>
      </c>
      <c r="I31" s="6">
        <v>1.1850000000000001</v>
      </c>
      <c r="J31" s="6">
        <f>AVERAGE(Raw_FuelLog[Price_EUR_L])</f>
        <v>1.5266109090909097</v>
      </c>
      <c r="K31" s="6">
        <v>16.878</v>
      </c>
      <c r="L31" s="6">
        <f>AVERAGE(Raw_FuelLog[Volume_L])</f>
        <v>28.621159999999996</v>
      </c>
      <c r="N31" t="s">
        <v>39</v>
      </c>
      <c r="O31" t="s">
        <v>26</v>
      </c>
      <c r="P31" s="1">
        <v>0</v>
      </c>
      <c r="Q31" s="6">
        <v>5.7994031746031736</v>
      </c>
      <c r="R31" s="3">
        <v>6.8584689345885712</v>
      </c>
      <c r="S31" s="1">
        <f t="shared" si="1"/>
        <v>317</v>
      </c>
      <c r="T31" s="7">
        <v>95</v>
      </c>
      <c r="U31" s="20">
        <f>IF(
    OR(Raw_FuelLog[[#This Row],[Cons_Est_L_100km]]="", Raw_FuelLog[[#This Row],[Price_EUR_L]]=""),
    "",
    Raw_FuelLog[[#This Row],[Price_EUR_L]] * (Raw_FuelLog[[#This Row],[Cons_Est_L_100km]]/100)
)</f>
        <v>6.8722927619047608E-2</v>
      </c>
      <c r="V31" s="6">
        <f>SUM(Raw_FuelLog[Amount_EUR]) / SUM(Raw_FuelLog[Distance_km])</f>
        <v>0.10532001395916946</v>
      </c>
      <c r="W31" cm="1">
        <f t="array" ref="W31">IF(Raw_FuelLog[[#This Row],[ID]]=1,0,Raw_FuelLog[[#This Row],[Date]]-INDEX(Raw_FuelLog[Date],Raw_FuelLog[[#This Row],[ID]]-1))</f>
        <v>17</v>
      </c>
      <c r="X31" t="str">
        <f t="shared" si="2"/>
        <v>Single</v>
      </c>
      <c r="Y31" t="str">
        <f t="shared" si="3"/>
        <v>Domestic</v>
      </c>
    </row>
    <row r="32" spans="1:25" x14ac:dyDescent="0.25">
      <c r="A32" s="1">
        <v>31</v>
      </c>
      <c r="B32" s="2">
        <v>44047</v>
      </c>
      <c r="C32" s="1">
        <f t="shared" si="4"/>
        <v>4</v>
      </c>
      <c r="D32" s="1" t="str">
        <f>TEXT(Raw_FuelLog[[#This Row],[Date]], "mmm")</f>
        <v>Aug</v>
      </c>
      <c r="E32" s="1">
        <f t="shared" si="0"/>
        <v>2020</v>
      </c>
      <c r="F32" s="1">
        <v>11392</v>
      </c>
      <c r="G32" s="3">
        <v>20</v>
      </c>
      <c r="H32" s="3">
        <f>AVERAGE(Raw_FuelLog[Amount_EUR])</f>
        <v>43.897381818181827</v>
      </c>
      <c r="I32" s="6">
        <v>1.165</v>
      </c>
      <c r="J32" s="6">
        <f>AVERAGE(Raw_FuelLog[Price_EUR_L])</f>
        <v>1.5266109090909097</v>
      </c>
      <c r="K32" s="6">
        <v>17.170000000000002</v>
      </c>
      <c r="L32" s="6">
        <f>AVERAGE(Raw_FuelLog[Volume_L])</f>
        <v>28.621159999999996</v>
      </c>
      <c r="N32" t="s">
        <v>39</v>
      </c>
      <c r="O32" t="s">
        <v>26</v>
      </c>
      <c r="P32" s="1">
        <v>0</v>
      </c>
      <c r="Q32" s="6">
        <v>5.7465952380952379</v>
      </c>
      <c r="R32" s="3">
        <v>6.8584689345885712</v>
      </c>
      <c r="S32" s="1">
        <f t="shared" si="1"/>
        <v>206</v>
      </c>
      <c r="T32" s="7">
        <v>95</v>
      </c>
      <c r="U32" s="20">
        <f>IF(
    OR(Raw_FuelLog[[#This Row],[Cons_Est_L_100km]]="", Raw_FuelLog[[#This Row],[Price_EUR_L]]=""),
    "",
    Raw_FuelLog[[#This Row],[Price_EUR_L]] * (Raw_FuelLog[[#This Row],[Cons_Est_L_100km]]/100)
)</f>
        <v>6.6947834523809521E-2</v>
      </c>
      <c r="V32" s="6">
        <f>SUM(Raw_FuelLog[Amount_EUR]) / SUM(Raw_FuelLog[Distance_km])</f>
        <v>0.10532001395916946</v>
      </c>
      <c r="W32" cm="1">
        <f t="array" ref="W32">IF(Raw_FuelLog[[#This Row],[ID]]=1,0,Raw_FuelLog[[#This Row],[Date]]-INDEX(Raw_FuelLog[Date],Raw_FuelLog[[#This Row],[ID]]-1))</f>
        <v>8</v>
      </c>
      <c r="X32" t="str">
        <f t="shared" si="2"/>
        <v>Single</v>
      </c>
      <c r="Y32" t="str">
        <f t="shared" si="3"/>
        <v>Domestic</v>
      </c>
    </row>
    <row r="33" spans="1:25" x14ac:dyDescent="0.25">
      <c r="A33" s="1">
        <v>32</v>
      </c>
      <c r="B33" s="2">
        <v>44060</v>
      </c>
      <c r="C33" s="1">
        <f t="shared" si="4"/>
        <v>17</v>
      </c>
      <c r="D33" s="1" t="str">
        <f>TEXT(Raw_FuelLog[[#This Row],[Date]], "mmm")</f>
        <v>Aug</v>
      </c>
      <c r="E33" s="1">
        <f t="shared" si="0"/>
        <v>2020</v>
      </c>
      <c r="F33" s="1">
        <v>11722</v>
      </c>
      <c r="G33" s="3">
        <v>47.82</v>
      </c>
      <c r="H33" s="3">
        <f>AVERAGE(Raw_FuelLog[Amount_EUR])</f>
        <v>43.897381818181827</v>
      </c>
      <c r="I33" s="6">
        <v>1.165</v>
      </c>
      <c r="J33" s="6">
        <f>AVERAGE(Raw_FuelLog[Price_EUR_L])</f>
        <v>1.5266109090909097</v>
      </c>
      <c r="K33" s="6">
        <v>41.05</v>
      </c>
      <c r="L33" s="6">
        <f>AVERAGE(Raw_FuelLog[Volume_L])</f>
        <v>28.621159999999996</v>
      </c>
      <c r="M33" s="3">
        <v>5.96</v>
      </c>
      <c r="N33" t="s">
        <v>39</v>
      </c>
      <c r="O33" t="s">
        <v>26</v>
      </c>
      <c r="P33" s="1">
        <v>1</v>
      </c>
      <c r="Q33" s="6">
        <v>5.96</v>
      </c>
      <c r="R33" s="3">
        <v>6.8584689345885712</v>
      </c>
      <c r="S33" s="1">
        <f t="shared" si="1"/>
        <v>330</v>
      </c>
      <c r="T33" s="7">
        <v>95</v>
      </c>
      <c r="U33" s="20">
        <f>IF(
    OR(Raw_FuelLog[[#This Row],[Cons_Est_L_100km]]="", Raw_FuelLog[[#This Row],[Price_EUR_L]]=""),
    "",
    Raw_FuelLog[[#This Row],[Price_EUR_L]] * (Raw_FuelLog[[#This Row],[Cons_Est_L_100km]]/100)
)</f>
        <v>6.9433999999999996E-2</v>
      </c>
      <c r="V33" s="6">
        <f>SUM(Raw_FuelLog[Amount_EUR]) / SUM(Raw_FuelLog[Distance_km])</f>
        <v>0.10532001395916946</v>
      </c>
      <c r="W33" cm="1">
        <f t="array" ref="W33">IF(Raw_FuelLog[[#This Row],[ID]]=1,0,Raw_FuelLog[[#This Row],[Date]]-INDEX(Raw_FuelLog[Date],Raw_FuelLog[[#This Row],[ID]]-1))</f>
        <v>13</v>
      </c>
      <c r="X33" t="str">
        <f t="shared" si="2"/>
        <v>Single</v>
      </c>
      <c r="Y33" t="str">
        <f t="shared" si="3"/>
        <v>Domestic</v>
      </c>
    </row>
    <row r="34" spans="1:25" x14ac:dyDescent="0.25">
      <c r="A34" s="1">
        <v>33</v>
      </c>
      <c r="B34" s="2">
        <v>44061</v>
      </c>
      <c r="C34" s="1">
        <f t="shared" si="4"/>
        <v>18</v>
      </c>
      <c r="D34" s="1" t="str">
        <f>TEXT(Raw_FuelLog[[#This Row],[Date]], "mmm")</f>
        <v>Aug</v>
      </c>
      <c r="E34" s="1">
        <f t="shared" si="0"/>
        <v>2020</v>
      </c>
      <c r="F34" s="1">
        <v>12098</v>
      </c>
      <c r="G34" s="3">
        <v>23.88</v>
      </c>
      <c r="H34" s="3">
        <f>AVERAGE(Raw_FuelLog[Amount_EUR])</f>
        <v>43.897381818181827</v>
      </c>
      <c r="I34" s="6">
        <v>1.0660000000000001</v>
      </c>
      <c r="J34" s="6">
        <f>AVERAGE(Raw_FuelLog[Price_EUR_L])</f>
        <v>1.5266109090909097</v>
      </c>
      <c r="K34" s="6">
        <v>22.4</v>
      </c>
      <c r="L34" s="6">
        <f>AVERAGE(Raw_FuelLog[Volume_L])</f>
        <v>28.621159999999996</v>
      </c>
      <c r="M34" s="3">
        <v>5.68</v>
      </c>
      <c r="N34" t="s">
        <v>44</v>
      </c>
      <c r="O34" t="s">
        <v>41</v>
      </c>
      <c r="P34" s="1">
        <v>1</v>
      </c>
      <c r="Q34" s="6">
        <v>5.68</v>
      </c>
      <c r="R34" s="3">
        <v>6.8584689345885712</v>
      </c>
      <c r="S34" s="1">
        <f t="shared" si="1"/>
        <v>376</v>
      </c>
      <c r="T34" s="7">
        <v>95</v>
      </c>
      <c r="U34" s="20">
        <f>IF(
    OR(Raw_FuelLog[[#This Row],[Cons_Est_L_100km]]="", Raw_FuelLog[[#This Row],[Price_EUR_L]]=""),
    "",
    Raw_FuelLog[[#This Row],[Price_EUR_L]] * (Raw_FuelLog[[#This Row],[Cons_Est_L_100km]]/100)
)</f>
        <v>6.05488E-2</v>
      </c>
      <c r="V34" s="6">
        <f>SUM(Raw_FuelLog[Amount_EUR]) / SUM(Raw_FuelLog[Distance_km])</f>
        <v>0.10532001395916946</v>
      </c>
      <c r="W34" cm="1">
        <f t="array" ref="W34">IF(Raw_FuelLog[[#This Row],[ID]]=1,0,Raw_FuelLog[[#This Row],[Date]]-INDEX(Raw_FuelLog[Date],Raw_FuelLog[[#This Row],[ID]]-1))</f>
        <v>1</v>
      </c>
      <c r="X34" t="str">
        <f t="shared" si="2"/>
        <v>Same Day</v>
      </c>
      <c r="Y34" t="str">
        <f t="shared" si="3"/>
        <v>Foreign</v>
      </c>
    </row>
    <row r="35" spans="1:25" x14ac:dyDescent="0.25">
      <c r="A35" s="1">
        <v>34</v>
      </c>
      <c r="B35" s="2">
        <v>44061</v>
      </c>
      <c r="C35" s="1">
        <f t="shared" si="4"/>
        <v>18</v>
      </c>
      <c r="D35" s="1" t="str">
        <f>TEXT(Raw_FuelLog[[#This Row],[Date]], "mmm")</f>
        <v>Aug</v>
      </c>
      <c r="E35" s="1">
        <f t="shared" si="0"/>
        <v>2020</v>
      </c>
      <c r="F35" s="1">
        <v>12444</v>
      </c>
      <c r="G35" s="3">
        <v>21.13</v>
      </c>
      <c r="H35" s="3">
        <f>AVERAGE(Raw_FuelLog[Amount_EUR])</f>
        <v>43.897381818181827</v>
      </c>
      <c r="I35" s="6">
        <v>1.0740000000000001</v>
      </c>
      <c r="J35" s="6">
        <f>AVERAGE(Raw_FuelLog[Price_EUR_L])</f>
        <v>1.5266109090909097</v>
      </c>
      <c r="K35" s="6">
        <v>19.670000000000002</v>
      </c>
      <c r="L35" s="6">
        <f>AVERAGE(Raw_FuelLog[Volume_L])</f>
        <v>28.621159999999996</v>
      </c>
      <c r="M35" s="3">
        <v>6.03</v>
      </c>
      <c r="N35" t="s">
        <v>45</v>
      </c>
      <c r="O35" t="s">
        <v>41</v>
      </c>
      <c r="P35" s="1">
        <v>1</v>
      </c>
      <c r="Q35" s="6">
        <v>6.03</v>
      </c>
      <c r="R35" s="3">
        <v>6.8584689345885712</v>
      </c>
      <c r="S35" s="1">
        <f t="shared" si="1"/>
        <v>346</v>
      </c>
      <c r="T35" s="7">
        <v>95</v>
      </c>
      <c r="U35" s="20">
        <f>IF(
    OR(Raw_FuelLog[[#This Row],[Cons_Est_L_100km]]="", Raw_FuelLog[[#This Row],[Price_EUR_L]]=""),
    "",
    Raw_FuelLog[[#This Row],[Price_EUR_L]] * (Raw_FuelLog[[#This Row],[Cons_Est_L_100km]]/100)
)</f>
        <v>6.4762200000000006E-2</v>
      </c>
      <c r="V35" s="6">
        <f>SUM(Raw_FuelLog[Amount_EUR]) / SUM(Raw_FuelLog[Distance_km])</f>
        <v>0.10532001395916946</v>
      </c>
      <c r="W35" cm="1">
        <f t="array" ref="W35">IF(Raw_FuelLog[[#This Row],[ID]]=1,0,Raw_FuelLog[[#This Row],[Date]]-INDEX(Raw_FuelLog[Date],Raw_FuelLog[[#This Row],[ID]]-1))</f>
        <v>0</v>
      </c>
      <c r="X35" t="str">
        <f t="shared" si="2"/>
        <v>Same Day</v>
      </c>
      <c r="Y35" t="str">
        <f t="shared" si="3"/>
        <v>Foreign</v>
      </c>
    </row>
    <row r="36" spans="1:25" x14ac:dyDescent="0.25">
      <c r="A36" s="1">
        <v>35</v>
      </c>
      <c r="B36" s="2">
        <v>44067</v>
      </c>
      <c r="C36" s="1">
        <f t="shared" si="4"/>
        <v>24</v>
      </c>
      <c r="D36" s="1" t="str">
        <f>TEXT(Raw_FuelLog[[#This Row],[Date]], "mmm")</f>
        <v>Aug</v>
      </c>
      <c r="E36" s="1">
        <f t="shared" si="0"/>
        <v>2020</v>
      </c>
      <c r="F36" s="1">
        <v>12979</v>
      </c>
      <c r="G36" s="3">
        <v>40.31</v>
      </c>
      <c r="H36" s="3">
        <f>AVERAGE(Raw_FuelLog[Amount_EUR])</f>
        <v>43.897381818181827</v>
      </c>
      <c r="I36" s="6">
        <v>1.2490000000000001</v>
      </c>
      <c r="J36" s="6">
        <f>AVERAGE(Raw_FuelLog[Price_EUR_L])</f>
        <v>1.5266109090909097</v>
      </c>
      <c r="K36" s="6">
        <v>32.274000000000001</v>
      </c>
      <c r="L36" s="6">
        <f>AVERAGE(Raw_FuelLog[Volume_L])</f>
        <v>28.621159999999996</v>
      </c>
      <c r="M36" s="3">
        <v>6.85</v>
      </c>
      <c r="N36" t="s">
        <v>46</v>
      </c>
      <c r="O36" t="s">
        <v>33</v>
      </c>
      <c r="P36" s="1">
        <v>1</v>
      </c>
      <c r="Q36" s="6">
        <v>6.85</v>
      </c>
      <c r="R36" s="3">
        <v>6.8584689345885712</v>
      </c>
      <c r="S36" s="1">
        <f t="shared" si="1"/>
        <v>535</v>
      </c>
      <c r="T36" s="7" t="s">
        <v>43</v>
      </c>
      <c r="U36" s="20">
        <f>IF(
    OR(Raw_FuelLog[[#This Row],[Cons_Est_L_100km]]="", Raw_FuelLog[[#This Row],[Price_EUR_L]]=""),
    "",
    Raw_FuelLog[[#This Row],[Price_EUR_L]] * (Raw_FuelLog[[#This Row],[Cons_Est_L_100km]]/100)
)</f>
        <v>8.5556499999999994E-2</v>
      </c>
      <c r="V36" s="6">
        <f>SUM(Raw_FuelLog[Amount_EUR]) / SUM(Raw_FuelLog[Distance_km])</f>
        <v>0.10532001395916946</v>
      </c>
      <c r="W36" cm="1">
        <f t="array" ref="W36">IF(Raw_FuelLog[[#This Row],[ID]]=1,0,Raw_FuelLog[[#This Row],[Date]]-INDEX(Raw_FuelLog[Date],Raw_FuelLog[[#This Row],[ID]]-1))</f>
        <v>6</v>
      </c>
      <c r="X36" t="str">
        <f t="shared" si="2"/>
        <v>Single</v>
      </c>
      <c r="Y36" t="str">
        <f t="shared" si="3"/>
        <v>Foreign</v>
      </c>
    </row>
    <row r="37" spans="1:25" x14ac:dyDescent="0.25">
      <c r="A37" s="1">
        <v>36</v>
      </c>
      <c r="B37" s="2">
        <v>44082</v>
      </c>
      <c r="C37" s="1">
        <f t="shared" si="4"/>
        <v>8</v>
      </c>
      <c r="D37" s="1" t="str">
        <f>TEXT(Raw_FuelLog[[#This Row],[Date]], "mmm")</f>
        <v>Sep</v>
      </c>
      <c r="E37" s="1">
        <f t="shared" si="0"/>
        <v>2020</v>
      </c>
      <c r="F37" s="1">
        <v>13598</v>
      </c>
      <c r="G37" s="3">
        <v>20</v>
      </c>
      <c r="H37" s="3">
        <f>AVERAGE(Raw_FuelLog[Amount_EUR])</f>
        <v>43.897381818181827</v>
      </c>
      <c r="I37" s="6">
        <v>1.1890000000000001</v>
      </c>
      <c r="J37" s="6">
        <f>AVERAGE(Raw_FuelLog[Price_EUR_L])</f>
        <v>1.5266109090909097</v>
      </c>
      <c r="K37" s="6">
        <v>16.82</v>
      </c>
      <c r="L37" s="6">
        <f>AVERAGE(Raw_FuelLog[Volume_L])</f>
        <v>28.621159999999996</v>
      </c>
      <c r="N37" t="s">
        <v>46</v>
      </c>
      <c r="O37" t="s">
        <v>33</v>
      </c>
      <c r="P37" s="1">
        <v>0</v>
      </c>
      <c r="Q37" s="6">
        <v>6.8594287890327497</v>
      </c>
      <c r="R37" s="3">
        <v>6.8584689345885712</v>
      </c>
      <c r="S37" s="1">
        <f t="shared" si="1"/>
        <v>619</v>
      </c>
      <c r="T37" s="7">
        <v>95</v>
      </c>
      <c r="U37" s="20">
        <f>IF(
    OR(Raw_FuelLog[[#This Row],[Cons_Est_L_100km]]="", Raw_FuelLog[[#This Row],[Price_EUR_L]]=""),
    "",
    Raw_FuelLog[[#This Row],[Price_EUR_L]] * (Raw_FuelLog[[#This Row],[Cons_Est_L_100km]]/100)
)</f>
        <v>8.1558608301599403E-2</v>
      </c>
      <c r="V37" s="6">
        <f>SUM(Raw_FuelLog[Amount_EUR]) / SUM(Raw_FuelLog[Distance_km])</f>
        <v>0.10532001395916946</v>
      </c>
      <c r="W37" cm="1">
        <f t="array" ref="W37">IF(Raw_FuelLog[[#This Row],[ID]]=1,0,Raw_FuelLog[[#This Row],[Date]]-INDEX(Raw_FuelLog[Date],Raw_FuelLog[[#This Row],[ID]]-1))</f>
        <v>15</v>
      </c>
      <c r="X37" t="str">
        <f t="shared" si="2"/>
        <v>Single</v>
      </c>
      <c r="Y37" t="str">
        <f t="shared" si="3"/>
        <v>Foreign</v>
      </c>
    </row>
    <row r="38" spans="1:25" x14ac:dyDescent="0.25">
      <c r="A38" s="1">
        <v>37</v>
      </c>
      <c r="B38" s="2">
        <v>44087</v>
      </c>
      <c r="C38" s="1">
        <f t="shared" si="4"/>
        <v>13</v>
      </c>
      <c r="D38" s="1" t="str">
        <f>TEXT(Raw_FuelLog[[#This Row],[Date]], "mmm")</f>
        <v>Sep</v>
      </c>
      <c r="E38" s="1">
        <f t="shared" si="0"/>
        <v>2020</v>
      </c>
      <c r="F38" s="1">
        <v>13769</v>
      </c>
      <c r="G38" s="3">
        <v>20</v>
      </c>
      <c r="H38" s="3">
        <f>AVERAGE(Raw_FuelLog[Amount_EUR])</f>
        <v>43.897381818181827</v>
      </c>
      <c r="I38" s="6">
        <v>1.169</v>
      </c>
      <c r="J38" s="6">
        <f>AVERAGE(Raw_FuelLog[Price_EUR_L])</f>
        <v>1.5266109090909097</v>
      </c>
      <c r="K38" s="6">
        <v>17.11</v>
      </c>
      <c r="L38" s="6">
        <f>AVERAGE(Raw_FuelLog[Volume_L])</f>
        <v>28.621159999999996</v>
      </c>
      <c r="N38" t="s">
        <v>46</v>
      </c>
      <c r="O38" t="s">
        <v>33</v>
      </c>
      <c r="P38" s="1">
        <v>0</v>
      </c>
      <c r="Q38" s="6">
        <v>6.8620335110434123</v>
      </c>
      <c r="R38" s="3">
        <v>6.8584689345885712</v>
      </c>
      <c r="S38" s="1">
        <f t="shared" si="1"/>
        <v>171</v>
      </c>
      <c r="T38" s="7">
        <v>95</v>
      </c>
      <c r="U38" s="20">
        <f>IF(
    OR(Raw_FuelLog[[#This Row],[Cons_Est_L_100km]]="", Raw_FuelLog[[#This Row],[Price_EUR_L]]=""),
    "",
    Raw_FuelLog[[#This Row],[Price_EUR_L]] * (Raw_FuelLog[[#This Row],[Cons_Est_L_100km]]/100)
)</f>
        <v>8.0217171744097496E-2</v>
      </c>
      <c r="V38" s="6">
        <f>SUM(Raw_FuelLog[Amount_EUR]) / SUM(Raw_FuelLog[Distance_km])</f>
        <v>0.10532001395916946</v>
      </c>
      <c r="W38" cm="1">
        <f t="array" ref="W38">IF(Raw_FuelLog[[#This Row],[ID]]=1,0,Raw_FuelLog[[#This Row],[Date]]-INDEX(Raw_FuelLog[Date],Raw_FuelLog[[#This Row],[ID]]-1))</f>
        <v>5</v>
      </c>
      <c r="X38" t="str">
        <f t="shared" si="2"/>
        <v>Single</v>
      </c>
      <c r="Y38" t="str">
        <f t="shared" si="3"/>
        <v>Foreign</v>
      </c>
    </row>
    <row r="39" spans="1:25" x14ac:dyDescent="0.25">
      <c r="A39" s="1">
        <v>38</v>
      </c>
      <c r="B39" s="2">
        <v>44102</v>
      </c>
      <c r="C39" s="1">
        <f t="shared" si="4"/>
        <v>28</v>
      </c>
      <c r="D39" s="1" t="str">
        <f>TEXT(Raw_FuelLog[[#This Row],[Date]], "mmm")</f>
        <v>Sep</v>
      </c>
      <c r="E39" s="1">
        <f t="shared" si="0"/>
        <v>2020</v>
      </c>
      <c r="F39" s="1">
        <v>14090</v>
      </c>
      <c r="G39" s="3">
        <v>20</v>
      </c>
      <c r="H39" s="3">
        <f>AVERAGE(Raw_FuelLog[Amount_EUR])</f>
        <v>43.897381818181827</v>
      </c>
      <c r="I39" s="6">
        <v>1.2190000000000001</v>
      </c>
      <c r="J39" s="6">
        <f>AVERAGE(Raw_FuelLog[Price_EUR_L])</f>
        <v>1.5266109090909097</v>
      </c>
      <c r="K39" s="6">
        <v>16.41</v>
      </c>
      <c r="L39" s="6">
        <f>AVERAGE(Raw_FuelLog[Volume_L])</f>
        <v>28.621159999999996</v>
      </c>
      <c r="N39" t="s">
        <v>47</v>
      </c>
      <c r="O39" t="s">
        <v>33</v>
      </c>
      <c r="P39" s="1">
        <v>0</v>
      </c>
      <c r="Q39" s="6">
        <v>6.8669230769230767</v>
      </c>
      <c r="R39" s="3">
        <v>6.8584689345885712</v>
      </c>
      <c r="S39" s="1">
        <f t="shared" si="1"/>
        <v>321</v>
      </c>
      <c r="T39" s="7">
        <v>95</v>
      </c>
      <c r="U39" s="20">
        <f>IF(
    OR(Raw_FuelLog[[#This Row],[Cons_Est_L_100km]]="", Raw_FuelLog[[#This Row],[Price_EUR_L]]=""),
    "",
    Raw_FuelLog[[#This Row],[Price_EUR_L]] * (Raw_FuelLog[[#This Row],[Cons_Est_L_100km]]/100)
)</f>
        <v>8.3707792307692305E-2</v>
      </c>
      <c r="V39" s="6">
        <f>SUM(Raw_FuelLog[Amount_EUR]) / SUM(Raw_FuelLog[Distance_km])</f>
        <v>0.10532001395916946</v>
      </c>
      <c r="W39" cm="1">
        <f t="array" ref="W39">IF(Raw_FuelLog[[#This Row],[ID]]=1,0,Raw_FuelLog[[#This Row],[Date]]-INDEX(Raw_FuelLog[Date],Raw_FuelLog[[#This Row],[ID]]-1))</f>
        <v>15</v>
      </c>
      <c r="X39" t="str">
        <f t="shared" si="2"/>
        <v>Single</v>
      </c>
      <c r="Y39" t="str">
        <f t="shared" si="3"/>
        <v>Foreign</v>
      </c>
    </row>
    <row r="40" spans="1:25" x14ac:dyDescent="0.25">
      <c r="A40" s="1">
        <v>39</v>
      </c>
      <c r="B40" s="2">
        <v>44120</v>
      </c>
      <c r="C40" s="1">
        <f t="shared" si="4"/>
        <v>16</v>
      </c>
      <c r="D40" s="1" t="str">
        <f>TEXT(Raw_FuelLog[[#This Row],[Date]], "mmm")</f>
        <v>Oct</v>
      </c>
      <c r="E40" s="1">
        <f t="shared" si="0"/>
        <v>2020</v>
      </c>
      <c r="F40" s="1">
        <v>14292</v>
      </c>
      <c r="G40" s="3">
        <v>47.91</v>
      </c>
      <c r="H40" s="3">
        <f>AVERAGE(Raw_FuelLog[Amount_EUR])</f>
        <v>43.897381818181827</v>
      </c>
      <c r="I40" s="6">
        <v>1.2090000000000001</v>
      </c>
      <c r="J40" s="6">
        <f>AVERAGE(Raw_FuelLog[Price_EUR_L])</f>
        <v>1.5266109090909097</v>
      </c>
      <c r="K40" s="6">
        <v>39.628</v>
      </c>
      <c r="L40" s="6">
        <f>AVERAGE(Raw_FuelLog[Volume_L])</f>
        <v>28.621159999999996</v>
      </c>
      <c r="M40" s="3">
        <v>6.87</v>
      </c>
      <c r="N40" t="s">
        <v>48</v>
      </c>
      <c r="O40" t="s">
        <v>33</v>
      </c>
      <c r="P40" s="1">
        <v>1</v>
      </c>
      <c r="Q40" s="6">
        <v>6.87</v>
      </c>
      <c r="R40" s="3">
        <v>6.8584689345885712</v>
      </c>
      <c r="S40" s="1">
        <f t="shared" si="1"/>
        <v>202</v>
      </c>
      <c r="T40" s="7" t="s">
        <v>43</v>
      </c>
      <c r="U40" s="20">
        <f>IF(
    OR(Raw_FuelLog[[#This Row],[Cons_Est_L_100km]]="", Raw_FuelLog[[#This Row],[Price_EUR_L]]=""),
    "",
    Raw_FuelLog[[#This Row],[Price_EUR_L]] * (Raw_FuelLog[[#This Row],[Cons_Est_L_100km]]/100)
)</f>
        <v>8.3058300000000002E-2</v>
      </c>
      <c r="V40" s="6">
        <f>SUM(Raw_FuelLog[Amount_EUR]) / SUM(Raw_FuelLog[Distance_km])</f>
        <v>0.10532001395916946</v>
      </c>
      <c r="W40" cm="1">
        <f t="array" ref="W40">IF(Raw_FuelLog[[#This Row],[ID]]=1,0,Raw_FuelLog[[#This Row],[Date]]-INDEX(Raw_FuelLog[Date],Raw_FuelLog[[#This Row],[ID]]-1))</f>
        <v>18</v>
      </c>
      <c r="X40" t="str">
        <f t="shared" si="2"/>
        <v>Single</v>
      </c>
      <c r="Y40" t="str">
        <f t="shared" si="3"/>
        <v>Foreign</v>
      </c>
    </row>
    <row r="41" spans="1:25" x14ac:dyDescent="0.25">
      <c r="A41" s="1">
        <v>40</v>
      </c>
      <c r="B41" s="2">
        <v>44124</v>
      </c>
      <c r="C41" s="1">
        <f t="shared" si="4"/>
        <v>20</v>
      </c>
      <c r="D41" s="1" t="str">
        <f>TEXT(Raw_FuelLog[[#This Row],[Date]], "mmm")</f>
        <v>Oct</v>
      </c>
      <c r="E41" s="1">
        <f t="shared" si="0"/>
        <v>2020</v>
      </c>
      <c r="F41" s="1">
        <v>14606</v>
      </c>
      <c r="G41" s="3">
        <v>22.42</v>
      </c>
      <c r="H41" s="3">
        <f>AVERAGE(Raw_FuelLog[Amount_EUR])</f>
        <v>43.897381818181827</v>
      </c>
      <c r="I41" s="6">
        <v>1.0389999999999999</v>
      </c>
      <c r="J41" s="6">
        <f>AVERAGE(Raw_FuelLog[Price_EUR_L])</f>
        <v>1.5266109090909097</v>
      </c>
      <c r="K41" s="6">
        <v>21.577999999999999</v>
      </c>
      <c r="L41" s="6">
        <f>AVERAGE(Raw_FuelLog[Volume_L])</f>
        <v>28.621159999999996</v>
      </c>
      <c r="M41" s="3">
        <v>7.21</v>
      </c>
      <c r="N41" t="s">
        <v>45</v>
      </c>
      <c r="O41" t="s">
        <v>41</v>
      </c>
      <c r="P41" s="1">
        <v>1</v>
      </c>
      <c r="Q41" s="6">
        <v>7.21</v>
      </c>
      <c r="R41" s="3">
        <v>6.8584689345885712</v>
      </c>
      <c r="S41" s="1">
        <f t="shared" si="1"/>
        <v>314</v>
      </c>
      <c r="T41" s="7">
        <v>95</v>
      </c>
      <c r="U41" s="20">
        <f>IF(
    OR(Raw_FuelLog[[#This Row],[Cons_Est_L_100km]]="", Raw_FuelLog[[#This Row],[Price_EUR_L]]=""),
    "",
    Raw_FuelLog[[#This Row],[Price_EUR_L]] * (Raw_FuelLog[[#This Row],[Cons_Est_L_100km]]/100)
)</f>
        <v>7.491189999999999E-2</v>
      </c>
      <c r="V41" s="6">
        <f>SUM(Raw_FuelLog[Amount_EUR]) / SUM(Raw_FuelLog[Distance_km])</f>
        <v>0.10532001395916946</v>
      </c>
      <c r="W41" cm="1">
        <f t="array" ref="W41">IF(Raw_FuelLog[[#This Row],[ID]]=1,0,Raw_FuelLog[[#This Row],[Date]]-INDEX(Raw_FuelLog[Date],Raw_FuelLog[[#This Row],[ID]]-1))</f>
        <v>4</v>
      </c>
      <c r="X41" t="str">
        <f t="shared" si="2"/>
        <v>Single</v>
      </c>
      <c r="Y41" t="str">
        <f t="shared" si="3"/>
        <v>Foreign</v>
      </c>
    </row>
    <row r="42" spans="1:25" x14ac:dyDescent="0.25">
      <c r="A42" s="1">
        <v>41</v>
      </c>
      <c r="B42" s="2">
        <v>44125</v>
      </c>
      <c r="C42" s="1">
        <f t="shared" si="4"/>
        <v>21</v>
      </c>
      <c r="D42" s="1" t="str">
        <f>TEXT(Raw_FuelLog[[#This Row],[Date]], "mmm")</f>
        <v>Oct</v>
      </c>
      <c r="E42" s="1">
        <f t="shared" si="0"/>
        <v>2020</v>
      </c>
      <c r="F42" s="1">
        <v>14951</v>
      </c>
      <c r="G42" s="3">
        <v>26.26</v>
      </c>
      <c r="H42" s="3">
        <f>AVERAGE(Raw_FuelLog[Amount_EUR])</f>
        <v>43.897381818181827</v>
      </c>
      <c r="I42" s="6">
        <v>1.056</v>
      </c>
      <c r="J42" s="6">
        <f>AVERAGE(Raw_FuelLog[Price_EUR_L])</f>
        <v>1.5266109090909097</v>
      </c>
      <c r="K42" s="6">
        <v>24.867000000000001</v>
      </c>
      <c r="L42" s="6">
        <f>AVERAGE(Raw_FuelLog[Volume_L])</f>
        <v>28.621159999999996</v>
      </c>
      <c r="M42" s="3">
        <v>6.75</v>
      </c>
      <c r="N42" t="s">
        <v>44</v>
      </c>
      <c r="O42" t="s">
        <v>41</v>
      </c>
      <c r="P42" s="1">
        <v>1</v>
      </c>
      <c r="Q42" s="6">
        <v>6.75</v>
      </c>
      <c r="R42" s="3">
        <v>6.8584689345885712</v>
      </c>
      <c r="S42" s="1">
        <f t="shared" si="1"/>
        <v>345</v>
      </c>
      <c r="T42" s="7">
        <v>95</v>
      </c>
      <c r="U42" s="20">
        <f>IF(
    OR(Raw_FuelLog[[#This Row],[Cons_Est_L_100km]]="", Raw_FuelLog[[#This Row],[Price_EUR_L]]=""),
    "",
    Raw_FuelLog[[#This Row],[Price_EUR_L]] * (Raw_FuelLog[[#This Row],[Cons_Est_L_100km]]/100)
)</f>
        <v>7.128000000000001E-2</v>
      </c>
      <c r="V42" s="6">
        <f>SUM(Raw_FuelLog[Amount_EUR]) / SUM(Raw_FuelLog[Distance_km])</f>
        <v>0.10532001395916946</v>
      </c>
      <c r="W42" cm="1">
        <f t="array" ref="W42">IF(Raw_FuelLog[[#This Row],[ID]]=1,0,Raw_FuelLog[[#This Row],[Date]]-INDEX(Raw_FuelLog[Date],Raw_FuelLog[[#This Row],[ID]]-1))</f>
        <v>1</v>
      </c>
      <c r="X42" t="str">
        <f t="shared" si="2"/>
        <v>Single</v>
      </c>
      <c r="Y42" t="str">
        <f t="shared" si="3"/>
        <v>Foreign</v>
      </c>
    </row>
    <row r="43" spans="1:25" x14ac:dyDescent="0.25">
      <c r="A43" s="1">
        <v>42</v>
      </c>
      <c r="B43" s="2">
        <v>44132</v>
      </c>
      <c r="C43" s="1">
        <f t="shared" si="4"/>
        <v>28</v>
      </c>
      <c r="D43" s="1" t="str">
        <f>TEXT(Raw_FuelLog[[#This Row],[Date]], "mmm")</f>
        <v>Oct</v>
      </c>
      <c r="E43" s="1">
        <f t="shared" si="0"/>
        <v>2020</v>
      </c>
      <c r="F43" s="1">
        <v>15514</v>
      </c>
      <c r="G43" s="3">
        <v>30</v>
      </c>
      <c r="H43" s="3">
        <f>AVERAGE(Raw_FuelLog[Amount_EUR])</f>
        <v>43.897381818181827</v>
      </c>
      <c r="I43" s="6">
        <v>1.1890000000000001</v>
      </c>
      <c r="J43" s="6">
        <f>AVERAGE(Raw_FuelLog[Price_EUR_L])</f>
        <v>1.5266109090909097</v>
      </c>
      <c r="K43" s="6">
        <v>25.23</v>
      </c>
      <c r="L43" s="6">
        <f>AVERAGE(Raw_FuelLog[Volume_L])</f>
        <v>28.621159999999996</v>
      </c>
      <c r="N43" t="s">
        <v>39</v>
      </c>
      <c r="O43" t="s">
        <v>26</v>
      </c>
      <c r="P43" s="1">
        <v>0</v>
      </c>
      <c r="Q43" s="6">
        <v>7.0711948331539292</v>
      </c>
      <c r="R43" s="3">
        <v>6.8584689345885712</v>
      </c>
      <c r="S43" s="1">
        <f t="shared" si="1"/>
        <v>563</v>
      </c>
      <c r="T43" s="7">
        <v>95</v>
      </c>
      <c r="U43" s="20">
        <f>IF(
    OR(Raw_FuelLog[[#This Row],[Cons_Est_L_100km]]="", Raw_FuelLog[[#This Row],[Price_EUR_L]]=""),
    "",
    Raw_FuelLog[[#This Row],[Price_EUR_L]] * (Raw_FuelLog[[#This Row],[Cons_Est_L_100km]]/100)
)</f>
        <v>8.4076506566200221E-2</v>
      </c>
      <c r="V43" s="6">
        <f>SUM(Raw_FuelLog[Amount_EUR]) / SUM(Raw_FuelLog[Distance_km])</f>
        <v>0.10532001395916946</v>
      </c>
      <c r="W43" cm="1">
        <f t="array" ref="W43">IF(Raw_FuelLog[[#This Row],[ID]]=1,0,Raw_FuelLog[[#This Row],[Date]]-INDEX(Raw_FuelLog[Date],Raw_FuelLog[[#This Row],[ID]]-1))</f>
        <v>7</v>
      </c>
      <c r="X43" t="str">
        <f t="shared" si="2"/>
        <v>Same Day</v>
      </c>
      <c r="Y43" t="str">
        <f t="shared" si="3"/>
        <v>Domestic</v>
      </c>
    </row>
    <row r="44" spans="1:25" x14ac:dyDescent="0.25">
      <c r="A44" s="1">
        <v>43</v>
      </c>
      <c r="B44" s="2">
        <v>44132</v>
      </c>
      <c r="C44" s="1">
        <f t="shared" si="4"/>
        <v>28</v>
      </c>
      <c r="D44" s="1" t="str">
        <f>TEXT(Raw_FuelLog[[#This Row],[Date]], "mmm")</f>
        <v>Oct</v>
      </c>
      <c r="E44" s="1">
        <f t="shared" si="0"/>
        <v>2020</v>
      </c>
      <c r="F44" s="1">
        <v>15880</v>
      </c>
      <c r="G44" s="3">
        <v>38.78</v>
      </c>
      <c r="H44" s="3">
        <f>AVERAGE(Raw_FuelLog[Amount_EUR])</f>
        <v>43.897381818181827</v>
      </c>
      <c r="I44" s="6">
        <v>1.036</v>
      </c>
      <c r="J44" s="6">
        <f>AVERAGE(Raw_FuelLog[Price_EUR_L])</f>
        <v>1.5266109090909097</v>
      </c>
      <c r="K44" s="6">
        <v>37.432000000000002</v>
      </c>
      <c r="L44" s="6">
        <f>AVERAGE(Raw_FuelLog[Volume_L])</f>
        <v>28.621159999999996</v>
      </c>
      <c r="M44" s="3">
        <v>7.28</v>
      </c>
      <c r="N44" t="s">
        <v>44</v>
      </c>
      <c r="O44" t="s">
        <v>41</v>
      </c>
      <c r="P44" s="1">
        <v>1</v>
      </c>
      <c r="Q44" s="6">
        <v>7.28</v>
      </c>
      <c r="R44" s="3">
        <v>6.8584689345885712</v>
      </c>
      <c r="S44" s="1">
        <f t="shared" si="1"/>
        <v>366</v>
      </c>
      <c r="T44" s="7">
        <v>95</v>
      </c>
      <c r="U44" s="20">
        <f>IF(
    OR(Raw_FuelLog[[#This Row],[Cons_Est_L_100km]]="", Raw_FuelLog[[#This Row],[Price_EUR_L]]=""),
    "",
    Raw_FuelLog[[#This Row],[Price_EUR_L]] * (Raw_FuelLog[[#This Row],[Cons_Est_L_100km]]/100)
)</f>
        <v>7.542080000000001E-2</v>
      </c>
      <c r="V44" s="6">
        <f>SUM(Raw_FuelLog[Amount_EUR]) / SUM(Raw_FuelLog[Distance_km])</f>
        <v>0.10532001395916946</v>
      </c>
      <c r="W44" cm="1">
        <f t="array" ref="W44">IF(Raw_FuelLog[[#This Row],[ID]]=1,0,Raw_FuelLog[[#This Row],[Date]]-INDEX(Raw_FuelLog[Date],Raw_FuelLog[[#This Row],[ID]]-1))</f>
        <v>0</v>
      </c>
      <c r="X44" t="str">
        <f t="shared" si="2"/>
        <v>Same Day</v>
      </c>
      <c r="Y44" t="str">
        <f t="shared" si="3"/>
        <v>Foreign</v>
      </c>
    </row>
    <row r="45" spans="1:25" x14ac:dyDescent="0.25">
      <c r="A45" s="1">
        <v>44</v>
      </c>
      <c r="B45" s="2">
        <v>44133</v>
      </c>
      <c r="C45" s="1">
        <f t="shared" si="4"/>
        <v>29</v>
      </c>
      <c r="D45" s="1" t="str">
        <f>TEXT(Raw_FuelLog[[#This Row],[Date]], "mmm")</f>
        <v>Oct</v>
      </c>
      <c r="E45" s="1">
        <f t="shared" si="0"/>
        <v>2020</v>
      </c>
      <c r="F45" s="1">
        <v>16227</v>
      </c>
      <c r="G45" s="3">
        <v>28.27</v>
      </c>
      <c r="H45" s="3">
        <f>AVERAGE(Raw_FuelLog[Amount_EUR])</f>
        <v>43.897381818181827</v>
      </c>
      <c r="I45" s="6">
        <v>1.119</v>
      </c>
      <c r="J45" s="6">
        <f>AVERAGE(Raw_FuelLog[Price_EUR_L])</f>
        <v>1.5266109090909097</v>
      </c>
      <c r="K45" s="6">
        <v>25.263999999999999</v>
      </c>
      <c r="L45" s="6">
        <f>AVERAGE(Raw_FuelLog[Volume_L])</f>
        <v>28.621159999999996</v>
      </c>
      <c r="M45" s="3">
        <v>7.52</v>
      </c>
      <c r="N45" t="s">
        <v>45</v>
      </c>
      <c r="O45" t="s">
        <v>41</v>
      </c>
      <c r="P45" s="1">
        <v>1</v>
      </c>
      <c r="Q45" s="6">
        <v>7.52</v>
      </c>
      <c r="R45" s="3">
        <v>6.8584689345885712</v>
      </c>
      <c r="S45" s="1">
        <f t="shared" si="1"/>
        <v>347</v>
      </c>
      <c r="T45" s="7">
        <v>98</v>
      </c>
      <c r="U45" s="20">
        <f>IF(
    OR(Raw_FuelLog[[#This Row],[Cons_Est_L_100km]]="", Raw_FuelLog[[#This Row],[Price_EUR_L]]=""),
    "",
    Raw_FuelLog[[#This Row],[Price_EUR_L]] * (Raw_FuelLog[[#This Row],[Cons_Est_L_100km]]/100)
)</f>
        <v>8.4148799999999982E-2</v>
      </c>
      <c r="V45" s="6">
        <f>SUM(Raw_FuelLog[Amount_EUR]) / SUM(Raw_FuelLog[Distance_km])</f>
        <v>0.10532001395916946</v>
      </c>
      <c r="W45" cm="1">
        <f t="array" ref="W45">IF(Raw_FuelLog[[#This Row],[ID]]=1,0,Raw_FuelLog[[#This Row],[Date]]-INDEX(Raw_FuelLog[Date],Raw_FuelLog[[#This Row],[ID]]-1))</f>
        <v>1</v>
      </c>
      <c r="X45" t="str">
        <f t="shared" si="2"/>
        <v>Single</v>
      </c>
      <c r="Y45" t="str">
        <f t="shared" si="3"/>
        <v>Foreign</v>
      </c>
    </row>
    <row r="46" spans="1:25" x14ac:dyDescent="0.25">
      <c r="A46" s="1">
        <v>45</v>
      </c>
      <c r="B46" s="2">
        <v>44142</v>
      </c>
      <c r="C46" s="1">
        <f t="shared" si="4"/>
        <v>7</v>
      </c>
      <c r="D46" s="1" t="str">
        <f>TEXT(Raw_FuelLog[[#This Row],[Date]], "mmm")</f>
        <v>Nov</v>
      </c>
      <c r="E46" s="1">
        <f t="shared" si="0"/>
        <v>2020</v>
      </c>
      <c r="F46" s="1">
        <v>16670</v>
      </c>
      <c r="G46" s="3">
        <v>30</v>
      </c>
      <c r="H46" s="3">
        <f>AVERAGE(Raw_FuelLog[Amount_EUR])</f>
        <v>43.897381818181827</v>
      </c>
      <c r="I46" s="6">
        <v>1.139</v>
      </c>
      <c r="J46" s="6">
        <f>AVERAGE(Raw_FuelLog[Price_EUR_L])</f>
        <v>1.5266109090909097</v>
      </c>
      <c r="K46" s="6">
        <v>26.34</v>
      </c>
      <c r="L46" s="6">
        <f>AVERAGE(Raw_FuelLog[Volume_L])</f>
        <v>28.621159999999996</v>
      </c>
      <c r="N46" t="s">
        <v>48</v>
      </c>
      <c r="O46" t="s">
        <v>33</v>
      </c>
      <c r="P46" s="1">
        <v>0</v>
      </c>
      <c r="Q46" s="6">
        <v>7.1583673469387756</v>
      </c>
      <c r="R46" s="3">
        <v>6.8584689345885712</v>
      </c>
      <c r="S46" s="1">
        <f t="shared" si="1"/>
        <v>443</v>
      </c>
      <c r="T46" s="7">
        <v>95</v>
      </c>
      <c r="U46" s="20">
        <f>IF(
    OR(Raw_FuelLog[[#This Row],[Cons_Est_L_100km]]="", Raw_FuelLog[[#This Row],[Price_EUR_L]]=""),
    "",
    Raw_FuelLog[[#This Row],[Price_EUR_L]] * (Raw_FuelLog[[#This Row],[Cons_Est_L_100km]]/100)
)</f>
        <v>8.1533804081632646E-2</v>
      </c>
      <c r="V46" s="6">
        <f>SUM(Raw_FuelLog[Amount_EUR]) / SUM(Raw_FuelLog[Distance_km])</f>
        <v>0.10532001395916946</v>
      </c>
      <c r="W46" cm="1">
        <f t="array" ref="W46">IF(Raw_FuelLog[[#This Row],[ID]]=1,0,Raw_FuelLog[[#This Row],[Date]]-INDEX(Raw_FuelLog[Date],Raw_FuelLog[[#This Row],[ID]]-1))</f>
        <v>9</v>
      </c>
      <c r="X46" t="str">
        <f t="shared" si="2"/>
        <v>Single</v>
      </c>
      <c r="Y46" t="str">
        <f t="shared" si="3"/>
        <v>Foreign</v>
      </c>
    </row>
    <row r="47" spans="1:25" x14ac:dyDescent="0.25">
      <c r="A47" s="1">
        <v>46</v>
      </c>
      <c r="B47" s="2">
        <v>44169</v>
      </c>
      <c r="C47" s="1">
        <f t="shared" si="4"/>
        <v>4</v>
      </c>
      <c r="D47" s="1" t="str">
        <f>TEXT(Raw_FuelLog[[#This Row],[Date]], "mmm")</f>
        <v>Dec</v>
      </c>
      <c r="E47" s="1">
        <f t="shared" si="0"/>
        <v>2020</v>
      </c>
      <c r="F47" s="1">
        <v>17047</v>
      </c>
      <c r="G47" s="3">
        <v>25.28</v>
      </c>
      <c r="H47" s="3">
        <f>AVERAGE(Raw_FuelLog[Amount_EUR])</f>
        <v>43.897381818181827</v>
      </c>
      <c r="I47" s="6">
        <v>1.149</v>
      </c>
      <c r="J47" s="6">
        <f>AVERAGE(Raw_FuelLog[Price_EUR_L])</f>
        <v>1.5266109090909097</v>
      </c>
      <c r="K47" s="6">
        <v>22</v>
      </c>
      <c r="L47" s="6">
        <f>AVERAGE(Raw_FuelLog[Volume_L])</f>
        <v>28.621159999999996</v>
      </c>
      <c r="N47" t="s">
        <v>47</v>
      </c>
      <c r="O47" t="s">
        <v>33</v>
      </c>
      <c r="P47" s="1">
        <v>0</v>
      </c>
      <c r="Q47" s="6">
        <v>7.5356734693877563</v>
      </c>
      <c r="R47" s="3">
        <v>6.8584689345885712</v>
      </c>
      <c r="S47" s="1">
        <f t="shared" si="1"/>
        <v>377</v>
      </c>
      <c r="T47" s="7">
        <v>95</v>
      </c>
      <c r="U47" s="20">
        <f>IF(
    OR(Raw_FuelLog[[#This Row],[Cons_Est_L_100km]]="", Raw_FuelLog[[#This Row],[Price_EUR_L]]=""),
    "",
    Raw_FuelLog[[#This Row],[Price_EUR_L]] * (Raw_FuelLog[[#This Row],[Cons_Est_L_100km]]/100)
)</f>
        <v>8.6584888163265317E-2</v>
      </c>
      <c r="V47" s="6">
        <f>SUM(Raw_FuelLog[Amount_EUR]) / SUM(Raw_FuelLog[Distance_km])</f>
        <v>0.10532001395916946</v>
      </c>
      <c r="W47" cm="1">
        <f t="array" ref="W47">IF(Raw_FuelLog[[#This Row],[ID]]=1,0,Raw_FuelLog[[#This Row],[Date]]-INDEX(Raw_FuelLog[Date],Raw_FuelLog[[#This Row],[ID]]-1))</f>
        <v>27</v>
      </c>
      <c r="X47" t="str">
        <f t="shared" si="2"/>
        <v>Single</v>
      </c>
      <c r="Y47" t="str">
        <f t="shared" si="3"/>
        <v>Foreign</v>
      </c>
    </row>
    <row r="48" spans="1:25" x14ac:dyDescent="0.25">
      <c r="A48" s="1">
        <v>47</v>
      </c>
      <c r="B48" s="2">
        <v>44188</v>
      </c>
      <c r="C48" s="1">
        <f t="shared" si="4"/>
        <v>23</v>
      </c>
      <c r="D48" s="1" t="str">
        <f>TEXT(Raw_FuelLog[[#This Row],[Date]], "mmm")</f>
        <v>Dec</v>
      </c>
      <c r="E48" s="1">
        <f t="shared" si="0"/>
        <v>2020</v>
      </c>
      <c r="F48" s="1">
        <v>17399</v>
      </c>
      <c r="G48" s="3">
        <v>30.02</v>
      </c>
      <c r="H48" s="3">
        <f>AVERAGE(Raw_FuelLog[Amount_EUR])</f>
        <v>43.897381818181827</v>
      </c>
      <c r="I48" s="6">
        <v>1.179</v>
      </c>
      <c r="J48" s="6">
        <f>AVERAGE(Raw_FuelLog[Price_EUR_L])</f>
        <v>1.5266109090909097</v>
      </c>
      <c r="K48" s="6">
        <v>25.462</v>
      </c>
      <c r="L48" s="6">
        <f>AVERAGE(Raw_FuelLog[Volume_L])</f>
        <v>28.621159999999996</v>
      </c>
      <c r="N48" t="s">
        <v>47</v>
      </c>
      <c r="O48" t="s">
        <v>33</v>
      </c>
      <c r="P48" s="1">
        <v>0</v>
      </c>
      <c r="Q48" s="6">
        <v>7.2195918367346952</v>
      </c>
      <c r="R48" s="3">
        <v>6.8584689345885712</v>
      </c>
      <c r="S48" s="1">
        <f t="shared" si="1"/>
        <v>352</v>
      </c>
      <c r="T48" s="7">
        <v>95</v>
      </c>
      <c r="U48" s="20">
        <f>IF(
    OR(Raw_FuelLog[[#This Row],[Cons_Est_L_100km]]="", Raw_FuelLog[[#This Row],[Price_EUR_L]]=""),
    "",
    Raw_FuelLog[[#This Row],[Price_EUR_L]] * (Raw_FuelLog[[#This Row],[Cons_Est_L_100km]]/100)
)</f>
        <v>8.5118987755102071E-2</v>
      </c>
      <c r="V48" s="6">
        <f>SUM(Raw_FuelLog[Amount_EUR]) / SUM(Raw_FuelLog[Distance_km])</f>
        <v>0.10532001395916946</v>
      </c>
      <c r="W48" cm="1">
        <f t="array" ref="W48">IF(Raw_FuelLog[[#This Row],[ID]]=1,0,Raw_FuelLog[[#This Row],[Date]]-INDEX(Raw_FuelLog[Date],Raw_FuelLog[[#This Row],[ID]]-1))</f>
        <v>19</v>
      </c>
      <c r="X48" t="str">
        <f t="shared" si="2"/>
        <v>Single</v>
      </c>
      <c r="Y48" t="str">
        <f t="shared" si="3"/>
        <v>Foreign</v>
      </c>
    </row>
    <row r="49" spans="1:25" x14ac:dyDescent="0.25">
      <c r="A49" s="1">
        <v>48</v>
      </c>
      <c r="B49" s="2">
        <v>44196</v>
      </c>
      <c r="C49" s="1">
        <f t="shared" si="4"/>
        <v>31</v>
      </c>
      <c r="D49" s="1" t="str">
        <f>TEXT(Raw_FuelLog[[#This Row],[Date]], "mmm")</f>
        <v>Dec</v>
      </c>
      <c r="E49" s="1">
        <f t="shared" si="0"/>
        <v>2020</v>
      </c>
      <c r="F49" s="1">
        <v>17697</v>
      </c>
      <c r="G49" s="3">
        <v>40.19</v>
      </c>
      <c r="H49" s="3">
        <f>AVERAGE(Raw_FuelLog[Amount_EUR])</f>
        <v>43.897381818181827</v>
      </c>
      <c r="I49" s="6">
        <v>1.0940000000000001</v>
      </c>
      <c r="J49" s="6">
        <f>AVERAGE(Raw_FuelLog[Price_EUR_L])</f>
        <v>1.5266109090909097</v>
      </c>
      <c r="K49" s="6">
        <v>36.737000000000002</v>
      </c>
      <c r="L49" s="6">
        <f>AVERAGE(Raw_FuelLog[Volume_L])</f>
        <v>28.621159999999996</v>
      </c>
      <c r="M49" s="3">
        <v>6.32</v>
      </c>
      <c r="N49" t="s">
        <v>45</v>
      </c>
      <c r="O49" t="s">
        <v>41</v>
      </c>
      <c r="P49" s="1">
        <v>1</v>
      </c>
      <c r="Q49" s="6">
        <v>6.32</v>
      </c>
      <c r="R49" s="3">
        <v>6.8584689345885712</v>
      </c>
      <c r="S49" s="1">
        <f t="shared" si="1"/>
        <v>298</v>
      </c>
      <c r="T49" s="7">
        <v>95</v>
      </c>
      <c r="U49" s="20">
        <f>IF(
    OR(Raw_FuelLog[[#This Row],[Cons_Est_L_100km]]="", Raw_FuelLog[[#This Row],[Price_EUR_L]]=""),
    "",
    Raw_FuelLog[[#This Row],[Price_EUR_L]] * (Raw_FuelLog[[#This Row],[Cons_Est_L_100km]]/100)
)</f>
        <v>6.9140800000000016E-2</v>
      </c>
      <c r="V49" s="6">
        <f>SUM(Raw_FuelLog[Amount_EUR]) / SUM(Raw_FuelLog[Distance_km])</f>
        <v>0.10532001395916946</v>
      </c>
      <c r="W49" cm="1">
        <f t="array" ref="W49">IF(Raw_FuelLog[[#This Row],[ID]]=1,0,Raw_FuelLog[[#This Row],[Date]]-INDEX(Raw_FuelLog[Date],Raw_FuelLog[[#This Row],[ID]]-1))</f>
        <v>8</v>
      </c>
      <c r="X49" t="str">
        <f t="shared" si="2"/>
        <v>Same Day</v>
      </c>
      <c r="Y49" t="str">
        <f t="shared" si="3"/>
        <v>Foreign</v>
      </c>
    </row>
    <row r="50" spans="1:25" x14ac:dyDescent="0.25">
      <c r="A50" s="1">
        <v>49</v>
      </c>
      <c r="B50" s="2">
        <v>44196</v>
      </c>
      <c r="C50" s="1">
        <f t="shared" si="4"/>
        <v>31</v>
      </c>
      <c r="D50" s="1" t="str">
        <f>TEXT(Raw_FuelLog[[#This Row],[Date]], "mmm")</f>
        <v>Dec</v>
      </c>
      <c r="E50" s="1">
        <f t="shared" si="0"/>
        <v>2020</v>
      </c>
      <c r="F50" s="1">
        <v>18045</v>
      </c>
      <c r="G50" s="3">
        <v>24.42</v>
      </c>
      <c r="H50" s="3">
        <f>AVERAGE(Raw_FuelLog[Amount_EUR])</f>
        <v>43.897381818181827</v>
      </c>
      <c r="I50" s="6">
        <v>1.111</v>
      </c>
      <c r="J50" s="6">
        <f>AVERAGE(Raw_FuelLog[Price_EUR_L])</f>
        <v>1.5266109090909097</v>
      </c>
      <c r="K50" s="6">
        <v>21.98</v>
      </c>
      <c r="L50" s="6">
        <f>AVERAGE(Raw_FuelLog[Volume_L])</f>
        <v>28.621159999999996</v>
      </c>
      <c r="M50" s="3">
        <v>7.28</v>
      </c>
      <c r="N50" t="s">
        <v>44</v>
      </c>
      <c r="O50" t="s">
        <v>41</v>
      </c>
      <c r="P50" s="1">
        <v>1</v>
      </c>
      <c r="Q50" s="6">
        <v>7.28</v>
      </c>
      <c r="R50" s="3">
        <v>6.8584689345885712</v>
      </c>
      <c r="S50" s="1">
        <f t="shared" si="1"/>
        <v>348</v>
      </c>
      <c r="T50" s="7">
        <v>95</v>
      </c>
      <c r="U50" s="20">
        <f>IF(
    OR(Raw_FuelLog[[#This Row],[Cons_Est_L_100km]]="", Raw_FuelLog[[#This Row],[Price_EUR_L]]=""),
    "",
    Raw_FuelLog[[#This Row],[Price_EUR_L]] * (Raw_FuelLog[[#This Row],[Cons_Est_L_100km]]/100)
)</f>
        <v>8.0880800000000003E-2</v>
      </c>
      <c r="V50" s="6">
        <f>SUM(Raw_FuelLog[Amount_EUR]) / SUM(Raw_FuelLog[Distance_km])</f>
        <v>0.10532001395916946</v>
      </c>
      <c r="W50" cm="1">
        <f t="array" ref="W50">IF(Raw_FuelLog[[#This Row],[ID]]=1,0,Raw_FuelLog[[#This Row],[Date]]-INDEX(Raw_FuelLog[Date],Raw_FuelLog[[#This Row],[ID]]-1))</f>
        <v>0</v>
      </c>
      <c r="X50" t="str">
        <f t="shared" si="2"/>
        <v>Same Day</v>
      </c>
      <c r="Y50" t="str">
        <f t="shared" si="3"/>
        <v>Foreign</v>
      </c>
    </row>
    <row r="51" spans="1:25" x14ac:dyDescent="0.25">
      <c r="A51" s="1">
        <v>50</v>
      </c>
      <c r="B51" s="2">
        <v>44207</v>
      </c>
      <c r="C51" s="1">
        <f t="shared" si="4"/>
        <v>11</v>
      </c>
      <c r="D51" s="1" t="str">
        <f>TEXT(Raw_FuelLog[[#This Row],[Date]], "mmm")</f>
        <v>Jan</v>
      </c>
      <c r="E51" s="1">
        <f t="shared" si="0"/>
        <v>2021</v>
      </c>
      <c r="F51" s="1">
        <v>18607</v>
      </c>
      <c r="G51" s="3">
        <v>20</v>
      </c>
      <c r="H51" s="3">
        <f>AVERAGE(Raw_FuelLog[Amount_EUR])</f>
        <v>43.897381818181827</v>
      </c>
      <c r="I51" s="6">
        <v>1.2290000000000001</v>
      </c>
      <c r="J51" s="6">
        <f>AVERAGE(Raw_FuelLog[Price_EUR_L])</f>
        <v>1.5266109090909097</v>
      </c>
      <c r="K51" s="6">
        <v>16.27</v>
      </c>
      <c r="L51" s="6">
        <f>AVERAGE(Raw_FuelLog[Volume_L])</f>
        <v>28.621159999999996</v>
      </c>
      <c r="N51" t="s">
        <v>39</v>
      </c>
      <c r="O51" t="s">
        <v>26</v>
      </c>
      <c r="P51" s="1">
        <v>0</v>
      </c>
      <c r="Q51" s="6">
        <v>7.3366515837104069</v>
      </c>
      <c r="R51" s="3">
        <v>6.8584689345885712</v>
      </c>
      <c r="S51" s="1">
        <f t="shared" si="1"/>
        <v>562</v>
      </c>
      <c r="T51" s="7">
        <v>95</v>
      </c>
      <c r="U51" s="20">
        <f>IF(
    OR(Raw_FuelLog[[#This Row],[Cons_Est_L_100km]]="", Raw_FuelLog[[#This Row],[Price_EUR_L]]=""),
    "",
    Raw_FuelLog[[#This Row],[Price_EUR_L]] * (Raw_FuelLog[[#This Row],[Cons_Est_L_100km]]/100)
)</f>
        <v>9.0167447963800912E-2</v>
      </c>
      <c r="V51" s="6">
        <f>SUM(Raw_FuelLog[Amount_EUR]) / SUM(Raw_FuelLog[Distance_km])</f>
        <v>0.10532001395916946</v>
      </c>
      <c r="W51" cm="1">
        <f t="array" ref="W51">IF(Raw_FuelLog[[#This Row],[ID]]=1,0,Raw_FuelLog[[#This Row],[Date]]-INDEX(Raw_FuelLog[Date],Raw_FuelLog[[#This Row],[ID]]-1))</f>
        <v>11</v>
      </c>
      <c r="X51" t="str">
        <f t="shared" si="2"/>
        <v>Single</v>
      </c>
      <c r="Y51" t="str">
        <f t="shared" si="3"/>
        <v>Domestic</v>
      </c>
    </row>
    <row r="52" spans="1:25" x14ac:dyDescent="0.25">
      <c r="A52" s="1">
        <v>51</v>
      </c>
      <c r="B52" s="2">
        <v>44211</v>
      </c>
      <c r="C52" s="1">
        <f t="shared" si="4"/>
        <v>15</v>
      </c>
      <c r="D52" s="1" t="str">
        <f>TEXT(Raw_FuelLog[[#This Row],[Date]], "mmm")</f>
        <v>Jan</v>
      </c>
      <c r="E52" s="1">
        <f t="shared" si="0"/>
        <v>2021</v>
      </c>
      <c r="F52" s="1">
        <v>18708</v>
      </c>
      <c r="G52" s="3">
        <v>32.159999999999997</v>
      </c>
      <c r="H52" s="3">
        <f>AVERAGE(Raw_FuelLog[Amount_EUR])</f>
        <v>43.897381818181827</v>
      </c>
      <c r="I52" s="6">
        <v>1.0049999999999999</v>
      </c>
      <c r="J52" s="6">
        <f>AVERAGE(Raw_FuelLog[Price_EUR_L])</f>
        <v>1.5266109090909097</v>
      </c>
      <c r="K52" s="6">
        <v>31.99</v>
      </c>
      <c r="L52" s="6">
        <f>AVERAGE(Raw_FuelLog[Volume_L])</f>
        <v>28.621159999999996</v>
      </c>
      <c r="M52" s="3">
        <v>6.56</v>
      </c>
      <c r="N52" t="s">
        <v>29</v>
      </c>
      <c r="O52" t="s">
        <v>30</v>
      </c>
      <c r="P52" s="1">
        <v>1</v>
      </c>
      <c r="Q52" s="6">
        <v>6.56</v>
      </c>
      <c r="R52" s="3">
        <v>6.8584689345885712</v>
      </c>
      <c r="S52" s="1">
        <f t="shared" si="1"/>
        <v>101</v>
      </c>
      <c r="T52" s="7">
        <v>95</v>
      </c>
      <c r="U52" s="20">
        <f>IF(
    OR(Raw_FuelLog[[#This Row],[Cons_Est_L_100km]]="", Raw_FuelLog[[#This Row],[Price_EUR_L]]=""),
    "",
    Raw_FuelLog[[#This Row],[Price_EUR_L]] * (Raw_FuelLog[[#This Row],[Cons_Est_L_100km]]/100)
)</f>
        <v>6.5927999999999987E-2</v>
      </c>
      <c r="V52" s="6">
        <f>SUM(Raw_FuelLog[Amount_EUR]) / SUM(Raw_FuelLog[Distance_km])</f>
        <v>0.10532001395916946</v>
      </c>
      <c r="W52" cm="1">
        <f t="array" ref="W52">IF(Raw_FuelLog[[#This Row],[ID]]=1,0,Raw_FuelLog[[#This Row],[Date]]-INDEX(Raw_FuelLog[Date],Raw_FuelLog[[#This Row],[ID]]-1))</f>
        <v>4</v>
      </c>
      <c r="X52" t="str">
        <f t="shared" si="2"/>
        <v>Same Day</v>
      </c>
      <c r="Y52" t="str">
        <f t="shared" si="3"/>
        <v>Foreign</v>
      </c>
    </row>
    <row r="53" spans="1:25" x14ac:dyDescent="0.25">
      <c r="A53" s="1">
        <v>52</v>
      </c>
      <c r="B53" s="2">
        <v>44211</v>
      </c>
      <c r="C53" s="1">
        <f t="shared" si="4"/>
        <v>15</v>
      </c>
      <c r="D53" s="1" t="str">
        <f>TEXT(Raw_FuelLog[[#This Row],[Date]], "mmm")</f>
        <v>Jan</v>
      </c>
      <c r="E53" s="1">
        <f t="shared" si="0"/>
        <v>2021</v>
      </c>
      <c r="F53" s="1">
        <v>19206</v>
      </c>
      <c r="G53" s="3">
        <v>32.72</v>
      </c>
      <c r="H53" s="3">
        <f>AVERAGE(Raw_FuelLog[Amount_EUR])</f>
        <v>43.897381818181827</v>
      </c>
      <c r="I53" s="6">
        <v>1.0009999999999999</v>
      </c>
      <c r="J53" s="6">
        <f>AVERAGE(Raw_FuelLog[Price_EUR_L])</f>
        <v>1.5266109090909097</v>
      </c>
      <c r="K53" s="6">
        <v>32.68</v>
      </c>
      <c r="L53" s="6">
        <f>AVERAGE(Raw_FuelLog[Volume_L])</f>
        <v>28.621159999999996</v>
      </c>
      <c r="M53" s="3">
        <v>7.13</v>
      </c>
      <c r="N53" t="s">
        <v>37</v>
      </c>
      <c r="O53" t="s">
        <v>30</v>
      </c>
      <c r="P53" s="1">
        <v>1</v>
      </c>
      <c r="Q53" s="6">
        <v>7.13</v>
      </c>
      <c r="R53" s="3">
        <v>6.8584689345885712</v>
      </c>
      <c r="S53" s="1">
        <f t="shared" si="1"/>
        <v>498</v>
      </c>
      <c r="T53" s="7">
        <v>95</v>
      </c>
      <c r="U53" s="20">
        <f>IF(
    OR(Raw_FuelLog[[#This Row],[Cons_Est_L_100km]]="", Raw_FuelLog[[#This Row],[Price_EUR_L]]=""),
    "",
    Raw_FuelLog[[#This Row],[Price_EUR_L]] * (Raw_FuelLog[[#This Row],[Cons_Est_L_100km]]/100)
)</f>
        <v>7.1371299999999999E-2</v>
      </c>
      <c r="V53" s="6">
        <f>SUM(Raw_FuelLog[Amount_EUR]) / SUM(Raw_FuelLog[Distance_km])</f>
        <v>0.10532001395916946</v>
      </c>
      <c r="W53" cm="1">
        <f t="array" ref="W53">IF(Raw_FuelLog[[#This Row],[ID]]=1,0,Raw_FuelLog[[#This Row],[Date]]-INDEX(Raw_FuelLog[Date],Raw_FuelLog[[#This Row],[ID]]-1))</f>
        <v>0</v>
      </c>
      <c r="X53" t="str">
        <f t="shared" si="2"/>
        <v>Same Day</v>
      </c>
      <c r="Y53" t="str">
        <f t="shared" si="3"/>
        <v>Foreign</v>
      </c>
    </row>
    <row r="54" spans="1:25" x14ac:dyDescent="0.25">
      <c r="A54" s="1">
        <v>53</v>
      </c>
      <c r="B54" s="2">
        <v>44226</v>
      </c>
      <c r="C54" s="1">
        <f t="shared" si="4"/>
        <v>30</v>
      </c>
      <c r="D54" s="1" t="str">
        <f>TEXT(Raw_FuelLog[[#This Row],[Date]], "mmm")</f>
        <v>Jan</v>
      </c>
      <c r="E54" s="1">
        <f t="shared" si="0"/>
        <v>2021</v>
      </c>
      <c r="F54" s="1">
        <v>19763</v>
      </c>
      <c r="G54" s="3">
        <v>35</v>
      </c>
      <c r="H54" s="3">
        <f>AVERAGE(Raw_FuelLog[Amount_EUR])</f>
        <v>43.897381818181827</v>
      </c>
      <c r="I54" s="6">
        <v>1.2989999999999999</v>
      </c>
      <c r="J54" s="6">
        <f>AVERAGE(Raw_FuelLog[Price_EUR_L])</f>
        <v>1.5266109090909097</v>
      </c>
      <c r="K54" s="6">
        <v>26.94</v>
      </c>
      <c r="L54" s="6">
        <f>AVERAGE(Raw_FuelLog[Volume_L])</f>
        <v>28.621159999999996</v>
      </c>
      <c r="N54" t="s">
        <v>49</v>
      </c>
      <c r="O54" t="s">
        <v>33</v>
      </c>
      <c r="P54" s="1">
        <v>0</v>
      </c>
      <c r="Q54" s="6">
        <v>7.5655090579710151</v>
      </c>
      <c r="R54" s="3">
        <v>6.8584689345885712</v>
      </c>
      <c r="S54" s="1">
        <f t="shared" si="1"/>
        <v>557</v>
      </c>
      <c r="T54" s="7">
        <v>95</v>
      </c>
      <c r="U54" s="20">
        <f>IF(
    OR(Raw_FuelLog[[#This Row],[Cons_Est_L_100km]]="", Raw_FuelLog[[#This Row],[Price_EUR_L]]=""),
    "",
    Raw_FuelLog[[#This Row],[Price_EUR_L]] * (Raw_FuelLog[[#This Row],[Cons_Est_L_100km]]/100)
)</f>
        <v>9.8275962663043476E-2</v>
      </c>
      <c r="V54" s="6">
        <f>SUM(Raw_FuelLog[Amount_EUR]) / SUM(Raw_FuelLog[Distance_km])</f>
        <v>0.10532001395916946</v>
      </c>
      <c r="W54" cm="1">
        <f t="array" ref="W54">IF(Raw_FuelLog[[#This Row],[ID]]=1,0,Raw_FuelLog[[#This Row],[Date]]-INDEX(Raw_FuelLog[Date],Raw_FuelLog[[#This Row],[ID]]-1))</f>
        <v>15</v>
      </c>
      <c r="X54" t="str">
        <f t="shared" si="2"/>
        <v>Single</v>
      </c>
      <c r="Y54" t="str">
        <f t="shared" si="3"/>
        <v>Foreign</v>
      </c>
    </row>
    <row r="55" spans="1:25" x14ac:dyDescent="0.25">
      <c r="A55" s="1">
        <v>54</v>
      </c>
      <c r="B55" s="2">
        <v>44233</v>
      </c>
      <c r="C55" s="1">
        <f t="shared" si="4"/>
        <v>6</v>
      </c>
      <c r="D55" s="1" t="str">
        <f>TEXT(Raw_FuelLog[[#This Row],[Date]], "mmm")</f>
        <v>Feb</v>
      </c>
      <c r="E55" s="1">
        <f t="shared" si="0"/>
        <v>2021</v>
      </c>
      <c r="F55" s="1">
        <v>19904</v>
      </c>
      <c r="G55" s="3">
        <v>15</v>
      </c>
      <c r="H55" s="3">
        <f>AVERAGE(Raw_FuelLog[Amount_EUR])</f>
        <v>43.897381818181827</v>
      </c>
      <c r="I55" s="6">
        <v>1.2989999999999999</v>
      </c>
      <c r="J55" s="6">
        <f>AVERAGE(Raw_FuelLog[Price_EUR_L])</f>
        <v>1.5266109090909097</v>
      </c>
      <c r="K55" s="6">
        <v>11.55</v>
      </c>
      <c r="L55" s="6">
        <f>AVERAGE(Raw_FuelLog[Volume_L])</f>
        <v>28.621159999999996</v>
      </c>
      <c r="N55" t="s">
        <v>50</v>
      </c>
      <c r="O55" t="s">
        <v>33</v>
      </c>
      <c r="P55" s="1">
        <v>0</v>
      </c>
      <c r="Q55" s="6">
        <v>7.4952644927536243</v>
      </c>
      <c r="R55" s="3">
        <v>6.8584689345885712</v>
      </c>
      <c r="S55" s="1">
        <f t="shared" si="1"/>
        <v>141</v>
      </c>
      <c r="T55" s="7">
        <v>95</v>
      </c>
      <c r="U55" s="20">
        <f>IF(
    OR(Raw_FuelLog[[#This Row],[Cons_Est_L_100km]]="", Raw_FuelLog[[#This Row],[Price_EUR_L]]=""),
    "",
    Raw_FuelLog[[#This Row],[Price_EUR_L]] * (Raw_FuelLog[[#This Row],[Cons_Est_L_100km]]/100)
)</f>
        <v>9.7363485760869575E-2</v>
      </c>
      <c r="V55" s="6">
        <f>SUM(Raw_FuelLog[Amount_EUR]) / SUM(Raw_FuelLog[Distance_km])</f>
        <v>0.10532001395916946</v>
      </c>
      <c r="W55" cm="1">
        <f t="array" ref="W55">IF(Raw_FuelLog[[#This Row],[ID]]=1,0,Raw_FuelLog[[#This Row],[Date]]-INDEX(Raw_FuelLog[Date],Raw_FuelLog[[#This Row],[ID]]-1))</f>
        <v>7</v>
      </c>
      <c r="X55" t="str">
        <f t="shared" si="2"/>
        <v>Single</v>
      </c>
      <c r="Y55" t="str">
        <f t="shared" si="3"/>
        <v>Foreign</v>
      </c>
    </row>
    <row r="56" spans="1:25" x14ac:dyDescent="0.25">
      <c r="A56" s="1">
        <v>55</v>
      </c>
      <c r="B56" s="2">
        <v>44236</v>
      </c>
      <c r="C56" s="1">
        <f t="shared" si="4"/>
        <v>9</v>
      </c>
      <c r="D56" s="1" t="str">
        <f>TEXT(Raw_FuelLog[[#This Row],[Date]], "mmm")</f>
        <v>Feb</v>
      </c>
      <c r="E56" s="1">
        <f t="shared" si="0"/>
        <v>2021</v>
      </c>
      <c r="F56" s="1">
        <v>20310</v>
      </c>
      <c r="G56" s="3">
        <v>50.2</v>
      </c>
      <c r="H56" s="3">
        <f>AVERAGE(Raw_FuelLog[Amount_EUR])</f>
        <v>43.897381818181827</v>
      </c>
      <c r="I56" s="6">
        <v>1.2490000000000001</v>
      </c>
      <c r="J56" s="6">
        <f>AVERAGE(Raw_FuelLog[Price_EUR_L])</f>
        <v>1.5266109090909097</v>
      </c>
      <c r="K56" s="6">
        <v>40.19</v>
      </c>
      <c r="L56" s="6">
        <f>AVERAGE(Raw_FuelLog[Volume_L])</f>
        <v>28.621159999999996</v>
      </c>
      <c r="M56" s="3">
        <v>6.63</v>
      </c>
      <c r="N56" t="s">
        <v>47</v>
      </c>
      <c r="O56" t="s">
        <v>33</v>
      </c>
      <c r="P56" s="1">
        <v>1</v>
      </c>
      <c r="Q56" s="6">
        <v>6.63</v>
      </c>
      <c r="R56" s="3">
        <v>6.8584689345885712</v>
      </c>
      <c r="S56" s="1">
        <f t="shared" si="1"/>
        <v>406</v>
      </c>
      <c r="T56" s="7">
        <v>95</v>
      </c>
      <c r="U56" s="20">
        <f>IF(
    OR(Raw_FuelLog[[#This Row],[Cons_Est_L_100km]]="", Raw_FuelLog[[#This Row],[Price_EUR_L]]=""),
    "",
    Raw_FuelLog[[#This Row],[Price_EUR_L]] * (Raw_FuelLog[[#This Row],[Cons_Est_L_100km]]/100)
)</f>
        <v>8.2808699999999999E-2</v>
      </c>
      <c r="V56" s="6">
        <f>SUM(Raw_FuelLog[Amount_EUR]) / SUM(Raw_FuelLog[Distance_km])</f>
        <v>0.10532001395916946</v>
      </c>
      <c r="W56" cm="1">
        <f t="array" ref="W56">IF(Raw_FuelLog[[#This Row],[ID]]=1,0,Raw_FuelLog[[#This Row],[Date]]-INDEX(Raw_FuelLog[Date],Raw_FuelLog[[#This Row],[ID]]-1))</f>
        <v>3</v>
      </c>
      <c r="X56" t="str">
        <f t="shared" si="2"/>
        <v>Single</v>
      </c>
      <c r="Y56" t="str">
        <f t="shared" si="3"/>
        <v>Foreign</v>
      </c>
    </row>
    <row r="57" spans="1:25" x14ac:dyDescent="0.25">
      <c r="A57" s="1">
        <v>56</v>
      </c>
      <c r="B57" s="2">
        <v>44252</v>
      </c>
      <c r="C57" s="1">
        <f t="shared" si="4"/>
        <v>25</v>
      </c>
      <c r="D57" s="1" t="str">
        <f>TEXT(Raw_FuelLog[[#This Row],[Date]], "mmm")</f>
        <v>Feb</v>
      </c>
      <c r="E57" s="1">
        <f t="shared" si="0"/>
        <v>2021</v>
      </c>
      <c r="F57" s="1">
        <v>20897</v>
      </c>
      <c r="G57" s="3">
        <v>40.01</v>
      </c>
      <c r="H57" s="3">
        <f>AVERAGE(Raw_FuelLog[Amount_EUR])</f>
        <v>43.897381818181827</v>
      </c>
      <c r="I57" s="6">
        <v>1.4490000000000001</v>
      </c>
      <c r="J57" s="6">
        <f>AVERAGE(Raw_FuelLog[Price_EUR_L])</f>
        <v>1.5266109090909097</v>
      </c>
      <c r="K57" s="6">
        <v>27.61</v>
      </c>
      <c r="L57" s="6">
        <f>AVERAGE(Raw_FuelLog[Volume_L])</f>
        <v>28.621159999999996</v>
      </c>
      <c r="N57" t="s">
        <v>51</v>
      </c>
      <c r="O57" t="s">
        <v>33</v>
      </c>
      <c r="P57" s="1">
        <v>0</v>
      </c>
      <c r="Q57" s="6">
        <v>7.1579432270916339</v>
      </c>
      <c r="R57" s="3">
        <v>6.8584689345885712</v>
      </c>
      <c r="S57" s="1">
        <f t="shared" si="1"/>
        <v>587</v>
      </c>
      <c r="T57" s="7">
        <v>95</v>
      </c>
      <c r="U57" s="20">
        <f>IF(
    OR(Raw_FuelLog[[#This Row],[Cons_Est_L_100km]]="", Raw_FuelLog[[#This Row],[Price_EUR_L]]=""),
    "",
    Raw_FuelLog[[#This Row],[Price_EUR_L]] * (Raw_FuelLog[[#This Row],[Cons_Est_L_100km]]/100)
)</f>
        <v>0.10371859736055779</v>
      </c>
      <c r="V57" s="6">
        <f>SUM(Raw_FuelLog[Amount_EUR]) / SUM(Raw_FuelLog[Distance_km])</f>
        <v>0.10532001395916946</v>
      </c>
      <c r="W57" cm="1">
        <f t="array" ref="W57">IF(Raw_FuelLog[[#This Row],[ID]]=1,0,Raw_FuelLog[[#This Row],[Date]]-INDEX(Raw_FuelLog[Date],Raw_FuelLog[[#This Row],[ID]]-1))</f>
        <v>16</v>
      </c>
      <c r="X57" t="str">
        <f t="shared" si="2"/>
        <v>Single</v>
      </c>
      <c r="Y57" t="str">
        <f t="shared" si="3"/>
        <v>Foreign</v>
      </c>
    </row>
    <row r="58" spans="1:25" x14ac:dyDescent="0.25">
      <c r="A58" s="1">
        <v>57</v>
      </c>
      <c r="B58" s="2">
        <v>44265</v>
      </c>
      <c r="C58" s="1">
        <f t="shared" si="4"/>
        <v>10</v>
      </c>
      <c r="D58" s="1" t="str">
        <f>TEXT(Raw_FuelLog[[#This Row],[Date]], "mmm")</f>
        <v>Mar</v>
      </c>
      <c r="E58" s="1">
        <f t="shared" si="0"/>
        <v>2021</v>
      </c>
      <c r="F58" s="1">
        <v>21314</v>
      </c>
      <c r="G58" s="3">
        <v>55.27</v>
      </c>
      <c r="H58" s="3">
        <f>AVERAGE(Raw_FuelLog[Amount_EUR])</f>
        <v>43.897381818181827</v>
      </c>
      <c r="I58" s="6">
        <v>1.419</v>
      </c>
      <c r="J58" s="6">
        <f>AVERAGE(Raw_FuelLog[Price_EUR_L])</f>
        <v>1.5266109090909097</v>
      </c>
      <c r="K58" s="6">
        <v>38.950000000000003</v>
      </c>
      <c r="L58" s="6">
        <f>AVERAGE(Raw_FuelLog[Volume_L])</f>
        <v>28.621159999999996</v>
      </c>
      <c r="M58" s="3">
        <v>6.42</v>
      </c>
      <c r="N58" t="s">
        <v>51</v>
      </c>
      <c r="O58" t="s">
        <v>33</v>
      </c>
      <c r="P58" s="1">
        <v>1</v>
      </c>
      <c r="Q58" s="6">
        <v>6.42</v>
      </c>
      <c r="R58" s="3">
        <v>6.8584689345885712</v>
      </c>
      <c r="S58" s="1">
        <f t="shared" si="1"/>
        <v>417</v>
      </c>
      <c r="T58" s="7">
        <v>95</v>
      </c>
      <c r="U58" s="20">
        <f>IF(
    OR(Raw_FuelLog[[#This Row],[Cons_Est_L_100km]]="", Raw_FuelLog[[#This Row],[Price_EUR_L]]=""),
    "",
    Raw_FuelLog[[#This Row],[Price_EUR_L]] * (Raw_FuelLog[[#This Row],[Cons_Est_L_100km]]/100)
)</f>
        <v>9.1099799999999995E-2</v>
      </c>
      <c r="V58" s="6">
        <f>SUM(Raw_FuelLog[Amount_EUR]) / SUM(Raw_FuelLog[Distance_km])</f>
        <v>0.10532001395916946</v>
      </c>
      <c r="W58" cm="1">
        <f t="array" ref="W58">IF(Raw_FuelLog[[#This Row],[ID]]=1,0,Raw_FuelLog[[#This Row],[Date]]-INDEX(Raw_FuelLog[Date],Raw_FuelLog[[#This Row],[ID]]-1))</f>
        <v>13</v>
      </c>
      <c r="X58" t="str">
        <f t="shared" si="2"/>
        <v>Single</v>
      </c>
      <c r="Y58" t="str">
        <f t="shared" si="3"/>
        <v>Foreign</v>
      </c>
    </row>
    <row r="59" spans="1:25" x14ac:dyDescent="0.25">
      <c r="A59" s="1">
        <v>58</v>
      </c>
      <c r="B59" s="2">
        <v>44279</v>
      </c>
      <c r="C59" s="1">
        <f t="shared" si="4"/>
        <v>24</v>
      </c>
      <c r="D59" s="1" t="str">
        <f>TEXT(Raw_FuelLog[[#This Row],[Date]], "mmm")</f>
        <v>Mar</v>
      </c>
      <c r="E59" s="1">
        <f t="shared" si="0"/>
        <v>2021</v>
      </c>
      <c r="F59" s="1">
        <v>21931</v>
      </c>
      <c r="G59" s="3">
        <v>55.44</v>
      </c>
      <c r="H59" s="3">
        <f>AVERAGE(Raw_FuelLog[Amount_EUR])</f>
        <v>43.897381818181827</v>
      </c>
      <c r="I59" s="6">
        <v>1.399</v>
      </c>
      <c r="J59" s="6">
        <f>AVERAGE(Raw_FuelLog[Price_EUR_L])</f>
        <v>1.5266109090909097</v>
      </c>
      <c r="K59" s="6">
        <v>39.630000000000003</v>
      </c>
      <c r="L59" s="6">
        <f>AVERAGE(Raw_FuelLog[Volume_L])</f>
        <v>28.621159999999996</v>
      </c>
      <c r="M59" s="3">
        <v>6.15</v>
      </c>
      <c r="N59" t="s">
        <v>51</v>
      </c>
      <c r="O59" t="s">
        <v>33</v>
      </c>
      <c r="P59" s="1">
        <v>1</v>
      </c>
      <c r="Q59" s="6">
        <v>6.15</v>
      </c>
      <c r="R59" s="3">
        <v>6.8584689345885712</v>
      </c>
      <c r="S59" s="1">
        <f t="shared" si="1"/>
        <v>617</v>
      </c>
      <c r="T59" s="7">
        <v>95</v>
      </c>
      <c r="U59" s="20">
        <f>IF(
    OR(Raw_FuelLog[[#This Row],[Cons_Est_L_100km]]="", Raw_FuelLog[[#This Row],[Price_EUR_L]]=""),
    "",
    Raw_FuelLog[[#This Row],[Price_EUR_L]] * (Raw_FuelLog[[#This Row],[Cons_Est_L_100km]]/100)
)</f>
        <v>8.6038500000000004E-2</v>
      </c>
      <c r="V59" s="6">
        <f>SUM(Raw_FuelLog[Amount_EUR]) / SUM(Raw_FuelLog[Distance_km])</f>
        <v>0.10532001395916946</v>
      </c>
      <c r="W59" cm="1">
        <f t="array" ref="W59">IF(Raw_FuelLog[[#This Row],[ID]]=1,0,Raw_FuelLog[[#This Row],[Date]]-INDEX(Raw_FuelLog[Date],Raw_FuelLog[[#This Row],[ID]]-1))</f>
        <v>14</v>
      </c>
      <c r="X59" t="str">
        <f t="shared" si="2"/>
        <v>Single</v>
      </c>
      <c r="Y59" t="str">
        <f t="shared" si="3"/>
        <v>Foreign</v>
      </c>
    </row>
    <row r="60" spans="1:25" x14ac:dyDescent="0.25">
      <c r="A60" s="1">
        <v>59</v>
      </c>
      <c r="B60" s="2">
        <v>44294</v>
      </c>
      <c r="C60" s="1">
        <f t="shared" si="4"/>
        <v>8</v>
      </c>
      <c r="D60" s="1" t="str">
        <f>TEXT(Raw_FuelLog[[#This Row],[Date]], "mmm")</f>
        <v>Apr</v>
      </c>
      <c r="E60" s="1">
        <f t="shared" si="0"/>
        <v>2021</v>
      </c>
      <c r="F60" s="1">
        <v>22561</v>
      </c>
      <c r="G60" s="3">
        <v>55.39</v>
      </c>
      <c r="H60" s="3">
        <f>AVERAGE(Raw_FuelLog[Amount_EUR])</f>
        <v>43.897381818181827</v>
      </c>
      <c r="I60" s="6">
        <v>1.429</v>
      </c>
      <c r="J60" s="6">
        <f>AVERAGE(Raw_FuelLog[Price_EUR_L])</f>
        <v>1.5266109090909097</v>
      </c>
      <c r="K60" s="6">
        <v>38.761000000000003</v>
      </c>
      <c r="L60" s="6">
        <f>AVERAGE(Raw_FuelLog[Volume_L])</f>
        <v>28.621159999999996</v>
      </c>
      <c r="M60" s="3">
        <v>6.54</v>
      </c>
      <c r="N60" t="s">
        <v>51</v>
      </c>
      <c r="O60" t="s">
        <v>33</v>
      </c>
      <c r="P60" s="1">
        <v>1</v>
      </c>
      <c r="Q60" s="6">
        <v>6.54</v>
      </c>
      <c r="R60" s="3">
        <v>6.8584689345885712</v>
      </c>
      <c r="S60" s="1">
        <f t="shared" si="1"/>
        <v>630</v>
      </c>
      <c r="T60" s="7">
        <v>95</v>
      </c>
      <c r="U60" s="20">
        <f>IF(
    OR(Raw_FuelLog[[#This Row],[Cons_Est_L_100km]]="", Raw_FuelLog[[#This Row],[Price_EUR_L]]=""),
    "",
    Raw_FuelLog[[#This Row],[Price_EUR_L]] * (Raw_FuelLog[[#This Row],[Cons_Est_L_100km]]/100)
)</f>
        <v>9.3456600000000001E-2</v>
      </c>
      <c r="V60" s="6">
        <f>SUM(Raw_FuelLog[Amount_EUR]) / SUM(Raw_FuelLog[Distance_km])</f>
        <v>0.10532001395916946</v>
      </c>
      <c r="W60" cm="1">
        <f t="array" ref="W60">IF(Raw_FuelLog[[#This Row],[ID]]=1,0,Raw_FuelLog[[#This Row],[Date]]-INDEX(Raw_FuelLog[Date],Raw_FuelLog[[#This Row],[ID]]-1))</f>
        <v>15</v>
      </c>
      <c r="X60" t="str">
        <f t="shared" si="2"/>
        <v>Single</v>
      </c>
      <c r="Y60" t="str">
        <f t="shared" si="3"/>
        <v>Foreign</v>
      </c>
    </row>
    <row r="61" spans="1:25" x14ac:dyDescent="0.25">
      <c r="A61" s="1">
        <v>60</v>
      </c>
      <c r="B61" s="2">
        <v>44309</v>
      </c>
      <c r="C61" s="1">
        <f t="shared" si="4"/>
        <v>23</v>
      </c>
      <c r="D61" s="1" t="str">
        <f>TEXT(Raw_FuelLog[[#This Row],[Date]], "mmm")</f>
        <v>Apr</v>
      </c>
      <c r="E61" s="1">
        <f t="shared" si="0"/>
        <v>2021</v>
      </c>
      <c r="F61" s="1">
        <v>23223</v>
      </c>
      <c r="G61" s="3">
        <v>61</v>
      </c>
      <c r="H61" s="3">
        <f>AVERAGE(Raw_FuelLog[Amount_EUR])</f>
        <v>43.897381818181827</v>
      </c>
      <c r="I61" s="6">
        <v>1.409</v>
      </c>
      <c r="J61" s="6">
        <f>AVERAGE(Raw_FuelLog[Price_EUR_L])</f>
        <v>1.5266109090909097</v>
      </c>
      <c r="K61" s="6">
        <v>43.292999999999999</v>
      </c>
      <c r="L61" s="6">
        <f>AVERAGE(Raw_FuelLog[Volume_L])</f>
        <v>28.621159999999996</v>
      </c>
      <c r="M61" s="3">
        <v>6.37</v>
      </c>
      <c r="N61" t="s">
        <v>51</v>
      </c>
      <c r="O61" t="s">
        <v>33</v>
      </c>
      <c r="P61" s="1">
        <v>1</v>
      </c>
      <c r="Q61" s="6">
        <v>6.37</v>
      </c>
      <c r="R61" s="3">
        <v>6.8584689345885712</v>
      </c>
      <c r="S61" s="1">
        <f t="shared" si="1"/>
        <v>662</v>
      </c>
      <c r="T61" s="7">
        <v>95</v>
      </c>
      <c r="U61" s="20">
        <f>IF(
    OR(Raw_FuelLog[[#This Row],[Cons_Est_L_100km]]="", Raw_FuelLog[[#This Row],[Price_EUR_L]]=""),
    "",
    Raw_FuelLog[[#This Row],[Price_EUR_L]] * (Raw_FuelLog[[#This Row],[Cons_Est_L_100km]]/100)
)</f>
        <v>8.9753300000000008E-2</v>
      </c>
      <c r="V61" s="6">
        <f>SUM(Raw_FuelLog[Amount_EUR]) / SUM(Raw_FuelLog[Distance_km])</f>
        <v>0.10532001395916946</v>
      </c>
      <c r="W61" cm="1">
        <f t="array" ref="W61">IF(Raw_FuelLog[[#This Row],[ID]]=1,0,Raw_FuelLog[[#This Row],[Date]]-INDEX(Raw_FuelLog[Date],Raw_FuelLog[[#This Row],[ID]]-1))</f>
        <v>15</v>
      </c>
      <c r="X61" t="str">
        <f t="shared" si="2"/>
        <v>Single</v>
      </c>
      <c r="Y61" t="str">
        <f t="shared" si="3"/>
        <v>Foreign</v>
      </c>
    </row>
    <row r="62" spans="1:25" x14ac:dyDescent="0.25">
      <c r="A62" s="1">
        <v>61</v>
      </c>
      <c r="B62" s="2">
        <v>44324</v>
      </c>
      <c r="C62" s="1">
        <f t="shared" si="4"/>
        <v>8</v>
      </c>
      <c r="D62" s="1" t="str">
        <f>TEXT(Raw_FuelLog[[#This Row],[Date]], "mmm")</f>
        <v>May</v>
      </c>
      <c r="E62" s="1">
        <f t="shared" si="0"/>
        <v>2021</v>
      </c>
      <c r="F62" s="1">
        <v>23850</v>
      </c>
      <c r="G62" s="3">
        <v>30</v>
      </c>
      <c r="H62" s="3">
        <f>AVERAGE(Raw_FuelLog[Amount_EUR])</f>
        <v>43.897381818181827</v>
      </c>
      <c r="I62" s="6">
        <v>1.4690000000000001</v>
      </c>
      <c r="J62" s="6">
        <f>AVERAGE(Raw_FuelLog[Price_EUR_L])</f>
        <v>1.5266109090909097</v>
      </c>
      <c r="K62" s="6">
        <v>20.422000000000001</v>
      </c>
      <c r="L62" s="6">
        <f>AVERAGE(Raw_FuelLog[Volume_L])</f>
        <v>28.621159999999996</v>
      </c>
      <c r="N62" t="s">
        <v>52</v>
      </c>
      <c r="O62" t="s">
        <v>33</v>
      </c>
      <c r="P62" s="1">
        <v>0</v>
      </c>
      <c r="Q62" s="6">
        <v>6.0547085714285709</v>
      </c>
      <c r="R62" s="3">
        <v>6.8584689345885712</v>
      </c>
      <c r="S62" s="1">
        <f t="shared" si="1"/>
        <v>627</v>
      </c>
      <c r="T62" s="7">
        <v>95</v>
      </c>
      <c r="U62" s="20">
        <f>IF(
    OR(Raw_FuelLog[[#This Row],[Cons_Est_L_100km]]="", Raw_FuelLog[[#This Row],[Price_EUR_L]]=""),
    "",
    Raw_FuelLog[[#This Row],[Price_EUR_L]] * (Raw_FuelLog[[#This Row],[Cons_Est_L_100km]]/100)
)</f>
        <v>8.8943668914285706E-2</v>
      </c>
      <c r="V62" s="6">
        <f>SUM(Raw_FuelLog[Amount_EUR]) / SUM(Raw_FuelLog[Distance_km])</f>
        <v>0.10532001395916946</v>
      </c>
      <c r="W62" cm="1">
        <f t="array" ref="W62">IF(Raw_FuelLog[[#This Row],[ID]]=1,0,Raw_FuelLog[[#This Row],[Date]]-INDEX(Raw_FuelLog[Date],Raw_FuelLog[[#This Row],[ID]]-1))</f>
        <v>15</v>
      </c>
      <c r="X62" t="str">
        <f t="shared" si="2"/>
        <v>Same Day</v>
      </c>
      <c r="Y62" t="str">
        <f t="shared" si="3"/>
        <v>Foreign</v>
      </c>
    </row>
    <row r="63" spans="1:25" x14ac:dyDescent="0.25">
      <c r="A63" s="1">
        <v>62</v>
      </c>
      <c r="B63" s="2">
        <v>44324</v>
      </c>
      <c r="C63" s="1">
        <f t="shared" si="4"/>
        <v>8</v>
      </c>
      <c r="D63" s="1" t="str">
        <f>TEXT(Raw_FuelLog[[#This Row],[Date]], "mmm")</f>
        <v>May</v>
      </c>
      <c r="E63" s="1">
        <f t="shared" si="0"/>
        <v>2021</v>
      </c>
      <c r="F63" s="1">
        <v>24098</v>
      </c>
      <c r="G63" s="3">
        <v>42.65</v>
      </c>
      <c r="H63" s="3">
        <f>AVERAGE(Raw_FuelLog[Amount_EUR])</f>
        <v>43.897381818181827</v>
      </c>
      <c r="I63" s="6">
        <v>1.2090000000000001</v>
      </c>
      <c r="J63" s="6">
        <f>AVERAGE(Raw_FuelLog[Price_EUR_L])</f>
        <v>1.5266109090909097</v>
      </c>
      <c r="K63" s="6">
        <v>35.28</v>
      </c>
      <c r="L63" s="6">
        <f>AVERAGE(Raw_FuelLog[Volume_L])</f>
        <v>28.621159999999996</v>
      </c>
      <c r="M63" s="3">
        <v>5.93</v>
      </c>
      <c r="N63" t="s">
        <v>45</v>
      </c>
      <c r="O63" t="s">
        <v>41</v>
      </c>
      <c r="P63" s="1">
        <v>1</v>
      </c>
      <c r="Q63" s="6">
        <v>5.93</v>
      </c>
      <c r="R63" s="3">
        <v>6.8584689345885712</v>
      </c>
      <c r="S63" s="1">
        <f t="shared" si="1"/>
        <v>248</v>
      </c>
      <c r="T63" s="7" t="s">
        <v>43</v>
      </c>
      <c r="U63" s="20">
        <f>IF(
    OR(Raw_FuelLog[[#This Row],[Cons_Est_L_100km]]="", Raw_FuelLog[[#This Row],[Price_EUR_L]]=""),
    "",
    Raw_FuelLog[[#This Row],[Price_EUR_L]] * (Raw_FuelLog[[#This Row],[Cons_Est_L_100km]]/100)
)</f>
        <v>7.1693699999999999E-2</v>
      </c>
      <c r="V63" s="6">
        <f>SUM(Raw_FuelLog[Amount_EUR]) / SUM(Raw_FuelLog[Distance_km])</f>
        <v>0.10532001395916946</v>
      </c>
      <c r="W63" cm="1">
        <f t="array" ref="W63">IF(Raw_FuelLog[[#This Row],[ID]]=1,0,Raw_FuelLog[[#This Row],[Date]]-INDEX(Raw_FuelLog[Date],Raw_FuelLog[[#This Row],[ID]]-1))</f>
        <v>0</v>
      </c>
      <c r="X63" t="str">
        <f t="shared" si="2"/>
        <v>Same Day</v>
      </c>
      <c r="Y63" t="str">
        <f t="shared" si="3"/>
        <v>Foreign</v>
      </c>
    </row>
    <row r="64" spans="1:25" x14ac:dyDescent="0.25">
      <c r="A64" s="1">
        <v>63</v>
      </c>
      <c r="B64" s="2">
        <v>44324</v>
      </c>
      <c r="C64" s="1">
        <f t="shared" si="4"/>
        <v>8</v>
      </c>
      <c r="D64" s="1" t="str">
        <f>TEXT(Raw_FuelLog[[#This Row],[Date]], "mmm")</f>
        <v>May</v>
      </c>
      <c r="E64" s="1">
        <f t="shared" si="0"/>
        <v>2021</v>
      </c>
      <c r="F64" s="1">
        <v>24456</v>
      </c>
      <c r="G64" s="3">
        <v>26.72</v>
      </c>
      <c r="H64" s="3">
        <f>AVERAGE(Raw_FuelLog[Amount_EUR])</f>
        <v>43.897381818181827</v>
      </c>
      <c r="I64" s="6">
        <v>1.258</v>
      </c>
      <c r="J64" s="6">
        <f>AVERAGE(Raw_FuelLog[Price_EUR_L])</f>
        <v>1.5266109090909097</v>
      </c>
      <c r="K64" s="6">
        <v>21.24</v>
      </c>
      <c r="L64" s="6">
        <f>AVERAGE(Raw_FuelLog[Volume_L])</f>
        <v>28.621159999999996</v>
      </c>
      <c r="M64" s="3">
        <v>6.71</v>
      </c>
      <c r="N64" t="s">
        <v>44</v>
      </c>
      <c r="O64" t="s">
        <v>41</v>
      </c>
      <c r="P64" s="1">
        <v>1</v>
      </c>
      <c r="Q64" s="6">
        <v>6.71</v>
      </c>
      <c r="R64" s="3">
        <v>6.8584689345885712</v>
      </c>
      <c r="S64" s="1">
        <f t="shared" si="1"/>
        <v>358</v>
      </c>
      <c r="T64" s="7" t="s">
        <v>43</v>
      </c>
      <c r="U64" s="20">
        <f>IF(
    OR(Raw_FuelLog[[#This Row],[Cons_Est_L_100km]]="", Raw_FuelLog[[#This Row],[Price_EUR_L]]=""),
    "",
    Raw_FuelLog[[#This Row],[Price_EUR_L]] * (Raw_FuelLog[[#This Row],[Cons_Est_L_100km]]/100)
)</f>
        <v>8.4411799999999995E-2</v>
      </c>
      <c r="V64" s="6">
        <f>SUM(Raw_FuelLog[Amount_EUR]) / SUM(Raw_FuelLog[Distance_km])</f>
        <v>0.10532001395916946</v>
      </c>
      <c r="W64" cm="1">
        <f t="array" ref="W64">IF(Raw_FuelLog[[#This Row],[ID]]=1,0,Raw_FuelLog[[#This Row],[Date]]-INDEX(Raw_FuelLog[Date],Raw_FuelLog[[#This Row],[ID]]-1))</f>
        <v>0</v>
      </c>
      <c r="X64" t="str">
        <f t="shared" si="2"/>
        <v>Same Day</v>
      </c>
      <c r="Y64" t="str">
        <f t="shared" si="3"/>
        <v>Foreign</v>
      </c>
    </row>
    <row r="65" spans="1:25" x14ac:dyDescent="0.25">
      <c r="A65" s="1">
        <v>64</v>
      </c>
      <c r="B65" s="2">
        <v>44329</v>
      </c>
      <c r="C65" s="1">
        <f t="shared" si="4"/>
        <v>13</v>
      </c>
      <c r="D65" s="1" t="str">
        <f>TEXT(Raw_FuelLog[[#This Row],[Date]], "mmm")</f>
        <v>May</v>
      </c>
      <c r="E65" s="1">
        <f t="shared" si="0"/>
        <v>2021</v>
      </c>
      <c r="F65" s="1">
        <v>25040</v>
      </c>
      <c r="G65" s="3">
        <v>30.01</v>
      </c>
      <c r="H65" s="3">
        <f>AVERAGE(Raw_FuelLog[Amount_EUR])</f>
        <v>43.897381818181827</v>
      </c>
      <c r="I65" s="6">
        <v>1.369</v>
      </c>
      <c r="J65" s="6">
        <f>AVERAGE(Raw_FuelLog[Price_EUR_L])</f>
        <v>1.5266109090909097</v>
      </c>
      <c r="K65" s="6">
        <v>21.92</v>
      </c>
      <c r="L65" s="6">
        <f>AVERAGE(Raw_FuelLog[Volume_L])</f>
        <v>28.621159999999996</v>
      </c>
      <c r="N65" t="s">
        <v>53</v>
      </c>
      <c r="O65" t="s">
        <v>26</v>
      </c>
      <c r="P65" s="1">
        <v>0</v>
      </c>
      <c r="Q65" s="6">
        <v>6.9321029082774048</v>
      </c>
      <c r="R65" s="3">
        <v>6.8584689345885712</v>
      </c>
      <c r="S65" s="1">
        <f t="shared" si="1"/>
        <v>584</v>
      </c>
      <c r="T65" s="7">
        <v>95</v>
      </c>
      <c r="U65" s="20">
        <f>IF(
    OR(Raw_FuelLog[[#This Row],[Cons_Est_L_100km]]="", Raw_FuelLog[[#This Row],[Price_EUR_L]]=""),
    "",
    Raw_FuelLog[[#This Row],[Price_EUR_L]] * (Raw_FuelLog[[#This Row],[Cons_Est_L_100km]]/100)
)</f>
        <v>9.490048881431766E-2</v>
      </c>
      <c r="V65" s="6">
        <f>SUM(Raw_FuelLog[Amount_EUR]) / SUM(Raw_FuelLog[Distance_km])</f>
        <v>0.10532001395916946</v>
      </c>
      <c r="W65" cm="1">
        <f t="array" ref="W65">IF(Raw_FuelLog[[#This Row],[ID]]=1,0,Raw_FuelLog[[#This Row],[Date]]-INDEX(Raw_FuelLog[Date],Raw_FuelLog[[#This Row],[ID]]-1))</f>
        <v>5</v>
      </c>
      <c r="X65" t="str">
        <f t="shared" si="2"/>
        <v>Single</v>
      </c>
      <c r="Y65" t="str">
        <f t="shared" si="3"/>
        <v>Domestic</v>
      </c>
    </row>
    <row r="66" spans="1:25" x14ac:dyDescent="0.25">
      <c r="A66" s="1">
        <v>65</v>
      </c>
      <c r="B66" s="2">
        <v>44339</v>
      </c>
      <c r="C66" s="1">
        <f t="shared" ref="C66:C129" si="5">DAY(B66)</f>
        <v>23</v>
      </c>
      <c r="D66" s="1" t="str">
        <f>TEXT(Raw_FuelLog[[#This Row],[Date]], "mmm")</f>
        <v>May</v>
      </c>
      <c r="E66" s="1">
        <f t="shared" ref="E66:E129" si="6">YEAR(B66)</f>
        <v>2021</v>
      </c>
      <c r="F66" s="1">
        <v>25396</v>
      </c>
      <c r="G66" s="3">
        <v>45.01</v>
      </c>
      <c r="H66" s="3">
        <f>AVERAGE(Raw_FuelLog[Amount_EUR])</f>
        <v>43.897381818181827</v>
      </c>
      <c r="I66" s="6">
        <v>1.3540000000000001</v>
      </c>
      <c r="J66" s="6">
        <f>AVERAGE(Raw_FuelLog[Price_EUR_L])</f>
        <v>1.5266109090909097</v>
      </c>
      <c r="K66" s="6">
        <v>33.24</v>
      </c>
      <c r="L66" s="6">
        <f>AVERAGE(Raw_FuelLog[Volume_L])</f>
        <v>28.621159999999996</v>
      </c>
      <c r="N66" t="s">
        <v>27</v>
      </c>
      <c r="O66" t="s">
        <v>26</v>
      </c>
      <c r="P66" s="1">
        <v>0</v>
      </c>
      <c r="Q66" s="6">
        <v>7.0674944071588364</v>
      </c>
      <c r="R66" s="3">
        <v>6.8584689345885712</v>
      </c>
      <c r="S66" s="1">
        <f t="shared" ref="S66:S129" si="7">IF(ROW()=2, F66, F66 - F65)</f>
        <v>356</v>
      </c>
      <c r="T66" s="7">
        <v>95</v>
      </c>
      <c r="U66" s="20">
        <f>IF(
    OR(Raw_FuelLog[[#This Row],[Cons_Est_L_100km]]="", Raw_FuelLog[[#This Row],[Price_EUR_L]]=""),
    "",
    Raw_FuelLog[[#This Row],[Price_EUR_L]] * (Raw_FuelLog[[#This Row],[Cons_Est_L_100km]]/100)
)</f>
        <v>9.5693874272930649E-2</v>
      </c>
      <c r="V66" s="6">
        <f>SUM(Raw_FuelLog[Amount_EUR]) / SUM(Raw_FuelLog[Distance_km])</f>
        <v>0.10532001395916946</v>
      </c>
      <c r="W66" cm="1">
        <f t="array" ref="W66">IF(Raw_FuelLog[[#This Row],[ID]]=1,0,Raw_FuelLog[[#This Row],[Date]]-INDEX(Raw_FuelLog[Date],Raw_FuelLog[[#This Row],[ID]]-1))</f>
        <v>10</v>
      </c>
      <c r="X66" t="str">
        <f t="shared" ref="X66:X129" si="8">IF(COUNTIF($B$2:$B$276,B66)&gt;1,"Same Day","Single")</f>
        <v>Single</v>
      </c>
      <c r="Y66" t="str">
        <f t="shared" ref="Y66:Y129" si="9">IF(O66="SK", "Domestic", "Foreign")</f>
        <v>Domestic</v>
      </c>
    </row>
    <row r="67" spans="1:25" x14ac:dyDescent="0.25">
      <c r="A67" s="1">
        <v>66</v>
      </c>
      <c r="B67" s="2">
        <v>44341</v>
      </c>
      <c r="C67" s="1">
        <f t="shared" si="5"/>
        <v>25</v>
      </c>
      <c r="D67" s="1" t="str">
        <f>TEXT(Raw_FuelLog[[#This Row],[Date]], "mmm")</f>
        <v>May</v>
      </c>
      <c r="E67" s="1">
        <f t="shared" si="6"/>
        <v>2021</v>
      </c>
      <c r="F67" s="1">
        <v>25797</v>
      </c>
      <c r="G67" s="3">
        <v>44.15</v>
      </c>
      <c r="H67" s="3">
        <f>AVERAGE(Raw_FuelLog[Amount_EUR])</f>
        <v>43.897381818181827</v>
      </c>
      <c r="I67" s="6">
        <v>1.266</v>
      </c>
      <c r="J67" s="6">
        <f>AVERAGE(Raw_FuelLog[Price_EUR_L])</f>
        <v>1.5266109090909097</v>
      </c>
      <c r="K67" s="6">
        <v>34.869999999999997</v>
      </c>
      <c r="L67" s="6">
        <f>AVERAGE(Raw_FuelLog[Volume_L])</f>
        <v>28.621159999999996</v>
      </c>
      <c r="M67" s="3">
        <v>7.22</v>
      </c>
      <c r="N67" t="s">
        <v>44</v>
      </c>
      <c r="O67" t="s">
        <v>41</v>
      </c>
      <c r="P67" s="1">
        <v>1</v>
      </c>
      <c r="Q67" s="6">
        <v>7.22</v>
      </c>
      <c r="R67" s="3">
        <v>6.8584689345885712</v>
      </c>
      <c r="S67" s="1">
        <f t="shared" si="7"/>
        <v>401</v>
      </c>
      <c r="T67" s="7" t="s">
        <v>43</v>
      </c>
      <c r="U67" s="20">
        <f>IF(
    OR(Raw_FuelLog[[#This Row],[Cons_Est_L_100km]]="", Raw_FuelLog[[#This Row],[Price_EUR_L]]=""),
    "",
    Raw_FuelLog[[#This Row],[Price_EUR_L]] * (Raw_FuelLog[[#This Row],[Cons_Est_L_100km]]/100)
)</f>
        <v>9.1405200000000006E-2</v>
      </c>
      <c r="V67" s="6">
        <f>SUM(Raw_FuelLog[Amount_EUR]) / SUM(Raw_FuelLog[Distance_km])</f>
        <v>0.10532001395916946</v>
      </c>
      <c r="W67" cm="1">
        <f t="array" ref="W67">IF(Raw_FuelLog[[#This Row],[ID]]=1,0,Raw_FuelLog[[#This Row],[Date]]-INDEX(Raw_FuelLog[Date],Raw_FuelLog[[#This Row],[ID]]-1))</f>
        <v>2</v>
      </c>
      <c r="X67" t="str">
        <f t="shared" si="8"/>
        <v>Same Day</v>
      </c>
      <c r="Y67" t="str">
        <f t="shared" si="9"/>
        <v>Foreign</v>
      </c>
    </row>
    <row r="68" spans="1:25" x14ac:dyDescent="0.25">
      <c r="A68" s="1">
        <v>67</v>
      </c>
      <c r="B68" s="2">
        <v>44341</v>
      </c>
      <c r="C68" s="1">
        <f t="shared" si="5"/>
        <v>25</v>
      </c>
      <c r="D68" s="1" t="str">
        <f>TEXT(Raw_FuelLog[[#This Row],[Date]], "mmm")</f>
        <v>May</v>
      </c>
      <c r="E68" s="1">
        <f t="shared" si="6"/>
        <v>2021</v>
      </c>
      <c r="F68" s="1">
        <v>26143</v>
      </c>
      <c r="G68" s="3">
        <v>29.71</v>
      </c>
      <c r="H68" s="3">
        <f>AVERAGE(Raw_FuelLog[Amount_EUR])</f>
        <v>43.897381818181827</v>
      </c>
      <c r="I68" s="6">
        <v>1.1890000000000001</v>
      </c>
      <c r="J68" s="6">
        <f>AVERAGE(Raw_FuelLog[Price_EUR_L])</f>
        <v>1.5266109090909097</v>
      </c>
      <c r="K68" s="6">
        <v>24.99</v>
      </c>
      <c r="L68" s="6">
        <f>AVERAGE(Raw_FuelLog[Volume_L])</f>
        <v>28.621159999999996</v>
      </c>
      <c r="M68" s="3">
        <v>7.32</v>
      </c>
      <c r="N68" t="s">
        <v>45</v>
      </c>
      <c r="O68" t="s">
        <v>41</v>
      </c>
      <c r="P68" s="1">
        <v>1</v>
      </c>
      <c r="Q68" s="6">
        <v>7.32</v>
      </c>
      <c r="R68" s="3">
        <v>6.8584689345885712</v>
      </c>
      <c r="S68" s="1">
        <f t="shared" si="7"/>
        <v>346</v>
      </c>
      <c r="T68" s="7" t="s">
        <v>43</v>
      </c>
      <c r="U68" s="20">
        <f>IF(
    OR(Raw_FuelLog[[#This Row],[Cons_Est_L_100km]]="", Raw_FuelLog[[#This Row],[Price_EUR_L]]=""),
    "",
    Raw_FuelLog[[#This Row],[Price_EUR_L]] * (Raw_FuelLog[[#This Row],[Cons_Est_L_100km]]/100)
)</f>
        <v>8.7034800000000009E-2</v>
      </c>
      <c r="V68" s="6">
        <f>SUM(Raw_FuelLog[Amount_EUR]) / SUM(Raw_FuelLog[Distance_km])</f>
        <v>0.10532001395916946</v>
      </c>
      <c r="W68" cm="1">
        <f t="array" ref="W68">IF(Raw_FuelLog[[#This Row],[ID]]=1,0,Raw_FuelLog[[#This Row],[Date]]-INDEX(Raw_FuelLog[Date],Raw_FuelLog[[#This Row],[ID]]-1))</f>
        <v>0</v>
      </c>
      <c r="X68" t="str">
        <f t="shared" si="8"/>
        <v>Same Day</v>
      </c>
      <c r="Y68" t="str">
        <f t="shared" si="9"/>
        <v>Foreign</v>
      </c>
    </row>
    <row r="69" spans="1:25" x14ac:dyDescent="0.25">
      <c r="A69" s="1">
        <v>68</v>
      </c>
      <c r="B69" s="2">
        <v>44349</v>
      </c>
      <c r="C69" s="1">
        <f t="shared" si="5"/>
        <v>2</v>
      </c>
      <c r="D69" s="1" t="str">
        <f>TEXT(Raw_FuelLog[[#This Row],[Date]], "mmm")</f>
        <v>Jun</v>
      </c>
      <c r="E69" s="1">
        <f t="shared" si="6"/>
        <v>2021</v>
      </c>
      <c r="F69" s="1">
        <v>26665</v>
      </c>
      <c r="G69" s="3">
        <v>55</v>
      </c>
      <c r="H69" s="3">
        <f>AVERAGE(Raw_FuelLog[Amount_EUR])</f>
        <v>43.897381818181827</v>
      </c>
      <c r="I69" s="6">
        <v>1.4390000000000001</v>
      </c>
      <c r="J69" s="6">
        <f>AVERAGE(Raw_FuelLog[Price_EUR_L])</f>
        <v>1.5266109090909097</v>
      </c>
      <c r="K69" s="6">
        <v>38.220999999999997</v>
      </c>
      <c r="L69" s="6">
        <f>AVERAGE(Raw_FuelLog[Volume_L])</f>
        <v>28.621159999999996</v>
      </c>
      <c r="M69" s="3">
        <v>6.65</v>
      </c>
      <c r="N69" t="s">
        <v>51</v>
      </c>
      <c r="O69" t="s">
        <v>33</v>
      </c>
      <c r="P69" s="1">
        <v>1</v>
      </c>
      <c r="Q69" s="6">
        <v>6.65</v>
      </c>
      <c r="R69" s="3">
        <v>6.8584689345885712</v>
      </c>
      <c r="S69" s="1">
        <f t="shared" si="7"/>
        <v>522</v>
      </c>
      <c r="T69" s="7">
        <v>95</v>
      </c>
      <c r="U69" s="20">
        <f>IF(
    OR(Raw_FuelLog[[#This Row],[Cons_Est_L_100km]]="", Raw_FuelLog[[#This Row],[Price_EUR_L]]=""),
    "",
    Raw_FuelLog[[#This Row],[Price_EUR_L]] * (Raw_FuelLog[[#This Row],[Cons_Est_L_100km]]/100)
)</f>
        <v>9.5693500000000015E-2</v>
      </c>
      <c r="V69" s="6">
        <f>SUM(Raw_FuelLog[Amount_EUR]) / SUM(Raw_FuelLog[Distance_km])</f>
        <v>0.10532001395916946</v>
      </c>
      <c r="W69" cm="1">
        <f t="array" ref="W69">IF(Raw_FuelLog[[#This Row],[ID]]=1,0,Raw_FuelLog[[#This Row],[Date]]-INDEX(Raw_FuelLog[Date],Raw_FuelLog[[#This Row],[ID]]-1))</f>
        <v>8</v>
      </c>
      <c r="X69" t="str">
        <f t="shared" si="8"/>
        <v>Single</v>
      </c>
      <c r="Y69" t="str">
        <f t="shared" si="9"/>
        <v>Foreign</v>
      </c>
    </row>
    <row r="70" spans="1:25" x14ac:dyDescent="0.25">
      <c r="A70" s="1">
        <v>69</v>
      </c>
      <c r="B70" s="2">
        <v>44365</v>
      </c>
      <c r="C70" s="1">
        <f t="shared" si="5"/>
        <v>18</v>
      </c>
      <c r="D70" s="1" t="str">
        <f>TEXT(Raw_FuelLog[[#This Row],[Date]], "mmm")</f>
        <v>Jun</v>
      </c>
      <c r="E70" s="1">
        <f t="shared" si="6"/>
        <v>2021</v>
      </c>
      <c r="F70" s="1">
        <v>27303</v>
      </c>
      <c r="G70" s="3">
        <v>61.89</v>
      </c>
      <c r="H70" s="3">
        <f>AVERAGE(Raw_FuelLog[Amount_EUR])</f>
        <v>43.897381818181827</v>
      </c>
      <c r="I70" s="6">
        <v>1.4590000000000001</v>
      </c>
      <c r="J70" s="6">
        <f>AVERAGE(Raw_FuelLog[Price_EUR_L])</f>
        <v>1.5266109090909097</v>
      </c>
      <c r="K70" s="6">
        <v>42.42</v>
      </c>
      <c r="L70" s="6">
        <f>AVERAGE(Raw_FuelLog[Volume_L])</f>
        <v>28.621159999999996</v>
      </c>
      <c r="M70" s="3">
        <v>6.39</v>
      </c>
      <c r="N70" t="s">
        <v>52</v>
      </c>
      <c r="O70" t="s">
        <v>33</v>
      </c>
      <c r="P70" s="1">
        <v>1</v>
      </c>
      <c r="Q70" s="6">
        <v>6.39</v>
      </c>
      <c r="R70" s="3">
        <v>6.8584689345885712</v>
      </c>
      <c r="S70" s="1">
        <f t="shared" si="7"/>
        <v>638</v>
      </c>
      <c r="T70" s="7">
        <v>95</v>
      </c>
      <c r="U70" s="20">
        <f>IF(
    OR(Raw_FuelLog[[#This Row],[Cons_Est_L_100km]]="", Raw_FuelLog[[#This Row],[Price_EUR_L]]=""),
    "",
    Raw_FuelLog[[#This Row],[Price_EUR_L]] * (Raw_FuelLog[[#This Row],[Cons_Est_L_100km]]/100)
)</f>
        <v>9.3230099999999996E-2</v>
      </c>
      <c r="V70" s="6">
        <f>SUM(Raw_FuelLog[Amount_EUR]) / SUM(Raw_FuelLog[Distance_km])</f>
        <v>0.10532001395916946</v>
      </c>
      <c r="W70" cm="1">
        <f t="array" ref="W70">IF(Raw_FuelLog[[#This Row],[ID]]=1,0,Raw_FuelLog[[#This Row],[Date]]-INDEX(Raw_FuelLog[Date],Raw_FuelLog[[#This Row],[ID]]-1))</f>
        <v>16</v>
      </c>
      <c r="X70" t="str">
        <f t="shared" si="8"/>
        <v>Single</v>
      </c>
      <c r="Y70" t="str">
        <f t="shared" si="9"/>
        <v>Foreign</v>
      </c>
    </row>
    <row r="71" spans="1:25" x14ac:dyDescent="0.25">
      <c r="A71" s="1">
        <v>70</v>
      </c>
      <c r="B71" s="2">
        <v>44383</v>
      </c>
      <c r="C71" s="1">
        <f t="shared" si="5"/>
        <v>6</v>
      </c>
      <c r="D71" s="1" t="str">
        <f>TEXT(Raw_FuelLog[[#This Row],[Date]], "mmm")</f>
        <v>Jul</v>
      </c>
      <c r="E71" s="1">
        <f t="shared" si="6"/>
        <v>2021</v>
      </c>
      <c r="F71" s="1">
        <v>27960</v>
      </c>
      <c r="G71" s="3">
        <v>62.04</v>
      </c>
      <c r="H71" s="3">
        <f>AVERAGE(Raw_FuelLog[Amount_EUR])</f>
        <v>43.897381818181827</v>
      </c>
      <c r="I71" s="6">
        <v>1.4790000000000001</v>
      </c>
      <c r="J71" s="6">
        <f>AVERAGE(Raw_FuelLog[Price_EUR_L])</f>
        <v>1.5266109090909097</v>
      </c>
      <c r="K71" s="6">
        <v>41.95</v>
      </c>
      <c r="L71" s="6">
        <f>AVERAGE(Raw_FuelLog[Volume_L])</f>
        <v>28.621159999999996</v>
      </c>
      <c r="M71" s="3">
        <v>6.67</v>
      </c>
      <c r="N71" t="s">
        <v>52</v>
      </c>
      <c r="O71" t="s">
        <v>33</v>
      </c>
      <c r="P71" s="1">
        <v>1</v>
      </c>
      <c r="Q71" s="6">
        <v>6.67</v>
      </c>
      <c r="R71" s="3">
        <v>6.8584689345885712</v>
      </c>
      <c r="S71" s="1">
        <f t="shared" si="7"/>
        <v>657</v>
      </c>
      <c r="T71" s="7">
        <v>95</v>
      </c>
      <c r="U71" s="20">
        <f>IF(
    OR(Raw_FuelLog[[#This Row],[Cons_Est_L_100km]]="", Raw_FuelLog[[#This Row],[Price_EUR_L]]=""),
    "",
    Raw_FuelLog[[#This Row],[Price_EUR_L]] * (Raw_FuelLog[[#This Row],[Cons_Est_L_100km]]/100)
)</f>
        <v>9.8649299999999995E-2</v>
      </c>
      <c r="V71" s="6">
        <f>SUM(Raw_FuelLog[Amount_EUR]) / SUM(Raw_FuelLog[Distance_km])</f>
        <v>0.10532001395916946</v>
      </c>
      <c r="W71" cm="1">
        <f t="array" ref="W71">IF(Raw_FuelLog[[#This Row],[ID]]=1,0,Raw_FuelLog[[#This Row],[Date]]-INDEX(Raw_FuelLog[Date],Raw_FuelLog[[#This Row],[ID]]-1))</f>
        <v>18</v>
      </c>
      <c r="X71" t="str">
        <f t="shared" si="8"/>
        <v>Single</v>
      </c>
      <c r="Y71" t="str">
        <f t="shared" si="9"/>
        <v>Foreign</v>
      </c>
    </row>
    <row r="72" spans="1:25" x14ac:dyDescent="0.25">
      <c r="A72" s="1">
        <v>71</v>
      </c>
      <c r="B72" s="2">
        <v>44396</v>
      </c>
      <c r="C72" s="1">
        <f t="shared" si="5"/>
        <v>19</v>
      </c>
      <c r="D72" s="1" t="str">
        <f>TEXT(Raw_FuelLog[[#This Row],[Date]], "mmm")</f>
        <v>Jul</v>
      </c>
      <c r="E72" s="1">
        <f t="shared" si="6"/>
        <v>2021</v>
      </c>
      <c r="F72" s="1">
        <v>28442</v>
      </c>
      <c r="G72" s="3">
        <v>25.02</v>
      </c>
      <c r="H72" s="3">
        <f>AVERAGE(Raw_FuelLog[Amount_EUR])</f>
        <v>43.897381818181827</v>
      </c>
      <c r="I72" s="6">
        <v>1.5089999999999999</v>
      </c>
      <c r="J72" s="6">
        <f>AVERAGE(Raw_FuelLog[Price_EUR_L])</f>
        <v>1.5266109090909097</v>
      </c>
      <c r="K72" s="6">
        <v>16.581</v>
      </c>
      <c r="L72" s="6">
        <f>AVERAGE(Raw_FuelLog[Volume_L])</f>
        <v>28.621159999999996</v>
      </c>
      <c r="N72" t="s">
        <v>51</v>
      </c>
      <c r="O72" t="s">
        <v>33</v>
      </c>
      <c r="P72" s="1">
        <v>0</v>
      </c>
      <c r="Q72" s="6">
        <v>6.1910604508196716</v>
      </c>
      <c r="R72" s="3">
        <v>6.8584689345885712</v>
      </c>
      <c r="S72" s="1">
        <f t="shared" si="7"/>
        <v>482</v>
      </c>
      <c r="T72" s="7">
        <v>95</v>
      </c>
      <c r="U72" s="20">
        <f>IF(
    OR(Raw_FuelLog[[#This Row],[Cons_Est_L_100km]]="", Raw_FuelLog[[#This Row],[Price_EUR_L]]=""),
    "",
    Raw_FuelLog[[#This Row],[Price_EUR_L]] * (Raw_FuelLog[[#This Row],[Cons_Est_L_100km]]/100)
)</f>
        <v>9.3423102202868841E-2</v>
      </c>
      <c r="V72" s="6">
        <f>SUM(Raw_FuelLog[Amount_EUR]) / SUM(Raw_FuelLog[Distance_km])</f>
        <v>0.10532001395916946</v>
      </c>
      <c r="W72" cm="1">
        <f t="array" ref="W72">IF(Raw_FuelLog[[#This Row],[ID]]=1,0,Raw_FuelLog[[#This Row],[Date]]-INDEX(Raw_FuelLog[Date],Raw_FuelLog[[#This Row],[ID]]-1))</f>
        <v>13</v>
      </c>
      <c r="X72" t="str">
        <f t="shared" si="8"/>
        <v>Single</v>
      </c>
      <c r="Y72" t="str">
        <f t="shared" si="9"/>
        <v>Foreign</v>
      </c>
    </row>
    <row r="73" spans="1:25" x14ac:dyDescent="0.25">
      <c r="A73" s="1">
        <v>72</v>
      </c>
      <c r="B73" s="2">
        <v>44401</v>
      </c>
      <c r="C73" s="1">
        <f t="shared" si="5"/>
        <v>24</v>
      </c>
      <c r="D73" s="1" t="str">
        <f>TEXT(Raw_FuelLog[[#This Row],[Date]], "mmm")</f>
        <v>Jul</v>
      </c>
      <c r="E73" s="1">
        <f t="shared" si="6"/>
        <v>2021</v>
      </c>
      <c r="F73" s="1">
        <v>28686</v>
      </c>
      <c r="G73" s="3">
        <v>10</v>
      </c>
      <c r="H73" s="3">
        <f>AVERAGE(Raw_FuelLog[Amount_EUR])</f>
        <v>43.897381818181827</v>
      </c>
      <c r="I73" s="6">
        <v>1.5089999999999999</v>
      </c>
      <c r="J73" s="6">
        <f>AVERAGE(Raw_FuelLog[Price_EUR_L])</f>
        <v>1.5266109090909097</v>
      </c>
      <c r="K73" s="6">
        <v>6.63</v>
      </c>
      <c r="L73" s="6">
        <f>AVERAGE(Raw_FuelLog[Volume_L])</f>
        <v>28.621159999999996</v>
      </c>
      <c r="N73" t="s">
        <v>52</v>
      </c>
      <c r="O73" t="s">
        <v>33</v>
      </c>
      <c r="P73" s="1">
        <v>0</v>
      </c>
      <c r="Q73" s="6">
        <v>6.1174354508196718</v>
      </c>
      <c r="R73" s="3">
        <v>6.8584689345885712</v>
      </c>
      <c r="S73" s="1">
        <f t="shared" si="7"/>
        <v>244</v>
      </c>
      <c r="T73" s="7">
        <v>95</v>
      </c>
      <c r="U73" s="20">
        <f>IF(
    OR(Raw_FuelLog[[#This Row],[Cons_Est_L_100km]]="", Raw_FuelLog[[#This Row],[Price_EUR_L]]=""),
    "",
    Raw_FuelLog[[#This Row],[Price_EUR_L]] * (Raw_FuelLog[[#This Row],[Cons_Est_L_100km]]/100)
)</f>
        <v>9.2312100952868847E-2</v>
      </c>
      <c r="V73" s="6">
        <f>SUM(Raw_FuelLog[Amount_EUR]) / SUM(Raw_FuelLog[Distance_km])</f>
        <v>0.10532001395916946</v>
      </c>
      <c r="W73" cm="1">
        <f t="array" ref="W73">IF(Raw_FuelLog[[#This Row],[ID]]=1,0,Raw_FuelLog[[#This Row],[Date]]-INDEX(Raw_FuelLog[Date],Raw_FuelLog[[#This Row],[ID]]-1))</f>
        <v>5</v>
      </c>
      <c r="X73" t="str">
        <f t="shared" si="8"/>
        <v>Single</v>
      </c>
      <c r="Y73" t="str">
        <f t="shared" si="9"/>
        <v>Foreign</v>
      </c>
    </row>
    <row r="74" spans="1:25" x14ac:dyDescent="0.25">
      <c r="A74" s="1">
        <v>73</v>
      </c>
      <c r="B74" s="2">
        <v>44402</v>
      </c>
      <c r="C74" s="1">
        <f t="shared" si="5"/>
        <v>25</v>
      </c>
      <c r="D74" s="1" t="str">
        <f>TEXT(Raw_FuelLog[[#This Row],[Date]], "mmm")</f>
        <v>Jul</v>
      </c>
      <c r="E74" s="1">
        <f t="shared" si="6"/>
        <v>2021</v>
      </c>
      <c r="F74" s="1">
        <v>28936</v>
      </c>
      <c r="G74" s="3">
        <v>54.61</v>
      </c>
      <c r="H74" s="3">
        <f>AVERAGE(Raw_FuelLog[Amount_EUR])</f>
        <v>43.897381818181827</v>
      </c>
      <c r="I74" s="6">
        <v>1.304</v>
      </c>
      <c r="J74" s="6">
        <f>AVERAGE(Raw_FuelLog[Price_EUR_L])</f>
        <v>1.5266109090909097</v>
      </c>
      <c r="K74" s="6">
        <v>41.88</v>
      </c>
      <c r="L74" s="6">
        <f>AVERAGE(Raw_FuelLog[Volume_L])</f>
        <v>28.621159999999996</v>
      </c>
      <c r="M74" s="3">
        <v>6.36</v>
      </c>
      <c r="N74" t="s">
        <v>45</v>
      </c>
      <c r="O74" t="s">
        <v>41</v>
      </c>
      <c r="P74" s="1">
        <v>1</v>
      </c>
      <c r="Q74" s="6">
        <v>6.36</v>
      </c>
      <c r="R74" s="3">
        <v>6.8584689345885712</v>
      </c>
      <c r="S74" s="1">
        <f t="shared" si="7"/>
        <v>250</v>
      </c>
      <c r="T74" s="7">
        <v>95</v>
      </c>
      <c r="U74" s="20">
        <f>IF(
    OR(Raw_FuelLog[[#This Row],[Cons_Est_L_100km]]="", Raw_FuelLog[[#This Row],[Price_EUR_L]]=""),
    "",
    Raw_FuelLog[[#This Row],[Price_EUR_L]] * (Raw_FuelLog[[#This Row],[Cons_Est_L_100km]]/100)
)</f>
        <v>8.2934400000000005E-2</v>
      </c>
      <c r="V74" s="6">
        <f>SUM(Raw_FuelLog[Amount_EUR]) / SUM(Raw_FuelLog[Distance_km])</f>
        <v>0.10532001395916946</v>
      </c>
      <c r="W74" cm="1">
        <f t="array" ref="W74">IF(Raw_FuelLog[[#This Row],[ID]]=1,0,Raw_FuelLog[[#This Row],[Date]]-INDEX(Raw_FuelLog[Date],Raw_FuelLog[[#This Row],[ID]]-1))</f>
        <v>1</v>
      </c>
      <c r="X74" t="str">
        <f t="shared" si="8"/>
        <v>Same Day</v>
      </c>
      <c r="Y74" t="str">
        <f t="shared" si="9"/>
        <v>Foreign</v>
      </c>
    </row>
    <row r="75" spans="1:25" x14ac:dyDescent="0.25">
      <c r="A75" s="1">
        <v>74</v>
      </c>
      <c r="B75" s="2">
        <v>44402</v>
      </c>
      <c r="C75" s="1">
        <f t="shared" si="5"/>
        <v>25</v>
      </c>
      <c r="D75" s="1" t="str">
        <f>TEXT(Raw_FuelLog[[#This Row],[Date]], "mmm")</f>
        <v>Jul</v>
      </c>
      <c r="E75" s="1">
        <f t="shared" si="6"/>
        <v>2021</v>
      </c>
      <c r="F75" s="1">
        <v>29283</v>
      </c>
      <c r="G75" s="3">
        <v>28.79</v>
      </c>
      <c r="H75" s="3">
        <f>AVERAGE(Raw_FuelLog[Amount_EUR])</f>
        <v>43.897381818181827</v>
      </c>
      <c r="I75" s="6">
        <v>1.3049999999999999</v>
      </c>
      <c r="J75" s="6">
        <f>AVERAGE(Raw_FuelLog[Price_EUR_L])</f>
        <v>1.5266109090909097</v>
      </c>
      <c r="K75" s="6">
        <v>22.06</v>
      </c>
      <c r="L75" s="6">
        <f>AVERAGE(Raw_FuelLog[Volume_L])</f>
        <v>28.621159999999996</v>
      </c>
      <c r="M75" s="3">
        <v>6.94</v>
      </c>
      <c r="N75" t="s">
        <v>44</v>
      </c>
      <c r="O75" t="s">
        <v>41</v>
      </c>
      <c r="P75" s="1">
        <v>1</v>
      </c>
      <c r="Q75" s="6">
        <v>6.94</v>
      </c>
      <c r="R75" s="3">
        <v>6.8584689345885712</v>
      </c>
      <c r="S75" s="1">
        <f t="shared" si="7"/>
        <v>347</v>
      </c>
      <c r="T75" s="7" t="s">
        <v>43</v>
      </c>
      <c r="U75" s="20">
        <f>IF(
    OR(Raw_FuelLog[[#This Row],[Cons_Est_L_100km]]="", Raw_FuelLog[[#This Row],[Price_EUR_L]]=""),
    "",
    Raw_FuelLog[[#This Row],[Price_EUR_L]] * (Raw_FuelLog[[#This Row],[Cons_Est_L_100km]]/100)
)</f>
        <v>9.0566999999999995E-2</v>
      </c>
      <c r="V75" s="6">
        <f>SUM(Raw_FuelLog[Amount_EUR]) / SUM(Raw_FuelLog[Distance_km])</f>
        <v>0.10532001395916946</v>
      </c>
      <c r="W75" cm="1">
        <f t="array" ref="W75">IF(Raw_FuelLog[[#This Row],[ID]]=1,0,Raw_FuelLog[[#This Row],[Date]]-INDEX(Raw_FuelLog[Date],Raw_FuelLog[[#This Row],[ID]]-1))</f>
        <v>0</v>
      </c>
      <c r="X75" t="str">
        <f t="shared" si="8"/>
        <v>Same Day</v>
      </c>
      <c r="Y75" t="str">
        <f t="shared" si="9"/>
        <v>Foreign</v>
      </c>
    </row>
    <row r="76" spans="1:25" x14ac:dyDescent="0.25">
      <c r="A76" s="1">
        <v>75</v>
      </c>
      <c r="B76" s="2">
        <v>44408</v>
      </c>
      <c r="C76" s="1">
        <f t="shared" si="5"/>
        <v>31</v>
      </c>
      <c r="D76" s="1" t="str">
        <f>TEXT(Raw_FuelLog[[#This Row],[Date]], "mmm")</f>
        <v>Jul</v>
      </c>
      <c r="E76" s="1">
        <f t="shared" si="6"/>
        <v>2021</v>
      </c>
      <c r="F76" s="1">
        <v>29825</v>
      </c>
      <c r="G76" s="3">
        <v>20.010000000000002</v>
      </c>
      <c r="H76" s="3">
        <f>AVERAGE(Raw_FuelLog[Amount_EUR])</f>
        <v>43.897381818181827</v>
      </c>
      <c r="I76" s="6">
        <v>1.4450000000000001</v>
      </c>
      <c r="J76" s="6">
        <f>AVERAGE(Raw_FuelLog[Price_EUR_L])</f>
        <v>1.5266109090909097</v>
      </c>
      <c r="K76" s="6">
        <v>13.85</v>
      </c>
      <c r="L76" s="6">
        <f>AVERAGE(Raw_FuelLog[Volume_L])</f>
        <v>28.621159999999996</v>
      </c>
      <c r="N76" t="s">
        <v>39</v>
      </c>
      <c r="O76" t="s">
        <v>26</v>
      </c>
      <c r="P76" s="1">
        <v>0</v>
      </c>
      <c r="Q76" s="6">
        <v>6.0461556256572022</v>
      </c>
      <c r="R76" s="3">
        <v>6.8584689345885712</v>
      </c>
      <c r="S76" s="1">
        <f t="shared" si="7"/>
        <v>542</v>
      </c>
      <c r="T76" s="7">
        <v>95</v>
      </c>
      <c r="U76" s="20">
        <f>IF(
    OR(Raw_FuelLog[[#This Row],[Cons_Est_L_100km]]="", Raw_FuelLog[[#This Row],[Price_EUR_L]]=""),
    "",
    Raw_FuelLog[[#This Row],[Price_EUR_L]] * (Raw_FuelLog[[#This Row],[Cons_Est_L_100km]]/100)
)</f>
        <v>8.7366948790746579E-2</v>
      </c>
      <c r="V76" s="6">
        <f>SUM(Raw_FuelLog[Amount_EUR]) / SUM(Raw_FuelLog[Distance_km])</f>
        <v>0.10532001395916946</v>
      </c>
      <c r="W76" cm="1">
        <f t="array" ref="W76">IF(Raw_FuelLog[[#This Row],[ID]]=1,0,Raw_FuelLog[[#This Row],[Date]]-INDEX(Raw_FuelLog[Date],Raw_FuelLog[[#This Row],[ID]]-1))</f>
        <v>6</v>
      </c>
      <c r="X76" t="str">
        <f t="shared" si="8"/>
        <v>Single</v>
      </c>
      <c r="Y76" t="str">
        <f t="shared" si="9"/>
        <v>Domestic</v>
      </c>
    </row>
    <row r="77" spans="1:25" x14ac:dyDescent="0.25">
      <c r="A77" s="1">
        <v>76</v>
      </c>
      <c r="B77" s="2">
        <v>44413</v>
      </c>
      <c r="C77" s="1">
        <f t="shared" si="5"/>
        <v>5</v>
      </c>
      <c r="D77" s="1" t="str">
        <f>TEXT(Raw_FuelLog[[#This Row],[Date]], "mmm")</f>
        <v>Aug</v>
      </c>
      <c r="E77" s="1">
        <f t="shared" si="6"/>
        <v>2021</v>
      </c>
      <c r="F77" s="1">
        <v>29999</v>
      </c>
      <c r="G77" s="3">
        <v>20</v>
      </c>
      <c r="H77" s="3">
        <f>AVERAGE(Raw_FuelLog[Amount_EUR])</f>
        <v>43.897381818181827</v>
      </c>
      <c r="I77" s="6">
        <v>1.4490000000000001</v>
      </c>
      <c r="J77" s="6">
        <f>AVERAGE(Raw_FuelLog[Price_EUR_L])</f>
        <v>1.5266109090909097</v>
      </c>
      <c r="K77" s="6">
        <v>13.8</v>
      </c>
      <c r="L77" s="6">
        <f>AVERAGE(Raw_FuelLog[Volume_L])</f>
        <v>28.621159999999996</v>
      </c>
      <c r="N77" t="s">
        <v>28</v>
      </c>
      <c r="O77" t="s">
        <v>26</v>
      </c>
      <c r="P77" s="1">
        <v>0</v>
      </c>
      <c r="Q77" s="6">
        <v>5.8706004206098834</v>
      </c>
      <c r="R77" s="3">
        <v>6.8584689345885712</v>
      </c>
      <c r="S77" s="1">
        <f t="shared" si="7"/>
        <v>174</v>
      </c>
      <c r="T77" s="7">
        <v>95</v>
      </c>
      <c r="U77" s="20">
        <f>IF(
    OR(Raw_FuelLog[[#This Row],[Cons_Est_L_100km]]="", Raw_FuelLog[[#This Row],[Price_EUR_L]]=""),
    "",
    Raw_FuelLog[[#This Row],[Price_EUR_L]] * (Raw_FuelLog[[#This Row],[Cons_Est_L_100km]]/100)
)</f>
        <v>8.5065000094637216E-2</v>
      </c>
      <c r="V77" s="6">
        <f>SUM(Raw_FuelLog[Amount_EUR]) / SUM(Raw_FuelLog[Distance_km])</f>
        <v>0.10532001395916946</v>
      </c>
      <c r="W77" cm="1">
        <f t="array" ref="W77">IF(Raw_FuelLog[[#This Row],[ID]]=1,0,Raw_FuelLog[[#This Row],[Date]]-INDEX(Raw_FuelLog[Date],Raw_FuelLog[[#This Row],[ID]]-1))</f>
        <v>5</v>
      </c>
      <c r="X77" t="str">
        <f t="shared" si="8"/>
        <v>Single</v>
      </c>
      <c r="Y77" t="str">
        <f t="shared" si="9"/>
        <v>Domestic</v>
      </c>
    </row>
    <row r="78" spans="1:25" x14ac:dyDescent="0.25">
      <c r="A78" s="1">
        <v>77</v>
      </c>
      <c r="B78" s="2">
        <v>44416</v>
      </c>
      <c r="C78" s="1">
        <f t="shared" si="5"/>
        <v>8</v>
      </c>
      <c r="D78" s="1" t="str">
        <f>TEXT(Raw_FuelLog[[#This Row],[Date]], "mmm")</f>
        <v>Aug</v>
      </c>
      <c r="E78" s="1">
        <f t="shared" si="6"/>
        <v>2021</v>
      </c>
      <c r="F78" s="1">
        <v>30234</v>
      </c>
      <c r="G78" s="3">
        <v>54.65</v>
      </c>
      <c r="H78" s="3">
        <f>AVERAGE(Raw_FuelLog[Amount_EUR])</f>
        <v>43.897381818181827</v>
      </c>
      <c r="I78" s="6">
        <v>1.423</v>
      </c>
      <c r="J78" s="6">
        <f>AVERAGE(Raw_FuelLog[Price_EUR_L])</f>
        <v>1.5266109090909097</v>
      </c>
      <c r="K78" s="6">
        <v>38.380000000000003</v>
      </c>
      <c r="L78" s="6">
        <f>AVERAGE(Raw_FuelLog[Volume_L])</f>
        <v>28.621159999999996</v>
      </c>
      <c r="M78" s="3">
        <v>5.93</v>
      </c>
      <c r="N78" t="s">
        <v>27</v>
      </c>
      <c r="O78" t="s">
        <v>26</v>
      </c>
      <c r="P78" s="1">
        <v>1</v>
      </c>
      <c r="Q78" s="6">
        <v>5.93</v>
      </c>
      <c r="R78" s="3">
        <v>6.8584689345885712</v>
      </c>
      <c r="S78" s="1">
        <f t="shared" si="7"/>
        <v>235</v>
      </c>
      <c r="T78" s="7">
        <v>95</v>
      </c>
      <c r="U78" s="20">
        <f>IF(
    OR(Raw_FuelLog[[#This Row],[Cons_Est_L_100km]]="", Raw_FuelLog[[#This Row],[Price_EUR_L]]=""),
    "",
    Raw_FuelLog[[#This Row],[Price_EUR_L]] * (Raw_FuelLog[[#This Row],[Cons_Est_L_100km]]/100)
)</f>
        <v>8.4383899999999998E-2</v>
      </c>
      <c r="V78" s="6">
        <f>SUM(Raw_FuelLog[Amount_EUR]) / SUM(Raw_FuelLog[Distance_km])</f>
        <v>0.10532001395916946</v>
      </c>
      <c r="W78" cm="1">
        <f t="array" ref="W78">IF(Raw_FuelLog[[#This Row],[ID]]=1,0,Raw_FuelLog[[#This Row],[Date]]-INDEX(Raw_FuelLog[Date],Raw_FuelLog[[#This Row],[ID]]-1))</f>
        <v>3</v>
      </c>
      <c r="X78" t="str">
        <f t="shared" si="8"/>
        <v>Same Day</v>
      </c>
      <c r="Y78" t="str">
        <f t="shared" si="9"/>
        <v>Domestic</v>
      </c>
    </row>
    <row r="79" spans="1:25" x14ac:dyDescent="0.25">
      <c r="A79" s="1">
        <v>78</v>
      </c>
      <c r="B79" s="2">
        <v>44416</v>
      </c>
      <c r="C79" s="1">
        <f t="shared" si="5"/>
        <v>8</v>
      </c>
      <c r="D79" s="1" t="str">
        <f>TEXT(Raw_FuelLog[[#This Row],[Date]], "mmm")</f>
        <v>Aug</v>
      </c>
      <c r="E79" s="1">
        <f t="shared" si="6"/>
        <v>2021</v>
      </c>
      <c r="F79" s="1">
        <v>30591</v>
      </c>
      <c r="G79" s="3">
        <v>28.15</v>
      </c>
      <c r="H79" s="3">
        <f>AVERAGE(Raw_FuelLog[Amount_EUR])</f>
        <v>43.897381818181827</v>
      </c>
      <c r="I79" s="6">
        <v>1.329</v>
      </c>
      <c r="J79" s="6">
        <f>AVERAGE(Raw_FuelLog[Price_EUR_L])</f>
        <v>1.5266109090909097</v>
      </c>
      <c r="K79" s="6">
        <v>21.18</v>
      </c>
      <c r="L79" s="6">
        <f>AVERAGE(Raw_FuelLog[Volume_L])</f>
        <v>28.621159999999996</v>
      </c>
      <c r="M79" s="3">
        <v>5.92</v>
      </c>
      <c r="N79" t="s">
        <v>44</v>
      </c>
      <c r="O79" t="s">
        <v>41</v>
      </c>
      <c r="P79" s="1">
        <v>1</v>
      </c>
      <c r="Q79" s="6">
        <v>5.92</v>
      </c>
      <c r="R79" s="3">
        <v>6.8584689345885712</v>
      </c>
      <c r="S79" s="1">
        <f t="shared" si="7"/>
        <v>357</v>
      </c>
      <c r="T79" s="7" t="s">
        <v>43</v>
      </c>
      <c r="U79" s="20">
        <f>IF(
    OR(Raw_FuelLog[[#This Row],[Cons_Est_L_100km]]="", Raw_FuelLog[[#This Row],[Price_EUR_L]]=""),
    "",
    Raw_FuelLog[[#This Row],[Price_EUR_L]] * (Raw_FuelLog[[#This Row],[Cons_Est_L_100km]]/100)
)</f>
        <v>7.8676800000000005E-2</v>
      </c>
      <c r="V79" s="6">
        <f>SUM(Raw_FuelLog[Amount_EUR]) / SUM(Raw_FuelLog[Distance_km])</f>
        <v>0.10532001395916946</v>
      </c>
      <c r="W79" cm="1">
        <f t="array" ref="W79">IF(Raw_FuelLog[[#This Row],[ID]]=1,0,Raw_FuelLog[[#This Row],[Date]]-INDEX(Raw_FuelLog[Date],Raw_FuelLog[[#This Row],[ID]]-1))</f>
        <v>0</v>
      </c>
      <c r="X79" t="str">
        <f t="shared" si="8"/>
        <v>Same Day</v>
      </c>
      <c r="Y79" t="str">
        <f t="shared" si="9"/>
        <v>Foreign</v>
      </c>
    </row>
    <row r="80" spans="1:25" x14ac:dyDescent="0.25">
      <c r="A80" s="1">
        <v>79</v>
      </c>
      <c r="B80" s="2">
        <v>44416</v>
      </c>
      <c r="C80" s="1">
        <f t="shared" si="5"/>
        <v>8</v>
      </c>
      <c r="D80" s="1" t="str">
        <f>TEXT(Raw_FuelLog[[#This Row],[Date]], "mmm")</f>
        <v>Aug</v>
      </c>
      <c r="E80" s="1">
        <f t="shared" si="6"/>
        <v>2021</v>
      </c>
      <c r="F80" s="1">
        <v>30937</v>
      </c>
      <c r="G80" s="3">
        <v>27.44</v>
      </c>
      <c r="H80" s="3">
        <f>AVERAGE(Raw_FuelLog[Amount_EUR])</f>
        <v>43.897381818181827</v>
      </c>
      <c r="I80" s="6">
        <v>1.339</v>
      </c>
      <c r="J80" s="6">
        <f>AVERAGE(Raw_FuelLog[Price_EUR_L])</f>
        <v>1.5266109090909097</v>
      </c>
      <c r="K80" s="6">
        <v>20.49</v>
      </c>
      <c r="L80" s="6">
        <f>AVERAGE(Raw_FuelLog[Volume_L])</f>
        <v>28.621159999999996</v>
      </c>
      <c r="M80" s="3">
        <v>6.85</v>
      </c>
      <c r="N80" t="s">
        <v>45</v>
      </c>
      <c r="O80" t="s">
        <v>41</v>
      </c>
      <c r="P80" s="1">
        <v>1</v>
      </c>
      <c r="Q80" s="6">
        <v>6.85</v>
      </c>
      <c r="R80" s="3">
        <v>6.8584689345885712</v>
      </c>
      <c r="S80" s="1">
        <f t="shared" si="7"/>
        <v>346</v>
      </c>
      <c r="T80" s="7" t="s">
        <v>43</v>
      </c>
      <c r="U80" s="20">
        <f>IF(
    OR(Raw_FuelLog[[#This Row],[Cons_Est_L_100km]]="", Raw_FuelLog[[#This Row],[Price_EUR_L]]=""),
    "",
    Raw_FuelLog[[#This Row],[Price_EUR_L]] * (Raw_FuelLog[[#This Row],[Cons_Est_L_100km]]/100)
)</f>
        <v>9.1721499999999984E-2</v>
      </c>
      <c r="V80" s="6">
        <f>SUM(Raw_FuelLog[Amount_EUR]) / SUM(Raw_FuelLog[Distance_km])</f>
        <v>0.10532001395916946</v>
      </c>
      <c r="W80" cm="1">
        <f t="array" ref="W80">IF(Raw_FuelLog[[#This Row],[ID]]=1,0,Raw_FuelLog[[#This Row],[Date]]-INDEX(Raw_FuelLog[Date],Raw_FuelLog[[#This Row],[ID]]-1))</f>
        <v>0</v>
      </c>
      <c r="X80" t="str">
        <f t="shared" si="8"/>
        <v>Same Day</v>
      </c>
      <c r="Y80" t="str">
        <f t="shared" si="9"/>
        <v>Foreign</v>
      </c>
    </row>
    <row r="81" spans="1:25" x14ac:dyDescent="0.25">
      <c r="A81" s="1">
        <v>80</v>
      </c>
      <c r="B81" s="2">
        <v>44427</v>
      </c>
      <c r="C81" s="1">
        <f t="shared" si="5"/>
        <v>19</v>
      </c>
      <c r="D81" s="1" t="str">
        <f>TEXT(Raw_FuelLog[[#This Row],[Date]], "mmm")</f>
        <v>Aug</v>
      </c>
      <c r="E81" s="1">
        <f t="shared" si="6"/>
        <v>2021</v>
      </c>
      <c r="F81" s="1">
        <v>31563</v>
      </c>
      <c r="G81" s="3">
        <v>63.83</v>
      </c>
      <c r="H81" s="3">
        <f>AVERAGE(Raw_FuelLog[Amount_EUR])</f>
        <v>43.897381818181827</v>
      </c>
      <c r="I81" s="6">
        <v>1.4890000000000001</v>
      </c>
      <c r="J81" s="6">
        <f>AVERAGE(Raw_FuelLog[Price_EUR_L])</f>
        <v>1.5266109090909097</v>
      </c>
      <c r="K81" s="6">
        <v>42.87</v>
      </c>
      <c r="L81" s="6">
        <f>AVERAGE(Raw_FuelLog[Volume_L])</f>
        <v>28.621159999999996</v>
      </c>
      <c r="M81" s="3">
        <v>6.29</v>
      </c>
      <c r="N81" t="s">
        <v>52</v>
      </c>
      <c r="O81" t="s">
        <v>33</v>
      </c>
      <c r="P81" s="1">
        <v>1</v>
      </c>
      <c r="Q81" s="6">
        <v>6.29</v>
      </c>
      <c r="R81" s="3">
        <v>6.8584689345885712</v>
      </c>
      <c r="S81" s="1">
        <f t="shared" si="7"/>
        <v>626</v>
      </c>
      <c r="T81" s="7">
        <v>95</v>
      </c>
      <c r="U81" s="20">
        <f>IF(
    OR(Raw_FuelLog[[#This Row],[Cons_Est_L_100km]]="", Raw_FuelLog[[#This Row],[Price_EUR_L]]=""),
    "",
    Raw_FuelLog[[#This Row],[Price_EUR_L]] * (Raw_FuelLog[[#This Row],[Cons_Est_L_100km]]/100)
)</f>
        <v>9.3658100000000008E-2</v>
      </c>
      <c r="V81" s="6">
        <f>SUM(Raw_FuelLog[Amount_EUR]) / SUM(Raw_FuelLog[Distance_km])</f>
        <v>0.10532001395916946</v>
      </c>
      <c r="W81" cm="1">
        <f t="array" ref="W81">IF(Raw_FuelLog[[#This Row],[ID]]=1,0,Raw_FuelLog[[#This Row],[Date]]-INDEX(Raw_FuelLog[Date],Raw_FuelLog[[#This Row],[ID]]-1))</f>
        <v>11</v>
      </c>
      <c r="X81" t="str">
        <f t="shared" si="8"/>
        <v>Single</v>
      </c>
      <c r="Y81" t="str">
        <f t="shared" si="9"/>
        <v>Foreign</v>
      </c>
    </row>
    <row r="82" spans="1:25" x14ac:dyDescent="0.25">
      <c r="A82" s="1">
        <v>81</v>
      </c>
      <c r="B82" s="2">
        <v>44444</v>
      </c>
      <c r="C82" s="1">
        <f t="shared" si="5"/>
        <v>5</v>
      </c>
      <c r="D82" s="1" t="str">
        <f>TEXT(Raw_FuelLog[[#This Row],[Date]], "mmm")</f>
        <v>Sep</v>
      </c>
      <c r="E82" s="1">
        <f t="shared" si="6"/>
        <v>2021</v>
      </c>
      <c r="F82" s="1">
        <v>32162</v>
      </c>
      <c r="G82" s="3">
        <v>58.38</v>
      </c>
      <c r="H82" s="3">
        <f>AVERAGE(Raw_FuelLog[Amount_EUR])</f>
        <v>43.897381818181827</v>
      </c>
      <c r="I82" s="6">
        <v>1.5489999999999999</v>
      </c>
      <c r="J82" s="6">
        <f>AVERAGE(Raw_FuelLog[Price_EUR_L])</f>
        <v>1.5266109090909097</v>
      </c>
      <c r="K82" s="6">
        <v>37.69</v>
      </c>
      <c r="L82" s="6">
        <f>AVERAGE(Raw_FuelLog[Volume_L])</f>
        <v>28.621159999999996</v>
      </c>
      <c r="M82" s="3">
        <v>6.38</v>
      </c>
      <c r="N82" t="s">
        <v>52</v>
      </c>
      <c r="O82" t="s">
        <v>33</v>
      </c>
      <c r="P82" s="1">
        <v>1</v>
      </c>
      <c r="Q82" s="6">
        <v>6.38</v>
      </c>
      <c r="R82" s="3">
        <v>6.8584689345885712</v>
      </c>
      <c r="S82" s="1">
        <f t="shared" si="7"/>
        <v>599</v>
      </c>
      <c r="T82" s="7">
        <v>95</v>
      </c>
      <c r="U82" s="20">
        <f>IF(
    OR(Raw_FuelLog[[#This Row],[Cons_Est_L_100km]]="", Raw_FuelLog[[#This Row],[Price_EUR_L]]=""),
    "",
    Raw_FuelLog[[#This Row],[Price_EUR_L]] * (Raw_FuelLog[[#This Row],[Cons_Est_L_100km]]/100)
)</f>
        <v>9.8826199999999989E-2</v>
      </c>
      <c r="V82" s="6">
        <f>SUM(Raw_FuelLog[Amount_EUR]) / SUM(Raw_FuelLog[Distance_km])</f>
        <v>0.10532001395916946</v>
      </c>
      <c r="W82" cm="1">
        <f t="array" ref="W82">IF(Raw_FuelLog[[#This Row],[ID]]=1,0,Raw_FuelLog[[#This Row],[Date]]-INDEX(Raw_FuelLog[Date],Raw_FuelLog[[#This Row],[ID]]-1))</f>
        <v>17</v>
      </c>
      <c r="X82" t="str">
        <f t="shared" si="8"/>
        <v>Single</v>
      </c>
      <c r="Y82" t="str">
        <f t="shared" si="9"/>
        <v>Foreign</v>
      </c>
    </row>
    <row r="83" spans="1:25" x14ac:dyDescent="0.25">
      <c r="A83" s="1">
        <v>82</v>
      </c>
      <c r="B83" s="2">
        <v>44461</v>
      </c>
      <c r="C83" s="1">
        <f t="shared" si="5"/>
        <v>22</v>
      </c>
      <c r="D83" s="1" t="str">
        <f>TEXT(Raw_FuelLog[[#This Row],[Date]], "mmm")</f>
        <v>Sep</v>
      </c>
      <c r="E83" s="1">
        <f t="shared" si="6"/>
        <v>2021</v>
      </c>
      <c r="F83" s="1">
        <v>32735</v>
      </c>
      <c r="G83" s="3">
        <v>50</v>
      </c>
      <c r="H83" s="3">
        <f>AVERAGE(Raw_FuelLog[Amount_EUR])</f>
        <v>43.897381818181827</v>
      </c>
      <c r="I83" s="6">
        <v>1.5589999999999999</v>
      </c>
      <c r="J83" s="6">
        <f>AVERAGE(Raw_FuelLog[Price_EUR_L])</f>
        <v>1.5266109090909097</v>
      </c>
      <c r="K83" s="6">
        <v>32.072000000000003</v>
      </c>
      <c r="L83" s="6">
        <f>AVERAGE(Raw_FuelLog[Volume_L])</f>
        <v>28.621159999999996</v>
      </c>
      <c r="N83" t="s">
        <v>52</v>
      </c>
      <c r="O83" t="s">
        <v>33</v>
      </c>
      <c r="P83" s="1">
        <v>0</v>
      </c>
      <c r="Q83" s="6">
        <v>6.5572995780590722</v>
      </c>
      <c r="R83" s="3">
        <v>6.8584689345885712</v>
      </c>
      <c r="S83" s="1">
        <f t="shared" si="7"/>
        <v>573</v>
      </c>
      <c r="T83" s="7">
        <v>95</v>
      </c>
      <c r="U83" s="20">
        <f>IF(
    OR(Raw_FuelLog[[#This Row],[Cons_Est_L_100km]]="", Raw_FuelLog[[#This Row],[Price_EUR_L]]=""),
    "",
    Raw_FuelLog[[#This Row],[Price_EUR_L]] * (Raw_FuelLog[[#This Row],[Cons_Est_L_100km]]/100)
)</f>
        <v>0.10222830042194093</v>
      </c>
      <c r="V83" s="6">
        <f>SUM(Raw_FuelLog[Amount_EUR]) / SUM(Raw_FuelLog[Distance_km])</f>
        <v>0.10532001395916946</v>
      </c>
      <c r="W83" cm="1">
        <f t="array" ref="W83">IF(Raw_FuelLog[[#This Row],[ID]]=1,0,Raw_FuelLog[[#This Row],[Date]]-INDEX(Raw_FuelLog[Date],Raw_FuelLog[[#This Row],[ID]]-1))</f>
        <v>17</v>
      </c>
      <c r="X83" t="str">
        <f t="shared" si="8"/>
        <v>Single</v>
      </c>
      <c r="Y83" t="str">
        <f t="shared" si="9"/>
        <v>Foreign</v>
      </c>
    </row>
    <row r="84" spans="1:25" x14ac:dyDescent="0.25">
      <c r="A84" s="1">
        <v>83</v>
      </c>
      <c r="B84" s="2">
        <v>44475</v>
      </c>
      <c r="C84" s="1">
        <f t="shared" si="5"/>
        <v>6</v>
      </c>
      <c r="D84" s="1" t="str">
        <f>TEXT(Raw_FuelLog[[#This Row],[Date]], "mmm")</f>
        <v>Oct</v>
      </c>
      <c r="E84" s="1">
        <f t="shared" si="6"/>
        <v>2021</v>
      </c>
      <c r="F84" s="1">
        <v>33250</v>
      </c>
      <c r="G84" s="3">
        <v>30</v>
      </c>
      <c r="H84" s="3">
        <f>AVERAGE(Raw_FuelLog[Amount_EUR])</f>
        <v>43.897381818181827</v>
      </c>
      <c r="I84" s="6">
        <v>1.5489999999999999</v>
      </c>
      <c r="J84" s="6">
        <f>AVERAGE(Raw_FuelLog[Price_EUR_L])</f>
        <v>1.5266109090909097</v>
      </c>
      <c r="K84" s="6">
        <v>19.37</v>
      </c>
      <c r="L84" s="6">
        <f>AVERAGE(Raw_FuelLog[Volume_L])</f>
        <v>28.621159999999996</v>
      </c>
      <c r="N84" t="s">
        <v>52</v>
      </c>
      <c r="O84" t="s">
        <v>33</v>
      </c>
      <c r="P84" s="1">
        <v>0</v>
      </c>
      <c r="Q84" s="6">
        <v>6.7166526019690576</v>
      </c>
      <c r="R84" s="3">
        <v>6.8584689345885712</v>
      </c>
      <c r="S84" s="1">
        <f t="shared" si="7"/>
        <v>515</v>
      </c>
      <c r="T84" s="7">
        <v>95</v>
      </c>
      <c r="U84" s="20">
        <f>IF(
    OR(Raw_FuelLog[[#This Row],[Cons_Est_L_100km]]="", Raw_FuelLog[[#This Row],[Price_EUR_L]]=""),
    "",
    Raw_FuelLog[[#This Row],[Price_EUR_L]] * (Raw_FuelLog[[#This Row],[Cons_Est_L_100km]]/100)
)</f>
        <v>0.1040409488045007</v>
      </c>
      <c r="V84" s="6">
        <f>SUM(Raw_FuelLog[Amount_EUR]) / SUM(Raw_FuelLog[Distance_km])</f>
        <v>0.10532001395916946</v>
      </c>
      <c r="W84" cm="1">
        <f t="array" ref="W84">IF(Raw_FuelLog[[#This Row],[ID]]=1,0,Raw_FuelLog[[#This Row],[Date]]-INDEX(Raw_FuelLog[Date],Raw_FuelLog[[#This Row],[ID]]-1))</f>
        <v>14</v>
      </c>
      <c r="X84" t="str">
        <f t="shared" si="8"/>
        <v>Single</v>
      </c>
      <c r="Y84" t="str">
        <f t="shared" si="9"/>
        <v>Foreign</v>
      </c>
    </row>
    <row r="85" spans="1:25" x14ac:dyDescent="0.25">
      <c r="A85" s="1">
        <v>84</v>
      </c>
      <c r="B85" s="2">
        <v>44478</v>
      </c>
      <c r="C85" s="1">
        <f t="shared" si="5"/>
        <v>9</v>
      </c>
      <c r="D85" s="1" t="str">
        <f>TEXT(Raw_FuelLog[[#This Row],[Date]], "mmm")</f>
        <v>Oct</v>
      </c>
      <c r="E85" s="1">
        <f t="shared" si="6"/>
        <v>2021</v>
      </c>
      <c r="F85" s="1">
        <v>33584</v>
      </c>
      <c r="G85" s="3">
        <v>55.74</v>
      </c>
      <c r="H85" s="3">
        <f>AVERAGE(Raw_FuelLog[Amount_EUR])</f>
        <v>43.897381818181827</v>
      </c>
      <c r="I85" s="6">
        <v>1.419</v>
      </c>
      <c r="J85" s="6">
        <f>AVERAGE(Raw_FuelLog[Price_EUR_L])</f>
        <v>1.5266109090909097</v>
      </c>
      <c r="K85" s="6">
        <v>39.28</v>
      </c>
      <c r="L85" s="6">
        <f>AVERAGE(Raw_FuelLog[Volume_L])</f>
        <v>28.621159999999996</v>
      </c>
      <c r="M85" s="3">
        <v>6.82</v>
      </c>
      <c r="N85" t="s">
        <v>45</v>
      </c>
      <c r="O85" t="s">
        <v>41</v>
      </c>
      <c r="P85" s="1">
        <v>1</v>
      </c>
      <c r="Q85" s="6">
        <v>6.82</v>
      </c>
      <c r="R85" s="3">
        <v>6.8584689345885712</v>
      </c>
      <c r="S85" s="1">
        <f t="shared" si="7"/>
        <v>334</v>
      </c>
      <c r="T85" s="7" t="s">
        <v>43</v>
      </c>
      <c r="U85" s="20">
        <f>IF(
    OR(Raw_FuelLog[[#This Row],[Cons_Est_L_100km]]="", Raw_FuelLog[[#This Row],[Price_EUR_L]]=""),
    "",
    Raw_FuelLog[[#This Row],[Price_EUR_L]] * (Raw_FuelLog[[#This Row],[Cons_Est_L_100km]]/100)
)</f>
        <v>9.6775799999999995E-2</v>
      </c>
      <c r="V85" s="6">
        <f>SUM(Raw_FuelLog[Amount_EUR]) / SUM(Raw_FuelLog[Distance_km])</f>
        <v>0.10532001395916946</v>
      </c>
      <c r="W85" cm="1">
        <f t="array" ref="W85">IF(Raw_FuelLog[[#This Row],[ID]]=1,0,Raw_FuelLog[[#This Row],[Date]]-INDEX(Raw_FuelLog[Date],Raw_FuelLog[[#This Row],[ID]]-1))</f>
        <v>3</v>
      </c>
      <c r="X85" t="str">
        <f t="shared" si="8"/>
        <v>Same Day</v>
      </c>
      <c r="Y85" t="str">
        <f t="shared" si="9"/>
        <v>Foreign</v>
      </c>
    </row>
    <row r="86" spans="1:25" x14ac:dyDescent="0.25">
      <c r="A86" s="1">
        <v>85</v>
      </c>
      <c r="B86" s="2">
        <v>44478</v>
      </c>
      <c r="C86" s="1">
        <f t="shared" si="5"/>
        <v>9</v>
      </c>
      <c r="D86" s="1" t="str">
        <f>TEXT(Raw_FuelLog[[#This Row],[Date]], "mmm")</f>
        <v>Oct</v>
      </c>
      <c r="E86" s="1">
        <f t="shared" si="6"/>
        <v>2021</v>
      </c>
      <c r="F86" s="1">
        <v>33930</v>
      </c>
      <c r="G86" s="3">
        <v>32.869999999999997</v>
      </c>
      <c r="H86" s="3">
        <f>AVERAGE(Raw_FuelLog[Amount_EUR])</f>
        <v>43.897381818181827</v>
      </c>
      <c r="I86" s="6">
        <v>1.3919999999999999</v>
      </c>
      <c r="J86" s="6">
        <f>AVERAGE(Raw_FuelLog[Price_EUR_L])</f>
        <v>1.5266109090909097</v>
      </c>
      <c r="K86" s="6">
        <v>23.61</v>
      </c>
      <c r="L86" s="6">
        <f>AVERAGE(Raw_FuelLog[Volume_L])</f>
        <v>28.621159999999996</v>
      </c>
      <c r="M86" s="3">
        <v>6.55</v>
      </c>
      <c r="N86" t="s">
        <v>44</v>
      </c>
      <c r="O86" t="s">
        <v>41</v>
      </c>
      <c r="P86" s="1">
        <v>1</v>
      </c>
      <c r="Q86" s="6">
        <v>6.55</v>
      </c>
      <c r="R86" s="3">
        <v>6.8584689345885712</v>
      </c>
      <c r="S86" s="1">
        <f t="shared" si="7"/>
        <v>346</v>
      </c>
      <c r="T86" s="7" t="s">
        <v>43</v>
      </c>
      <c r="U86" s="20">
        <f>IF(
    OR(Raw_FuelLog[[#This Row],[Cons_Est_L_100km]]="", Raw_FuelLog[[#This Row],[Price_EUR_L]]=""),
    "",
    Raw_FuelLog[[#This Row],[Price_EUR_L]] * (Raw_FuelLog[[#This Row],[Cons_Est_L_100km]]/100)
)</f>
        <v>9.1175999999999993E-2</v>
      </c>
      <c r="V86" s="6">
        <f>SUM(Raw_FuelLog[Amount_EUR]) / SUM(Raw_FuelLog[Distance_km])</f>
        <v>0.10532001395916946</v>
      </c>
      <c r="W86" cm="1">
        <f t="array" ref="W86">IF(Raw_FuelLog[[#This Row],[ID]]=1,0,Raw_FuelLog[[#This Row],[Date]]-INDEX(Raw_FuelLog[Date],Raw_FuelLog[[#This Row],[ID]]-1))</f>
        <v>0</v>
      </c>
      <c r="X86" t="str">
        <f t="shared" si="8"/>
        <v>Same Day</v>
      </c>
      <c r="Y86" t="str">
        <f t="shared" si="9"/>
        <v>Foreign</v>
      </c>
    </row>
    <row r="87" spans="1:25" x14ac:dyDescent="0.25">
      <c r="A87" s="1">
        <v>86</v>
      </c>
      <c r="B87" s="2">
        <v>44483</v>
      </c>
      <c r="C87" s="1">
        <f t="shared" si="5"/>
        <v>14</v>
      </c>
      <c r="D87" s="1" t="str">
        <f>TEXT(Raw_FuelLog[[#This Row],[Date]], "mmm")</f>
        <v>Oct</v>
      </c>
      <c r="E87" s="1">
        <f t="shared" si="6"/>
        <v>2021</v>
      </c>
      <c r="F87" s="1">
        <v>34518</v>
      </c>
      <c r="G87" s="3">
        <v>30</v>
      </c>
      <c r="H87" s="3">
        <f>AVERAGE(Raw_FuelLog[Amount_EUR])</f>
        <v>43.897381818181827</v>
      </c>
      <c r="I87" s="6">
        <v>1.4850000000000001</v>
      </c>
      <c r="J87" s="6">
        <f>AVERAGE(Raw_FuelLog[Price_EUR_L])</f>
        <v>1.5266109090909097</v>
      </c>
      <c r="K87" s="6">
        <v>20.2</v>
      </c>
      <c r="L87" s="6">
        <f>AVERAGE(Raw_FuelLog[Volume_L])</f>
        <v>28.621159999999996</v>
      </c>
      <c r="N87" t="s">
        <v>39</v>
      </c>
      <c r="O87" t="s">
        <v>26</v>
      </c>
      <c r="P87" s="1">
        <v>0</v>
      </c>
      <c r="Q87" s="6">
        <v>6.5664890633763324</v>
      </c>
      <c r="R87" s="3">
        <v>6.8584689345885712</v>
      </c>
      <c r="S87" s="1">
        <f t="shared" si="7"/>
        <v>588</v>
      </c>
      <c r="T87" s="7">
        <v>95</v>
      </c>
      <c r="U87" s="20">
        <f>IF(
    OR(Raw_FuelLog[[#This Row],[Cons_Est_L_100km]]="", Raw_FuelLog[[#This Row],[Price_EUR_L]]=""),
    "",
    Raw_FuelLog[[#This Row],[Price_EUR_L]] * (Raw_FuelLog[[#This Row],[Cons_Est_L_100km]]/100)
)</f>
        <v>9.7512362591138546E-2</v>
      </c>
      <c r="V87" s="6">
        <f>SUM(Raw_FuelLog[Amount_EUR]) / SUM(Raw_FuelLog[Distance_km])</f>
        <v>0.10532001395916946</v>
      </c>
      <c r="W87" cm="1">
        <f t="array" ref="W87">IF(Raw_FuelLog[[#This Row],[ID]]=1,0,Raw_FuelLog[[#This Row],[Date]]-INDEX(Raw_FuelLog[Date],Raw_FuelLog[[#This Row],[ID]]-1))</f>
        <v>5</v>
      </c>
      <c r="X87" t="str">
        <f t="shared" si="8"/>
        <v>Single</v>
      </c>
      <c r="Y87" t="str">
        <f t="shared" si="9"/>
        <v>Domestic</v>
      </c>
    </row>
    <row r="88" spans="1:25" x14ac:dyDescent="0.25">
      <c r="A88" s="1">
        <v>87</v>
      </c>
      <c r="B88" s="2">
        <v>44490</v>
      </c>
      <c r="C88" s="1">
        <f t="shared" si="5"/>
        <v>21</v>
      </c>
      <c r="D88" s="1" t="str">
        <f>TEXT(Raw_FuelLog[[#This Row],[Date]], "mmm")</f>
        <v>Oct</v>
      </c>
      <c r="E88" s="1">
        <f t="shared" si="6"/>
        <v>2021</v>
      </c>
      <c r="F88" s="1">
        <v>34793</v>
      </c>
      <c r="G88" s="3">
        <v>30</v>
      </c>
      <c r="H88" s="3">
        <f>AVERAGE(Raw_FuelLog[Amount_EUR])</f>
        <v>43.897381818181827</v>
      </c>
      <c r="I88" s="6">
        <v>1.5089999999999999</v>
      </c>
      <c r="J88" s="6">
        <f>AVERAGE(Raw_FuelLog[Price_EUR_L])</f>
        <v>1.5266109090909097</v>
      </c>
      <c r="K88" s="6">
        <v>19.88</v>
      </c>
      <c r="L88" s="6">
        <f>AVERAGE(Raw_FuelLog[Volume_L])</f>
        <v>28.621159999999996</v>
      </c>
      <c r="N88" t="s">
        <v>39</v>
      </c>
      <c r="O88" t="s">
        <v>26</v>
      </c>
      <c r="P88" s="1">
        <v>0</v>
      </c>
      <c r="Q88" s="6">
        <v>6.5742007851934936</v>
      </c>
      <c r="R88" s="3">
        <v>6.8584689345885712</v>
      </c>
      <c r="S88" s="1">
        <f t="shared" si="7"/>
        <v>275</v>
      </c>
      <c r="T88" s="7">
        <v>95</v>
      </c>
      <c r="U88" s="20">
        <f>IF(
    OR(Raw_FuelLog[[#This Row],[Cons_Est_L_100km]]="", Raw_FuelLog[[#This Row],[Price_EUR_L]]=""),
    "",
    Raw_FuelLog[[#This Row],[Price_EUR_L]] * (Raw_FuelLog[[#This Row],[Cons_Est_L_100km]]/100)
)</f>
        <v>9.9204689848569796E-2</v>
      </c>
      <c r="V88" s="6">
        <f>SUM(Raw_FuelLog[Amount_EUR]) / SUM(Raw_FuelLog[Distance_km])</f>
        <v>0.10532001395916946</v>
      </c>
      <c r="W88" cm="1">
        <f t="array" ref="W88">IF(Raw_FuelLog[[#This Row],[ID]]=1,0,Raw_FuelLog[[#This Row],[Date]]-INDEX(Raw_FuelLog[Date],Raw_FuelLog[[#This Row],[ID]]-1))</f>
        <v>7</v>
      </c>
      <c r="X88" t="str">
        <f t="shared" si="8"/>
        <v>Single</v>
      </c>
      <c r="Y88" t="str">
        <f t="shared" si="9"/>
        <v>Domestic</v>
      </c>
    </row>
    <row r="89" spans="1:25" x14ac:dyDescent="0.25">
      <c r="A89" s="1">
        <v>88</v>
      </c>
      <c r="B89" s="2">
        <v>44493</v>
      </c>
      <c r="C89" s="1">
        <f t="shared" si="5"/>
        <v>24</v>
      </c>
      <c r="D89" s="1" t="str">
        <f>TEXT(Raw_FuelLog[[#This Row],[Date]], "mmm")</f>
        <v>Oct</v>
      </c>
      <c r="E89" s="1">
        <f t="shared" si="6"/>
        <v>2021</v>
      </c>
      <c r="F89" s="1">
        <v>34976</v>
      </c>
      <c r="G89" s="3">
        <v>25</v>
      </c>
      <c r="H89" s="3">
        <f>AVERAGE(Raw_FuelLog[Amount_EUR])</f>
        <v>43.897381818181827</v>
      </c>
      <c r="I89" s="6">
        <v>1.5089999999999999</v>
      </c>
      <c r="J89" s="6">
        <f>AVERAGE(Raw_FuelLog[Price_EUR_L])</f>
        <v>1.5266109090909097</v>
      </c>
      <c r="K89" s="6">
        <v>16.57</v>
      </c>
      <c r="L89" s="6">
        <f>AVERAGE(Raw_FuelLog[Volume_L])</f>
        <v>28.621159999999996</v>
      </c>
      <c r="N89" t="s">
        <v>39</v>
      </c>
      <c r="O89" t="s">
        <v>26</v>
      </c>
      <c r="P89" s="1">
        <v>0</v>
      </c>
      <c r="Q89" s="6">
        <v>6.5793325855300058</v>
      </c>
      <c r="R89" s="3">
        <v>6.8584689345885712</v>
      </c>
      <c r="S89" s="1">
        <f t="shared" si="7"/>
        <v>183</v>
      </c>
      <c r="T89" s="7">
        <v>95</v>
      </c>
      <c r="U89" s="20">
        <f>IF(
    OR(Raw_FuelLog[[#This Row],[Cons_Est_L_100km]]="", Raw_FuelLog[[#This Row],[Price_EUR_L]]=""),
    "",
    Raw_FuelLog[[#This Row],[Price_EUR_L]] * (Raw_FuelLog[[#This Row],[Cons_Est_L_100km]]/100)
)</f>
        <v>9.9282128715647774E-2</v>
      </c>
      <c r="V89" s="6">
        <f>SUM(Raw_FuelLog[Amount_EUR]) / SUM(Raw_FuelLog[Distance_km])</f>
        <v>0.10532001395916946</v>
      </c>
      <c r="W89" cm="1">
        <f t="array" ref="W89">IF(Raw_FuelLog[[#This Row],[ID]]=1,0,Raw_FuelLog[[#This Row],[Date]]-INDEX(Raw_FuelLog[Date],Raw_FuelLog[[#This Row],[ID]]-1))</f>
        <v>3</v>
      </c>
      <c r="X89" t="str">
        <f t="shared" si="8"/>
        <v>Single</v>
      </c>
      <c r="Y89" t="str">
        <f t="shared" si="9"/>
        <v>Domestic</v>
      </c>
    </row>
    <row r="90" spans="1:25" x14ac:dyDescent="0.25">
      <c r="A90" s="1">
        <v>89</v>
      </c>
      <c r="B90" s="2">
        <v>44494</v>
      </c>
      <c r="C90" s="1">
        <f t="shared" si="5"/>
        <v>25</v>
      </c>
      <c r="D90" s="1" t="str">
        <f>TEXT(Raw_FuelLog[[#This Row],[Date]], "mmm")</f>
        <v>Oct</v>
      </c>
      <c r="E90" s="1">
        <f t="shared" si="6"/>
        <v>2021</v>
      </c>
      <c r="F90" s="1">
        <v>35365</v>
      </c>
      <c r="G90" s="3">
        <v>50</v>
      </c>
      <c r="H90" s="3">
        <f>AVERAGE(Raw_FuelLog[Amount_EUR])</f>
        <v>43.897381818181827</v>
      </c>
      <c r="I90" s="6">
        <v>1.423</v>
      </c>
      <c r="J90" s="6">
        <f>AVERAGE(Raw_FuelLog[Price_EUR_L])</f>
        <v>1.5266109090909097</v>
      </c>
      <c r="K90" s="6">
        <v>35.14</v>
      </c>
      <c r="L90" s="6">
        <f>AVERAGE(Raw_FuelLog[Volume_L])</f>
        <v>28.621159999999996</v>
      </c>
      <c r="N90" t="s">
        <v>44</v>
      </c>
      <c r="O90" t="s">
        <v>41</v>
      </c>
      <c r="P90" s="1">
        <v>0</v>
      </c>
      <c r="Q90" s="6">
        <v>6.5902411665731906</v>
      </c>
      <c r="R90" s="3">
        <v>6.8584689345885712</v>
      </c>
      <c r="S90" s="1">
        <f t="shared" si="7"/>
        <v>389</v>
      </c>
      <c r="T90" s="7" t="s">
        <v>43</v>
      </c>
      <c r="U90" s="20">
        <f>IF(
    OR(Raw_FuelLog[[#This Row],[Cons_Est_L_100km]]="", Raw_FuelLog[[#This Row],[Price_EUR_L]]=""),
    "",
    Raw_FuelLog[[#This Row],[Price_EUR_L]] * (Raw_FuelLog[[#This Row],[Cons_Est_L_100km]]/100)
)</f>
        <v>9.3779131800336507E-2</v>
      </c>
      <c r="V90" s="6">
        <f>SUM(Raw_FuelLog[Amount_EUR]) / SUM(Raw_FuelLog[Distance_km])</f>
        <v>0.10532001395916946</v>
      </c>
      <c r="W90" cm="1">
        <f t="array" ref="W90">IF(Raw_FuelLog[[#This Row],[ID]]=1,0,Raw_FuelLog[[#This Row],[Date]]-INDEX(Raw_FuelLog[Date],Raw_FuelLog[[#This Row],[ID]]-1))</f>
        <v>1</v>
      </c>
      <c r="X90" t="str">
        <f t="shared" si="8"/>
        <v>Same Day</v>
      </c>
      <c r="Y90" t="str">
        <f t="shared" si="9"/>
        <v>Foreign</v>
      </c>
    </row>
    <row r="91" spans="1:25" x14ac:dyDescent="0.25">
      <c r="A91" s="1">
        <v>90</v>
      </c>
      <c r="B91" s="2">
        <v>44494</v>
      </c>
      <c r="C91" s="1">
        <f t="shared" si="5"/>
        <v>25</v>
      </c>
      <c r="D91" s="1" t="str">
        <f>TEXT(Raw_FuelLog[[#This Row],[Date]], "mmm")</f>
        <v>Oct</v>
      </c>
      <c r="E91" s="1">
        <f t="shared" si="6"/>
        <v>2021</v>
      </c>
      <c r="F91" s="1">
        <v>35713</v>
      </c>
      <c r="G91" s="3">
        <v>35.020000000000003</v>
      </c>
      <c r="H91" s="3">
        <f>AVERAGE(Raw_FuelLog[Amount_EUR])</f>
        <v>43.897381818181827</v>
      </c>
      <c r="I91" s="6">
        <v>1.4039999999999999</v>
      </c>
      <c r="J91" s="6">
        <f>AVERAGE(Raw_FuelLog[Price_EUR_L])</f>
        <v>1.5266109090909097</v>
      </c>
      <c r="K91" s="6">
        <v>24.94</v>
      </c>
      <c r="L91" s="6">
        <f>AVERAGE(Raw_FuelLog[Volume_L])</f>
        <v>28.621159999999996</v>
      </c>
      <c r="M91" s="3">
        <v>6.6</v>
      </c>
      <c r="N91" t="s">
        <v>45</v>
      </c>
      <c r="O91" t="s">
        <v>41</v>
      </c>
      <c r="P91" s="1">
        <v>1</v>
      </c>
      <c r="Q91" s="6">
        <v>6.6</v>
      </c>
      <c r="R91" s="3">
        <v>6.8584689345885712</v>
      </c>
      <c r="S91" s="1">
        <f t="shared" si="7"/>
        <v>348</v>
      </c>
      <c r="T91" s="7" t="s">
        <v>43</v>
      </c>
      <c r="U91" s="20">
        <f>IF(
    OR(Raw_FuelLog[[#This Row],[Cons_Est_L_100km]]="", Raw_FuelLog[[#This Row],[Price_EUR_L]]=""),
    "",
    Raw_FuelLog[[#This Row],[Price_EUR_L]] * (Raw_FuelLog[[#This Row],[Cons_Est_L_100km]]/100)
)</f>
        <v>9.2663999999999996E-2</v>
      </c>
      <c r="V91" s="6">
        <f>SUM(Raw_FuelLog[Amount_EUR]) / SUM(Raw_FuelLog[Distance_km])</f>
        <v>0.10532001395916946</v>
      </c>
      <c r="W91" cm="1">
        <f t="array" ref="W91">IF(Raw_FuelLog[[#This Row],[ID]]=1,0,Raw_FuelLog[[#This Row],[Date]]-INDEX(Raw_FuelLog[Date],Raw_FuelLog[[#This Row],[ID]]-1))</f>
        <v>0</v>
      </c>
      <c r="X91" t="str">
        <f t="shared" si="8"/>
        <v>Same Day</v>
      </c>
      <c r="Y91" t="str">
        <f t="shared" si="9"/>
        <v>Foreign</v>
      </c>
    </row>
    <row r="92" spans="1:25" x14ac:dyDescent="0.25">
      <c r="A92" s="1">
        <v>91</v>
      </c>
      <c r="B92" s="2">
        <v>44499</v>
      </c>
      <c r="C92" s="1">
        <f t="shared" si="5"/>
        <v>30</v>
      </c>
      <c r="D92" s="1" t="str">
        <f>TEXT(Raw_FuelLog[[#This Row],[Date]], "mmm")</f>
        <v>Oct</v>
      </c>
      <c r="E92" s="1">
        <f t="shared" si="6"/>
        <v>2021</v>
      </c>
      <c r="F92" s="1">
        <v>36338</v>
      </c>
      <c r="G92" s="3">
        <v>30.03</v>
      </c>
      <c r="H92" s="3">
        <f>AVERAGE(Raw_FuelLog[Amount_EUR])</f>
        <v>43.897381818181827</v>
      </c>
      <c r="I92" s="6">
        <v>1.639</v>
      </c>
      <c r="J92" s="6">
        <f>AVERAGE(Raw_FuelLog[Price_EUR_L])</f>
        <v>1.5266109090909097</v>
      </c>
      <c r="K92" s="6">
        <v>18.321999999999999</v>
      </c>
      <c r="L92" s="6">
        <f>AVERAGE(Raw_FuelLog[Volume_L])</f>
        <v>28.621159999999996</v>
      </c>
      <c r="N92" t="s">
        <v>52</v>
      </c>
      <c r="O92" t="s">
        <v>33</v>
      </c>
      <c r="P92" s="1">
        <v>0</v>
      </c>
      <c r="Q92" s="6">
        <v>6.6407830342577494</v>
      </c>
      <c r="R92" s="3">
        <v>6.8584689345885712</v>
      </c>
      <c r="S92" s="1">
        <f t="shared" si="7"/>
        <v>625</v>
      </c>
      <c r="T92" s="7">
        <v>95</v>
      </c>
      <c r="U92" s="20">
        <f>IF(
    OR(Raw_FuelLog[[#This Row],[Cons_Est_L_100km]]="", Raw_FuelLog[[#This Row],[Price_EUR_L]]=""),
    "",
    Raw_FuelLog[[#This Row],[Price_EUR_L]] * (Raw_FuelLog[[#This Row],[Cons_Est_L_100km]]/100)
)</f>
        <v>0.10884243393148452</v>
      </c>
      <c r="V92" s="6">
        <f>SUM(Raw_FuelLog[Amount_EUR]) / SUM(Raw_FuelLog[Distance_km])</f>
        <v>0.10532001395916946</v>
      </c>
      <c r="W92" cm="1">
        <f t="array" ref="W92">IF(Raw_FuelLog[[#This Row],[ID]]=1,0,Raw_FuelLog[[#This Row],[Date]]-INDEX(Raw_FuelLog[Date],Raw_FuelLog[[#This Row],[ID]]-1))</f>
        <v>5</v>
      </c>
      <c r="X92" t="str">
        <f t="shared" si="8"/>
        <v>Single</v>
      </c>
      <c r="Y92" t="str">
        <f t="shared" si="9"/>
        <v>Foreign</v>
      </c>
    </row>
    <row r="93" spans="1:25" x14ac:dyDescent="0.25">
      <c r="A93" s="1">
        <v>92</v>
      </c>
      <c r="B93" s="2">
        <v>44507</v>
      </c>
      <c r="C93" s="1">
        <f t="shared" si="5"/>
        <v>7</v>
      </c>
      <c r="D93" s="1" t="str">
        <f>TEXT(Raw_FuelLog[[#This Row],[Date]], "mmm")</f>
        <v>Nov</v>
      </c>
      <c r="E93" s="1">
        <f t="shared" si="6"/>
        <v>2021</v>
      </c>
      <c r="F93" s="1">
        <v>36618</v>
      </c>
      <c r="G93" s="3">
        <v>50</v>
      </c>
      <c r="H93" s="3">
        <f>AVERAGE(Raw_FuelLog[Amount_EUR])</f>
        <v>43.897381818181827</v>
      </c>
      <c r="I93" s="6">
        <v>1.649</v>
      </c>
      <c r="J93" s="6">
        <f>AVERAGE(Raw_FuelLog[Price_EUR_L])</f>
        <v>1.5266109090909097</v>
      </c>
      <c r="K93" s="6">
        <v>30.321000000000002</v>
      </c>
      <c r="L93" s="6">
        <f>AVERAGE(Raw_FuelLog[Volume_L])</f>
        <v>28.621159999999996</v>
      </c>
      <c r="N93" t="s">
        <v>52</v>
      </c>
      <c r="O93" t="s">
        <v>33</v>
      </c>
      <c r="P93" s="1">
        <v>0</v>
      </c>
      <c r="Q93" s="6">
        <v>6.6590538336052196</v>
      </c>
      <c r="R93" s="3">
        <v>6.8584689345885712</v>
      </c>
      <c r="S93" s="1">
        <f t="shared" si="7"/>
        <v>280</v>
      </c>
      <c r="T93" s="7">
        <v>95</v>
      </c>
      <c r="U93" s="20">
        <f>IF(
    OR(Raw_FuelLog[[#This Row],[Cons_Est_L_100km]]="", Raw_FuelLog[[#This Row],[Price_EUR_L]]=""),
    "",
    Raw_FuelLog[[#This Row],[Price_EUR_L]] * (Raw_FuelLog[[#This Row],[Cons_Est_L_100km]]/100)
)</f>
        <v>0.10980779771615007</v>
      </c>
      <c r="V93" s="6">
        <f>SUM(Raw_FuelLog[Amount_EUR]) / SUM(Raw_FuelLog[Distance_km])</f>
        <v>0.10532001395916946</v>
      </c>
      <c r="W93" cm="1">
        <f t="array" ref="W93">IF(Raw_FuelLog[[#This Row],[ID]]=1,0,Raw_FuelLog[[#This Row],[Date]]-INDEX(Raw_FuelLog[Date],Raw_FuelLog[[#This Row],[ID]]-1))</f>
        <v>8</v>
      </c>
      <c r="X93" t="str">
        <f t="shared" si="8"/>
        <v>Single</v>
      </c>
      <c r="Y93" t="str">
        <f t="shared" si="9"/>
        <v>Foreign</v>
      </c>
    </row>
    <row r="94" spans="1:25" x14ac:dyDescent="0.25">
      <c r="A94" s="1">
        <v>93</v>
      </c>
      <c r="B94" s="2">
        <v>44517</v>
      </c>
      <c r="C94" s="1">
        <f t="shared" si="5"/>
        <v>17</v>
      </c>
      <c r="D94" s="1" t="str">
        <f>TEXT(Raw_FuelLog[[#This Row],[Date]], "mmm")</f>
        <v>Nov</v>
      </c>
      <c r="E94" s="1">
        <f t="shared" si="6"/>
        <v>2021</v>
      </c>
      <c r="F94" s="1">
        <v>37049</v>
      </c>
      <c r="G94" s="3">
        <v>30</v>
      </c>
      <c r="H94" s="3">
        <f>AVERAGE(Raw_FuelLog[Amount_EUR])</f>
        <v>43.897381818181827</v>
      </c>
      <c r="I94" s="6">
        <v>1.649</v>
      </c>
      <c r="J94" s="6">
        <f>AVERAGE(Raw_FuelLog[Price_EUR_L])</f>
        <v>1.5266109090909097</v>
      </c>
      <c r="K94" s="6">
        <v>18.193000000000001</v>
      </c>
      <c r="L94" s="6">
        <f>AVERAGE(Raw_FuelLog[Volume_L])</f>
        <v>28.621159999999996</v>
      </c>
      <c r="N94" t="s">
        <v>52</v>
      </c>
      <c r="O94" t="s">
        <v>33</v>
      </c>
      <c r="P94" s="1">
        <v>0</v>
      </c>
      <c r="Q94" s="6">
        <v>6.6871778140293632</v>
      </c>
      <c r="R94" s="3">
        <v>6.8584689345885712</v>
      </c>
      <c r="S94" s="1">
        <f t="shared" si="7"/>
        <v>431</v>
      </c>
      <c r="T94" s="7">
        <v>95</v>
      </c>
      <c r="U94" s="20">
        <f>IF(
    OR(Raw_FuelLog[[#This Row],[Cons_Est_L_100km]]="", Raw_FuelLog[[#This Row],[Price_EUR_L]]=""),
    "",
    Raw_FuelLog[[#This Row],[Price_EUR_L]] * (Raw_FuelLog[[#This Row],[Cons_Est_L_100km]]/100)
)</f>
        <v>0.1102715621533442</v>
      </c>
      <c r="V94" s="6">
        <f>SUM(Raw_FuelLog[Amount_EUR]) / SUM(Raw_FuelLog[Distance_km])</f>
        <v>0.10532001395916946</v>
      </c>
      <c r="W94" cm="1">
        <f t="array" ref="W94">IF(Raw_FuelLog[[#This Row],[ID]]=1,0,Raw_FuelLog[[#This Row],[Date]]-INDEX(Raw_FuelLog[Date],Raw_FuelLog[[#This Row],[ID]]-1))</f>
        <v>10</v>
      </c>
      <c r="X94" t="str">
        <f t="shared" si="8"/>
        <v>Single</v>
      </c>
      <c r="Y94" t="str">
        <f t="shared" si="9"/>
        <v>Foreign</v>
      </c>
    </row>
    <row r="95" spans="1:25" x14ac:dyDescent="0.25">
      <c r="A95" s="1">
        <v>94</v>
      </c>
      <c r="B95" s="2">
        <v>44524</v>
      </c>
      <c r="C95" s="1">
        <f t="shared" si="5"/>
        <v>24</v>
      </c>
      <c r="D95" s="1" t="str">
        <f>TEXT(Raw_FuelLog[[#This Row],[Date]], "mmm")</f>
        <v>Nov</v>
      </c>
      <c r="E95" s="1">
        <f t="shared" si="6"/>
        <v>2021</v>
      </c>
      <c r="F95" s="1">
        <v>37351</v>
      </c>
      <c r="G95" s="3">
        <v>30.01</v>
      </c>
      <c r="H95" s="3">
        <f>AVERAGE(Raw_FuelLog[Amount_EUR])</f>
        <v>43.897381818181827</v>
      </c>
      <c r="I95" s="6">
        <v>1.609</v>
      </c>
      <c r="J95" s="6">
        <f>AVERAGE(Raw_FuelLog[Price_EUR_L])</f>
        <v>1.5266109090909097</v>
      </c>
      <c r="K95" s="6">
        <v>18.651</v>
      </c>
      <c r="L95" s="6">
        <f>AVERAGE(Raw_FuelLog[Volume_L])</f>
        <v>28.621159999999996</v>
      </c>
      <c r="N95" t="s">
        <v>54</v>
      </c>
      <c r="O95" t="s">
        <v>33</v>
      </c>
      <c r="P95" s="1">
        <v>0</v>
      </c>
      <c r="Q95" s="6">
        <v>6.706884176182708</v>
      </c>
      <c r="R95" s="3">
        <v>6.8584689345885712</v>
      </c>
      <c r="S95" s="1">
        <f t="shared" si="7"/>
        <v>302</v>
      </c>
      <c r="T95" s="7">
        <v>95</v>
      </c>
      <c r="U95" s="20">
        <f>IF(
    OR(Raw_FuelLog[[#This Row],[Cons_Est_L_100km]]="", Raw_FuelLog[[#This Row],[Price_EUR_L]]=""),
    "",
    Raw_FuelLog[[#This Row],[Price_EUR_L]] * (Raw_FuelLog[[#This Row],[Cons_Est_L_100km]]/100)
)</f>
        <v>0.10791376639477977</v>
      </c>
      <c r="V95" s="6">
        <f>SUM(Raw_FuelLog[Amount_EUR]) / SUM(Raw_FuelLog[Distance_km])</f>
        <v>0.10532001395916946</v>
      </c>
      <c r="W95" cm="1">
        <f t="array" ref="W95">IF(Raw_FuelLog[[#This Row],[ID]]=1,0,Raw_FuelLog[[#This Row],[Date]]-INDEX(Raw_FuelLog[Date],Raw_FuelLog[[#This Row],[ID]]-1))</f>
        <v>7</v>
      </c>
      <c r="X95" t="str">
        <f t="shared" si="8"/>
        <v>Single</v>
      </c>
      <c r="Y95" t="str">
        <f t="shared" si="9"/>
        <v>Foreign</v>
      </c>
    </row>
    <row r="96" spans="1:25" x14ac:dyDescent="0.25">
      <c r="A96" s="1">
        <v>95</v>
      </c>
      <c r="B96" s="2">
        <v>44531</v>
      </c>
      <c r="C96" s="1">
        <f t="shared" si="5"/>
        <v>1</v>
      </c>
      <c r="D96" s="1" t="str">
        <f>TEXT(Raw_FuelLog[[#This Row],[Date]], "mmm")</f>
        <v>Dec</v>
      </c>
      <c r="E96" s="1">
        <f t="shared" si="6"/>
        <v>2021</v>
      </c>
      <c r="F96" s="1">
        <v>37552</v>
      </c>
      <c r="G96" s="3">
        <v>54.98</v>
      </c>
      <c r="H96" s="3">
        <f>AVERAGE(Raw_FuelLog[Amount_EUR])</f>
        <v>43.897381818181827</v>
      </c>
      <c r="I96" s="6">
        <v>1.5289999999999999</v>
      </c>
      <c r="J96" s="6">
        <f>AVERAGE(Raw_FuelLog[Price_EUR_L])</f>
        <v>1.5266109090909097</v>
      </c>
      <c r="K96" s="6">
        <v>35.957999999999998</v>
      </c>
      <c r="L96" s="6">
        <f>AVERAGE(Raw_FuelLog[Volume_L])</f>
        <v>28.621159999999996</v>
      </c>
      <c r="M96" s="3">
        <v>6.72</v>
      </c>
      <c r="N96" t="s">
        <v>52</v>
      </c>
      <c r="O96" t="s">
        <v>33</v>
      </c>
      <c r="P96" s="1">
        <v>1</v>
      </c>
      <c r="Q96" s="6">
        <v>6.72</v>
      </c>
      <c r="R96" s="3">
        <v>6.8584689345885712</v>
      </c>
      <c r="S96" s="1">
        <f t="shared" si="7"/>
        <v>201</v>
      </c>
      <c r="T96" s="7">
        <v>95</v>
      </c>
      <c r="U96" s="20">
        <f>IF(
    OR(Raw_FuelLog[[#This Row],[Cons_Est_L_100km]]="", Raw_FuelLog[[#This Row],[Price_EUR_L]]=""),
    "",
    Raw_FuelLog[[#This Row],[Price_EUR_L]] * (Raw_FuelLog[[#This Row],[Cons_Est_L_100km]]/100)
)</f>
        <v>0.10274879999999999</v>
      </c>
      <c r="V96" s="6">
        <f>SUM(Raw_FuelLog[Amount_EUR]) / SUM(Raw_FuelLog[Distance_km])</f>
        <v>0.10532001395916946</v>
      </c>
      <c r="W96" cm="1">
        <f t="array" ref="W96">IF(Raw_FuelLog[[#This Row],[ID]]=1,0,Raw_FuelLog[[#This Row],[Date]]-INDEX(Raw_FuelLog[Date],Raw_FuelLog[[#This Row],[ID]]-1))</f>
        <v>7</v>
      </c>
      <c r="X96" t="str">
        <f t="shared" si="8"/>
        <v>Single</v>
      </c>
      <c r="Y96" t="str">
        <f t="shared" si="9"/>
        <v>Foreign</v>
      </c>
    </row>
    <row r="97" spans="1:25" x14ac:dyDescent="0.25">
      <c r="A97" s="1">
        <v>96</v>
      </c>
      <c r="B97" s="2">
        <v>44542</v>
      </c>
      <c r="C97" s="1">
        <f t="shared" si="5"/>
        <v>12</v>
      </c>
      <c r="D97" s="1" t="str">
        <f>TEXT(Raw_FuelLog[[#This Row],[Date]], "mmm")</f>
        <v>Dec</v>
      </c>
      <c r="E97" s="1">
        <f t="shared" si="6"/>
        <v>2021</v>
      </c>
      <c r="F97" s="1">
        <v>38031</v>
      </c>
      <c r="G97" s="3">
        <v>49.25</v>
      </c>
      <c r="H97" s="3">
        <f>AVERAGE(Raw_FuelLog[Amount_EUR])</f>
        <v>43.897381818181827</v>
      </c>
      <c r="I97" s="6">
        <v>1.5289999999999999</v>
      </c>
      <c r="J97" s="6">
        <f>AVERAGE(Raw_FuelLog[Price_EUR_L])</f>
        <v>1.5266109090909097</v>
      </c>
      <c r="K97" s="6">
        <v>32.210999999999999</v>
      </c>
      <c r="L97" s="6">
        <f>AVERAGE(Raw_FuelLog[Volume_L])</f>
        <v>28.621159999999996</v>
      </c>
      <c r="M97" s="3">
        <v>6.38</v>
      </c>
      <c r="N97" t="s">
        <v>52</v>
      </c>
      <c r="O97" t="s">
        <v>33</v>
      </c>
      <c r="P97" s="1">
        <v>1</v>
      </c>
      <c r="Q97" s="6">
        <v>6.38</v>
      </c>
      <c r="R97" s="3">
        <v>6.8584689345885712</v>
      </c>
      <c r="S97" s="1">
        <f t="shared" si="7"/>
        <v>479</v>
      </c>
      <c r="T97" s="7">
        <v>95</v>
      </c>
      <c r="U97" s="20">
        <f>IF(
    OR(Raw_FuelLog[[#This Row],[Cons_Est_L_100km]]="", Raw_FuelLog[[#This Row],[Price_EUR_L]]=""),
    "",
    Raw_FuelLog[[#This Row],[Price_EUR_L]] * (Raw_FuelLog[[#This Row],[Cons_Est_L_100km]]/100)
)</f>
        <v>9.755019999999999E-2</v>
      </c>
      <c r="V97" s="6">
        <f>SUM(Raw_FuelLog[Amount_EUR]) / SUM(Raw_FuelLog[Distance_km])</f>
        <v>0.10532001395916946</v>
      </c>
      <c r="W97" cm="1">
        <f t="array" ref="W97">IF(Raw_FuelLog[[#This Row],[ID]]=1,0,Raw_FuelLog[[#This Row],[Date]]-INDEX(Raw_FuelLog[Date],Raw_FuelLog[[#This Row],[ID]]-1))</f>
        <v>11</v>
      </c>
      <c r="X97" t="str">
        <f t="shared" si="8"/>
        <v>Single</v>
      </c>
      <c r="Y97" t="str">
        <f t="shared" si="9"/>
        <v>Foreign</v>
      </c>
    </row>
    <row r="98" spans="1:25" x14ac:dyDescent="0.25">
      <c r="A98" s="1">
        <v>97</v>
      </c>
      <c r="B98" s="2">
        <v>44552</v>
      </c>
      <c r="C98" s="1">
        <f t="shared" si="5"/>
        <v>22</v>
      </c>
      <c r="D98" s="1" t="str">
        <f>TEXT(Raw_FuelLog[[#This Row],[Date]], "mmm")</f>
        <v>Dec</v>
      </c>
      <c r="E98" s="1">
        <f t="shared" si="6"/>
        <v>2021</v>
      </c>
      <c r="F98" s="1">
        <v>38461</v>
      </c>
      <c r="G98" s="3">
        <v>10</v>
      </c>
      <c r="H98" s="3">
        <f>AVERAGE(Raw_FuelLog[Amount_EUR])</f>
        <v>43.897381818181827</v>
      </c>
      <c r="I98" s="6">
        <v>1.5089999999999999</v>
      </c>
      <c r="J98" s="6">
        <f>AVERAGE(Raw_FuelLog[Price_EUR_L])</f>
        <v>1.5266109090909097</v>
      </c>
      <c r="K98" s="6">
        <v>6.6269999999999998</v>
      </c>
      <c r="L98" s="6">
        <f>AVERAGE(Raw_FuelLog[Volume_L])</f>
        <v>28.621159999999996</v>
      </c>
      <c r="N98" t="s">
        <v>52</v>
      </c>
      <c r="O98" t="s">
        <v>33</v>
      </c>
      <c r="P98" s="1">
        <v>0</v>
      </c>
      <c r="Q98" s="6">
        <v>6.6531332398316971</v>
      </c>
      <c r="R98" s="3">
        <v>6.8584689345885712</v>
      </c>
      <c r="S98" s="1">
        <f t="shared" si="7"/>
        <v>430</v>
      </c>
      <c r="T98" s="7">
        <v>95</v>
      </c>
      <c r="U98" s="20">
        <f>IF(
    OR(Raw_FuelLog[[#This Row],[Cons_Est_L_100km]]="", Raw_FuelLog[[#This Row],[Price_EUR_L]]=""),
    "",
    Raw_FuelLog[[#This Row],[Price_EUR_L]] * (Raw_FuelLog[[#This Row],[Cons_Est_L_100km]]/100)
)</f>
        <v>0.1003957805890603</v>
      </c>
      <c r="V98" s="6">
        <f>SUM(Raw_FuelLog[Amount_EUR]) / SUM(Raw_FuelLog[Distance_km])</f>
        <v>0.10532001395916946</v>
      </c>
      <c r="W98" cm="1">
        <f t="array" ref="W98">IF(Raw_FuelLog[[#This Row],[ID]]=1,0,Raw_FuelLog[[#This Row],[Date]]-INDEX(Raw_FuelLog[Date],Raw_FuelLog[[#This Row],[ID]]-1))</f>
        <v>10</v>
      </c>
      <c r="X98" t="str">
        <f t="shared" si="8"/>
        <v>Single</v>
      </c>
      <c r="Y98" t="str">
        <f t="shared" si="9"/>
        <v>Foreign</v>
      </c>
    </row>
    <row r="99" spans="1:25" x14ac:dyDescent="0.25">
      <c r="A99" s="1">
        <v>98</v>
      </c>
      <c r="B99" s="2">
        <v>44554</v>
      </c>
      <c r="C99" s="1">
        <f t="shared" si="5"/>
        <v>24</v>
      </c>
      <c r="D99" s="1" t="str">
        <f>TEXT(Raw_FuelLog[[#This Row],[Date]], "mmm")</f>
        <v>Dec</v>
      </c>
      <c r="E99" s="1">
        <f t="shared" si="6"/>
        <v>2021</v>
      </c>
      <c r="F99" s="1">
        <v>38744</v>
      </c>
      <c r="G99" s="3">
        <v>56.89</v>
      </c>
      <c r="H99" s="3">
        <f>AVERAGE(Raw_FuelLog[Amount_EUR])</f>
        <v>43.897381818181827</v>
      </c>
      <c r="I99" s="6">
        <v>1.464</v>
      </c>
      <c r="J99" s="6">
        <f>AVERAGE(Raw_FuelLog[Price_EUR_L])</f>
        <v>1.5266109090909097</v>
      </c>
      <c r="K99" s="6">
        <v>38.86</v>
      </c>
      <c r="L99" s="6">
        <f>AVERAGE(Raw_FuelLog[Volume_L])</f>
        <v>28.621159999999996</v>
      </c>
      <c r="M99" s="3">
        <v>5.83</v>
      </c>
      <c r="N99" t="s">
        <v>45</v>
      </c>
      <c r="O99" t="s">
        <v>41</v>
      </c>
      <c r="P99" s="1">
        <v>1</v>
      </c>
      <c r="Q99" s="6">
        <v>5.83</v>
      </c>
      <c r="R99" s="3">
        <v>6.8584689345885712</v>
      </c>
      <c r="S99" s="1">
        <f t="shared" si="7"/>
        <v>283</v>
      </c>
      <c r="T99" s="7" t="s">
        <v>43</v>
      </c>
      <c r="U99" s="20">
        <f>IF(
    OR(Raw_FuelLog[[#This Row],[Cons_Est_L_100km]]="", Raw_FuelLog[[#This Row],[Price_EUR_L]]=""),
    "",
    Raw_FuelLog[[#This Row],[Price_EUR_L]] * (Raw_FuelLog[[#This Row],[Cons_Est_L_100km]]/100)
)</f>
        <v>8.5351199999999988E-2</v>
      </c>
      <c r="V99" s="6">
        <f>SUM(Raw_FuelLog[Amount_EUR]) / SUM(Raw_FuelLog[Distance_km])</f>
        <v>0.10532001395916946</v>
      </c>
      <c r="W99" cm="1">
        <f t="array" ref="W99">IF(Raw_FuelLog[[#This Row],[ID]]=1,0,Raw_FuelLog[[#This Row],[Date]]-INDEX(Raw_FuelLog[Date],Raw_FuelLog[[#This Row],[ID]]-1))</f>
        <v>2</v>
      </c>
      <c r="X99" t="str">
        <f t="shared" si="8"/>
        <v>Same Day</v>
      </c>
      <c r="Y99" t="str">
        <f t="shared" si="9"/>
        <v>Foreign</v>
      </c>
    </row>
    <row r="100" spans="1:25" x14ac:dyDescent="0.25">
      <c r="A100" s="1">
        <v>99</v>
      </c>
      <c r="B100" s="2">
        <v>44554</v>
      </c>
      <c r="C100" s="1">
        <f t="shared" si="5"/>
        <v>24</v>
      </c>
      <c r="D100" s="1" t="str">
        <f>TEXT(Raw_FuelLog[[#This Row],[Date]], "mmm")</f>
        <v>Dec</v>
      </c>
      <c r="E100" s="1">
        <f t="shared" si="6"/>
        <v>2021</v>
      </c>
      <c r="F100" s="1">
        <v>39093</v>
      </c>
      <c r="G100" s="3">
        <v>28.65</v>
      </c>
      <c r="H100" s="3">
        <f>AVERAGE(Raw_FuelLog[Amount_EUR])</f>
        <v>43.897381818181827</v>
      </c>
      <c r="I100" s="6">
        <v>1.407</v>
      </c>
      <c r="J100" s="6">
        <f>AVERAGE(Raw_FuelLog[Price_EUR_L])</f>
        <v>1.5266109090909097</v>
      </c>
      <c r="K100" s="6">
        <v>20.36</v>
      </c>
      <c r="L100" s="6">
        <f>AVERAGE(Raw_FuelLog[Volume_L])</f>
        <v>28.621159999999996</v>
      </c>
      <c r="M100" s="3">
        <v>6.41</v>
      </c>
      <c r="N100" t="s">
        <v>44</v>
      </c>
      <c r="O100" t="s">
        <v>41</v>
      </c>
      <c r="P100" s="1">
        <v>1</v>
      </c>
      <c r="Q100" s="6">
        <v>6.41</v>
      </c>
      <c r="R100" s="3">
        <v>6.8584689345885712</v>
      </c>
      <c r="S100" s="1">
        <f t="shared" si="7"/>
        <v>349</v>
      </c>
      <c r="T100" s="7" t="s">
        <v>43</v>
      </c>
      <c r="U100" s="20">
        <f>IF(
    OR(Raw_FuelLog[[#This Row],[Cons_Est_L_100km]]="", Raw_FuelLog[[#This Row],[Price_EUR_L]]=""),
    "",
    Raw_FuelLog[[#This Row],[Price_EUR_L]] * (Raw_FuelLog[[#This Row],[Cons_Est_L_100km]]/100)
)</f>
        <v>9.0188700000000011E-2</v>
      </c>
      <c r="V100" s="6">
        <f>SUM(Raw_FuelLog[Amount_EUR]) / SUM(Raw_FuelLog[Distance_km])</f>
        <v>0.10532001395916946</v>
      </c>
      <c r="W100" cm="1">
        <f t="array" ref="W100">IF(Raw_FuelLog[[#This Row],[ID]]=1,0,Raw_FuelLog[[#This Row],[Date]]-INDEX(Raw_FuelLog[Date],Raw_FuelLog[[#This Row],[ID]]-1))</f>
        <v>0</v>
      </c>
      <c r="X100" t="str">
        <f t="shared" si="8"/>
        <v>Same Day</v>
      </c>
      <c r="Y100" t="str">
        <f t="shared" si="9"/>
        <v>Foreign</v>
      </c>
    </row>
    <row r="101" spans="1:25" x14ac:dyDescent="0.25">
      <c r="A101" s="1">
        <v>100</v>
      </c>
      <c r="B101" s="2">
        <v>44556</v>
      </c>
      <c r="C101" s="1">
        <f t="shared" si="5"/>
        <v>26</v>
      </c>
      <c r="D101" s="1" t="str">
        <f>TEXT(Raw_FuelLog[[#This Row],[Date]], "mmm")</f>
        <v>Dec</v>
      </c>
      <c r="E101" s="1">
        <f t="shared" si="6"/>
        <v>2021</v>
      </c>
      <c r="F101" s="1">
        <v>39640</v>
      </c>
      <c r="G101" s="3">
        <v>30</v>
      </c>
      <c r="H101" s="3">
        <f>AVERAGE(Raw_FuelLog[Amount_EUR])</f>
        <v>43.897381818181827</v>
      </c>
      <c r="I101" s="6">
        <v>1.4590000000000001</v>
      </c>
      <c r="J101" s="6">
        <f>AVERAGE(Raw_FuelLog[Price_EUR_L])</f>
        <v>1.5266109090909097</v>
      </c>
      <c r="K101" s="6">
        <v>20.562000000000001</v>
      </c>
      <c r="L101" s="6">
        <f>AVERAGE(Raw_FuelLog[Volume_L])</f>
        <v>28.621159999999996</v>
      </c>
      <c r="N101" t="s">
        <v>39</v>
      </c>
      <c r="O101" t="s">
        <v>26</v>
      </c>
      <c r="P101" s="1">
        <v>0</v>
      </c>
      <c r="Q101" s="6">
        <v>7.3491993392070496</v>
      </c>
      <c r="R101" s="3">
        <v>6.8584689345885712</v>
      </c>
      <c r="S101" s="1">
        <f t="shared" si="7"/>
        <v>547</v>
      </c>
      <c r="T101" s="7">
        <v>95</v>
      </c>
      <c r="U101" s="20">
        <f>IF(
    OR(Raw_FuelLog[[#This Row],[Cons_Est_L_100km]]="", Raw_FuelLog[[#This Row],[Price_EUR_L]]=""),
    "",
    Raw_FuelLog[[#This Row],[Price_EUR_L]] * (Raw_FuelLog[[#This Row],[Cons_Est_L_100km]]/100)
)</f>
        <v>0.10722481835903086</v>
      </c>
      <c r="V101" s="6">
        <f>SUM(Raw_FuelLog[Amount_EUR]) / SUM(Raw_FuelLog[Distance_km])</f>
        <v>0.10532001395916946</v>
      </c>
      <c r="W101" cm="1">
        <f t="array" ref="W101">IF(Raw_FuelLog[[#This Row],[ID]]=1,0,Raw_FuelLog[[#This Row],[Date]]-INDEX(Raw_FuelLog[Date],Raw_FuelLog[[#This Row],[ID]]-1))</f>
        <v>2</v>
      </c>
      <c r="X101" t="str">
        <f t="shared" si="8"/>
        <v>Same Day</v>
      </c>
      <c r="Y101" t="str">
        <f t="shared" si="9"/>
        <v>Domestic</v>
      </c>
    </row>
    <row r="102" spans="1:25" x14ac:dyDescent="0.25">
      <c r="A102" s="1">
        <v>101</v>
      </c>
      <c r="B102" s="2">
        <v>44556</v>
      </c>
      <c r="C102" s="1">
        <f t="shared" si="5"/>
        <v>26</v>
      </c>
      <c r="D102" s="1" t="str">
        <f>TEXT(Raw_FuelLog[[#This Row],[Date]], "mmm")</f>
        <v>Dec</v>
      </c>
      <c r="E102" s="1">
        <f t="shared" si="6"/>
        <v>2021</v>
      </c>
      <c r="F102" s="1">
        <v>40001</v>
      </c>
      <c r="G102" s="3">
        <v>50.61</v>
      </c>
      <c r="H102" s="3">
        <f>AVERAGE(Raw_FuelLog[Amount_EUR])</f>
        <v>43.897381818181827</v>
      </c>
      <c r="I102" s="6">
        <v>1.345</v>
      </c>
      <c r="J102" s="6">
        <f>AVERAGE(Raw_FuelLog[Price_EUR_L])</f>
        <v>1.5266109090909097</v>
      </c>
      <c r="K102" s="6">
        <v>37.630000000000003</v>
      </c>
      <c r="L102" s="6">
        <f>AVERAGE(Raw_FuelLog[Volume_L])</f>
        <v>28.621159999999996</v>
      </c>
      <c r="M102" s="3">
        <v>6.86</v>
      </c>
      <c r="N102" t="s">
        <v>44</v>
      </c>
      <c r="O102" t="s">
        <v>41</v>
      </c>
      <c r="P102" s="1">
        <v>1</v>
      </c>
      <c r="Q102" s="6">
        <v>6.86</v>
      </c>
      <c r="R102" s="3">
        <v>6.8584689345885712</v>
      </c>
      <c r="S102" s="1">
        <f t="shared" si="7"/>
        <v>361</v>
      </c>
      <c r="T102" s="7" t="s">
        <v>43</v>
      </c>
      <c r="U102" s="20">
        <f>IF(
    OR(Raw_FuelLog[[#This Row],[Cons_Est_L_100km]]="", Raw_FuelLog[[#This Row],[Price_EUR_L]]=""),
    "",
    Raw_FuelLog[[#This Row],[Price_EUR_L]] * (Raw_FuelLog[[#This Row],[Cons_Est_L_100km]]/100)
)</f>
        <v>9.2267000000000016E-2</v>
      </c>
      <c r="V102" s="6">
        <f>SUM(Raw_FuelLog[Amount_EUR]) / SUM(Raw_FuelLog[Distance_km])</f>
        <v>0.10532001395916946</v>
      </c>
      <c r="W102" cm="1">
        <f t="array" ref="W102">IF(Raw_FuelLog[[#This Row],[ID]]=1,0,Raw_FuelLog[[#This Row],[Date]]-INDEX(Raw_FuelLog[Date],Raw_FuelLog[[#This Row],[ID]]-1))</f>
        <v>0</v>
      </c>
      <c r="X102" t="str">
        <f t="shared" si="8"/>
        <v>Same Day</v>
      </c>
      <c r="Y102" t="str">
        <f t="shared" si="9"/>
        <v>Foreign</v>
      </c>
    </row>
    <row r="103" spans="1:25" x14ac:dyDescent="0.25">
      <c r="A103" s="1">
        <v>102</v>
      </c>
      <c r="B103" s="2">
        <v>44556</v>
      </c>
      <c r="C103" s="1">
        <f t="shared" si="5"/>
        <v>26</v>
      </c>
      <c r="D103" s="1" t="str">
        <f>TEXT(Raw_FuelLog[[#This Row],[Date]], "mmm")</f>
        <v>Dec</v>
      </c>
      <c r="E103" s="1">
        <f t="shared" si="6"/>
        <v>2021</v>
      </c>
      <c r="F103" s="1">
        <v>40348</v>
      </c>
      <c r="G103" s="3">
        <v>33.979999999999997</v>
      </c>
      <c r="H103" s="3">
        <f>AVERAGE(Raw_FuelLog[Amount_EUR])</f>
        <v>43.897381818181827</v>
      </c>
      <c r="I103" s="6">
        <v>1.427</v>
      </c>
      <c r="J103" s="6">
        <f>AVERAGE(Raw_FuelLog[Price_EUR_L])</f>
        <v>1.5266109090909097</v>
      </c>
      <c r="K103" s="6">
        <v>23.81</v>
      </c>
      <c r="L103" s="6">
        <f>AVERAGE(Raw_FuelLog[Volume_L])</f>
        <v>28.621159999999996</v>
      </c>
      <c r="M103" s="3">
        <v>7</v>
      </c>
      <c r="N103" t="s">
        <v>45</v>
      </c>
      <c r="O103" t="s">
        <v>41</v>
      </c>
      <c r="P103" s="1">
        <v>1</v>
      </c>
      <c r="Q103" s="6">
        <v>7</v>
      </c>
      <c r="R103" s="3">
        <v>6.8584689345885712</v>
      </c>
      <c r="S103" s="1">
        <f t="shared" si="7"/>
        <v>347</v>
      </c>
      <c r="T103" s="7" t="s">
        <v>43</v>
      </c>
      <c r="U103" s="20">
        <f>IF(
    OR(Raw_FuelLog[[#This Row],[Cons_Est_L_100km]]="", Raw_FuelLog[[#This Row],[Price_EUR_L]]=""),
    "",
    Raw_FuelLog[[#This Row],[Price_EUR_L]] * (Raw_FuelLog[[#This Row],[Cons_Est_L_100km]]/100)
)</f>
        <v>9.9890000000000007E-2</v>
      </c>
      <c r="V103" s="6">
        <f>SUM(Raw_FuelLog[Amount_EUR]) / SUM(Raw_FuelLog[Distance_km])</f>
        <v>0.10532001395916946</v>
      </c>
      <c r="W103" cm="1">
        <f t="array" ref="W103">IF(Raw_FuelLog[[#This Row],[ID]]=1,0,Raw_FuelLog[[#This Row],[Date]]-INDEX(Raw_FuelLog[Date],Raw_FuelLog[[#This Row],[ID]]-1))</f>
        <v>0</v>
      </c>
      <c r="X103" t="str">
        <f t="shared" si="8"/>
        <v>Same Day</v>
      </c>
      <c r="Y103" t="str">
        <f t="shared" si="9"/>
        <v>Foreign</v>
      </c>
    </row>
    <row r="104" spans="1:25" x14ac:dyDescent="0.25">
      <c r="A104" s="1">
        <v>103</v>
      </c>
      <c r="B104" s="2">
        <v>44564</v>
      </c>
      <c r="C104" s="1">
        <f t="shared" si="5"/>
        <v>3</v>
      </c>
      <c r="D104" s="1" t="str">
        <f>TEXT(Raw_FuelLog[[#This Row],[Date]], "mmm")</f>
        <v>Jan</v>
      </c>
      <c r="E104" s="1">
        <f t="shared" si="6"/>
        <v>2022</v>
      </c>
      <c r="F104" s="1">
        <v>40860</v>
      </c>
      <c r="G104" s="3">
        <v>56.2</v>
      </c>
      <c r="H104" s="3">
        <f>AVERAGE(Raw_FuelLog[Amount_EUR])</f>
        <v>43.897381818181827</v>
      </c>
      <c r="I104" s="6">
        <v>1.569</v>
      </c>
      <c r="J104" s="6">
        <f>AVERAGE(Raw_FuelLog[Price_EUR_L])</f>
        <v>1.5266109090909097</v>
      </c>
      <c r="K104" s="6">
        <v>35.819000000000003</v>
      </c>
      <c r="L104" s="6">
        <f>AVERAGE(Raw_FuelLog[Volume_L])</f>
        <v>28.621159999999996</v>
      </c>
      <c r="M104" s="3">
        <v>6.82</v>
      </c>
      <c r="N104" t="s">
        <v>52</v>
      </c>
      <c r="O104" t="s">
        <v>33</v>
      </c>
      <c r="P104" s="1">
        <v>1</v>
      </c>
      <c r="Q104" s="6">
        <v>6.82</v>
      </c>
      <c r="R104" s="3">
        <v>6.8584689345885712</v>
      </c>
      <c r="S104" s="1">
        <f t="shared" si="7"/>
        <v>512</v>
      </c>
      <c r="T104" s="7">
        <v>95</v>
      </c>
      <c r="U104" s="20">
        <f>IF(
    OR(Raw_FuelLog[[#This Row],[Cons_Est_L_100km]]="", Raw_FuelLog[[#This Row],[Price_EUR_L]]=""),
    "",
    Raw_FuelLog[[#This Row],[Price_EUR_L]] * (Raw_FuelLog[[#This Row],[Cons_Est_L_100km]]/100)
)</f>
        <v>0.1070058</v>
      </c>
      <c r="V104" s="6">
        <f>SUM(Raw_FuelLog[Amount_EUR]) / SUM(Raw_FuelLog[Distance_km])</f>
        <v>0.10532001395916946</v>
      </c>
      <c r="W104" cm="1">
        <f t="array" ref="W104">IF(Raw_FuelLog[[#This Row],[ID]]=1,0,Raw_FuelLog[[#This Row],[Date]]-INDEX(Raw_FuelLog[Date],Raw_FuelLog[[#This Row],[ID]]-1))</f>
        <v>8</v>
      </c>
      <c r="X104" t="str">
        <f t="shared" si="8"/>
        <v>Single</v>
      </c>
      <c r="Y104" t="str">
        <f t="shared" si="9"/>
        <v>Foreign</v>
      </c>
    </row>
    <row r="105" spans="1:25" x14ac:dyDescent="0.25">
      <c r="A105" s="1">
        <v>104</v>
      </c>
      <c r="B105" s="2">
        <v>44578</v>
      </c>
      <c r="C105" s="1">
        <f t="shared" si="5"/>
        <v>17</v>
      </c>
      <c r="D105" s="1" t="str">
        <f>TEXT(Raw_FuelLog[[#This Row],[Date]], "mmm")</f>
        <v>Jan</v>
      </c>
      <c r="E105" s="1">
        <f t="shared" si="6"/>
        <v>2022</v>
      </c>
      <c r="F105" s="1">
        <v>41424</v>
      </c>
      <c r="G105" s="3">
        <v>61.5</v>
      </c>
      <c r="H105" s="3">
        <f>AVERAGE(Raw_FuelLog[Amount_EUR])</f>
        <v>43.897381818181827</v>
      </c>
      <c r="I105" s="6">
        <v>1.599</v>
      </c>
      <c r="J105" s="6">
        <f>AVERAGE(Raw_FuelLog[Price_EUR_L])</f>
        <v>1.5266109090909097</v>
      </c>
      <c r="K105" s="6">
        <v>38.462000000000003</v>
      </c>
      <c r="L105" s="6">
        <f>AVERAGE(Raw_FuelLog[Volume_L])</f>
        <v>28.621159999999996</v>
      </c>
      <c r="M105" s="3">
        <v>6.99</v>
      </c>
      <c r="N105" t="s">
        <v>52</v>
      </c>
      <c r="O105" t="s">
        <v>33</v>
      </c>
      <c r="P105" s="1">
        <v>1</v>
      </c>
      <c r="Q105" s="6">
        <v>6.99</v>
      </c>
      <c r="R105" s="3">
        <v>6.8584689345885712</v>
      </c>
      <c r="S105" s="1">
        <f t="shared" si="7"/>
        <v>564</v>
      </c>
      <c r="T105" s="7">
        <v>95</v>
      </c>
      <c r="U105" s="20">
        <f>IF(
    OR(Raw_FuelLog[[#This Row],[Cons_Est_L_100km]]="", Raw_FuelLog[[#This Row],[Price_EUR_L]]=""),
    "",
    Raw_FuelLog[[#This Row],[Price_EUR_L]] * (Raw_FuelLog[[#This Row],[Cons_Est_L_100km]]/100)
)</f>
        <v>0.11177010000000001</v>
      </c>
      <c r="V105" s="6">
        <f>SUM(Raw_FuelLog[Amount_EUR]) / SUM(Raw_FuelLog[Distance_km])</f>
        <v>0.10532001395916946</v>
      </c>
      <c r="W105" cm="1">
        <f t="array" ref="W105">IF(Raw_FuelLog[[#This Row],[ID]]=1,0,Raw_FuelLog[[#This Row],[Date]]-INDEX(Raw_FuelLog[Date],Raw_FuelLog[[#This Row],[ID]]-1))</f>
        <v>14</v>
      </c>
      <c r="X105" t="str">
        <f t="shared" si="8"/>
        <v>Single</v>
      </c>
      <c r="Y105" t="str">
        <f t="shared" si="9"/>
        <v>Foreign</v>
      </c>
    </row>
    <row r="106" spans="1:25" x14ac:dyDescent="0.25">
      <c r="A106" s="1">
        <v>105</v>
      </c>
      <c r="B106" s="2">
        <v>44589</v>
      </c>
      <c r="C106" s="1">
        <f t="shared" si="5"/>
        <v>28</v>
      </c>
      <c r="D106" s="1" t="str">
        <f>TEXT(Raw_FuelLog[[#This Row],[Date]], "mmm")</f>
        <v>Jan</v>
      </c>
      <c r="E106" s="1">
        <f t="shared" si="6"/>
        <v>2022</v>
      </c>
      <c r="F106" s="1">
        <v>41893</v>
      </c>
      <c r="G106" s="3">
        <v>25</v>
      </c>
      <c r="H106" s="3">
        <f>AVERAGE(Raw_FuelLog[Amount_EUR])</f>
        <v>43.897381818181827</v>
      </c>
      <c r="I106" s="6">
        <v>1.609</v>
      </c>
      <c r="J106" s="6">
        <f>AVERAGE(Raw_FuelLog[Price_EUR_L])</f>
        <v>1.5266109090909097</v>
      </c>
      <c r="K106" s="6">
        <v>15.538</v>
      </c>
      <c r="L106" s="6">
        <f>AVERAGE(Raw_FuelLog[Volume_L])</f>
        <v>28.621159999999996</v>
      </c>
      <c r="N106" t="s">
        <v>52</v>
      </c>
      <c r="O106" t="s">
        <v>33</v>
      </c>
      <c r="P106" s="1">
        <v>0</v>
      </c>
      <c r="Q106" s="6">
        <v>7.1666601941747574</v>
      </c>
      <c r="R106" s="3">
        <v>6.8584689345885712</v>
      </c>
      <c r="S106" s="1">
        <f t="shared" si="7"/>
        <v>469</v>
      </c>
      <c r="T106" s="7">
        <v>95</v>
      </c>
      <c r="U106" s="20">
        <f>IF(
    OR(Raw_FuelLog[[#This Row],[Cons_Est_L_100km]]="", Raw_FuelLog[[#This Row],[Price_EUR_L]]=""),
    "",
    Raw_FuelLog[[#This Row],[Price_EUR_L]] * (Raw_FuelLog[[#This Row],[Cons_Est_L_100km]]/100)
)</f>
        <v>0.11531156252427185</v>
      </c>
      <c r="V106" s="6">
        <f>SUM(Raw_FuelLog[Amount_EUR]) / SUM(Raw_FuelLog[Distance_km])</f>
        <v>0.10532001395916946</v>
      </c>
      <c r="W106" cm="1">
        <f t="array" ref="W106">IF(Raw_FuelLog[[#This Row],[ID]]=1,0,Raw_FuelLog[[#This Row],[Date]]-INDEX(Raw_FuelLog[Date],Raw_FuelLog[[#This Row],[ID]]-1))</f>
        <v>11</v>
      </c>
      <c r="X106" t="str">
        <f t="shared" si="8"/>
        <v>Single</v>
      </c>
      <c r="Y106" t="str">
        <f t="shared" si="9"/>
        <v>Foreign</v>
      </c>
    </row>
    <row r="107" spans="1:25" x14ac:dyDescent="0.25">
      <c r="A107" s="1">
        <v>106</v>
      </c>
      <c r="B107" s="2">
        <v>44590</v>
      </c>
      <c r="C107" s="1">
        <f t="shared" si="5"/>
        <v>29</v>
      </c>
      <c r="D107" s="1" t="str">
        <f>TEXT(Raw_FuelLog[[#This Row],[Date]], "mmm")</f>
        <v>Jan</v>
      </c>
      <c r="E107" s="1">
        <f t="shared" si="6"/>
        <v>2022</v>
      </c>
      <c r="F107" s="1">
        <v>42145</v>
      </c>
      <c r="G107" s="3">
        <v>49.47</v>
      </c>
      <c r="H107" s="3">
        <f>AVERAGE(Raw_FuelLog[Amount_EUR])</f>
        <v>43.897381818181827</v>
      </c>
      <c r="I107" s="6">
        <v>1.419</v>
      </c>
      <c r="J107" s="6">
        <f>AVERAGE(Raw_FuelLog[Price_EUR_L])</f>
        <v>1.5266109090909097</v>
      </c>
      <c r="K107" s="6">
        <v>34.86</v>
      </c>
      <c r="L107" s="6">
        <f>AVERAGE(Raw_FuelLog[Volume_L])</f>
        <v>28.621159999999996</v>
      </c>
      <c r="M107" s="3">
        <v>6.26</v>
      </c>
      <c r="N107" t="s">
        <v>45</v>
      </c>
      <c r="O107" t="s">
        <v>41</v>
      </c>
      <c r="P107" s="1">
        <v>1</v>
      </c>
      <c r="Q107" s="6">
        <v>6.26</v>
      </c>
      <c r="R107" s="3">
        <v>6.8584689345885712</v>
      </c>
      <c r="S107" s="1">
        <f t="shared" si="7"/>
        <v>252</v>
      </c>
      <c r="T107" s="7" t="s">
        <v>43</v>
      </c>
      <c r="U107" s="20">
        <f>IF(
    OR(Raw_FuelLog[[#This Row],[Cons_Est_L_100km]]="", Raw_FuelLog[[#This Row],[Price_EUR_L]]=""),
    "",
    Raw_FuelLog[[#This Row],[Price_EUR_L]] * (Raw_FuelLog[[#This Row],[Cons_Est_L_100km]]/100)
)</f>
        <v>8.8829400000000003E-2</v>
      </c>
      <c r="V107" s="6">
        <f>SUM(Raw_FuelLog[Amount_EUR]) / SUM(Raw_FuelLog[Distance_km])</f>
        <v>0.10532001395916946</v>
      </c>
      <c r="W107" cm="1">
        <f t="array" ref="W107">IF(Raw_FuelLog[[#This Row],[ID]]=1,0,Raw_FuelLog[[#This Row],[Date]]-INDEX(Raw_FuelLog[Date],Raw_FuelLog[[#This Row],[ID]]-1))</f>
        <v>1</v>
      </c>
      <c r="X107" t="str">
        <f t="shared" si="8"/>
        <v>Same Day</v>
      </c>
      <c r="Y107" t="str">
        <f t="shared" si="9"/>
        <v>Foreign</v>
      </c>
    </row>
    <row r="108" spans="1:25" x14ac:dyDescent="0.25">
      <c r="A108" s="1">
        <v>107</v>
      </c>
      <c r="B108" s="2">
        <v>44590</v>
      </c>
      <c r="C108" s="1">
        <f t="shared" si="5"/>
        <v>29</v>
      </c>
      <c r="D108" s="1" t="str">
        <f>TEXT(Raw_FuelLog[[#This Row],[Date]], "mmm")</f>
        <v>Jan</v>
      </c>
      <c r="E108" s="1">
        <f t="shared" si="6"/>
        <v>2022</v>
      </c>
      <c r="F108" s="1">
        <v>42492</v>
      </c>
      <c r="G108" s="3">
        <v>32.1</v>
      </c>
      <c r="H108" s="3">
        <f>AVERAGE(Raw_FuelLog[Amount_EUR])</f>
        <v>43.897381818181827</v>
      </c>
      <c r="I108" s="6">
        <v>1.478</v>
      </c>
      <c r="J108" s="6">
        <f>AVERAGE(Raw_FuelLog[Price_EUR_L])</f>
        <v>1.5266109090909097</v>
      </c>
      <c r="K108" s="6">
        <v>21.72</v>
      </c>
      <c r="L108" s="6">
        <f>AVERAGE(Raw_FuelLog[Volume_L])</f>
        <v>28.621159999999996</v>
      </c>
      <c r="M108" s="3">
        <v>6.81</v>
      </c>
      <c r="N108" t="s">
        <v>44</v>
      </c>
      <c r="O108" t="s">
        <v>41</v>
      </c>
      <c r="P108" s="1">
        <v>1</v>
      </c>
      <c r="Q108" s="6">
        <v>6.81</v>
      </c>
      <c r="R108" s="3">
        <v>6.8584689345885712</v>
      </c>
      <c r="S108" s="1">
        <f t="shared" si="7"/>
        <v>347</v>
      </c>
      <c r="T108" s="7" t="s">
        <v>43</v>
      </c>
      <c r="U108" s="20">
        <f>IF(
    OR(Raw_FuelLog[[#This Row],[Cons_Est_L_100km]]="", Raw_FuelLog[[#This Row],[Price_EUR_L]]=""),
    "",
    Raw_FuelLog[[#This Row],[Price_EUR_L]] * (Raw_FuelLog[[#This Row],[Cons_Est_L_100km]]/100)
)</f>
        <v>0.10065179999999999</v>
      </c>
      <c r="V108" s="6">
        <f>SUM(Raw_FuelLog[Amount_EUR]) / SUM(Raw_FuelLog[Distance_km])</f>
        <v>0.10532001395916946</v>
      </c>
      <c r="W108" cm="1">
        <f t="array" ref="W108">IF(Raw_FuelLog[[#This Row],[ID]]=1,0,Raw_FuelLog[[#This Row],[Date]]-INDEX(Raw_FuelLog[Date],Raw_FuelLog[[#This Row],[ID]]-1))</f>
        <v>0</v>
      </c>
      <c r="X108" t="str">
        <f t="shared" si="8"/>
        <v>Same Day</v>
      </c>
      <c r="Y108" t="str">
        <f t="shared" si="9"/>
        <v>Foreign</v>
      </c>
    </row>
    <row r="109" spans="1:25" x14ac:dyDescent="0.25">
      <c r="A109" s="1">
        <v>108</v>
      </c>
      <c r="B109" s="2">
        <v>44593</v>
      </c>
      <c r="C109" s="1">
        <f t="shared" si="5"/>
        <v>1</v>
      </c>
      <c r="D109" s="1" t="str">
        <f>TEXT(Raw_FuelLog[[#This Row],[Date]], "mmm")</f>
        <v>Feb</v>
      </c>
      <c r="E109" s="1">
        <f t="shared" si="6"/>
        <v>2022</v>
      </c>
      <c r="F109" s="1">
        <v>42987</v>
      </c>
      <c r="G109" s="3">
        <v>29.8</v>
      </c>
      <c r="H109" s="3">
        <f>AVERAGE(Raw_FuelLog[Amount_EUR])</f>
        <v>43.897381818181827</v>
      </c>
      <c r="I109" s="6">
        <v>1.508</v>
      </c>
      <c r="J109" s="6">
        <f>AVERAGE(Raw_FuelLog[Price_EUR_L])</f>
        <v>1.5266109090909097</v>
      </c>
      <c r="K109" s="6">
        <v>19.75</v>
      </c>
      <c r="L109" s="6">
        <f>AVERAGE(Raw_FuelLog[Volume_L])</f>
        <v>28.621159999999996</v>
      </c>
      <c r="N109" t="s">
        <v>28</v>
      </c>
      <c r="O109" t="s">
        <v>26</v>
      </c>
      <c r="P109" s="1">
        <v>0</v>
      </c>
      <c r="Q109" s="6">
        <v>7.4861814159292042</v>
      </c>
      <c r="R109" s="3">
        <v>6.8584689345885712</v>
      </c>
      <c r="S109" s="1">
        <f t="shared" si="7"/>
        <v>495</v>
      </c>
      <c r="T109" s="7">
        <v>95</v>
      </c>
      <c r="U109" s="20">
        <f>IF(
    OR(Raw_FuelLog[[#This Row],[Cons_Est_L_100km]]="", Raw_FuelLog[[#This Row],[Price_EUR_L]]=""),
    "",
    Raw_FuelLog[[#This Row],[Price_EUR_L]] * (Raw_FuelLog[[#This Row],[Cons_Est_L_100km]]/100)
)</f>
        <v>0.11289161575221239</v>
      </c>
      <c r="V109" s="6">
        <f>SUM(Raw_FuelLog[Amount_EUR]) / SUM(Raw_FuelLog[Distance_km])</f>
        <v>0.10532001395916946</v>
      </c>
      <c r="W109" cm="1">
        <f t="array" ref="W109">IF(Raw_FuelLog[[#This Row],[ID]]=1,0,Raw_FuelLog[[#This Row],[Date]]-INDEX(Raw_FuelLog[Date],Raw_FuelLog[[#This Row],[ID]]-1))</f>
        <v>3</v>
      </c>
      <c r="X109" t="str">
        <f t="shared" si="8"/>
        <v>Single</v>
      </c>
      <c r="Y109" t="str">
        <f t="shared" si="9"/>
        <v>Domestic</v>
      </c>
    </row>
    <row r="110" spans="1:25" x14ac:dyDescent="0.25">
      <c r="A110" s="1">
        <v>109</v>
      </c>
      <c r="B110" s="2">
        <v>44599</v>
      </c>
      <c r="C110" s="1">
        <f t="shared" si="5"/>
        <v>7</v>
      </c>
      <c r="D110" s="1" t="str">
        <f>TEXT(Raw_FuelLog[[#This Row],[Date]], "mmm")</f>
        <v>Feb</v>
      </c>
      <c r="E110" s="1">
        <f t="shared" si="6"/>
        <v>2022</v>
      </c>
      <c r="F110" s="1">
        <v>43231</v>
      </c>
      <c r="G110" s="3">
        <v>29.82</v>
      </c>
      <c r="H110" s="3">
        <f>AVERAGE(Raw_FuelLog[Amount_EUR])</f>
        <v>43.897381818181827</v>
      </c>
      <c r="I110" s="6">
        <v>1.5289999999999999</v>
      </c>
      <c r="J110" s="6">
        <f>AVERAGE(Raw_FuelLog[Price_EUR_L])</f>
        <v>1.5266109090909097</v>
      </c>
      <c r="K110" s="6">
        <v>19.492999999999999</v>
      </c>
      <c r="L110" s="6">
        <f>AVERAGE(Raw_FuelLog[Volume_L])</f>
        <v>28.621159999999996</v>
      </c>
      <c r="N110" t="s">
        <v>27</v>
      </c>
      <c r="O110" t="s">
        <v>26</v>
      </c>
      <c r="P110" s="1">
        <v>0</v>
      </c>
      <c r="Q110" s="6">
        <v>7.4838061946902652</v>
      </c>
      <c r="R110" s="3">
        <v>6.8584689345885712</v>
      </c>
      <c r="S110" s="1">
        <f t="shared" si="7"/>
        <v>244</v>
      </c>
      <c r="T110" s="7">
        <v>95</v>
      </c>
      <c r="U110" s="20">
        <f>IF(
    OR(Raw_FuelLog[[#This Row],[Cons_Est_L_100km]]="", Raw_FuelLog[[#This Row],[Price_EUR_L]]=""),
    "",
    Raw_FuelLog[[#This Row],[Price_EUR_L]] * (Raw_FuelLog[[#This Row],[Cons_Est_L_100km]]/100)
)</f>
        <v>0.11442739671681415</v>
      </c>
      <c r="V110" s="6">
        <f>SUM(Raw_FuelLog[Amount_EUR]) / SUM(Raw_FuelLog[Distance_km])</f>
        <v>0.10532001395916946</v>
      </c>
      <c r="W110" cm="1">
        <f t="array" ref="W110">IF(Raw_FuelLog[[#This Row],[ID]]=1,0,Raw_FuelLog[[#This Row],[Date]]-INDEX(Raw_FuelLog[Date],Raw_FuelLog[[#This Row],[ID]]-1))</f>
        <v>6</v>
      </c>
      <c r="X110" t="str">
        <f t="shared" si="8"/>
        <v>Single</v>
      </c>
      <c r="Y110" t="str">
        <f t="shared" si="9"/>
        <v>Domestic</v>
      </c>
    </row>
    <row r="111" spans="1:25" x14ac:dyDescent="0.25">
      <c r="A111" s="1">
        <v>110</v>
      </c>
      <c r="B111" s="2">
        <v>44600</v>
      </c>
      <c r="C111" s="1">
        <f t="shared" si="5"/>
        <v>8</v>
      </c>
      <c r="D111" s="1" t="str">
        <f>TEXT(Raw_FuelLog[[#This Row],[Date]], "mmm")</f>
        <v>Feb</v>
      </c>
      <c r="E111" s="1">
        <f t="shared" si="6"/>
        <v>2022</v>
      </c>
      <c r="F111" s="1">
        <v>43622</v>
      </c>
      <c r="G111" s="3">
        <v>57.69</v>
      </c>
      <c r="H111" s="3">
        <f>AVERAGE(Raw_FuelLog[Amount_EUR])</f>
        <v>43.897381818181827</v>
      </c>
      <c r="I111" s="6">
        <v>1.5289999999999999</v>
      </c>
      <c r="J111" s="6">
        <f>AVERAGE(Raw_FuelLog[Price_EUR_L])</f>
        <v>1.5266109090909097</v>
      </c>
      <c r="K111" s="6">
        <v>37.729999999999997</v>
      </c>
      <c r="L111" s="6">
        <f>AVERAGE(Raw_FuelLog[Volume_L])</f>
        <v>28.621159999999996</v>
      </c>
      <c r="M111" s="3">
        <v>6.8</v>
      </c>
      <c r="N111" t="s">
        <v>44</v>
      </c>
      <c r="O111" t="s">
        <v>41</v>
      </c>
      <c r="P111" s="1">
        <v>1</v>
      </c>
      <c r="Q111" s="6">
        <v>6.8</v>
      </c>
      <c r="R111" s="3">
        <v>6.8584689345885712</v>
      </c>
      <c r="S111" s="1">
        <f t="shared" si="7"/>
        <v>391</v>
      </c>
      <c r="T111" s="7" t="s">
        <v>43</v>
      </c>
      <c r="U111" s="20">
        <f>IF(
    OR(Raw_FuelLog[[#This Row],[Cons_Est_L_100km]]="", Raw_FuelLog[[#This Row],[Price_EUR_L]]=""),
    "",
    Raw_FuelLog[[#This Row],[Price_EUR_L]] * (Raw_FuelLog[[#This Row],[Cons_Est_L_100km]]/100)
)</f>
        <v>0.10397199999999999</v>
      </c>
      <c r="V111" s="6">
        <f>SUM(Raw_FuelLog[Amount_EUR]) / SUM(Raw_FuelLog[Distance_km])</f>
        <v>0.10532001395916946</v>
      </c>
      <c r="W111" cm="1">
        <f t="array" ref="W111">IF(Raw_FuelLog[[#This Row],[ID]]=1,0,Raw_FuelLog[[#This Row],[Date]]-INDEX(Raw_FuelLog[Date],Raw_FuelLog[[#This Row],[ID]]-1))</f>
        <v>1</v>
      </c>
      <c r="X111" t="str">
        <f t="shared" si="8"/>
        <v>Same Day</v>
      </c>
      <c r="Y111" t="str">
        <f t="shared" si="9"/>
        <v>Foreign</v>
      </c>
    </row>
    <row r="112" spans="1:25" x14ac:dyDescent="0.25">
      <c r="A112" s="1">
        <v>111</v>
      </c>
      <c r="B112" s="2">
        <v>44600</v>
      </c>
      <c r="C112" s="1">
        <f t="shared" si="5"/>
        <v>8</v>
      </c>
      <c r="D112" s="1" t="str">
        <f>TEXT(Raw_FuelLog[[#This Row],[Date]], "mmm")</f>
        <v>Feb</v>
      </c>
      <c r="E112" s="1">
        <f t="shared" si="6"/>
        <v>2022</v>
      </c>
      <c r="F112" s="1">
        <v>43969</v>
      </c>
      <c r="G112" s="3">
        <v>35.479999999999997</v>
      </c>
      <c r="H112" s="3">
        <f>AVERAGE(Raw_FuelLog[Amount_EUR])</f>
        <v>43.897381818181827</v>
      </c>
      <c r="I112" s="6">
        <v>1.504</v>
      </c>
      <c r="J112" s="6">
        <f>AVERAGE(Raw_FuelLog[Price_EUR_L])</f>
        <v>1.5266109090909097</v>
      </c>
      <c r="K112" s="6">
        <v>23.59</v>
      </c>
      <c r="L112" s="6">
        <f>AVERAGE(Raw_FuelLog[Volume_L])</f>
        <v>28.621159999999996</v>
      </c>
      <c r="M112" s="3">
        <v>7.21</v>
      </c>
      <c r="N112" t="s">
        <v>45</v>
      </c>
      <c r="O112" t="s">
        <v>41</v>
      </c>
      <c r="P112" s="1">
        <v>1</v>
      </c>
      <c r="Q112" s="6">
        <v>7.21</v>
      </c>
      <c r="R112" s="3">
        <v>6.8584689345885712</v>
      </c>
      <c r="S112" s="1">
        <f t="shared" si="7"/>
        <v>347</v>
      </c>
      <c r="T112" s="7" t="s">
        <v>43</v>
      </c>
      <c r="U112" s="20">
        <f>IF(
    OR(Raw_FuelLog[[#This Row],[Cons_Est_L_100km]]="", Raw_FuelLog[[#This Row],[Price_EUR_L]]=""),
    "",
    Raw_FuelLog[[#This Row],[Price_EUR_L]] * (Raw_FuelLog[[#This Row],[Cons_Est_L_100km]]/100)
)</f>
        <v>0.10843839999999999</v>
      </c>
      <c r="V112" s="6">
        <f>SUM(Raw_FuelLog[Amount_EUR]) / SUM(Raw_FuelLog[Distance_km])</f>
        <v>0.10532001395916946</v>
      </c>
      <c r="W112" cm="1">
        <f t="array" ref="W112">IF(Raw_FuelLog[[#This Row],[ID]]=1,0,Raw_FuelLog[[#This Row],[Date]]-INDEX(Raw_FuelLog[Date],Raw_FuelLog[[#This Row],[ID]]-1))</f>
        <v>0</v>
      </c>
      <c r="X112" t="str">
        <f t="shared" si="8"/>
        <v>Same Day</v>
      </c>
      <c r="Y112" t="str">
        <f t="shared" si="9"/>
        <v>Foreign</v>
      </c>
    </row>
    <row r="113" spans="1:25" x14ac:dyDescent="0.25">
      <c r="A113" s="1">
        <v>112</v>
      </c>
      <c r="B113" s="2">
        <v>44605</v>
      </c>
      <c r="C113" s="1">
        <f t="shared" si="5"/>
        <v>13</v>
      </c>
      <c r="D113" s="1" t="str">
        <f>TEXT(Raw_FuelLog[[#This Row],[Date]], "mmm")</f>
        <v>Feb</v>
      </c>
      <c r="E113" s="1">
        <f t="shared" si="6"/>
        <v>2022</v>
      </c>
      <c r="F113" s="1">
        <v>44417</v>
      </c>
      <c r="G113" s="3">
        <v>54.54</v>
      </c>
      <c r="H113" s="3">
        <f>AVERAGE(Raw_FuelLog[Amount_EUR])</f>
        <v>43.897381818181827</v>
      </c>
      <c r="I113" s="6">
        <v>1.6890000000000001</v>
      </c>
      <c r="J113" s="6">
        <f>AVERAGE(Raw_FuelLog[Price_EUR_L])</f>
        <v>1.5266109090909097</v>
      </c>
      <c r="K113" s="6">
        <v>32.290999999999997</v>
      </c>
      <c r="L113" s="6">
        <f>AVERAGE(Raw_FuelLog[Volume_L])</f>
        <v>28.621159999999996</v>
      </c>
      <c r="M113" s="3">
        <v>6.55</v>
      </c>
      <c r="N113" t="s">
        <v>52</v>
      </c>
      <c r="O113" t="s">
        <v>33</v>
      </c>
      <c r="P113" s="1">
        <v>1</v>
      </c>
      <c r="Q113" s="6">
        <v>6.55</v>
      </c>
      <c r="R113" s="3">
        <v>6.8584689345885712</v>
      </c>
      <c r="S113" s="1">
        <f t="shared" si="7"/>
        <v>448</v>
      </c>
      <c r="T113" s="7">
        <v>95</v>
      </c>
      <c r="U113" s="20">
        <f>IF(
    OR(Raw_FuelLog[[#This Row],[Cons_Est_L_100km]]="", Raw_FuelLog[[#This Row],[Price_EUR_L]]=""),
    "",
    Raw_FuelLog[[#This Row],[Price_EUR_L]] * (Raw_FuelLog[[#This Row],[Cons_Est_L_100km]]/100)
)</f>
        <v>0.11062950000000001</v>
      </c>
      <c r="V113" s="6">
        <f>SUM(Raw_FuelLog[Amount_EUR]) / SUM(Raw_FuelLog[Distance_km])</f>
        <v>0.10532001395916946</v>
      </c>
      <c r="W113" cm="1">
        <f t="array" ref="W113">IF(Raw_FuelLog[[#This Row],[ID]]=1,0,Raw_FuelLog[[#This Row],[Date]]-INDEX(Raw_FuelLog[Date],Raw_FuelLog[[#This Row],[ID]]-1))</f>
        <v>5</v>
      </c>
      <c r="X113" t="str">
        <f t="shared" si="8"/>
        <v>Single</v>
      </c>
      <c r="Y113" t="str">
        <f t="shared" si="9"/>
        <v>Foreign</v>
      </c>
    </row>
    <row r="114" spans="1:25" x14ac:dyDescent="0.25">
      <c r="A114" s="1">
        <v>113</v>
      </c>
      <c r="B114" s="2">
        <v>44609</v>
      </c>
      <c r="C114" s="1">
        <f t="shared" si="5"/>
        <v>17</v>
      </c>
      <c r="D114" s="1" t="str">
        <f>TEXT(Raw_FuelLog[[#This Row],[Date]], "mmm")</f>
        <v>Feb</v>
      </c>
      <c r="E114" s="1">
        <f t="shared" si="6"/>
        <v>2022</v>
      </c>
      <c r="F114" s="1">
        <v>44993</v>
      </c>
      <c r="G114" s="3">
        <v>50.01</v>
      </c>
      <c r="H114" s="3">
        <f>AVERAGE(Raw_FuelLog[Amount_EUR])</f>
        <v>43.897381818181827</v>
      </c>
      <c r="I114" s="6">
        <v>1.6890000000000001</v>
      </c>
      <c r="J114" s="6">
        <f>AVERAGE(Raw_FuelLog[Price_EUR_L])</f>
        <v>1.5266109090909097</v>
      </c>
      <c r="K114" s="6">
        <v>29.609000000000002</v>
      </c>
      <c r="L114" s="6">
        <f>AVERAGE(Raw_FuelLog[Volume_L])</f>
        <v>28.621159999999996</v>
      </c>
      <c r="N114" t="s">
        <v>52</v>
      </c>
      <c r="O114" t="s">
        <v>33</v>
      </c>
      <c r="P114" s="1">
        <v>0</v>
      </c>
      <c r="Q114" s="6">
        <v>6.7096177606177596</v>
      </c>
      <c r="R114" s="3">
        <v>6.8584689345885712</v>
      </c>
      <c r="S114" s="1">
        <f t="shared" si="7"/>
        <v>576</v>
      </c>
      <c r="T114" s="7">
        <v>95</v>
      </c>
      <c r="U114" s="20">
        <f>IF(
    OR(Raw_FuelLog[[#This Row],[Cons_Est_L_100km]]="", Raw_FuelLog[[#This Row],[Price_EUR_L]]=""),
    "",
    Raw_FuelLog[[#This Row],[Price_EUR_L]] * (Raw_FuelLog[[#This Row],[Cons_Est_L_100km]]/100)
)</f>
        <v>0.11332544397683397</v>
      </c>
      <c r="V114" s="6">
        <f>SUM(Raw_FuelLog[Amount_EUR]) / SUM(Raw_FuelLog[Distance_km])</f>
        <v>0.10532001395916946</v>
      </c>
      <c r="W114" cm="1">
        <f t="array" ref="W114">IF(Raw_FuelLog[[#This Row],[ID]]=1,0,Raw_FuelLog[[#This Row],[Date]]-INDEX(Raw_FuelLog[Date],Raw_FuelLog[[#This Row],[ID]]-1))</f>
        <v>4</v>
      </c>
      <c r="X114" t="str">
        <f t="shared" si="8"/>
        <v>Single</v>
      </c>
      <c r="Y114" t="str">
        <f t="shared" si="9"/>
        <v>Foreign</v>
      </c>
    </row>
    <row r="115" spans="1:25" x14ac:dyDescent="0.25">
      <c r="A115" s="1">
        <v>114</v>
      </c>
      <c r="B115" s="2">
        <v>44622</v>
      </c>
      <c r="C115" s="1">
        <f t="shared" si="5"/>
        <v>2</v>
      </c>
      <c r="D115" s="1" t="str">
        <f>TEXT(Raw_FuelLog[[#This Row],[Date]], "mmm")</f>
        <v>Mar</v>
      </c>
      <c r="E115" s="1">
        <f t="shared" si="6"/>
        <v>2022</v>
      </c>
      <c r="F115" s="1">
        <v>45453</v>
      </c>
      <c r="G115" s="3">
        <v>68.83</v>
      </c>
      <c r="H115" s="3">
        <f>AVERAGE(Raw_FuelLog[Amount_EUR])</f>
        <v>43.897381818181827</v>
      </c>
      <c r="I115" s="6">
        <v>1.7989999999999999</v>
      </c>
      <c r="J115" s="6">
        <f>AVERAGE(Raw_FuelLog[Price_EUR_L])</f>
        <v>1.5266109090909097</v>
      </c>
      <c r="K115" s="6">
        <v>38.26</v>
      </c>
      <c r="L115" s="6">
        <f>AVERAGE(Raw_FuelLog[Volume_L])</f>
        <v>28.621159999999996</v>
      </c>
      <c r="M115" s="3">
        <v>5.74</v>
      </c>
      <c r="N115" t="s">
        <v>52</v>
      </c>
      <c r="O115" t="s">
        <v>33</v>
      </c>
      <c r="P115" s="1">
        <v>1</v>
      </c>
      <c r="Q115" s="6">
        <v>5.74</v>
      </c>
      <c r="R115" s="3">
        <v>6.8584689345885712</v>
      </c>
      <c r="S115" s="1">
        <f t="shared" si="7"/>
        <v>460</v>
      </c>
      <c r="T115" s="7">
        <v>95</v>
      </c>
      <c r="U115" s="20">
        <f>IF(
    OR(Raw_FuelLog[[#This Row],[Cons_Est_L_100km]]="", Raw_FuelLog[[#This Row],[Price_EUR_L]]=""),
    "",
    Raw_FuelLog[[#This Row],[Price_EUR_L]] * (Raw_FuelLog[[#This Row],[Cons_Est_L_100km]]/100)
)</f>
        <v>0.1032626</v>
      </c>
      <c r="V115" s="6">
        <f>SUM(Raw_FuelLog[Amount_EUR]) / SUM(Raw_FuelLog[Distance_km])</f>
        <v>0.10532001395916946</v>
      </c>
      <c r="W115" cm="1">
        <f t="array" ref="W115">IF(Raw_FuelLog[[#This Row],[ID]]=1,0,Raw_FuelLog[[#This Row],[Date]]-INDEX(Raw_FuelLog[Date],Raw_FuelLog[[#This Row],[ID]]-1))</f>
        <v>13</v>
      </c>
      <c r="X115" t="str">
        <f t="shared" si="8"/>
        <v>Single</v>
      </c>
      <c r="Y115" t="str">
        <f t="shared" si="9"/>
        <v>Foreign</v>
      </c>
    </row>
    <row r="116" spans="1:25" x14ac:dyDescent="0.25">
      <c r="A116" s="1">
        <v>115</v>
      </c>
      <c r="B116" s="2">
        <v>44638</v>
      </c>
      <c r="C116" s="1">
        <f t="shared" si="5"/>
        <v>18</v>
      </c>
      <c r="D116" s="1" t="str">
        <f>TEXT(Raw_FuelLog[[#This Row],[Date]], "mmm")</f>
        <v>Mar</v>
      </c>
      <c r="E116" s="1">
        <f t="shared" si="6"/>
        <v>2022</v>
      </c>
      <c r="F116" s="1">
        <v>46125</v>
      </c>
      <c r="G116" s="3">
        <v>30</v>
      </c>
      <c r="H116" s="3">
        <f>AVERAGE(Raw_FuelLog[Amount_EUR])</f>
        <v>43.897381818181827</v>
      </c>
      <c r="I116" s="6">
        <v>2.0190000000000001</v>
      </c>
      <c r="J116" s="6">
        <f>AVERAGE(Raw_FuelLog[Price_EUR_L])</f>
        <v>1.5266109090909097</v>
      </c>
      <c r="K116" s="6">
        <v>14.859</v>
      </c>
      <c r="L116" s="6">
        <f>AVERAGE(Raw_FuelLog[Volume_L])</f>
        <v>28.621159999999996</v>
      </c>
      <c r="N116" t="s">
        <v>52</v>
      </c>
      <c r="O116" t="s">
        <v>33</v>
      </c>
      <c r="P116" s="1">
        <v>0</v>
      </c>
      <c r="Q116" s="6">
        <v>5.4563853028798412</v>
      </c>
      <c r="R116" s="3">
        <v>6.8584689345885712</v>
      </c>
      <c r="S116" s="1">
        <f t="shared" si="7"/>
        <v>672</v>
      </c>
      <c r="T116" s="7">
        <v>95</v>
      </c>
      <c r="U116" s="20">
        <f>IF(
    OR(Raw_FuelLog[[#This Row],[Cons_Est_L_100km]]="", Raw_FuelLog[[#This Row],[Price_EUR_L]]=""),
    "",
    Raw_FuelLog[[#This Row],[Price_EUR_L]] * (Raw_FuelLog[[#This Row],[Cons_Est_L_100km]]/100)
)</f>
        <v>0.110164419265144</v>
      </c>
      <c r="V116" s="6">
        <f>SUM(Raw_FuelLog[Amount_EUR]) / SUM(Raw_FuelLog[Distance_km])</f>
        <v>0.10532001395916946</v>
      </c>
      <c r="W116" cm="1">
        <f t="array" ref="W116">IF(Raw_FuelLog[[#This Row],[ID]]=1,0,Raw_FuelLog[[#This Row],[Date]]-INDEX(Raw_FuelLog[Date],Raw_FuelLog[[#This Row],[ID]]-1))</f>
        <v>16</v>
      </c>
      <c r="X116" t="str">
        <f t="shared" si="8"/>
        <v>Single</v>
      </c>
      <c r="Y116" t="str">
        <f t="shared" si="9"/>
        <v>Foreign</v>
      </c>
    </row>
    <row r="117" spans="1:25" x14ac:dyDescent="0.25">
      <c r="A117" s="1">
        <v>116</v>
      </c>
      <c r="B117" s="2">
        <v>44644</v>
      </c>
      <c r="C117" s="1">
        <f t="shared" si="5"/>
        <v>24</v>
      </c>
      <c r="D117" s="1" t="str">
        <f>TEXT(Raw_FuelLog[[#This Row],[Date]], "mmm")</f>
        <v>Mar</v>
      </c>
      <c r="E117" s="1">
        <f t="shared" si="6"/>
        <v>2022</v>
      </c>
      <c r="F117" s="1">
        <v>46353</v>
      </c>
      <c r="G117" s="3">
        <v>30</v>
      </c>
      <c r="H117" s="3">
        <f>AVERAGE(Raw_FuelLog[Amount_EUR])</f>
        <v>43.897381818181827</v>
      </c>
      <c r="I117" s="6">
        <v>2.0190000000000001</v>
      </c>
      <c r="J117" s="6">
        <f>AVERAGE(Raw_FuelLog[Price_EUR_L])</f>
        <v>1.5266109090909097</v>
      </c>
      <c r="K117" s="6">
        <v>14.859</v>
      </c>
      <c r="L117" s="6">
        <f>AVERAGE(Raw_FuelLog[Volume_L])</f>
        <v>28.621159999999996</v>
      </c>
      <c r="N117" t="s">
        <v>52</v>
      </c>
      <c r="O117" t="s">
        <v>33</v>
      </c>
      <c r="P117" s="1">
        <v>0</v>
      </c>
      <c r="Q117" s="6">
        <v>5.3601588877855013</v>
      </c>
      <c r="R117" s="3">
        <v>6.8584689345885712</v>
      </c>
      <c r="S117" s="1">
        <f t="shared" si="7"/>
        <v>228</v>
      </c>
      <c r="T117" s="7">
        <v>95</v>
      </c>
      <c r="U117" s="20">
        <f>IF(
    OR(Raw_FuelLog[[#This Row],[Cons_Est_L_100km]]="", Raw_FuelLog[[#This Row],[Price_EUR_L]]=""),
    "",
    Raw_FuelLog[[#This Row],[Price_EUR_L]] * (Raw_FuelLog[[#This Row],[Cons_Est_L_100km]]/100)
)</f>
        <v>0.10822160794438929</v>
      </c>
      <c r="V117" s="6">
        <f>SUM(Raw_FuelLog[Amount_EUR]) / SUM(Raw_FuelLog[Distance_km])</f>
        <v>0.10532001395916946</v>
      </c>
      <c r="W117" cm="1">
        <f t="array" ref="W117">IF(Raw_FuelLog[[#This Row],[ID]]=1,0,Raw_FuelLog[[#This Row],[Date]]-INDEX(Raw_FuelLog[Date],Raw_FuelLog[[#This Row],[ID]]-1))</f>
        <v>6</v>
      </c>
      <c r="X117" t="str">
        <f t="shared" si="8"/>
        <v>Single</v>
      </c>
      <c r="Y117" t="str">
        <f t="shared" si="9"/>
        <v>Foreign</v>
      </c>
    </row>
    <row r="118" spans="1:25" x14ac:dyDescent="0.25">
      <c r="A118" s="1">
        <v>117</v>
      </c>
      <c r="B118" s="2">
        <v>44650</v>
      </c>
      <c r="C118" s="1">
        <f t="shared" si="5"/>
        <v>30</v>
      </c>
      <c r="D118" s="1" t="str">
        <f>TEXT(Raw_FuelLog[[#This Row],[Date]], "mmm")</f>
        <v>Mar</v>
      </c>
      <c r="E118" s="1">
        <f t="shared" si="6"/>
        <v>2022</v>
      </c>
      <c r="F118" s="1">
        <v>46556</v>
      </c>
      <c r="G118" s="3">
        <v>30.01</v>
      </c>
      <c r="H118" s="3">
        <f>AVERAGE(Raw_FuelLog[Amount_EUR])</f>
        <v>43.897381818181827</v>
      </c>
      <c r="I118" s="6">
        <v>1.9590000000000001</v>
      </c>
      <c r="J118" s="6">
        <f>AVERAGE(Raw_FuelLog[Price_EUR_L])</f>
        <v>1.5266109090909097</v>
      </c>
      <c r="K118" s="6">
        <v>15.319000000000001</v>
      </c>
      <c r="L118" s="6">
        <f>AVERAGE(Raw_FuelLog[Volume_L])</f>
        <v>28.621159999999996</v>
      </c>
      <c r="N118" t="s">
        <v>52</v>
      </c>
      <c r="O118" t="s">
        <v>33</v>
      </c>
      <c r="P118" s="1">
        <v>0</v>
      </c>
      <c r="Q118" s="6">
        <v>5.2744836146971199</v>
      </c>
      <c r="R118" s="3">
        <v>6.8584689345885712</v>
      </c>
      <c r="S118" s="1">
        <f t="shared" si="7"/>
        <v>203</v>
      </c>
      <c r="T118" s="7">
        <v>95</v>
      </c>
      <c r="U118" s="20">
        <f>IF(
    OR(Raw_FuelLog[[#This Row],[Cons_Est_L_100km]]="", Raw_FuelLog[[#This Row],[Price_EUR_L]]=""),
    "",
    Raw_FuelLog[[#This Row],[Price_EUR_L]] * (Raw_FuelLog[[#This Row],[Cons_Est_L_100km]]/100)
)</f>
        <v>0.10332713401191659</v>
      </c>
      <c r="V118" s="6">
        <f>SUM(Raw_FuelLog[Amount_EUR]) / SUM(Raw_FuelLog[Distance_km])</f>
        <v>0.10532001395916946</v>
      </c>
      <c r="W118" cm="1">
        <f t="array" ref="W118">IF(Raw_FuelLog[[#This Row],[ID]]=1,0,Raw_FuelLog[[#This Row],[Date]]-INDEX(Raw_FuelLog[Date],Raw_FuelLog[[#This Row],[ID]]-1))</f>
        <v>6</v>
      </c>
      <c r="X118" t="str">
        <f t="shared" si="8"/>
        <v>Single</v>
      </c>
      <c r="Y118" t="str">
        <f t="shared" si="9"/>
        <v>Foreign</v>
      </c>
    </row>
    <row r="119" spans="1:25" x14ac:dyDescent="0.25">
      <c r="A119" s="1">
        <v>118</v>
      </c>
      <c r="B119" s="2">
        <v>44656</v>
      </c>
      <c r="C119" s="1">
        <f t="shared" si="5"/>
        <v>5</v>
      </c>
      <c r="D119" s="1" t="str">
        <f>TEXT(Raw_FuelLog[[#This Row],[Date]], "mmm")</f>
        <v>Apr</v>
      </c>
      <c r="E119" s="1">
        <f t="shared" si="6"/>
        <v>2022</v>
      </c>
      <c r="F119" s="1">
        <v>46834</v>
      </c>
      <c r="G119" s="3">
        <v>30</v>
      </c>
      <c r="H119" s="3">
        <f>AVERAGE(Raw_FuelLog[Amount_EUR])</f>
        <v>43.897381818181827</v>
      </c>
      <c r="I119" s="6">
        <v>1.9390000000000001</v>
      </c>
      <c r="J119" s="6">
        <f>AVERAGE(Raw_FuelLog[Price_EUR_L])</f>
        <v>1.5266109090909097</v>
      </c>
      <c r="K119" s="6">
        <v>15.472</v>
      </c>
      <c r="L119" s="6">
        <f>AVERAGE(Raw_FuelLog[Volume_L])</f>
        <v>28.621159999999996</v>
      </c>
      <c r="N119" t="s">
        <v>52</v>
      </c>
      <c r="O119" t="s">
        <v>33</v>
      </c>
      <c r="P119" s="1">
        <v>0</v>
      </c>
      <c r="Q119" s="6">
        <v>5.1571549155908638</v>
      </c>
      <c r="R119" s="3">
        <v>6.8584689345885712</v>
      </c>
      <c r="S119" s="1">
        <f t="shared" si="7"/>
        <v>278</v>
      </c>
      <c r="T119" s="7">
        <v>95</v>
      </c>
      <c r="U119" s="20">
        <f>IF(
    OR(Raw_FuelLog[[#This Row],[Cons_Est_L_100km]]="", Raw_FuelLog[[#This Row],[Price_EUR_L]]=""),
    "",
    Raw_FuelLog[[#This Row],[Price_EUR_L]] * (Raw_FuelLog[[#This Row],[Cons_Est_L_100km]]/100)
)</f>
        <v>9.9997233813306857E-2</v>
      </c>
      <c r="V119" s="6">
        <f>SUM(Raw_FuelLog[Amount_EUR]) / SUM(Raw_FuelLog[Distance_km])</f>
        <v>0.10532001395916946</v>
      </c>
      <c r="W119" cm="1">
        <f t="array" ref="W119">IF(Raw_FuelLog[[#This Row],[ID]]=1,0,Raw_FuelLog[[#This Row],[Date]]-INDEX(Raw_FuelLog[Date],Raw_FuelLog[[#This Row],[ID]]-1))</f>
        <v>6</v>
      </c>
      <c r="X119" t="str">
        <f t="shared" si="8"/>
        <v>Single</v>
      </c>
      <c r="Y119" t="str">
        <f t="shared" si="9"/>
        <v>Foreign</v>
      </c>
    </row>
    <row r="120" spans="1:25" x14ac:dyDescent="0.25">
      <c r="A120" s="1">
        <v>119</v>
      </c>
      <c r="B120" s="2">
        <v>44663</v>
      </c>
      <c r="C120" s="1">
        <f t="shared" si="5"/>
        <v>12</v>
      </c>
      <c r="D120" s="1" t="str">
        <f>TEXT(Raw_FuelLog[[#This Row],[Date]], "mmm")</f>
        <v>Apr</v>
      </c>
      <c r="E120" s="1">
        <f t="shared" si="6"/>
        <v>2022</v>
      </c>
      <c r="F120" s="1">
        <v>47071</v>
      </c>
      <c r="G120" s="3">
        <v>30.14</v>
      </c>
      <c r="H120" s="3">
        <f>AVERAGE(Raw_FuelLog[Amount_EUR])</f>
        <v>43.897381818181827</v>
      </c>
      <c r="I120" s="6">
        <v>1.899</v>
      </c>
      <c r="J120" s="6">
        <f>AVERAGE(Raw_FuelLog[Price_EUR_L])</f>
        <v>1.5266109090909097</v>
      </c>
      <c r="K120" s="6">
        <v>15.872</v>
      </c>
      <c r="L120" s="6">
        <f>AVERAGE(Raw_FuelLog[Volume_L])</f>
        <v>28.621159999999996</v>
      </c>
      <c r="N120" t="s">
        <v>52</v>
      </c>
      <c r="O120" t="s">
        <v>33</v>
      </c>
      <c r="P120" s="1">
        <v>0</v>
      </c>
      <c r="Q120" s="6">
        <v>5.0571300893743789</v>
      </c>
      <c r="R120" s="3">
        <v>6.8584689345885712</v>
      </c>
      <c r="S120" s="1">
        <f t="shared" si="7"/>
        <v>237</v>
      </c>
      <c r="T120" s="7">
        <v>95</v>
      </c>
      <c r="U120" s="20">
        <f>IF(
    OR(Raw_FuelLog[[#This Row],[Cons_Est_L_100km]]="", Raw_FuelLog[[#This Row],[Price_EUR_L]]=""),
    "",
    Raw_FuelLog[[#This Row],[Price_EUR_L]] * (Raw_FuelLog[[#This Row],[Cons_Est_L_100km]]/100)
)</f>
        <v>9.6034900397219458E-2</v>
      </c>
      <c r="V120" s="6">
        <f>SUM(Raw_FuelLog[Amount_EUR]) / SUM(Raw_FuelLog[Distance_km])</f>
        <v>0.10532001395916946</v>
      </c>
      <c r="W120" cm="1">
        <f t="array" ref="W120">IF(Raw_FuelLog[[#This Row],[ID]]=1,0,Raw_FuelLog[[#This Row],[Date]]-INDEX(Raw_FuelLog[Date],Raw_FuelLog[[#This Row],[ID]]-1))</f>
        <v>7</v>
      </c>
      <c r="X120" t="str">
        <f t="shared" si="8"/>
        <v>Single</v>
      </c>
      <c r="Y120" t="str">
        <f t="shared" si="9"/>
        <v>Foreign</v>
      </c>
    </row>
    <row r="121" spans="1:25" x14ac:dyDescent="0.25">
      <c r="A121" s="1">
        <v>120</v>
      </c>
      <c r="B121" s="2">
        <v>44666</v>
      </c>
      <c r="C121" s="1">
        <f t="shared" si="5"/>
        <v>15</v>
      </c>
      <c r="D121" s="1" t="str">
        <f>TEXT(Raw_FuelLog[[#This Row],[Date]], "mmm")</f>
        <v>Apr</v>
      </c>
      <c r="E121" s="1">
        <f t="shared" si="6"/>
        <v>2022</v>
      </c>
      <c r="F121" s="1">
        <v>47214</v>
      </c>
      <c r="G121" s="3">
        <v>15</v>
      </c>
      <c r="H121" s="3">
        <f>AVERAGE(Raw_FuelLog[Amount_EUR])</f>
        <v>43.897381818181827</v>
      </c>
      <c r="I121" s="6">
        <v>1.909</v>
      </c>
      <c r="J121" s="6">
        <f>AVERAGE(Raw_FuelLog[Price_EUR_L])</f>
        <v>1.5266109090909097</v>
      </c>
      <c r="K121" s="6">
        <v>7.86</v>
      </c>
      <c r="L121" s="6">
        <f>AVERAGE(Raw_FuelLog[Volume_L])</f>
        <v>28.621159999999996</v>
      </c>
      <c r="N121" t="s">
        <v>52</v>
      </c>
      <c r="O121" t="s">
        <v>33</v>
      </c>
      <c r="P121" s="1">
        <v>0</v>
      </c>
      <c r="Q121" s="6">
        <v>4.9967775571002981</v>
      </c>
      <c r="R121" s="3">
        <v>6.8584689345885712</v>
      </c>
      <c r="S121" s="1">
        <f t="shared" si="7"/>
        <v>143</v>
      </c>
      <c r="T121" s="7">
        <v>95</v>
      </c>
      <c r="U121" s="20">
        <f>IF(
    OR(Raw_FuelLog[[#This Row],[Cons_Est_L_100km]]="", Raw_FuelLog[[#This Row],[Price_EUR_L]]=""),
    "",
    Raw_FuelLog[[#This Row],[Price_EUR_L]] * (Raw_FuelLog[[#This Row],[Cons_Est_L_100km]]/100)
)</f>
        <v>9.5388483565044688E-2</v>
      </c>
      <c r="V121" s="6">
        <f>SUM(Raw_FuelLog[Amount_EUR]) / SUM(Raw_FuelLog[Distance_km])</f>
        <v>0.10532001395916946</v>
      </c>
      <c r="W121" cm="1">
        <f t="array" ref="W121">IF(Raw_FuelLog[[#This Row],[ID]]=1,0,Raw_FuelLog[[#This Row],[Date]]-INDEX(Raw_FuelLog[Date],Raw_FuelLog[[#This Row],[ID]]-1))</f>
        <v>3</v>
      </c>
      <c r="X121" t="str">
        <f t="shared" si="8"/>
        <v>Same Day</v>
      </c>
      <c r="Y121" t="str">
        <f t="shared" si="9"/>
        <v>Foreign</v>
      </c>
    </row>
    <row r="122" spans="1:25" x14ac:dyDescent="0.25">
      <c r="A122" s="1">
        <v>121</v>
      </c>
      <c r="B122" s="2">
        <v>44666</v>
      </c>
      <c r="C122" s="1">
        <f t="shared" si="5"/>
        <v>15</v>
      </c>
      <c r="D122" s="1" t="str">
        <f>TEXT(Raw_FuelLog[[#This Row],[Date]], "mmm")</f>
        <v>Apr</v>
      </c>
      <c r="E122" s="1">
        <f t="shared" si="6"/>
        <v>2022</v>
      </c>
      <c r="F122" s="1">
        <v>47467</v>
      </c>
      <c r="G122" s="3">
        <v>55.16</v>
      </c>
      <c r="H122" s="3">
        <f>AVERAGE(Raw_FuelLog[Amount_EUR])</f>
        <v>43.897381818181827</v>
      </c>
      <c r="I122" s="6">
        <v>1.754</v>
      </c>
      <c r="J122" s="6">
        <f>AVERAGE(Raw_FuelLog[Price_EUR_L])</f>
        <v>1.5266109090909097</v>
      </c>
      <c r="K122" s="6">
        <v>31.45</v>
      </c>
      <c r="L122" s="6">
        <f>AVERAGE(Raw_FuelLog[Volume_L])</f>
        <v>28.621159999999996</v>
      </c>
      <c r="M122" s="3">
        <v>4.8899999999999997</v>
      </c>
      <c r="N122" t="s">
        <v>45</v>
      </c>
      <c r="O122" t="s">
        <v>41</v>
      </c>
      <c r="P122" s="1">
        <v>1</v>
      </c>
      <c r="Q122" s="6">
        <v>4.8899999999999997</v>
      </c>
      <c r="R122" s="3">
        <v>6.8584689345885712</v>
      </c>
      <c r="S122" s="1">
        <f t="shared" si="7"/>
        <v>253</v>
      </c>
      <c r="T122" s="7" t="s">
        <v>43</v>
      </c>
      <c r="U122" s="20">
        <f>IF(
    OR(Raw_FuelLog[[#This Row],[Cons_Est_L_100km]]="", Raw_FuelLog[[#This Row],[Price_EUR_L]]=""),
    "",
    Raw_FuelLog[[#This Row],[Price_EUR_L]] * (Raw_FuelLog[[#This Row],[Cons_Est_L_100km]]/100)
)</f>
        <v>8.5770600000000002E-2</v>
      </c>
      <c r="V122" s="6">
        <f>SUM(Raw_FuelLog[Amount_EUR]) / SUM(Raw_FuelLog[Distance_km])</f>
        <v>0.10532001395916946</v>
      </c>
      <c r="W122" cm="1">
        <f t="array" ref="W122">IF(Raw_FuelLog[[#This Row],[ID]]=1,0,Raw_FuelLog[[#This Row],[Date]]-INDEX(Raw_FuelLog[Date],Raw_FuelLog[[#This Row],[ID]]-1))</f>
        <v>0</v>
      </c>
      <c r="X122" t="str">
        <f t="shared" si="8"/>
        <v>Same Day</v>
      </c>
      <c r="Y122" t="str">
        <f t="shared" si="9"/>
        <v>Foreign</v>
      </c>
    </row>
    <row r="123" spans="1:25" x14ac:dyDescent="0.25">
      <c r="A123" s="1">
        <v>122</v>
      </c>
      <c r="B123" s="2">
        <v>44666</v>
      </c>
      <c r="C123" s="1">
        <f t="shared" si="5"/>
        <v>15</v>
      </c>
      <c r="D123" s="1" t="str">
        <f>TEXT(Raw_FuelLog[[#This Row],[Date]], "mmm")</f>
        <v>Apr</v>
      </c>
      <c r="E123" s="1">
        <f t="shared" si="6"/>
        <v>2022</v>
      </c>
      <c r="F123" s="1">
        <v>47815</v>
      </c>
      <c r="G123" s="3">
        <v>29.6</v>
      </c>
      <c r="H123" s="3">
        <f>AVERAGE(Raw_FuelLog[Amount_EUR])</f>
        <v>43.897381818181827</v>
      </c>
      <c r="I123" s="6">
        <v>1.738</v>
      </c>
      <c r="J123" s="6">
        <f>AVERAGE(Raw_FuelLog[Price_EUR_L])</f>
        <v>1.5266109090909097</v>
      </c>
      <c r="K123" s="6">
        <v>17.03</v>
      </c>
      <c r="L123" s="6">
        <f>AVERAGE(Raw_FuelLog[Volume_L])</f>
        <v>28.621159999999996</v>
      </c>
      <c r="M123" s="3">
        <v>6.33</v>
      </c>
      <c r="N123" t="s">
        <v>44</v>
      </c>
      <c r="O123" t="s">
        <v>41</v>
      </c>
      <c r="P123" s="1">
        <v>1</v>
      </c>
      <c r="Q123" s="6">
        <v>6.33</v>
      </c>
      <c r="R123" s="3">
        <v>6.8584689345885712</v>
      </c>
      <c r="S123" s="1">
        <f t="shared" si="7"/>
        <v>348</v>
      </c>
      <c r="T123" s="7" t="s">
        <v>43</v>
      </c>
      <c r="U123" s="20">
        <f>IF(
    OR(Raw_FuelLog[[#This Row],[Cons_Est_L_100km]]="", Raw_FuelLog[[#This Row],[Price_EUR_L]]=""),
    "",
    Raw_FuelLog[[#This Row],[Price_EUR_L]] * (Raw_FuelLog[[#This Row],[Cons_Est_L_100km]]/100)
)</f>
        <v>0.11001539999999999</v>
      </c>
      <c r="V123" s="6">
        <f>SUM(Raw_FuelLog[Amount_EUR]) / SUM(Raw_FuelLog[Distance_km])</f>
        <v>0.10532001395916946</v>
      </c>
      <c r="W123" cm="1">
        <f t="array" ref="W123">IF(Raw_FuelLog[[#This Row],[ID]]=1,0,Raw_FuelLog[[#This Row],[Date]]-INDEX(Raw_FuelLog[Date],Raw_FuelLog[[#This Row],[ID]]-1))</f>
        <v>0</v>
      </c>
      <c r="X123" t="str">
        <f t="shared" si="8"/>
        <v>Same Day</v>
      </c>
      <c r="Y123" t="str">
        <f t="shared" si="9"/>
        <v>Foreign</v>
      </c>
    </row>
    <row r="124" spans="1:25" x14ac:dyDescent="0.25">
      <c r="A124" s="1">
        <v>123</v>
      </c>
      <c r="B124" s="2">
        <v>44673</v>
      </c>
      <c r="C124" s="1">
        <f t="shared" si="5"/>
        <v>22</v>
      </c>
      <c r="D124" s="1" t="str">
        <f>TEXT(Raw_FuelLog[[#This Row],[Date]], "mmm")</f>
        <v>Apr</v>
      </c>
      <c r="E124" s="1">
        <f t="shared" si="6"/>
        <v>2022</v>
      </c>
      <c r="F124" s="1">
        <v>48440</v>
      </c>
      <c r="G124" s="3">
        <v>34.81</v>
      </c>
      <c r="H124" s="3">
        <f>AVERAGE(Raw_FuelLog[Amount_EUR])</f>
        <v>43.897381818181827</v>
      </c>
      <c r="I124" s="6">
        <v>1.6890000000000001</v>
      </c>
      <c r="J124" s="6">
        <f>AVERAGE(Raw_FuelLog[Price_EUR_L])</f>
        <v>1.5266109090909097</v>
      </c>
      <c r="K124" s="6">
        <v>20.61</v>
      </c>
      <c r="L124" s="6">
        <f>AVERAGE(Raw_FuelLog[Volume_L])</f>
        <v>28.621159999999996</v>
      </c>
      <c r="N124" t="s">
        <v>28</v>
      </c>
      <c r="O124" t="s">
        <v>26</v>
      </c>
      <c r="P124" s="1">
        <v>0</v>
      </c>
      <c r="Q124" s="6">
        <v>6.4724050632911387</v>
      </c>
      <c r="R124" s="3">
        <v>6.8584689345885712</v>
      </c>
      <c r="S124" s="1">
        <f t="shared" si="7"/>
        <v>625</v>
      </c>
      <c r="T124" s="7">
        <v>95</v>
      </c>
      <c r="U124" s="20">
        <f>IF(
    OR(Raw_FuelLog[[#This Row],[Cons_Est_L_100km]]="", Raw_FuelLog[[#This Row],[Price_EUR_L]]=""),
    "",
    Raw_FuelLog[[#This Row],[Price_EUR_L]] * (Raw_FuelLog[[#This Row],[Cons_Est_L_100km]]/100)
)</f>
        <v>0.10931892151898732</v>
      </c>
      <c r="V124" s="6">
        <f>SUM(Raw_FuelLog[Amount_EUR]) / SUM(Raw_FuelLog[Distance_km])</f>
        <v>0.10532001395916946</v>
      </c>
      <c r="W124" cm="1">
        <f t="array" ref="W124">IF(Raw_FuelLog[[#This Row],[ID]]=1,0,Raw_FuelLog[[#This Row],[Date]]-INDEX(Raw_FuelLog[Date],Raw_FuelLog[[#This Row],[ID]]-1))</f>
        <v>7</v>
      </c>
      <c r="X124" t="str">
        <f t="shared" si="8"/>
        <v>Single</v>
      </c>
      <c r="Y124" t="str">
        <f t="shared" si="9"/>
        <v>Domestic</v>
      </c>
    </row>
    <row r="125" spans="1:25" x14ac:dyDescent="0.25">
      <c r="A125" s="1">
        <v>124</v>
      </c>
      <c r="B125" s="2">
        <v>44676</v>
      </c>
      <c r="C125" s="1">
        <f t="shared" si="5"/>
        <v>25</v>
      </c>
      <c r="D125" s="1" t="str">
        <f>TEXT(Raw_FuelLog[[#This Row],[Date]], "mmm")</f>
        <v>Apr</v>
      </c>
      <c r="E125" s="1">
        <f t="shared" si="6"/>
        <v>2022</v>
      </c>
      <c r="F125" s="1">
        <v>48605</v>
      </c>
      <c r="G125" s="3">
        <v>49.7</v>
      </c>
      <c r="H125" s="3">
        <f>AVERAGE(Raw_FuelLog[Amount_EUR])</f>
        <v>43.897381818181827</v>
      </c>
      <c r="I125" s="6">
        <v>1.6890000000000001</v>
      </c>
      <c r="J125" s="6">
        <f>AVERAGE(Raw_FuelLog[Price_EUR_L])</f>
        <v>1.5266109090909097</v>
      </c>
      <c r="K125" s="6">
        <v>29.42</v>
      </c>
      <c r="L125" s="6">
        <f>AVERAGE(Raw_FuelLog[Volume_L])</f>
        <v>28.621159999999996</v>
      </c>
      <c r="M125" s="3">
        <v>6.51</v>
      </c>
      <c r="N125" t="s">
        <v>39</v>
      </c>
      <c r="O125" t="s">
        <v>26</v>
      </c>
      <c r="P125" s="1">
        <v>1</v>
      </c>
      <c r="Q125" s="6">
        <v>6.51</v>
      </c>
      <c r="R125" s="3">
        <v>6.8584689345885712</v>
      </c>
      <c r="S125" s="1">
        <f t="shared" si="7"/>
        <v>165</v>
      </c>
      <c r="T125" s="7">
        <v>95</v>
      </c>
      <c r="U125" s="20">
        <f>IF(
    OR(Raw_FuelLog[[#This Row],[Cons_Est_L_100km]]="", Raw_FuelLog[[#This Row],[Price_EUR_L]]=""),
    "",
    Raw_FuelLog[[#This Row],[Price_EUR_L]] * (Raw_FuelLog[[#This Row],[Cons_Est_L_100km]]/100)
)</f>
        <v>0.10995389999999999</v>
      </c>
      <c r="V125" s="6">
        <f>SUM(Raw_FuelLog[Amount_EUR]) / SUM(Raw_FuelLog[Distance_km])</f>
        <v>0.10532001395916946</v>
      </c>
      <c r="W125" cm="1">
        <f t="array" ref="W125">IF(Raw_FuelLog[[#This Row],[ID]]=1,0,Raw_FuelLog[[#This Row],[Date]]-INDEX(Raw_FuelLog[Date],Raw_FuelLog[[#This Row],[ID]]-1))</f>
        <v>3</v>
      </c>
      <c r="X125" t="str">
        <f t="shared" si="8"/>
        <v>Same Day</v>
      </c>
      <c r="Y125" t="str">
        <f t="shared" si="9"/>
        <v>Domestic</v>
      </c>
    </row>
    <row r="126" spans="1:25" x14ac:dyDescent="0.25">
      <c r="A126" s="1">
        <v>125</v>
      </c>
      <c r="B126" s="2">
        <v>44676</v>
      </c>
      <c r="C126" s="1">
        <f t="shared" si="5"/>
        <v>25</v>
      </c>
      <c r="D126" s="1" t="str">
        <f>TEXT(Raw_FuelLog[[#This Row],[Date]], "mmm")</f>
        <v>Apr</v>
      </c>
      <c r="E126" s="1">
        <f t="shared" si="6"/>
        <v>2022</v>
      </c>
      <c r="F126" s="1">
        <v>48991</v>
      </c>
      <c r="G126" s="3">
        <v>43.07</v>
      </c>
      <c r="H126" s="3">
        <f>AVERAGE(Raw_FuelLog[Amount_EUR])</f>
        <v>43.897381818181827</v>
      </c>
      <c r="I126" s="6">
        <v>1.714</v>
      </c>
      <c r="J126" s="6">
        <f>AVERAGE(Raw_FuelLog[Price_EUR_L])</f>
        <v>1.5266109090909097</v>
      </c>
      <c r="K126" s="6">
        <v>25.13</v>
      </c>
      <c r="L126" s="6">
        <f>AVERAGE(Raw_FuelLog[Volume_L])</f>
        <v>28.621159999999996</v>
      </c>
      <c r="M126" s="3">
        <v>7.02</v>
      </c>
      <c r="N126" t="s">
        <v>44</v>
      </c>
      <c r="O126" t="s">
        <v>41</v>
      </c>
      <c r="P126" s="1">
        <v>1</v>
      </c>
      <c r="Q126" s="6">
        <v>7.02</v>
      </c>
      <c r="R126" s="3">
        <v>6.8584689345885712</v>
      </c>
      <c r="S126" s="1">
        <f t="shared" si="7"/>
        <v>386</v>
      </c>
      <c r="T126" s="7" t="s">
        <v>43</v>
      </c>
      <c r="U126" s="20">
        <f>IF(
    OR(Raw_FuelLog[[#This Row],[Cons_Est_L_100km]]="", Raw_FuelLog[[#This Row],[Price_EUR_L]]=""),
    "",
    Raw_FuelLog[[#This Row],[Price_EUR_L]] * (Raw_FuelLog[[#This Row],[Cons_Est_L_100km]]/100)
)</f>
        <v>0.12032279999999999</v>
      </c>
      <c r="V126" s="6">
        <f>SUM(Raw_FuelLog[Amount_EUR]) / SUM(Raw_FuelLog[Distance_km])</f>
        <v>0.10532001395916946</v>
      </c>
      <c r="W126" cm="1">
        <f t="array" ref="W126">IF(Raw_FuelLog[[#This Row],[ID]]=1,0,Raw_FuelLog[[#This Row],[Date]]-INDEX(Raw_FuelLog[Date],Raw_FuelLog[[#This Row],[ID]]-1))</f>
        <v>0</v>
      </c>
      <c r="X126" t="str">
        <f t="shared" si="8"/>
        <v>Same Day</v>
      </c>
      <c r="Y126" t="str">
        <f t="shared" si="9"/>
        <v>Foreign</v>
      </c>
    </row>
    <row r="127" spans="1:25" x14ac:dyDescent="0.25">
      <c r="A127" s="1">
        <v>126</v>
      </c>
      <c r="B127" s="2">
        <v>44676</v>
      </c>
      <c r="C127" s="1">
        <f t="shared" si="5"/>
        <v>25</v>
      </c>
      <c r="D127" s="1" t="str">
        <f>TEXT(Raw_FuelLog[[#This Row],[Date]], "mmm")</f>
        <v>Apr</v>
      </c>
      <c r="E127" s="1">
        <f t="shared" si="6"/>
        <v>2022</v>
      </c>
      <c r="F127" s="1">
        <v>49337</v>
      </c>
      <c r="G127" s="3">
        <v>42.1</v>
      </c>
      <c r="H127" s="3">
        <f>AVERAGE(Raw_FuelLog[Amount_EUR])</f>
        <v>43.897381818181827</v>
      </c>
      <c r="I127" s="6">
        <v>1.734</v>
      </c>
      <c r="J127" s="6">
        <f>AVERAGE(Raw_FuelLog[Price_EUR_L])</f>
        <v>1.5266109090909097</v>
      </c>
      <c r="K127" s="6">
        <v>24.28</v>
      </c>
      <c r="L127" s="6">
        <f>AVERAGE(Raw_FuelLog[Volume_L])</f>
        <v>28.621159999999996</v>
      </c>
      <c r="M127" s="3">
        <v>7.51</v>
      </c>
      <c r="N127" t="s">
        <v>45</v>
      </c>
      <c r="O127" t="s">
        <v>41</v>
      </c>
      <c r="P127" s="1">
        <v>1</v>
      </c>
      <c r="Q127" s="6">
        <v>7.51</v>
      </c>
      <c r="R127" s="3">
        <v>6.8584689345885712</v>
      </c>
      <c r="S127" s="1">
        <f t="shared" si="7"/>
        <v>346</v>
      </c>
      <c r="T127" s="7" t="s">
        <v>43</v>
      </c>
      <c r="U127" s="20">
        <f>IF(
    OR(Raw_FuelLog[[#This Row],[Cons_Est_L_100km]]="", Raw_FuelLog[[#This Row],[Price_EUR_L]]=""),
    "",
    Raw_FuelLog[[#This Row],[Price_EUR_L]] * (Raw_FuelLog[[#This Row],[Cons_Est_L_100km]]/100)
)</f>
        <v>0.13022339999999999</v>
      </c>
      <c r="V127" s="6">
        <f>SUM(Raw_FuelLog[Amount_EUR]) / SUM(Raw_FuelLog[Distance_km])</f>
        <v>0.10532001395916946</v>
      </c>
      <c r="W127" cm="1">
        <f t="array" ref="W127">IF(Raw_FuelLog[[#This Row],[ID]]=1,0,Raw_FuelLog[[#This Row],[Date]]-INDEX(Raw_FuelLog[Date],Raw_FuelLog[[#This Row],[ID]]-1))</f>
        <v>0</v>
      </c>
      <c r="X127" t="str">
        <f t="shared" si="8"/>
        <v>Same Day</v>
      </c>
      <c r="Y127" t="str">
        <f t="shared" si="9"/>
        <v>Foreign</v>
      </c>
    </row>
    <row r="128" spans="1:25" x14ac:dyDescent="0.25">
      <c r="A128" s="1">
        <v>127</v>
      </c>
      <c r="B128" s="2">
        <v>44684</v>
      </c>
      <c r="C128" s="1">
        <f t="shared" si="5"/>
        <v>3</v>
      </c>
      <c r="D128" s="1" t="str">
        <f>TEXT(Raw_FuelLog[[#This Row],[Date]], "mmm")</f>
        <v>May</v>
      </c>
      <c r="E128" s="1">
        <f t="shared" si="6"/>
        <v>2022</v>
      </c>
      <c r="F128" s="1">
        <v>49894</v>
      </c>
      <c r="G128" s="3">
        <v>82.8</v>
      </c>
      <c r="H128" s="3">
        <f>AVERAGE(Raw_FuelLog[Amount_EUR])</f>
        <v>43.897381818181827</v>
      </c>
      <c r="I128" s="6">
        <v>1.9790000000000001</v>
      </c>
      <c r="J128" s="6">
        <f>AVERAGE(Raw_FuelLog[Price_EUR_L])</f>
        <v>1.5266109090909097</v>
      </c>
      <c r="K128" s="6">
        <v>41.84</v>
      </c>
      <c r="L128" s="6">
        <f>AVERAGE(Raw_FuelLog[Volume_L])</f>
        <v>28.621159999999996</v>
      </c>
      <c r="M128" s="3">
        <v>6.52</v>
      </c>
      <c r="N128" t="s">
        <v>52</v>
      </c>
      <c r="O128" t="s">
        <v>33</v>
      </c>
      <c r="P128" s="1">
        <v>1</v>
      </c>
      <c r="Q128" s="6">
        <v>6.52</v>
      </c>
      <c r="R128" s="3">
        <v>6.8584689345885712</v>
      </c>
      <c r="S128" s="1">
        <f t="shared" si="7"/>
        <v>557</v>
      </c>
      <c r="T128" s="7">
        <v>95</v>
      </c>
      <c r="U128" s="20">
        <f>IF(
    OR(Raw_FuelLog[[#This Row],[Cons_Est_L_100km]]="", Raw_FuelLog[[#This Row],[Price_EUR_L]]=""),
    "",
    Raw_FuelLog[[#This Row],[Price_EUR_L]] * (Raw_FuelLog[[#This Row],[Cons_Est_L_100km]]/100)
)</f>
        <v>0.1290308</v>
      </c>
      <c r="V128" s="6">
        <f>SUM(Raw_FuelLog[Amount_EUR]) / SUM(Raw_FuelLog[Distance_km])</f>
        <v>0.10532001395916946</v>
      </c>
      <c r="W128" cm="1">
        <f t="array" ref="W128">IF(Raw_FuelLog[[#This Row],[ID]]=1,0,Raw_FuelLog[[#This Row],[Date]]-INDEX(Raw_FuelLog[Date],Raw_FuelLog[[#This Row],[ID]]-1))</f>
        <v>8</v>
      </c>
      <c r="X128" t="str">
        <f t="shared" si="8"/>
        <v>Single</v>
      </c>
      <c r="Y128" t="str">
        <f t="shared" si="9"/>
        <v>Foreign</v>
      </c>
    </row>
    <row r="129" spans="1:25" x14ac:dyDescent="0.25">
      <c r="A129" s="1">
        <v>128</v>
      </c>
      <c r="B129" s="2">
        <v>44693</v>
      </c>
      <c r="C129" s="1">
        <f t="shared" si="5"/>
        <v>12</v>
      </c>
      <c r="D129" s="1" t="str">
        <f>TEXT(Raw_FuelLog[[#This Row],[Date]], "mmm")</f>
        <v>May</v>
      </c>
      <c r="E129" s="1">
        <f t="shared" si="6"/>
        <v>2022</v>
      </c>
      <c r="F129" s="1">
        <v>50281</v>
      </c>
      <c r="G129" s="3">
        <v>48.9</v>
      </c>
      <c r="H129" s="3">
        <f>AVERAGE(Raw_FuelLog[Amount_EUR])</f>
        <v>43.897381818181827</v>
      </c>
      <c r="I129" s="6">
        <v>1.9390000000000001</v>
      </c>
      <c r="J129" s="6">
        <f>AVERAGE(Raw_FuelLog[Price_EUR_L])</f>
        <v>1.5266109090909097</v>
      </c>
      <c r="K129" s="6">
        <v>25.22</v>
      </c>
      <c r="L129" s="6">
        <f>AVERAGE(Raw_FuelLog[Volume_L])</f>
        <v>28.621159999999996</v>
      </c>
      <c r="M129" s="3">
        <v>6.36</v>
      </c>
      <c r="N129" t="s">
        <v>52</v>
      </c>
      <c r="O129" t="s">
        <v>33</v>
      </c>
      <c r="P129" s="1">
        <v>1</v>
      </c>
      <c r="Q129" s="6">
        <v>6.36</v>
      </c>
      <c r="R129" s="3">
        <v>6.8584689345885712</v>
      </c>
      <c r="S129" s="1">
        <f t="shared" si="7"/>
        <v>387</v>
      </c>
      <c r="T129" s="7">
        <v>95</v>
      </c>
      <c r="U129" s="20">
        <f>IF(
    OR(Raw_FuelLog[[#This Row],[Cons_Est_L_100km]]="", Raw_FuelLog[[#This Row],[Price_EUR_L]]=""),
    "",
    Raw_FuelLog[[#This Row],[Price_EUR_L]] * (Raw_FuelLog[[#This Row],[Cons_Est_L_100km]]/100)
)</f>
        <v>0.12332040000000001</v>
      </c>
      <c r="V129" s="6">
        <f>SUM(Raw_FuelLog[Amount_EUR]) / SUM(Raw_FuelLog[Distance_km])</f>
        <v>0.10532001395916946</v>
      </c>
      <c r="W129" cm="1">
        <f t="array" ref="W129">IF(Raw_FuelLog[[#This Row],[ID]]=1,0,Raw_FuelLog[[#This Row],[Date]]-INDEX(Raw_FuelLog[Date],Raw_FuelLog[[#This Row],[ID]]-1))</f>
        <v>9</v>
      </c>
      <c r="X129" t="str">
        <f t="shared" si="8"/>
        <v>Single</v>
      </c>
      <c r="Y129" t="str">
        <f t="shared" si="9"/>
        <v>Foreign</v>
      </c>
    </row>
    <row r="130" spans="1:25" x14ac:dyDescent="0.25">
      <c r="A130" s="1">
        <v>129</v>
      </c>
      <c r="B130" s="2">
        <v>44709</v>
      </c>
      <c r="C130" s="1">
        <f t="shared" ref="C130:C193" si="10">DAY(B130)</f>
        <v>28</v>
      </c>
      <c r="D130" s="1" t="str">
        <f>TEXT(Raw_FuelLog[[#This Row],[Date]], "mmm")</f>
        <v>May</v>
      </c>
      <c r="E130" s="1">
        <f t="shared" ref="E130:E193" si="11">YEAR(B130)</f>
        <v>2022</v>
      </c>
      <c r="F130" s="1">
        <v>50897</v>
      </c>
      <c r="G130" s="3">
        <v>45</v>
      </c>
      <c r="H130" s="3">
        <f>AVERAGE(Raw_FuelLog[Amount_EUR])</f>
        <v>43.897381818181827</v>
      </c>
      <c r="I130" s="6">
        <v>2.1389999999999998</v>
      </c>
      <c r="J130" s="6">
        <f>AVERAGE(Raw_FuelLog[Price_EUR_L])</f>
        <v>1.5266109090909097</v>
      </c>
      <c r="K130" s="6">
        <v>21.038</v>
      </c>
      <c r="L130" s="6">
        <f>AVERAGE(Raw_FuelLog[Volume_L])</f>
        <v>28.621159999999996</v>
      </c>
      <c r="N130" t="s">
        <v>52</v>
      </c>
      <c r="O130" t="s">
        <v>33</v>
      </c>
      <c r="P130" s="1">
        <v>0</v>
      </c>
      <c r="Q130" s="6">
        <v>6.173</v>
      </c>
      <c r="R130" s="3">
        <v>6.8584689345885712</v>
      </c>
      <c r="S130" s="1">
        <f t="shared" ref="S130:S193" si="12">IF(ROW()=2, F130, F130 - F129)</f>
        <v>616</v>
      </c>
      <c r="T130" s="7">
        <v>95</v>
      </c>
      <c r="U130" s="20">
        <f>IF(
    OR(Raw_FuelLog[[#This Row],[Cons_Est_L_100km]]="", Raw_FuelLog[[#This Row],[Price_EUR_L]]=""),
    "",
    Raw_FuelLog[[#This Row],[Price_EUR_L]] * (Raw_FuelLog[[#This Row],[Cons_Est_L_100km]]/100)
)</f>
        <v>0.13204046999999999</v>
      </c>
      <c r="V130" s="6">
        <f>SUM(Raw_FuelLog[Amount_EUR]) / SUM(Raw_FuelLog[Distance_km])</f>
        <v>0.10532001395916946</v>
      </c>
      <c r="W130" cm="1">
        <f t="array" ref="W130">IF(Raw_FuelLog[[#This Row],[ID]]=1,0,Raw_FuelLog[[#This Row],[Date]]-INDEX(Raw_FuelLog[Date],Raw_FuelLog[[#This Row],[ID]]-1))</f>
        <v>16</v>
      </c>
      <c r="X130" t="str">
        <f t="shared" ref="X130:X193" si="13">IF(COUNTIF($B$2:$B$276,B130)&gt;1,"Same Day","Single")</f>
        <v>Single</v>
      </c>
      <c r="Y130" t="str">
        <f t="shared" ref="Y130:Y193" si="14">IF(O130="SK", "Domestic", "Foreign")</f>
        <v>Foreign</v>
      </c>
    </row>
    <row r="131" spans="1:25" x14ac:dyDescent="0.25">
      <c r="A131" s="1">
        <v>130</v>
      </c>
      <c r="B131" s="2">
        <v>44719</v>
      </c>
      <c r="C131" s="1">
        <f t="shared" si="10"/>
        <v>7</v>
      </c>
      <c r="D131" s="1" t="str">
        <f>TEXT(Raw_FuelLog[[#This Row],[Date]], "mmm")</f>
        <v>Jun</v>
      </c>
      <c r="E131" s="1">
        <f t="shared" si="11"/>
        <v>2022</v>
      </c>
      <c r="F131" s="1">
        <v>51250</v>
      </c>
      <c r="G131" s="3">
        <v>30.1</v>
      </c>
      <c r="H131" s="3">
        <f>AVERAGE(Raw_FuelLog[Amount_EUR])</f>
        <v>43.897381818181827</v>
      </c>
      <c r="I131" s="6">
        <v>1.909</v>
      </c>
      <c r="J131" s="6">
        <f>AVERAGE(Raw_FuelLog[Price_EUR_L])</f>
        <v>1.5266109090909097</v>
      </c>
      <c r="K131" s="6">
        <v>15.77</v>
      </c>
      <c r="L131" s="6">
        <f>AVERAGE(Raw_FuelLog[Volume_L])</f>
        <v>28.621159999999996</v>
      </c>
      <c r="N131" t="s">
        <v>48</v>
      </c>
      <c r="O131" t="s">
        <v>33</v>
      </c>
      <c r="P131" s="1">
        <v>0</v>
      </c>
      <c r="Q131" s="6">
        <v>5.7625473214285714</v>
      </c>
      <c r="R131" s="3">
        <v>6.8584689345885712</v>
      </c>
      <c r="S131" s="1">
        <f t="shared" si="12"/>
        <v>353</v>
      </c>
      <c r="T131" s="7">
        <v>95</v>
      </c>
      <c r="U131" s="20">
        <f>IF(
    OR(Raw_FuelLog[[#This Row],[Cons_Est_L_100km]]="", Raw_FuelLog[[#This Row],[Price_EUR_L]]=""),
    "",
    Raw_FuelLog[[#This Row],[Price_EUR_L]] * (Raw_FuelLog[[#This Row],[Cons_Est_L_100km]]/100)
)</f>
        <v>0.11000702836607143</v>
      </c>
      <c r="V131" s="6">
        <f>SUM(Raw_FuelLog[Amount_EUR]) / SUM(Raw_FuelLog[Distance_km])</f>
        <v>0.10532001395916946</v>
      </c>
      <c r="W131" cm="1">
        <f t="array" ref="W131">IF(Raw_FuelLog[[#This Row],[ID]]=1,0,Raw_FuelLog[[#This Row],[Date]]-INDEX(Raw_FuelLog[Date],Raw_FuelLog[[#This Row],[ID]]-1))</f>
        <v>10</v>
      </c>
      <c r="X131" t="str">
        <f t="shared" si="13"/>
        <v>Single</v>
      </c>
      <c r="Y131" t="str">
        <f t="shared" si="14"/>
        <v>Foreign</v>
      </c>
    </row>
    <row r="132" spans="1:25" x14ac:dyDescent="0.25">
      <c r="A132" s="1">
        <v>131</v>
      </c>
      <c r="B132" s="2">
        <v>44723</v>
      </c>
      <c r="C132" s="1">
        <f t="shared" si="10"/>
        <v>11</v>
      </c>
      <c r="D132" s="1" t="str">
        <f>TEXT(Raw_FuelLog[[#This Row],[Date]], "mmm")</f>
        <v>Jun</v>
      </c>
      <c r="E132" s="1">
        <f t="shared" si="11"/>
        <v>2022</v>
      </c>
      <c r="F132" s="1">
        <v>51401</v>
      </c>
      <c r="G132" s="3">
        <v>66.400000000000006</v>
      </c>
      <c r="H132" s="3">
        <f>AVERAGE(Raw_FuelLog[Amount_EUR])</f>
        <v>43.897381818181827</v>
      </c>
      <c r="I132" s="6">
        <v>1.929</v>
      </c>
      <c r="J132" s="6">
        <f>AVERAGE(Raw_FuelLog[Price_EUR_L])</f>
        <v>1.5266109090909097</v>
      </c>
      <c r="K132" s="6">
        <v>34.421999999999997</v>
      </c>
      <c r="L132" s="6">
        <f>AVERAGE(Raw_FuelLog[Volume_L])</f>
        <v>28.621159999999996</v>
      </c>
      <c r="M132" s="3">
        <v>6.02</v>
      </c>
      <c r="N132" t="s">
        <v>52</v>
      </c>
      <c r="O132" t="s">
        <v>33</v>
      </c>
      <c r="P132" s="1">
        <v>1</v>
      </c>
      <c r="Q132" s="6">
        <v>6.02</v>
      </c>
      <c r="R132" s="3">
        <v>6.8584689345885712</v>
      </c>
      <c r="S132" s="1">
        <f t="shared" si="12"/>
        <v>151</v>
      </c>
      <c r="T132" s="7">
        <v>95</v>
      </c>
      <c r="U132" s="20">
        <f>IF(
    OR(Raw_FuelLog[[#This Row],[Cons_Est_L_100km]]="", Raw_FuelLog[[#This Row],[Price_EUR_L]]=""),
    "",
    Raw_FuelLog[[#This Row],[Price_EUR_L]] * (Raw_FuelLog[[#This Row],[Cons_Est_L_100km]]/100)
)</f>
        <v>0.1161258</v>
      </c>
      <c r="V132" s="6">
        <f>SUM(Raw_FuelLog[Amount_EUR]) / SUM(Raw_FuelLog[Distance_km])</f>
        <v>0.10532001395916946</v>
      </c>
      <c r="W132" cm="1">
        <f t="array" ref="W132">IF(Raw_FuelLog[[#This Row],[ID]]=1,0,Raw_FuelLog[[#This Row],[Date]]-INDEX(Raw_FuelLog[Date],Raw_FuelLog[[#This Row],[ID]]-1))</f>
        <v>4</v>
      </c>
      <c r="X132" t="str">
        <f t="shared" si="13"/>
        <v>Same Day</v>
      </c>
      <c r="Y132" t="str">
        <f t="shared" si="14"/>
        <v>Foreign</v>
      </c>
    </row>
    <row r="133" spans="1:25" x14ac:dyDescent="0.25">
      <c r="A133" s="1">
        <v>132</v>
      </c>
      <c r="B133" s="2">
        <v>44723</v>
      </c>
      <c r="C133" s="1">
        <f t="shared" si="10"/>
        <v>11</v>
      </c>
      <c r="D133" s="1" t="str">
        <f>TEXT(Raw_FuelLog[[#This Row],[Date]], "mmm")</f>
        <v>Jun</v>
      </c>
      <c r="E133" s="1">
        <f t="shared" si="11"/>
        <v>2022</v>
      </c>
      <c r="F133" s="1">
        <v>52054</v>
      </c>
      <c r="G133" s="3">
        <v>76.28</v>
      </c>
      <c r="H133" s="3">
        <f>AVERAGE(Raw_FuelLog[Amount_EUR])</f>
        <v>43.897381818181827</v>
      </c>
      <c r="I133" s="6">
        <v>1.94</v>
      </c>
      <c r="J133" s="6">
        <f>AVERAGE(Raw_FuelLog[Price_EUR_L])</f>
        <v>1.5266109090909097</v>
      </c>
      <c r="K133" s="6">
        <v>39.32</v>
      </c>
      <c r="L133" s="6">
        <f>AVERAGE(Raw_FuelLog[Volume_L])</f>
        <v>28.621159999999996</v>
      </c>
      <c r="M133" s="3">
        <v>6.9</v>
      </c>
      <c r="N133" t="s">
        <v>55</v>
      </c>
      <c r="O133" t="s">
        <v>26</v>
      </c>
      <c r="P133" s="1">
        <v>1</v>
      </c>
      <c r="Q133" s="6">
        <v>6.9</v>
      </c>
      <c r="R133" s="3">
        <v>6.8584689345885712</v>
      </c>
      <c r="S133" s="1">
        <f t="shared" si="12"/>
        <v>653</v>
      </c>
      <c r="T133" s="7">
        <v>95</v>
      </c>
      <c r="U133" s="20">
        <f>IF(
    OR(Raw_FuelLog[[#This Row],[Cons_Est_L_100km]]="", Raw_FuelLog[[#This Row],[Price_EUR_L]]=""),
    "",
    Raw_FuelLog[[#This Row],[Price_EUR_L]] * (Raw_FuelLog[[#This Row],[Cons_Est_L_100km]]/100)
)</f>
        <v>0.13386000000000001</v>
      </c>
      <c r="V133" s="6">
        <f>SUM(Raw_FuelLog[Amount_EUR]) / SUM(Raw_FuelLog[Distance_km])</f>
        <v>0.10532001395916946</v>
      </c>
      <c r="W133" cm="1">
        <f t="array" ref="W133">IF(Raw_FuelLog[[#This Row],[ID]]=1,0,Raw_FuelLog[[#This Row],[Date]]-INDEX(Raw_FuelLog[Date],Raw_FuelLog[[#This Row],[ID]]-1))</f>
        <v>0</v>
      </c>
      <c r="X133" t="str">
        <f t="shared" si="13"/>
        <v>Same Day</v>
      </c>
      <c r="Y133" t="str">
        <f t="shared" si="14"/>
        <v>Domestic</v>
      </c>
    </row>
    <row r="134" spans="1:25" x14ac:dyDescent="0.25">
      <c r="A134" s="1">
        <v>133</v>
      </c>
      <c r="B134" s="2">
        <v>44727</v>
      </c>
      <c r="C134" s="1">
        <f t="shared" si="10"/>
        <v>15</v>
      </c>
      <c r="D134" s="1" t="str">
        <f>TEXT(Raw_FuelLog[[#This Row],[Date]], "mmm")</f>
        <v>Jun</v>
      </c>
      <c r="E134" s="1">
        <f t="shared" si="11"/>
        <v>2022</v>
      </c>
      <c r="F134" s="1">
        <v>52587</v>
      </c>
      <c r="G134" s="3">
        <v>49.75</v>
      </c>
      <c r="H134" s="3">
        <f>AVERAGE(Raw_FuelLog[Amount_EUR])</f>
        <v>43.897381818181827</v>
      </c>
      <c r="I134" s="6">
        <v>1.9039999999999999</v>
      </c>
      <c r="J134" s="6">
        <f>AVERAGE(Raw_FuelLog[Price_EUR_L])</f>
        <v>1.5266109090909097</v>
      </c>
      <c r="K134" s="6">
        <v>26.13</v>
      </c>
      <c r="L134" s="6">
        <f>AVERAGE(Raw_FuelLog[Volume_L])</f>
        <v>28.621159999999996</v>
      </c>
      <c r="N134" t="s">
        <v>28</v>
      </c>
      <c r="O134" t="s">
        <v>26</v>
      </c>
      <c r="P134" s="1">
        <v>0</v>
      </c>
      <c r="Q134" s="6">
        <v>6.4200453091684437</v>
      </c>
      <c r="R134" s="3">
        <v>6.8584689345885712</v>
      </c>
      <c r="S134" s="1">
        <f t="shared" si="12"/>
        <v>533</v>
      </c>
      <c r="T134" s="7">
        <v>95</v>
      </c>
      <c r="U134" s="20">
        <f>IF(
    OR(Raw_FuelLog[[#This Row],[Cons_Est_L_100km]]="", Raw_FuelLog[[#This Row],[Price_EUR_L]]=""),
    "",
    Raw_FuelLog[[#This Row],[Price_EUR_L]] * (Raw_FuelLog[[#This Row],[Cons_Est_L_100km]]/100)
)</f>
        <v>0.12223766268656718</v>
      </c>
      <c r="V134" s="6">
        <f>SUM(Raw_FuelLog[Amount_EUR]) / SUM(Raw_FuelLog[Distance_km])</f>
        <v>0.10532001395916946</v>
      </c>
      <c r="W134" cm="1">
        <f t="array" ref="W134">IF(Raw_FuelLog[[#This Row],[ID]]=1,0,Raw_FuelLog[[#This Row],[Date]]-INDEX(Raw_FuelLog[Date],Raw_FuelLog[[#This Row],[ID]]-1))</f>
        <v>4</v>
      </c>
      <c r="X134" t="str">
        <f t="shared" si="13"/>
        <v>Single</v>
      </c>
      <c r="Y134" t="str">
        <f t="shared" si="14"/>
        <v>Domestic</v>
      </c>
    </row>
    <row r="135" spans="1:25" x14ac:dyDescent="0.25">
      <c r="A135" s="1">
        <v>134</v>
      </c>
      <c r="B135" s="2">
        <v>44738</v>
      </c>
      <c r="C135" s="1">
        <f t="shared" si="10"/>
        <v>26</v>
      </c>
      <c r="D135" s="1" t="str">
        <f>TEXT(Raw_FuelLog[[#This Row],[Date]], "mmm")</f>
        <v>Jun</v>
      </c>
      <c r="E135" s="1">
        <f t="shared" si="11"/>
        <v>2022</v>
      </c>
      <c r="F135" s="1">
        <v>52992</v>
      </c>
      <c r="G135" s="3">
        <v>73.63</v>
      </c>
      <c r="H135" s="3">
        <f>AVERAGE(Raw_FuelLog[Amount_EUR])</f>
        <v>43.897381818181827</v>
      </c>
      <c r="I135" s="6">
        <v>1.909</v>
      </c>
      <c r="J135" s="6">
        <f>AVERAGE(Raw_FuelLog[Price_EUR_L])</f>
        <v>1.5266109090909097</v>
      </c>
      <c r="K135" s="6">
        <v>38.56</v>
      </c>
      <c r="L135" s="6">
        <f>AVERAGE(Raw_FuelLog[Volume_L])</f>
        <v>28.621159999999996</v>
      </c>
      <c r="M135" s="3">
        <v>6.65</v>
      </c>
      <c r="N135" t="s">
        <v>39</v>
      </c>
      <c r="O135" t="s">
        <v>26</v>
      </c>
      <c r="P135" s="1">
        <v>1</v>
      </c>
      <c r="Q135" s="6">
        <v>6.65</v>
      </c>
      <c r="R135" s="3">
        <v>6.8584689345885712</v>
      </c>
      <c r="S135" s="1">
        <f t="shared" si="12"/>
        <v>405</v>
      </c>
      <c r="T135" s="7">
        <v>95</v>
      </c>
      <c r="U135" s="20">
        <f>IF(
    OR(Raw_FuelLog[[#This Row],[Cons_Est_L_100km]]="", Raw_FuelLog[[#This Row],[Price_EUR_L]]=""),
    "",
    Raw_FuelLog[[#This Row],[Price_EUR_L]] * (Raw_FuelLog[[#This Row],[Cons_Est_L_100km]]/100)
)</f>
        <v>0.12694850000000002</v>
      </c>
      <c r="V135" s="6">
        <f>SUM(Raw_FuelLog[Amount_EUR]) / SUM(Raw_FuelLog[Distance_km])</f>
        <v>0.10532001395916946</v>
      </c>
      <c r="W135" cm="1">
        <f t="array" ref="W135">IF(Raw_FuelLog[[#This Row],[ID]]=1,0,Raw_FuelLog[[#This Row],[Date]]-INDEX(Raw_FuelLog[Date],Raw_FuelLog[[#This Row],[ID]]-1))</f>
        <v>11</v>
      </c>
      <c r="X135" t="str">
        <f t="shared" si="13"/>
        <v>Single</v>
      </c>
      <c r="Y135" t="str">
        <f t="shared" si="14"/>
        <v>Domestic</v>
      </c>
    </row>
    <row r="136" spans="1:25" x14ac:dyDescent="0.25">
      <c r="A136" s="1">
        <v>135</v>
      </c>
      <c r="B136" s="2">
        <v>44742</v>
      </c>
      <c r="C136" s="1">
        <f t="shared" si="10"/>
        <v>30</v>
      </c>
      <c r="D136" s="1" t="str">
        <f>TEXT(Raw_FuelLog[[#This Row],[Date]], "mmm")</f>
        <v>Jun</v>
      </c>
      <c r="E136" s="1">
        <f t="shared" si="11"/>
        <v>2022</v>
      </c>
      <c r="F136" s="1">
        <v>53585</v>
      </c>
      <c r="G136" s="3">
        <v>76.430000000000007</v>
      </c>
      <c r="H136" s="3">
        <f>AVERAGE(Raw_FuelLog[Amount_EUR])</f>
        <v>43.897381818181827</v>
      </c>
      <c r="I136" s="6">
        <v>1.9390000000000001</v>
      </c>
      <c r="J136" s="6">
        <f>AVERAGE(Raw_FuelLog[Price_EUR_L])</f>
        <v>1.5266109090909097</v>
      </c>
      <c r="K136" s="6">
        <v>39.409999999999997</v>
      </c>
      <c r="L136" s="6">
        <f>AVERAGE(Raw_FuelLog[Volume_L])</f>
        <v>28.621159999999996</v>
      </c>
      <c r="M136" s="3">
        <v>5.85</v>
      </c>
      <c r="N136" t="s">
        <v>39</v>
      </c>
      <c r="O136" t="s">
        <v>26</v>
      </c>
      <c r="P136" s="1">
        <v>1</v>
      </c>
      <c r="Q136" s="6">
        <v>5.85</v>
      </c>
      <c r="R136" s="3">
        <v>6.8584689345885712</v>
      </c>
      <c r="S136" s="1">
        <f t="shared" si="12"/>
        <v>593</v>
      </c>
      <c r="T136" s="7">
        <v>95</v>
      </c>
      <c r="U136" s="20">
        <f>IF(
    OR(Raw_FuelLog[[#This Row],[Cons_Est_L_100km]]="", Raw_FuelLog[[#This Row],[Price_EUR_L]]=""),
    "",
    Raw_FuelLog[[#This Row],[Price_EUR_L]] * (Raw_FuelLog[[#This Row],[Cons_Est_L_100km]]/100)
)</f>
        <v>0.11343149999999999</v>
      </c>
      <c r="V136" s="6">
        <f>SUM(Raw_FuelLog[Amount_EUR]) / SUM(Raw_FuelLog[Distance_km])</f>
        <v>0.10532001395916946</v>
      </c>
      <c r="W136" cm="1">
        <f t="array" ref="W136">IF(Raw_FuelLog[[#This Row],[ID]]=1,0,Raw_FuelLog[[#This Row],[Date]]-INDEX(Raw_FuelLog[Date],Raw_FuelLog[[#This Row],[ID]]-1))</f>
        <v>4</v>
      </c>
      <c r="X136" t="str">
        <f t="shared" si="13"/>
        <v>Single</v>
      </c>
      <c r="Y136" t="str">
        <f t="shared" si="14"/>
        <v>Domestic</v>
      </c>
    </row>
    <row r="137" spans="1:25" x14ac:dyDescent="0.25">
      <c r="A137" s="1">
        <v>136</v>
      </c>
      <c r="B137" s="2">
        <v>44745</v>
      </c>
      <c r="C137" s="1">
        <f t="shared" si="10"/>
        <v>3</v>
      </c>
      <c r="D137" s="1" t="str">
        <f>TEXT(Raw_FuelLog[[#This Row],[Date]], "mmm")</f>
        <v>Jul</v>
      </c>
      <c r="E137" s="1">
        <f t="shared" si="11"/>
        <v>2022</v>
      </c>
      <c r="F137" s="1">
        <v>54052</v>
      </c>
      <c r="G137" s="3">
        <v>52.7</v>
      </c>
      <c r="H137" s="3">
        <f>AVERAGE(Raw_FuelLog[Amount_EUR])</f>
        <v>43.897381818181827</v>
      </c>
      <c r="I137" s="6">
        <v>1.929</v>
      </c>
      <c r="J137" s="6">
        <f>AVERAGE(Raw_FuelLog[Price_EUR_L])</f>
        <v>1.5266109090909097</v>
      </c>
      <c r="K137" s="6">
        <v>27.32</v>
      </c>
      <c r="L137" s="6">
        <f>AVERAGE(Raw_FuelLog[Volume_L])</f>
        <v>28.621159999999996</v>
      </c>
      <c r="M137" s="3">
        <v>8</v>
      </c>
      <c r="N137" t="s">
        <v>56</v>
      </c>
      <c r="O137" t="s">
        <v>41</v>
      </c>
      <c r="P137" s="1">
        <v>1</v>
      </c>
      <c r="Q137" s="6">
        <v>8</v>
      </c>
      <c r="R137" s="3">
        <v>6.8584689345885712</v>
      </c>
      <c r="S137" s="1">
        <f t="shared" si="12"/>
        <v>467</v>
      </c>
      <c r="T137" s="7" t="s">
        <v>43</v>
      </c>
      <c r="U137" s="20">
        <f>IF(
    OR(Raw_FuelLog[[#This Row],[Cons_Est_L_100km]]="", Raw_FuelLog[[#This Row],[Price_EUR_L]]=""),
    "",
    Raw_FuelLog[[#This Row],[Price_EUR_L]] * (Raw_FuelLog[[#This Row],[Cons_Est_L_100km]]/100)
)</f>
        <v>0.15432000000000001</v>
      </c>
      <c r="V137" s="6">
        <f>SUM(Raw_FuelLog[Amount_EUR]) / SUM(Raw_FuelLog[Distance_km])</f>
        <v>0.10532001395916946</v>
      </c>
      <c r="W137" cm="1">
        <f t="array" ref="W137">IF(Raw_FuelLog[[#This Row],[ID]]=1,0,Raw_FuelLog[[#This Row],[Date]]-INDEX(Raw_FuelLog[Date],Raw_FuelLog[[#This Row],[ID]]-1))</f>
        <v>3</v>
      </c>
      <c r="X137" t="str">
        <f t="shared" si="13"/>
        <v>Same Day</v>
      </c>
      <c r="Y137" t="str">
        <f t="shared" si="14"/>
        <v>Foreign</v>
      </c>
    </row>
    <row r="138" spans="1:25" x14ac:dyDescent="0.25">
      <c r="A138" s="1">
        <v>137</v>
      </c>
      <c r="B138" s="2">
        <v>44745</v>
      </c>
      <c r="C138" s="1">
        <f t="shared" si="10"/>
        <v>3</v>
      </c>
      <c r="D138" s="1" t="str">
        <f>TEXT(Raw_FuelLog[[#This Row],[Date]], "mmm")</f>
        <v>Jul</v>
      </c>
      <c r="E138" s="1">
        <f t="shared" si="11"/>
        <v>2022</v>
      </c>
      <c r="F138" s="1">
        <v>54389</v>
      </c>
      <c r="G138" s="3">
        <v>20</v>
      </c>
      <c r="H138" s="3">
        <f>AVERAGE(Raw_FuelLog[Amount_EUR])</f>
        <v>43.897381818181827</v>
      </c>
      <c r="I138" s="6">
        <v>2.0329999999999999</v>
      </c>
      <c r="J138" s="6">
        <f>AVERAGE(Raw_FuelLog[Price_EUR_L])</f>
        <v>1.5266109090909097</v>
      </c>
      <c r="K138" s="6">
        <v>9.84</v>
      </c>
      <c r="L138" s="6">
        <f>AVERAGE(Raw_FuelLog[Volume_L])</f>
        <v>28.621159999999996</v>
      </c>
      <c r="N138" t="s">
        <v>45</v>
      </c>
      <c r="O138" t="s">
        <v>33</v>
      </c>
      <c r="P138" s="1">
        <v>0</v>
      </c>
      <c r="Q138" s="6">
        <v>6.9233422712933752</v>
      </c>
      <c r="R138" s="3">
        <v>6.8584689345885712</v>
      </c>
      <c r="S138" s="1">
        <f t="shared" si="12"/>
        <v>337</v>
      </c>
      <c r="T138" s="7" t="s">
        <v>43</v>
      </c>
      <c r="U138" s="20">
        <f>IF(
    OR(Raw_FuelLog[[#This Row],[Cons_Est_L_100km]]="", Raw_FuelLog[[#This Row],[Price_EUR_L]]=""),
    "",
    Raw_FuelLog[[#This Row],[Price_EUR_L]] * (Raw_FuelLog[[#This Row],[Cons_Est_L_100km]]/100)
)</f>
        <v>0.14075154837539433</v>
      </c>
      <c r="V138" s="6">
        <f>SUM(Raw_FuelLog[Amount_EUR]) / SUM(Raw_FuelLog[Distance_km])</f>
        <v>0.10532001395916946</v>
      </c>
      <c r="W138" cm="1">
        <f t="array" ref="W138">IF(Raw_FuelLog[[#This Row],[ID]]=1,0,Raw_FuelLog[[#This Row],[Date]]-INDEX(Raw_FuelLog[Date],Raw_FuelLog[[#This Row],[ID]]-1))</f>
        <v>0</v>
      </c>
      <c r="X138" t="str">
        <f t="shared" si="13"/>
        <v>Same Day</v>
      </c>
      <c r="Y138" t="str">
        <f t="shared" si="14"/>
        <v>Foreign</v>
      </c>
    </row>
    <row r="139" spans="1:25" x14ac:dyDescent="0.25">
      <c r="A139" s="1">
        <v>138</v>
      </c>
      <c r="B139" s="2">
        <v>44746</v>
      </c>
      <c r="C139" s="1">
        <f t="shared" si="10"/>
        <v>4</v>
      </c>
      <c r="D139" s="1" t="str">
        <f>TEXT(Raw_FuelLog[[#This Row],[Date]], "mmm")</f>
        <v>Jul</v>
      </c>
      <c r="E139" s="1">
        <f t="shared" si="11"/>
        <v>2022</v>
      </c>
      <c r="F139" s="1">
        <v>54686</v>
      </c>
      <c r="G139" s="3">
        <v>72.37</v>
      </c>
      <c r="H139" s="3">
        <f>AVERAGE(Raw_FuelLog[Amount_EUR])</f>
        <v>43.897381818181827</v>
      </c>
      <c r="I139" s="6">
        <v>1.7689999999999999</v>
      </c>
      <c r="J139" s="6">
        <f>AVERAGE(Raw_FuelLog[Price_EUR_L])</f>
        <v>1.5266109090909097</v>
      </c>
      <c r="K139" s="6">
        <v>40.909999999999997</v>
      </c>
      <c r="L139" s="6">
        <f>AVERAGE(Raw_FuelLog[Volume_L])</f>
        <v>28.621159999999996</v>
      </c>
      <c r="M139" s="3">
        <v>6.66</v>
      </c>
      <c r="N139" t="s">
        <v>52</v>
      </c>
      <c r="O139" t="s">
        <v>33</v>
      </c>
      <c r="P139" s="1">
        <v>1</v>
      </c>
      <c r="Q139" s="6">
        <v>6.66</v>
      </c>
      <c r="R139" s="3">
        <v>6.8584689345885712</v>
      </c>
      <c r="S139" s="1">
        <f t="shared" si="12"/>
        <v>297</v>
      </c>
      <c r="T139" s="7">
        <v>95</v>
      </c>
      <c r="U139" s="20">
        <f>IF(
    OR(Raw_FuelLog[[#This Row],[Cons_Est_L_100km]]="", Raw_FuelLog[[#This Row],[Price_EUR_L]]=""),
    "",
    Raw_FuelLog[[#This Row],[Price_EUR_L]] * (Raw_FuelLog[[#This Row],[Cons_Est_L_100km]]/100)
)</f>
        <v>0.1178154</v>
      </c>
      <c r="V139" s="6">
        <f>SUM(Raw_FuelLog[Amount_EUR]) / SUM(Raw_FuelLog[Distance_km])</f>
        <v>0.10532001395916946</v>
      </c>
      <c r="W139" cm="1">
        <f t="array" ref="W139">IF(Raw_FuelLog[[#This Row],[ID]]=1,0,Raw_FuelLog[[#This Row],[Date]]-INDEX(Raw_FuelLog[Date],Raw_FuelLog[[#This Row],[ID]]-1))</f>
        <v>1</v>
      </c>
      <c r="X139" t="str">
        <f t="shared" si="13"/>
        <v>Single</v>
      </c>
      <c r="Y139" t="str">
        <f t="shared" si="14"/>
        <v>Foreign</v>
      </c>
    </row>
    <row r="140" spans="1:25" x14ac:dyDescent="0.25">
      <c r="A140" s="1">
        <v>139</v>
      </c>
      <c r="B140" s="2">
        <v>44760</v>
      </c>
      <c r="C140" s="1">
        <f t="shared" si="10"/>
        <v>18</v>
      </c>
      <c r="D140" s="1" t="str">
        <f>TEXT(Raw_FuelLog[[#This Row],[Date]], "mmm")</f>
        <v>Jul</v>
      </c>
      <c r="E140" s="1">
        <f t="shared" si="11"/>
        <v>2022</v>
      </c>
      <c r="F140" s="1">
        <v>55230</v>
      </c>
      <c r="G140" s="3">
        <v>61.59</v>
      </c>
      <c r="H140" s="3">
        <f>AVERAGE(Raw_FuelLog[Amount_EUR])</f>
        <v>43.897381818181827</v>
      </c>
      <c r="I140" s="6">
        <v>1.6990000000000001</v>
      </c>
      <c r="J140" s="6">
        <f>AVERAGE(Raw_FuelLog[Price_EUR_L])</f>
        <v>1.5266109090909097</v>
      </c>
      <c r="K140" s="6">
        <v>36.25</v>
      </c>
      <c r="L140" s="6">
        <f>AVERAGE(Raw_FuelLog[Volume_L])</f>
        <v>28.621159999999996</v>
      </c>
      <c r="M140" s="3">
        <v>6.45</v>
      </c>
      <c r="N140" t="s">
        <v>52</v>
      </c>
      <c r="O140" t="s">
        <v>33</v>
      </c>
      <c r="P140" s="1">
        <v>1</v>
      </c>
      <c r="Q140" s="6">
        <v>6.45</v>
      </c>
      <c r="R140" s="3">
        <v>6.8584689345885712</v>
      </c>
      <c r="S140" s="1">
        <f t="shared" si="12"/>
        <v>544</v>
      </c>
      <c r="T140" s="7">
        <v>95</v>
      </c>
      <c r="U140" s="20">
        <f>IF(
    OR(Raw_FuelLog[[#This Row],[Cons_Est_L_100km]]="", Raw_FuelLog[[#This Row],[Price_EUR_L]]=""),
    "",
    Raw_FuelLog[[#This Row],[Price_EUR_L]] * (Raw_FuelLog[[#This Row],[Cons_Est_L_100km]]/100)
)</f>
        <v>0.1095855</v>
      </c>
      <c r="V140" s="6">
        <f>SUM(Raw_FuelLog[Amount_EUR]) / SUM(Raw_FuelLog[Distance_km])</f>
        <v>0.10532001395916946</v>
      </c>
      <c r="W140" cm="1">
        <f t="array" ref="W140">IF(Raw_FuelLog[[#This Row],[ID]]=1,0,Raw_FuelLog[[#This Row],[Date]]-INDEX(Raw_FuelLog[Date],Raw_FuelLog[[#This Row],[ID]]-1))</f>
        <v>14</v>
      </c>
      <c r="X140" t="str">
        <f t="shared" si="13"/>
        <v>Single</v>
      </c>
      <c r="Y140" t="str">
        <f t="shared" si="14"/>
        <v>Foreign</v>
      </c>
    </row>
    <row r="141" spans="1:25" x14ac:dyDescent="0.25">
      <c r="A141" s="1">
        <v>140</v>
      </c>
      <c r="B141" s="2">
        <v>44774</v>
      </c>
      <c r="C141" s="1">
        <f t="shared" si="10"/>
        <v>1</v>
      </c>
      <c r="D141" s="1" t="str">
        <f>TEXT(Raw_FuelLog[[#This Row],[Date]], "mmm")</f>
        <v>Aug</v>
      </c>
      <c r="E141" s="1">
        <f t="shared" si="11"/>
        <v>2022</v>
      </c>
      <c r="F141" s="1">
        <v>55845</v>
      </c>
      <c r="G141" s="3">
        <v>68.16</v>
      </c>
      <c r="H141" s="3">
        <f>AVERAGE(Raw_FuelLog[Amount_EUR])</f>
        <v>43.897381818181827</v>
      </c>
      <c r="I141" s="6">
        <v>1.7190000000000001</v>
      </c>
      <c r="J141" s="6">
        <f>AVERAGE(Raw_FuelLog[Price_EUR_L])</f>
        <v>1.5266109090909097</v>
      </c>
      <c r="K141" s="6">
        <v>39.65</v>
      </c>
      <c r="L141" s="6">
        <f>AVERAGE(Raw_FuelLog[Volume_L])</f>
        <v>28.621159999999996</v>
      </c>
      <c r="M141" s="3">
        <v>6.45</v>
      </c>
      <c r="N141" t="s">
        <v>48</v>
      </c>
      <c r="O141" t="s">
        <v>33</v>
      </c>
      <c r="P141" s="1">
        <v>1</v>
      </c>
      <c r="Q141" s="6">
        <v>6.45</v>
      </c>
      <c r="R141" s="3">
        <v>6.8584689345885712</v>
      </c>
      <c r="S141" s="1">
        <f t="shared" si="12"/>
        <v>615</v>
      </c>
      <c r="T141" s="7">
        <v>95</v>
      </c>
      <c r="U141" s="20">
        <f>IF(
    OR(Raw_FuelLog[[#This Row],[Cons_Est_L_100km]]="", Raw_FuelLog[[#This Row],[Price_EUR_L]]=""),
    "",
    Raw_FuelLog[[#This Row],[Price_EUR_L]] * (Raw_FuelLog[[#This Row],[Cons_Est_L_100km]]/100)
)</f>
        <v>0.1108755</v>
      </c>
      <c r="V141" s="6">
        <f>SUM(Raw_FuelLog[Amount_EUR]) / SUM(Raw_FuelLog[Distance_km])</f>
        <v>0.10532001395916946</v>
      </c>
      <c r="W141" cm="1">
        <f t="array" ref="W141">IF(Raw_FuelLog[[#This Row],[ID]]=1,0,Raw_FuelLog[[#This Row],[Date]]-INDEX(Raw_FuelLog[Date],Raw_FuelLog[[#This Row],[ID]]-1))</f>
        <v>14</v>
      </c>
      <c r="X141" t="str">
        <f t="shared" si="13"/>
        <v>Single</v>
      </c>
      <c r="Y141" t="str">
        <f t="shared" si="14"/>
        <v>Foreign</v>
      </c>
    </row>
    <row r="142" spans="1:25" x14ac:dyDescent="0.25">
      <c r="A142" s="1">
        <v>141</v>
      </c>
      <c r="B142" s="2">
        <v>44787</v>
      </c>
      <c r="C142" s="1">
        <f t="shared" si="10"/>
        <v>14</v>
      </c>
      <c r="D142" s="1" t="str">
        <f>TEXT(Raw_FuelLog[[#This Row],[Date]], "mmm")</f>
        <v>Aug</v>
      </c>
      <c r="E142" s="1">
        <f t="shared" si="11"/>
        <v>2022</v>
      </c>
      <c r="F142" s="1">
        <v>56363</v>
      </c>
      <c r="G142" s="3">
        <v>54.76</v>
      </c>
      <c r="H142" s="3">
        <f>AVERAGE(Raw_FuelLog[Amount_EUR])</f>
        <v>43.897381818181827</v>
      </c>
      <c r="I142" s="6">
        <v>1.639</v>
      </c>
      <c r="J142" s="6">
        <f>AVERAGE(Raw_FuelLog[Price_EUR_L])</f>
        <v>1.5266109090909097</v>
      </c>
      <c r="K142" s="6">
        <v>33.409999999999997</v>
      </c>
      <c r="L142" s="6">
        <f>AVERAGE(Raw_FuelLog[Volume_L])</f>
        <v>28.621159999999996</v>
      </c>
      <c r="M142" s="3">
        <v>5.78</v>
      </c>
      <c r="N142" t="s">
        <v>52</v>
      </c>
      <c r="O142" t="s">
        <v>33</v>
      </c>
      <c r="P142" s="1">
        <v>1</v>
      </c>
      <c r="Q142" s="6">
        <v>5.78</v>
      </c>
      <c r="R142" s="3">
        <v>6.8584689345885712</v>
      </c>
      <c r="S142" s="1">
        <f t="shared" si="12"/>
        <v>518</v>
      </c>
      <c r="T142" s="7">
        <v>95</v>
      </c>
      <c r="U142" s="20">
        <f>IF(
    OR(Raw_FuelLog[[#This Row],[Cons_Est_L_100km]]="", Raw_FuelLog[[#This Row],[Price_EUR_L]]=""),
    "",
    Raw_FuelLog[[#This Row],[Price_EUR_L]] * (Raw_FuelLog[[#This Row],[Cons_Est_L_100km]]/100)
)</f>
        <v>9.4734200000000005E-2</v>
      </c>
      <c r="V142" s="6">
        <f>SUM(Raw_FuelLog[Amount_EUR]) / SUM(Raw_FuelLog[Distance_km])</f>
        <v>0.10532001395916946</v>
      </c>
      <c r="W142" cm="1">
        <f t="array" ref="W142">IF(Raw_FuelLog[[#This Row],[ID]]=1,0,Raw_FuelLog[[#This Row],[Date]]-INDEX(Raw_FuelLog[Date],Raw_FuelLog[[#This Row],[ID]]-1))</f>
        <v>13</v>
      </c>
      <c r="X142" t="str">
        <f t="shared" si="13"/>
        <v>Single</v>
      </c>
      <c r="Y142" t="str">
        <f t="shared" si="14"/>
        <v>Foreign</v>
      </c>
    </row>
    <row r="143" spans="1:25" x14ac:dyDescent="0.25">
      <c r="A143" s="1">
        <v>142</v>
      </c>
      <c r="B143" s="2">
        <v>44788</v>
      </c>
      <c r="C143" s="1">
        <f t="shared" si="10"/>
        <v>15</v>
      </c>
      <c r="D143" s="1" t="str">
        <f>TEXT(Raw_FuelLog[[#This Row],[Date]], "mmm")</f>
        <v>Aug</v>
      </c>
      <c r="E143" s="1">
        <f t="shared" si="11"/>
        <v>2022</v>
      </c>
      <c r="F143" s="1">
        <v>56676</v>
      </c>
      <c r="G143" s="3">
        <v>31.87</v>
      </c>
      <c r="H143" s="3">
        <f>AVERAGE(Raw_FuelLog[Amount_EUR])</f>
        <v>43.897381818181827</v>
      </c>
      <c r="I143" s="6">
        <v>1.7609999999999999</v>
      </c>
      <c r="J143" s="6">
        <f>AVERAGE(Raw_FuelLog[Price_EUR_L])</f>
        <v>1.5266109090909097</v>
      </c>
      <c r="K143" s="6">
        <v>18.100000000000001</v>
      </c>
      <c r="L143" s="6">
        <f>AVERAGE(Raw_FuelLog[Volume_L])</f>
        <v>28.621159999999996</v>
      </c>
      <c r="M143" s="3">
        <v>6.28</v>
      </c>
      <c r="N143" t="s">
        <v>45</v>
      </c>
      <c r="O143" t="s">
        <v>41</v>
      </c>
      <c r="P143" s="1">
        <v>1</v>
      </c>
      <c r="Q143" s="6">
        <v>6.28</v>
      </c>
      <c r="R143" s="3">
        <v>6.8584689345885712</v>
      </c>
      <c r="S143" s="1">
        <f t="shared" si="12"/>
        <v>313</v>
      </c>
      <c r="T143" s="7" t="s">
        <v>43</v>
      </c>
      <c r="U143" s="20">
        <f>IF(
    OR(Raw_FuelLog[[#This Row],[Cons_Est_L_100km]]="", Raw_FuelLog[[#This Row],[Price_EUR_L]]=""),
    "",
    Raw_FuelLog[[#This Row],[Price_EUR_L]] * (Raw_FuelLog[[#This Row],[Cons_Est_L_100km]]/100)
)</f>
        <v>0.1105908</v>
      </c>
      <c r="V143" s="6">
        <f>SUM(Raw_FuelLog[Amount_EUR]) / SUM(Raw_FuelLog[Distance_km])</f>
        <v>0.10532001395916946</v>
      </c>
      <c r="W143" cm="1">
        <f t="array" ref="W143">IF(Raw_FuelLog[[#This Row],[ID]]=1,0,Raw_FuelLog[[#This Row],[Date]]-INDEX(Raw_FuelLog[Date],Raw_FuelLog[[#This Row],[ID]]-1))</f>
        <v>1</v>
      </c>
      <c r="X143" t="str">
        <f t="shared" si="13"/>
        <v>Same Day</v>
      </c>
      <c r="Y143" t="str">
        <f t="shared" si="14"/>
        <v>Foreign</v>
      </c>
    </row>
    <row r="144" spans="1:25" x14ac:dyDescent="0.25">
      <c r="A144" s="1">
        <v>143</v>
      </c>
      <c r="B144" s="2">
        <v>44788</v>
      </c>
      <c r="C144" s="1">
        <f t="shared" si="10"/>
        <v>15</v>
      </c>
      <c r="D144" s="1" t="str">
        <f>TEXT(Raw_FuelLog[[#This Row],[Date]], "mmm")</f>
        <v>Aug</v>
      </c>
      <c r="E144" s="1">
        <f t="shared" si="11"/>
        <v>2022</v>
      </c>
      <c r="F144" s="1">
        <v>57087</v>
      </c>
      <c r="G144" s="3">
        <v>45.19</v>
      </c>
      <c r="H144" s="3">
        <f>AVERAGE(Raw_FuelLog[Amount_EUR])</f>
        <v>43.897381818181827</v>
      </c>
      <c r="I144" s="6">
        <v>1.75</v>
      </c>
      <c r="J144" s="6">
        <f>AVERAGE(Raw_FuelLog[Price_EUR_L])</f>
        <v>1.5266109090909097</v>
      </c>
      <c r="K144" s="6">
        <v>25.82</v>
      </c>
      <c r="L144" s="6">
        <f>AVERAGE(Raw_FuelLog[Volume_L])</f>
        <v>28.621159999999996</v>
      </c>
      <c r="M144" s="3">
        <v>6.92</v>
      </c>
      <c r="N144" t="s">
        <v>55</v>
      </c>
      <c r="O144" t="s">
        <v>26</v>
      </c>
      <c r="P144" s="1">
        <v>1</v>
      </c>
      <c r="Q144" s="6">
        <v>6.92</v>
      </c>
      <c r="R144" s="3">
        <v>6.8584689345885712</v>
      </c>
      <c r="S144" s="1">
        <f t="shared" si="12"/>
        <v>411</v>
      </c>
      <c r="T144" s="7">
        <v>95</v>
      </c>
      <c r="U144" s="20">
        <f>IF(
    OR(Raw_FuelLog[[#This Row],[Cons_Est_L_100km]]="", Raw_FuelLog[[#This Row],[Price_EUR_L]]=""),
    "",
    Raw_FuelLog[[#This Row],[Price_EUR_L]] * (Raw_FuelLog[[#This Row],[Cons_Est_L_100km]]/100)
)</f>
        <v>0.1211</v>
      </c>
      <c r="V144" s="6">
        <f>SUM(Raw_FuelLog[Amount_EUR]) / SUM(Raw_FuelLog[Distance_km])</f>
        <v>0.10532001395916946</v>
      </c>
      <c r="W144" cm="1">
        <f t="array" ref="W144">IF(Raw_FuelLog[[#This Row],[ID]]=1,0,Raw_FuelLog[[#This Row],[Date]]-INDEX(Raw_FuelLog[Date],Raw_FuelLog[[#This Row],[ID]]-1))</f>
        <v>0</v>
      </c>
      <c r="X144" t="str">
        <f t="shared" si="13"/>
        <v>Same Day</v>
      </c>
      <c r="Y144" t="str">
        <f t="shared" si="14"/>
        <v>Domestic</v>
      </c>
    </row>
    <row r="145" spans="1:25" x14ac:dyDescent="0.25">
      <c r="A145" s="1">
        <v>144</v>
      </c>
      <c r="B145" s="2">
        <v>44793</v>
      </c>
      <c r="C145" s="1">
        <f t="shared" si="10"/>
        <v>20</v>
      </c>
      <c r="D145" s="1" t="str">
        <f>TEXT(Raw_FuelLog[[#This Row],[Date]], "mmm")</f>
        <v>Aug</v>
      </c>
      <c r="E145" s="1">
        <f t="shared" si="11"/>
        <v>2022</v>
      </c>
      <c r="F145" s="1">
        <v>57592</v>
      </c>
      <c r="G145" s="3">
        <v>60.11</v>
      </c>
      <c r="H145" s="3">
        <f>AVERAGE(Raw_FuelLog[Amount_EUR])</f>
        <v>43.897381818181827</v>
      </c>
      <c r="I145" s="6">
        <v>1.72</v>
      </c>
      <c r="J145" s="6">
        <f>AVERAGE(Raw_FuelLog[Price_EUR_L])</f>
        <v>1.5266109090909097</v>
      </c>
      <c r="K145" s="6">
        <v>34.950000000000003</v>
      </c>
      <c r="L145" s="6">
        <f>AVERAGE(Raw_FuelLog[Volume_L])</f>
        <v>28.621159999999996</v>
      </c>
      <c r="M145" s="3">
        <v>6.26</v>
      </c>
      <c r="N145" t="s">
        <v>39</v>
      </c>
      <c r="O145" t="s">
        <v>26</v>
      </c>
      <c r="P145" s="1">
        <v>1</v>
      </c>
      <c r="Q145" s="6">
        <v>6.26</v>
      </c>
      <c r="R145" s="3">
        <v>6.8584689345885712</v>
      </c>
      <c r="S145" s="1">
        <f t="shared" si="12"/>
        <v>505</v>
      </c>
      <c r="T145" s="7">
        <v>95</v>
      </c>
      <c r="U145" s="20">
        <f>IF(
    OR(Raw_FuelLog[[#This Row],[Cons_Est_L_100km]]="", Raw_FuelLog[[#This Row],[Price_EUR_L]]=""),
    "",
    Raw_FuelLog[[#This Row],[Price_EUR_L]] * (Raw_FuelLog[[#This Row],[Cons_Est_L_100km]]/100)
)</f>
        <v>0.107672</v>
      </c>
      <c r="V145" s="6">
        <f>SUM(Raw_FuelLog[Amount_EUR]) / SUM(Raw_FuelLog[Distance_km])</f>
        <v>0.10532001395916946</v>
      </c>
      <c r="W145" cm="1">
        <f t="array" ref="W145">IF(Raw_FuelLog[[#This Row],[ID]]=1,0,Raw_FuelLog[[#This Row],[Date]]-INDEX(Raw_FuelLog[Date],Raw_FuelLog[[#This Row],[ID]]-1))</f>
        <v>5</v>
      </c>
      <c r="X145" t="str">
        <f t="shared" si="13"/>
        <v>Single</v>
      </c>
      <c r="Y145" t="str">
        <f t="shared" si="14"/>
        <v>Domestic</v>
      </c>
    </row>
    <row r="146" spans="1:25" x14ac:dyDescent="0.25">
      <c r="A146" s="1">
        <v>145</v>
      </c>
      <c r="B146" s="2">
        <v>44807</v>
      </c>
      <c r="C146" s="1">
        <f t="shared" si="10"/>
        <v>3</v>
      </c>
      <c r="D146" s="1" t="str">
        <f>TEXT(Raw_FuelLog[[#This Row],[Date]], "mmm")</f>
        <v>Sep</v>
      </c>
      <c r="E146" s="1">
        <f t="shared" si="11"/>
        <v>2022</v>
      </c>
      <c r="F146" s="1">
        <v>58263</v>
      </c>
      <c r="G146" s="3">
        <v>72.180000000000007</v>
      </c>
      <c r="H146" s="3">
        <f>AVERAGE(Raw_FuelLog[Amount_EUR])</f>
        <v>43.897381818181827</v>
      </c>
      <c r="I146" s="6">
        <v>1.7190000000000001</v>
      </c>
      <c r="J146" s="6">
        <f>AVERAGE(Raw_FuelLog[Price_EUR_L])</f>
        <v>1.5266109090909097</v>
      </c>
      <c r="K146" s="6">
        <v>41.99</v>
      </c>
      <c r="L146" s="6">
        <f>AVERAGE(Raw_FuelLog[Volume_L])</f>
        <v>28.621159999999996</v>
      </c>
      <c r="M146" s="3">
        <v>6.27</v>
      </c>
      <c r="N146" t="s">
        <v>39</v>
      </c>
      <c r="O146" t="s">
        <v>26</v>
      </c>
      <c r="P146" s="1">
        <v>1</v>
      </c>
      <c r="Q146" s="6">
        <v>6.27</v>
      </c>
      <c r="R146" s="3">
        <v>6.8584689345885712</v>
      </c>
      <c r="S146" s="1">
        <f t="shared" si="12"/>
        <v>671</v>
      </c>
      <c r="T146" s="7">
        <v>95</v>
      </c>
      <c r="U146" s="20">
        <f>IF(
    OR(Raw_FuelLog[[#This Row],[Cons_Est_L_100km]]="", Raw_FuelLog[[#This Row],[Price_EUR_L]]=""),
    "",
    Raw_FuelLog[[#This Row],[Price_EUR_L]] * (Raw_FuelLog[[#This Row],[Cons_Est_L_100km]]/100)
)</f>
        <v>0.1077813</v>
      </c>
      <c r="V146" s="6">
        <f>SUM(Raw_FuelLog[Amount_EUR]) / SUM(Raw_FuelLog[Distance_km])</f>
        <v>0.10532001395916946</v>
      </c>
      <c r="W146" cm="1">
        <f t="array" ref="W146">IF(Raw_FuelLog[[#This Row],[ID]]=1,0,Raw_FuelLog[[#This Row],[Date]]-INDEX(Raw_FuelLog[Date],Raw_FuelLog[[#This Row],[ID]]-1))</f>
        <v>14</v>
      </c>
      <c r="X146" t="str">
        <f t="shared" si="13"/>
        <v>Single</v>
      </c>
      <c r="Y146" t="str">
        <f t="shared" si="14"/>
        <v>Domestic</v>
      </c>
    </row>
    <row r="147" spans="1:25" x14ac:dyDescent="0.25">
      <c r="A147" s="1">
        <v>146</v>
      </c>
      <c r="B147" s="2">
        <v>44811</v>
      </c>
      <c r="C147" s="1">
        <f t="shared" si="10"/>
        <v>7</v>
      </c>
      <c r="D147" s="1" t="str">
        <f>TEXT(Raw_FuelLog[[#This Row],[Date]], "mmm")</f>
        <v>Sep</v>
      </c>
      <c r="E147" s="1">
        <f t="shared" si="11"/>
        <v>2022</v>
      </c>
      <c r="F147" s="1">
        <v>58781</v>
      </c>
      <c r="G147" s="3">
        <v>54</v>
      </c>
      <c r="H147" s="3">
        <f>AVERAGE(Raw_FuelLog[Amount_EUR])</f>
        <v>43.897381818181827</v>
      </c>
      <c r="I147" s="6">
        <v>1.6619999999999999</v>
      </c>
      <c r="J147" s="6">
        <f>AVERAGE(Raw_FuelLog[Price_EUR_L])</f>
        <v>1.5266109090909097</v>
      </c>
      <c r="K147" s="6">
        <v>32.49</v>
      </c>
      <c r="L147" s="6">
        <f>AVERAGE(Raw_FuelLog[Volume_L])</f>
        <v>28.621159999999996</v>
      </c>
      <c r="M147" s="3">
        <v>6.3</v>
      </c>
      <c r="N147" t="s">
        <v>57</v>
      </c>
      <c r="O147" t="s">
        <v>58</v>
      </c>
      <c r="P147" s="1">
        <v>1</v>
      </c>
      <c r="Q147" s="6">
        <v>6.3</v>
      </c>
      <c r="R147" s="3">
        <v>6.8584689345885712</v>
      </c>
      <c r="S147" s="1">
        <f t="shared" si="12"/>
        <v>518</v>
      </c>
      <c r="T147" s="7">
        <v>95</v>
      </c>
      <c r="U147" s="20">
        <f>IF(
    OR(Raw_FuelLog[[#This Row],[Cons_Est_L_100km]]="", Raw_FuelLog[[#This Row],[Price_EUR_L]]=""),
    "",
    Raw_FuelLog[[#This Row],[Price_EUR_L]] * (Raw_FuelLog[[#This Row],[Cons_Est_L_100km]]/100)
)</f>
        <v>0.10470599999999999</v>
      </c>
      <c r="V147" s="6">
        <f>SUM(Raw_FuelLog[Amount_EUR]) / SUM(Raw_FuelLog[Distance_km])</f>
        <v>0.10532001395916946</v>
      </c>
      <c r="W147" cm="1">
        <f t="array" ref="W147">IF(Raw_FuelLog[[#This Row],[ID]]=1,0,Raw_FuelLog[[#This Row],[Date]]-INDEX(Raw_FuelLog[Date],Raw_FuelLog[[#This Row],[ID]]-1))</f>
        <v>4</v>
      </c>
      <c r="X147" t="str">
        <f t="shared" si="13"/>
        <v>Single</v>
      </c>
      <c r="Y147" t="str">
        <f t="shared" si="14"/>
        <v>Foreign</v>
      </c>
    </row>
    <row r="148" spans="1:25" x14ac:dyDescent="0.25">
      <c r="A148" s="1">
        <v>147</v>
      </c>
      <c r="B148" s="2">
        <v>44816</v>
      </c>
      <c r="C148" s="1">
        <f t="shared" si="10"/>
        <v>12</v>
      </c>
      <c r="D148" s="1" t="str">
        <f>TEXT(Raw_FuelLog[[#This Row],[Date]], "mmm")</f>
        <v>Sep</v>
      </c>
      <c r="E148" s="1">
        <f t="shared" si="11"/>
        <v>2022</v>
      </c>
      <c r="F148" s="1">
        <v>59306</v>
      </c>
      <c r="G148" s="3">
        <v>54.92</v>
      </c>
      <c r="H148" s="3">
        <f>AVERAGE(Raw_FuelLog[Amount_EUR])</f>
        <v>43.897381818181827</v>
      </c>
      <c r="I148" s="6">
        <v>1.659</v>
      </c>
      <c r="J148" s="6">
        <f>AVERAGE(Raw_FuelLog[Price_EUR_L])</f>
        <v>1.5266109090909097</v>
      </c>
      <c r="K148" s="6">
        <v>33.1</v>
      </c>
      <c r="L148" s="6">
        <f>AVERAGE(Raw_FuelLog[Volume_L])</f>
        <v>28.621159999999996</v>
      </c>
      <c r="M148" s="3">
        <v>6.33</v>
      </c>
      <c r="N148" t="s">
        <v>28</v>
      </c>
      <c r="O148" t="s">
        <v>26</v>
      </c>
      <c r="P148" s="1">
        <v>1</v>
      </c>
      <c r="Q148" s="6">
        <v>6.33</v>
      </c>
      <c r="R148" s="3">
        <v>6.8584689345885712</v>
      </c>
      <c r="S148" s="1">
        <f t="shared" si="12"/>
        <v>525</v>
      </c>
      <c r="T148" s="7">
        <v>95</v>
      </c>
      <c r="U148" s="20">
        <f>IF(
    OR(Raw_FuelLog[[#This Row],[Cons_Est_L_100km]]="", Raw_FuelLog[[#This Row],[Price_EUR_L]]=""),
    "",
    Raw_FuelLog[[#This Row],[Price_EUR_L]] * (Raw_FuelLog[[#This Row],[Cons_Est_L_100km]]/100)
)</f>
        <v>0.10501469999999999</v>
      </c>
      <c r="V148" s="6">
        <f>SUM(Raw_FuelLog[Amount_EUR]) / SUM(Raw_FuelLog[Distance_km])</f>
        <v>0.10532001395916946</v>
      </c>
      <c r="W148" cm="1">
        <f t="array" ref="W148">IF(Raw_FuelLog[[#This Row],[ID]]=1,0,Raw_FuelLog[[#This Row],[Date]]-INDEX(Raw_FuelLog[Date],Raw_FuelLog[[#This Row],[ID]]-1))</f>
        <v>5</v>
      </c>
      <c r="X148" t="str">
        <f t="shared" si="13"/>
        <v>Same Day</v>
      </c>
      <c r="Y148" t="str">
        <f t="shared" si="14"/>
        <v>Domestic</v>
      </c>
    </row>
    <row r="149" spans="1:25" x14ac:dyDescent="0.25">
      <c r="A149" s="1">
        <v>148</v>
      </c>
      <c r="B149" s="2">
        <v>44816</v>
      </c>
      <c r="C149" s="1">
        <f t="shared" si="10"/>
        <v>12</v>
      </c>
      <c r="D149" s="1" t="str">
        <f>TEXT(Raw_FuelLog[[#This Row],[Date]], "mmm")</f>
        <v>Sep</v>
      </c>
      <c r="E149" s="1">
        <f t="shared" si="11"/>
        <v>2022</v>
      </c>
      <c r="F149" s="1">
        <v>59652</v>
      </c>
      <c r="G149" s="3">
        <v>37.08</v>
      </c>
      <c r="H149" s="3">
        <f>AVERAGE(Raw_FuelLog[Amount_EUR])</f>
        <v>43.897381818181827</v>
      </c>
      <c r="I149" s="6">
        <v>1.6930000000000001</v>
      </c>
      <c r="J149" s="6">
        <f>AVERAGE(Raw_FuelLog[Price_EUR_L])</f>
        <v>1.5266109090909097</v>
      </c>
      <c r="K149" s="6">
        <v>21.9</v>
      </c>
      <c r="L149" s="6">
        <f>AVERAGE(Raw_FuelLog[Volume_L])</f>
        <v>28.621159999999996</v>
      </c>
      <c r="M149" s="3">
        <v>6.81</v>
      </c>
      <c r="N149" t="s">
        <v>44</v>
      </c>
      <c r="O149" t="s">
        <v>41</v>
      </c>
      <c r="P149" s="1">
        <v>1</v>
      </c>
      <c r="Q149" s="6">
        <v>6.81</v>
      </c>
      <c r="R149" s="3">
        <v>6.8584689345885712</v>
      </c>
      <c r="S149" s="1">
        <f t="shared" si="12"/>
        <v>346</v>
      </c>
      <c r="T149" s="7" t="s">
        <v>43</v>
      </c>
      <c r="U149" s="20">
        <f>IF(
    OR(Raw_FuelLog[[#This Row],[Cons_Est_L_100km]]="", Raw_FuelLog[[#This Row],[Price_EUR_L]]=""),
    "",
    Raw_FuelLog[[#This Row],[Price_EUR_L]] * (Raw_FuelLog[[#This Row],[Cons_Est_L_100km]]/100)
)</f>
        <v>0.11529329999999999</v>
      </c>
      <c r="V149" s="6">
        <f>SUM(Raw_FuelLog[Amount_EUR]) / SUM(Raw_FuelLog[Distance_km])</f>
        <v>0.10532001395916946</v>
      </c>
      <c r="W149" cm="1">
        <f t="array" ref="W149">IF(Raw_FuelLog[[#This Row],[ID]]=1,0,Raw_FuelLog[[#This Row],[Date]]-INDEX(Raw_FuelLog[Date],Raw_FuelLog[[#This Row],[ID]]-1))</f>
        <v>0</v>
      </c>
      <c r="X149" t="str">
        <f t="shared" si="13"/>
        <v>Same Day</v>
      </c>
      <c r="Y149" t="str">
        <f t="shared" si="14"/>
        <v>Foreign</v>
      </c>
    </row>
    <row r="150" spans="1:25" x14ac:dyDescent="0.25">
      <c r="A150" s="1">
        <v>149</v>
      </c>
      <c r="B150" s="2">
        <v>44816</v>
      </c>
      <c r="C150" s="1">
        <f t="shared" si="10"/>
        <v>12</v>
      </c>
      <c r="D150" s="1" t="str">
        <f>TEXT(Raw_FuelLog[[#This Row],[Date]], "mmm")</f>
        <v>Sep</v>
      </c>
      <c r="E150" s="1">
        <f t="shared" si="11"/>
        <v>2022</v>
      </c>
      <c r="F150" s="1">
        <v>59998</v>
      </c>
      <c r="G150" s="3">
        <v>42.03</v>
      </c>
      <c r="H150" s="3">
        <f>AVERAGE(Raw_FuelLog[Amount_EUR])</f>
        <v>43.897381818181827</v>
      </c>
      <c r="I150" s="6">
        <v>1.784</v>
      </c>
      <c r="J150" s="6">
        <f>AVERAGE(Raw_FuelLog[Price_EUR_L])</f>
        <v>1.5266109090909097</v>
      </c>
      <c r="K150" s="6">
        <v>23.56</v>
      </c>
      <c r="L150" s="6">
        <f>AVERAGE(Raw_FuelLog[Volume_L])</f>
        <v>28.621159999999996</v>
      </c>
      <c r="M150" s="3">
        <v>7.58</v>
      </c>
      <c r="N150" t="s">
        <v>45</v>
      </c>
      <c r="O150" t="s">
        <v>41</v>
      </c>
      <c r="P150" s="1">
        <v>1</v>
      </c>
      <c r="Q150" s="6">
        <v>7.58</v>
      </c>
      <c r="R150" s="3">
        <v>6.8584689345885712</v>
      </c>
      <c r="S150" s="1">
        <f t="shared" si="12"/>
        <v>346</v>
      </c>
      <c r="T150" s="7" t="s">
        <v>43</v>
      </c>
      <c r="U150" s="20">
        <f>IF(
    OR(Raw_FuelLog[[#This Row],[Cons_Est_L_100km]]="", Raw_FuelLog[[#This Row],[Price_EUR_L]]=""),
    "",
    Raw_FuelLog[[#This Row],[Price_EUR_L]] * (Raw_FuelLog[[#This Row],[Cons_Est_L_100km]]/100)
)</f>
        <v>0.13522720000000002</v>
      </c>
      <c r="V150" s="6">
        <f>SUM(Raw_FuelLog[Amount_EUR]) / SUM(Raw_FuelLog[Distance_km])</f>
        <v>0.10532001395916946</v>
      </c>
      <c r="W150" cm="1">
        <f t="array" ref="W150">IF(Raw_FuelLog[[#This Row],[ID]]=1,0,Raw_FuelLog[[#This Row],[Date]]-INDEX(Raw_FuelLog[Date],Raw_FuelLog[[#This Row],[ID]]-1))</f>
        <v>0</v>
      </c>
      <c r="X150" t="str">
        <f t="shared" si="13"/>
        <v>Same Day</v>
      </c>
      <c r="Y150" t="str">
        <f t="shared" si="14"/>
        <v>Foreign</v>
      </c>
    </row>
    <row r="151" spans="1:25" x14ac:dyDescent="0.25">
      <c r="A151" s="1">
        <v>150</v>
      </c>
      <c r="B151" s="2">
        <v>44823</v>
      </c>
      <c r="C151" s="1">
        <f t="shared" si="10"/>
        <v>19</v>
      </c>
      <c r="D151" s="1" t="str">
        <f>TEXT(Raw_FuelLog[[#This Row],[Date]], "mmm")</f>
        <v>Sep</v>
      </c>
      <c r="E151" s="1">
        <f t="shared" si="11"/>
        <v>2022</v>
      </c>
      <c r="F151" s="1">
        <v>60525</v>
      </c>
      <c r="G151" s="3">
        <v>74.27</v>
      </c>
      <c r="H151" s="3">
        <f>AVERAGE(Raw_FuelLog[Amount_EUR])</f>
        <v>43.897381818181827</v>
      </c>
      <c r="I151" s="6">
        <v>1.859</v>
      </c>
      <c r="J151" s="6">
        <f>AVERAGE(Raw_FuelLog[Price_EUR_L])</f>
        <v>1.5266109090909097</v>
      </c>
      <c r="K151" s="6">
        <v>39.951999999999998</v>
      </c>
      <c r="L151" s="6">
        <f>AVERAGE(Raw_FuelLog[Volume_L])</f>
        <v>28.621159999999996</v>
      </c>
      <c r="M151" s="3">
        <v>6.47</v>
      </c>
      <c r="N151" t="s">
        <v>52</v>
      </c>
      <c r="O151" t="s">
        <v>33</v>
      </c>
      <c r="P151" s="1">
        <v>1</v>
      </c>
      <c r="Q151" s="6">
        <v>6.47</v>
      </c>
      <c r="R151" s="3">
        <v>6.8584689345885712</v>
      </c>
      <c r="S151" s="1">
        <f t="shared" si="12"/>
        <v>527</v>
      </c>
      <c r="T151" s="7">
        <v>95</v>
      </c>
      <c r="U151" s="20">
        <f>IF(
    OR(Raw_FuelLog[[#This Row],[Cons_Est_L_100km]]="", Raw_FuelLog[[#This Row],[Price_EUR_L]]=""),
    "",
    Raw_FuelLog[[#This Row],[Price_EUR_L]] * (Raw_FuelLog[[#This Row],[Cons_Est_L_100km]]/100)
)</f>
        <v>0.12027729999999999</v>
      </c>
      <c r="V151" s="6">
        <f>SUM(Raw_FuelLog[Amount_EUR]) / SUM(Raw_FuelLog[Distance_km])</f>
        <v>0.10532001395916946</v>
      </c>
      <c r="W151" cm="1">
        <f t="array" ref="W151">IF(Raw_FuelLog[[#This Row],[ID]]=1,0,Raw_FuelLog[[#This Row],[Date]]-INDEX(Raw_FuelLog[Date],Raw_FuelLog[[#This Row],[ID]]-1))</f>
        <v>7</v>
      </c>
      <c r="X151" t="str">
        <f t="shared" si="13"/>
        <v>Single</v>
      </c>
      <c r="Y151" t="str">
        <f t="shared" si="14"/>
        <v>Foreign</v>
      </c>
    </row>
    <row r="152" spans="1:25" x14ac:dyDescent="0.25">
      <c r="A152" s="1">
        <v>151</v>
      </c>
      <c r="B152" s="2">
        <v>44834</v>
      </c>
      <c r="C152" s="1">
        <f t="shared" si="10"/>
        <v>30</v>
      </c>
      <c r="D152" s="1" t="str">
        <f>TEXT(Raw_FuelLog[[#This Row],[Date]], "mmm")</f>
        <v>Sep</v>
      </c>
      <c r="E152" s="1">
        <f t="shared" si="11"/>
        <v>2022</v>
      </c>
      <c r="F152" s="1">
        <v>60901</v>
      </c>
      <c r="G152" s="3">
        <v>20</v>
      </c>
      <c r="H152" s="3">
        <f>AVERAGE(Raw_FuelLog[Amount_EUR])</f>
        <v>43.897381818181827</v>
      </c>
      <c r="I152" s="6">
        <v>1.7589999999999999</v>
      </c>
      <c r="J152" s="6">
        <f>AVERAGE(Raw_FuelLog[Price_EUR_L])</f>
        <v>1.5266109090909097</v>
      </c>
      <c r="K152" s="6">
        <v>11.37</v>
      </c>
      <c r="L152" s="6">
        <f>AVERAGE(Raw_FuelLog[Volume_L])</f>
        <v>28.621159999999996</v>
      </c>
      <c r="N152" t="s">
        <v>52</v>
      </c>
      <c r="O152" t="s">
        <v>33</v>
      </c>
      <c r="P152" s="1">
        <v>0</v>
      </c>
      <c r="Q152" s="6">
        <v>6.2777955271565498</v>
      </c>
      <c r="R152" s="3">
        <v>6.8584689345885712</v>
      </c>
      <c r="S152" s="1">
        <f t="shared" si="12"/>
        <v>376</v>
      </c>
      <c r="T152" s="7">
        <v>95</v>
      </c>
      <c r="U152" s="20">
        <f>IF(
    OR(Raw_FuelLog[[#This Row],[Cons_Est_L_100km]]="", Raw_FuelLog[[#This Row],[Price_EUR_L]]=""),
    "",
    Raw_FuelLog[[#This Row],[Price_EUR_L]] * (Raw_FuelLog[[#This Row],[Cons_Est_L_100km]]/100)
)</f>
        <v>0.11042642332268371</v>
      </c>
      <c r="V152" s="6">
        <f>SUM(Raw_FuelLog[Amount_EUR]) / SUM(Raw_FuelLog[Distance_km])</f>
        <v>0.10532001395916946</v>
      </c>
      <c r="W152" cm="1">
        <f t="array" ref="W152">IF(Raw_FuelLog[[#This Row],[ID]]=1,0,Raw_FuelLog[[#This Row],[Date]]-INDEX(Raw_FuelLog[Date],Raw_FuelLog[[#This Row],[ID]]-1))</f>
        <v>11</v>
      </c>
      <c r="X152" t="str">
        <f t="shared" si="13"/>
        <v>Single</v>
      </c>
      <c r="Y152" t="str">
        <f t="shared" si="14"/>
        <v>Foreign</v>
      </c>
    </row>
    <row r="153" spans="1:25" x14ac:dyDescent="0.25">
      <c r="A153" s="1">
        <v>152</v>
      </c>
      <c r="B153" s="2">
        <v>44835</v>
      </c>
      <c r="C153" s="1">
        <f t="shared" si="10"/>
        <v>1</v>
      </c>
      <c r="D153" s="1" t="str">
        <f>TEXT(Raw_FuelLog[[#This Row],[Date]], "mmm")</f>
        <v>Oct</v>
      </c>
      <c r="E153" s="1">
        <f t="shared" si="11"/>
        <v>2022</v>
      </c>
      <c r="F153" s="1">
        <v>61151</v>
      </c>
      <c r="G153" s="3">
        <v>51.58</v>
      </c>
      <c r="H153" s="3">
        <f>AVERAGE(Raw_FuelLog[Amount_EUR])</f>
        <v>43.897381818181827</v>
      </c>
      <c r="I153" s="6">
        <v>1.7689999999999999</v>
      </c>
      <c r="J153" s="6">
        <f>AVERAGE(Raw_FuelLog[Price_EUR_L])</f>
        <v>1.5266109090909097</v>
      </c>
      <c r="K153" s="6">
        <v>29.16</v>
      </c>
      <c r="L153" s="6">
        <f>AVERAGE(Raw_FuelLog[Volume_L])</f>
        <v>28.621159999999996</v>
      </c>
      <c r="M153" s="3">
        <v>6.15</v>
      </c>
      <c r="N153" t="s">
        <v>45</v>
      </c>
      <c r="O153" t="s">
        <v>41</v>
      </c>
      <c r="P153" s="1">
        <v>1</v>
      </c>
      <c r="Q153" s="6">
        <v>6.15</v>
      </c>
      <c r="R153" s="3">
        <v>6.8584689345885712</v>
      </c>
      <c r="S153" s="1">
        <f t="shared" si="12"/>
        <v>250</v>
      </c>
      <c r="T153" s="7" t="s">
        <v>43</v>
      </c>
      <c r="U153" s="20">
        <f>IF(
    OR(Raw_FuelLog[[#This Row],[Cons_Est_L_100km]]="", Raw_FuelLog[[#This Row],[Price_EUR_L]]=""),
    "",
    Raw_FuelLog[[#This Row],[Price_EUR_L]] * (Raw_FuelLog[[#This Row],[Cons_Est_L_100km]]/100)
)</f>
        <v>0.1087935</v>
      </c>
      <c r="V153" s="6">
        <f>SUM(Raw_FuelLog[Amount_EUR]) / SUM(Raw_FuelLog[Distance_km])</f>
        <v>0.10532001395916946</v>
      </c>
      <c r="W153" cm="1">
        <f t="array" ref="W153">IF(Raw_FuelLog[[#This Row],[ID]]=1,0,Raw_FuelLog[[#This Row],[Date]]-INDEX(Raw_FuelLog[Date],Raw_FuelLog[[#This Row],[ID]]-1))</f>
        <v>1</v>
      </c>
      <c r="X153" t="str">
        <f t="shared" si="13"/>
        <v>Same Day</v>
      </c>
      <c r="Y153" t="str">
        <f t="shared" si="14"/>
        <v>Foreign</v>
      </c>
    </row>
    <row r="154" spans="1:25" x14ac:dyDescent="0.25">
      <c r="A154" s="1">
        <v>153</v>
      </c>
      <c r="B154" s="2">
        <v>44835</v>
      </c>
      <c r="C154" s="1">
        <f t="shared" si="10"/>
        <v>1</v>
      </c>
      <c r="D154" s="1" t="str">
        <f>TEXT(Raw_FuelLog[[#This Row],[Date]], "mmm")</f>
        <v>Oct</v>
      </c>
      <c r="E154" s="1">
        <f t="shared" si="11"/>
        <v>2022</v>
      </c>
      <c r="F154" s="1">
        <v>61497</v>
      </c>
      <c r="G154" s="3">
        <v>35.71</v>
      </c>
      <c r="H154" s="3">
        <f>AVERAGE(Raw_FuelLog[Amount_EUR])</f>
        <v>43.897381818181827</v>
      </c>
      <c r="I154" s="6">
        <v>1.679</v>
      </c>
      <c r="J154" s="6">
        <f>AVERAGE(Raw_FuelLog[Price_EUR_L])</f>
        <v>1.5266109090909097</v>
      </c>
      <c r="K154" s="6">
        <v>21.27</v>
      </c>
      <c r="L154" s="6">
        <f>AVERAGE(Raw_FuelLog[Volume_L])</f>
        <v>28.621159999999996</v>
      </c>
      <c r="M154" s="3">
        <v>6.88</v>
      </c>
      <c r="N154" t="s">
        <v>44</v>
      </c>
      <c r="O154" t="s">
        <v>41</v>
      </c>
      <c r="P154" s="1">
        <v>1</v>
      </c>
      <c r="Q154" s="6">
        <v>6.88</v>
      </c>
      <c r="R154" s="3">
        <v>6.8584689345885712</v>
      </c>
      <c r="S154" s="1">
        <f t="shared" si="12"/>
        <v>346</v>
      </c>
      <c r="T154" s="7" t="s">
        <v>43</v>
      </c>
      <c r="U154" s="20">
        <f>IF(
    OR(Raw_FuelLog[[#This Row],[Cons_Est_L_100km]]="", Raw_FuelLog[[#This Row],[Price_EUR_L]]=""),
    "",
    Raw_FuelLog[[#This Row],[Price_EUR_L]] * (Raw_FuelLog[[#This Row],[Cons_Est_L_100km]]/100)
)</f>
        <v>0.1155152</v>
      </c>
      <c r="V154" s="6">
        <f>SUM(Raw_FuelLog[Amount_EUR]) / SUM(Raw_FuelLog[Distance_km])</f>
        <v>0.10532001395916946</v>
      </c>
      <c r="W154" cm="1">
        <f t="array" ref="W154">IF(Raw_FuelLog[[#This Row],[ID]]=1,0,Raw_FuelLog[[#This Row],[Date]]-INDEX(Raw_FuelLog[Date],Raw_FuelLog[[#This Row],[ID]]-1))</f>
        <v>0</v>
      </c>
      <c r="X154" t="str">
        <f t="shared" si="13"/>
        <v>Same Day</v>
      </c>
      <c r="Y154" t="str">
        <f t="shared" si="14"/>
        <v>Foreign</v>
      </c>
    </row>
    <row r="155" spans="1:25" x14ac:dyDescent="0.25">
      <c r="A155" s="1">
        <v>154</v>
      </c>
      <c r="B155" s="2">
        <v>44838</v>
      </c>
      <c r="C155" s="1">
        <f t="shared" si="10"/>
        <v>4</v>
      </c>
      <c r="D155" s="1" t="str">
        <f>TEXT(Raw_FuelLog[[#This Row],[Date]], "mmm")</f>
        <v>Oct</v>
      </c>
      <c r="E155" s="1">
        <f t="shared" si="11"/>
        <v>2022</v>
      </c>
      <c r="F155" s="1">
        <v>61971</v>
      </c>
      <c r="G155" s="3">
        <v>52.86</v>
      </c>
      <c r="H155" s="3">
        <f>AVERAGE(Raw_FuelLog[Amount_EUR])</f>
        <v>43.897381818181827</v>
      </c>
      <c r="I155" s="6">
        <v>1.62</v>
      </c>
      <c r="J155" s="6">
        <f>AVERAGE(Raw_FuelLog[Price_EUR_L])</f>
        <v>1.5266109090909097</v>
      </c>
      <c r="K155" s="6">
        <v>32.630000000000003</v>
      </c>
      <c r="L155" s="6">
        <f>AVERAGE(Raw_FuelLog[Volume_L])</f>
        <v>28.621159999999996</v>
      </c>
      <c r="M155" s="3">
        <v>6.58</v>
      </c>
      <c r="N155" t="s">
        <v>28</v>
      </c>
      <c r="O155" t="s">
        <v>26</v>
      </c>
      <c r="P155" s="1">
        <v>1</v>
      </c>
      <c r="Q155" s="6">
        <v>6.58</v>
      </c>
      <c r="R155" s="3">
        <v>6.8584689345885712</v>
      </c>
      <c r="S155" s="1">
        <f t="shared" si="12"/>
        <v>474</v>
      </c>
      <c r="T155" s="7">
        <v>95</v>
      </c>
      <c r="U155" s="20">
        <f>IF(
    OR(Raw_FuelLog[[#This Row],[Cons_Est_L_100km]]="", Raw_FuelLog[[#This Row],[Price_EUR_L]]=""),
    "",
    Raw_FuelLog[[#This Row],[Price_EUR_L]] * (Raw_FuelLog[[#This Row],[Cons_Est_L_100km]]/100)
)</f>
        <v>0.106596</v>
      </c>
      <c r="V155" s="6">
        <f>SUM(Raw_FuelLog[Amount_EUR]) / SUM(Raw_FuelLog[Distance_km])</f>
        <v>0.10532001395916946</v>
      </c>
      <c r="W155" cm="1">
        <f t="array" ref="W155">IF(Raw_FuelLog[[#This Row],[ID]]=1,0,Raw_FuelLog[[#This Row],[Date]]-INDEX(Raw_FuelLog[Date],Raw_FuelLog[[#This Row],[ID]]-1))</f>
        <v>3</v>
      </c>
      <c r="X155" t="str">
        <f t="shared" si="13"/>
        <v>Single</v>
      </c>
      <c r="Y155" t="str">
        <f t="shared" si="14"/>
        <v>Domestic</v>
      </c>
    </row>
    <row r="156" spans="1:25" x14ac:dyDescent="0.25">
      <c r="A156" s="1">
        <v>155</v>
      </c>
      <c r="B156" s="2">
        <v>44841</v>
      </c>
      <c r="C156" s="1">
        <f t="shared" si="10"/>
        <v>7</v>
      </c>
      <c r="D156" s="1" t="str">
        <f>TEXT(Raw_FuelLog[[#This Row],[Date]], "mmm")</f>
        <v>Oct</v>
      </c>
      <c r="E156" s="1">
        <f t="shared" si="11"/>
        <v>2022</v>
      </c>
      <c r="F156" s="1">
        <v>62547</v>
      </c>
      <c r="G156" s="3">
        <v>63.86</v>
      </c>
      <c r="H156" s="3">
        <f>AVERAGE(Raw_FuelLog[Amount_EUR])</f>
        <v>43.897381818181827</v>
      </c>
      <c r="I156" s="6">
        <v>1.6850000000000001</v>
      </c>
      <c r="J156" s="6">
        <f>AVERAGE(Raw_FuelLog[Price_EUR_L])</f>
        <v>1.5266109090909097</v>
      </c>
      <c r="K156" s="6">
        <v>37.899000000000001</v>
      </c>
      <c r="L156" s="6">
        <f>AVERAGE(Raw_FuelLog[Volume_L])</f>
        <v>28.621159999999996</v>
      </c>
      <c r="M156" s="3">
        <v>6.62</v>
      </c>
      <c r="N156" t="s">
        <v>59</v>
      </c>
      <c r="O156" t="s">
        <v>26</v>
      </c>
      <c r="P156" s="1">
        <v>1</v>
      </c>
      <c r="Q156" s="6">
        <v>6.62</v>
      </c>
      <c r="R156" s="3">
        <v>6.8584689345885712</v>
      </c>
      <c r="S156" s="1">
        <f t="shared" si="12"/>
        <v>576</v>
      </c>
      <c r="T156" s="7">
        <v>95</v>
      </c>
      <c r="U156" s="20">
        <f>IF(
    OR(Raw_FuelLog[[#This Row],[Cons_Est_L_100km]]="", Raw_FuelLog[[#This Row],[Price_EUR_L]]=""),
    "",
    Raw_FuelLog[[#This Row],[Price_EUR_L]] * (Raw_FuelLog[[#This Row],[Cons_Est_L_100km]]/100)
)</f>
        <v>0.11154699999999999</v>
      </c>
      <c r="V156" s="6">
        <f>SUM(Raw_FuelLog[Amount_EUR]) / SUM(Raw_FuelLog[Distance_km])</f>
        <v>0.10532001395916946</v>
      </c>
      <c r="W156" cm="1">
        <f t="array" ref="W156">IF(Raw_FuelLog[[#This Row],[ID]]=1,0,Raw_FuelLog[[#This Row],[Date]]-INDEX(Raw_FuelLog[Date],Raw_FuelLog[[#This Row],[ID]]-1))</f>
        <v>3</v>
      </c>
      <c r="X156" t="str">
        <f t="shared" si="13"/>
        <v>Single</v>
      </c>
      <c r="Y156" t="str">
        <f t="shared" si="14"/>
        <v>Domestic</v>
      </c>
    </row>
    <row r="157" spans="1:25" x14ac:dyDescent="0.25">
      <c r="A157" s="1">
        <v>156</v>
      </c>
      <c r="B157" s="2">
        <v>44843</v>
      </c>
      <c r="C157" s="1">
        <f t="shared" si="10"/>
        <v>9</v>
      </c>
      <c r="D157" s="1" t="str">
        <f>TEXT(Raw_FuelLog[[#This Row],[Date]], "mmm")</f>
        <v>Oct</v>
      </c>
      <c r="E157" s="1">
        <f t="shared" si="11"/>
        <v>2022</v>
      </c>
      <c r="F157" s="1">
        <v>63050</v>
      </c>
      <c r="G157" s="3">
        <v>57.08</v>
      </c>
      <c r="H157" s="3">
        <f>AVERAGE(Raw_FuelLog[Amount_EUR])</f>
        <v>43.897381818181827</v>
      </c>
      <c r="I157" s="6">
        <v>1.7130000000000001</v>
      </c>
      <c r="J157" s="6">
        <f>AVERAGE(Raw_FuelLog[Price_EUR_L])</f>
        <v>1.5266109090909097</v>
      </c>
      <c r="K157" s="6">
        <v>33.32</v>
      </c>
      <c r="L157" s="6">
        <f>AVERAGE(Raw_FuelLog[Volume_L])</f>
        <v>28.621159999999996</v>
      </c>
      <c r="M157" s="3">
        <v>6.55</v>
      </c>
      <c r="N157" t="s">
        <v>44</v>
      </c>
      <c r="O157" t="s">
        <v>41</v>
      </c>
      <c r="P157" s="1">
        <v>1</v>
      </c>
      <c r="Q157" s="6">
        <v>6.55</v>
      </c>
      <c r="R157" s="3">
        <v>6.8584689345885712</v>
      </c>
      <c r="S157" s="1">
        <f t="shared" si="12"/>
        <v>503</v>
      </c>
      <c r="T157" s="7" t="s">
        <v>43</v>
      </c>
      <c r="U157" s="20">
        <f>IF(
    OR(Raw_FuelLog[[#This Row],[Cons_Est_L_100km]]="", Raw_FuelLog[[#This Row],[Price_EUR_L]]=""),
    "",
    Raw_FuelLog[[#This Row],[Price_EUR_L]] * (Raw_FuelLog[[#This Row],[Cons_Est_L_100km]]/100)
)</f>
        <v>0.11220150000000001</v>
      </c>
      <c r="V157" s="6">
        <f>SUM(Raw_FuelLog[Amount_EUR]) / SUM(Raw_FuelLog[Distance_km])</f>
        <v>0.10532001395916946</v>
      </c>
      <c r="W157" cm="1">
        <f t="array" ref="W157">IF(Raw_FuelLog[[#This Row],[ID]]=1,0,Raw_FuelLog[[#This Row],[Date]]-INDEX(Raw_FuelLog[Date],Raw_FuelLog[[#This Row],[ID]]-1))</f>
        <v>2</v>
      </c>
      <c r="X157" t="str">
        <f t="shared" si="13"/>
        <v>Single</v>
      </c>
      <c r="Y157" t="str">
        <f t="shared" si="14"/>
        <v>Foreign</v>
      </c>
    </row>
    <row r="158" spans="1:25" x14ac:dyDescent="0.25">
      <c r="A158" s="1">
        <v>157</v>
      </c>
      <c r="B158" s="2">
        <v>44844</v>
      </c>
      <c r="C158" s="1">
        <f t="shared" si="10"/>
        <v>10</v>
      </c>
      <c r="D158" s="1" t="str">
        <f>TEXT(Raw_FuelLog[[#This Row],[Date]], "mmm")</f>
        <v>Oct</v>
      </c>
      <c r="E158" s="1">
        <f t="shared" si="11"/>
        <v>2022</v>
      </c>
      <c r="F158" s="1">
        <v>63397</v>
      </c>
      <c r="G158" s="3">
        <v>40.57</v>
      </c>
      <c r="H158" s="3">
        <f>AVERAGE(Raw_FuelLog[Amount_EUR])</f>
        <v>43.897381818181827</v>
      </c>
      <c r="I158" s="6">
        <v>1.784</v>
      </c>
      <c r="J158" s="6">
        <f>AVERAGE(Raw_FuelLog[Price_EUR_L])</f>
        <v>1.5266109090909097</v>
      </c>
      <c r="K158" s="6">
        <v>22.74</v>
      </c>
      <c r="L158" s="6">
        <f>AVERAGE(Raw_FuelLog[Volume_L])</f>
        <v>28.621159999999996</v>
      </c>
      <c r="M158" s="3">
        <v>9.36</v>
      </c>
      <c r="N158" t="s">
        <v>45</v>
      </c>
      <c r="O158" t="s">
        <v>41</v>
      </c>
      <c r="P158" s="1">
        <v>1</v>
      </c>
      <c r="Q158" s="6">
        <v>9.36</v>
      </c>
      <c r="R158" s="3">
        <v>6.8584689345885712</v>
      </c>
      <c r="S158" s="1">
        <f t="shared" si="12"/>
        <v>347</v>
      </c>
      <c r="T158" s="7" t="s">
        <v>43</v>
      </c>
      <c r="U158" s="20">
        <f>IF(
    OR(Raw_FuelLog[[#This Row],[Cons_Est_L_100km]]="", Raw_FuelLog[[#This Row],[Price_EUR_L]]=""),
    "",
    Raw_FuelLog[[#This Row],[Price_EUR_L]] * (Raw_FuelLog[[#This Row],[Cons_Est_L_100km]]/100)
)</f>
        <v>0.16698239999999998</v>
      </c>
      <c r="V158" s="6">
        <f>SUM(Raw_FuelLog[Amount_EUR]) / SUM(Raw_FuelLog[Distance_km])</f>
        <v>0.10532001395916946</v>
      </c>
      <c r="W158" cm="1">
        <f t="array" ref="W158">IF(Raw_FuelLog[[#This Row],[ID]]=1,0,Raw_FuelLog[[#This Row],[Date]]-INDEX(Raw_FuelLog[Date],Raw_FuelLog[[#This Row],[ID]]-1))</f>
        <v>1</v>
      </c>
      <c r="X158" t="str">
        <f t="shared" si="13"/>
        <v>Same Day</v>
      </c>
      <c r="Y158" t="str">
        <f t="shared" si="14"/>
        <v>Foreign</v>
      </c>
    </row>
    <row r="159" spans="1:25" x14ac:dyDescent="0.25">
      <c r="A159" s="1">
        <v>158</v>
      </c>
      <c r="B159" s="2">
        <v>44844</v>
      </c>
      <c r="C159" s="1">
        <f t="shared" si="10"/>
        <v>10</v>
      </c>
      <c r="D159" s="1" t="str">
        <f>TEXT(Raw_FuelLog[[#This Row],[Date]], "mmm")</f>
        <v>Oct</v>
      </c>
      <c r="E159" s="1">
        <f t="shared" si="11"/>
        <v>2022</v>
      </c>
      <c r="F159" s="1">
        <v>63647</v>
      </c>
      <c r="G159" s="3">
        <v>43.03</v>
      </c>
      <c r="H159" s="3">
        <f>AVERAGE(Raw_FuelLog[Amount_EUR])</f>
        <v>43.897381818181827</v>
      </c>
      <c r="I159" s="6">
        <v>1.839</v>
      </c>
      <c r="J159" s="6">
        <f>AVERAGE(Raw_FuelLog[Price_EUR_L])</f>
        <v>1.5266109090909097</v>
      </c>
      <c r="K159" s="6">
        <v>23.4</v>
      </c>
      <c r="L159" s="6">
        <f>AVERAGE(Raw_FuelLog[Volume_L])</f>
        <v>28.621159999999996</v>
      </c>
      <c r="M159" s="3">
        <v>6.64</v>
      </c>
      <c r="N159" t="s">
        <v>52</v>
      </c>
      <c r="O159" t="s">
        <v>33</v>
      </c>
      <c r="P159" s="1">
        <v>1</v>
      </c>
      <c r="Q159" s="6">
        <v>6.64</v>
      </c>
      <c r="R159" s="3">
        <v>6.8584689345885712</v>
      </c>
      <c r="S159" s="1">
        <f t="shared" si="12"/>
        <v>250</v>
      </c>
      <c r="T159" s="7">
        <v>95</v>
      </c>
      <c r="U159" s="20">
        <f>IF(
    OR(Raw_FuelLog[[#This Row],[Cons_Est_L_100km]]="", Raw_FuelLog[[#This Row],[Price_EUR_L]]=""),
    "",
    Raw_FuelLog[[#This Row],[Price_EUR_L]] * (Raw_FuelLog[[#This Row],[Cons_Est_L_100km]]/100)
)</f>
        <v>0.1221096</v>
      </c>
      <c r="V159" s="6">
        <f>SUM(Raw_FuelLog[Amount_EUR]) / SUM(Raw_FuelLog[Distance_km])</f>
        <v>0.10532001395916946</v>
      </c>
      <c r="W159" cm="1">
        <f t="array" ref="W159">IF(Raw_FuelLog[[#This Row],[ID]]=1,0,Raw_FuelLog[[#This Row],[Date]]-INDEX(Raw_FuelLog[Date],Raw_FuelLog[[#This Row],[ID]]-1))</f>
        <v>0</v>
      </c>
      <c r="X159" t="str">
        <f t="shared" si="13"/>
        <v>Same Day</v>
      </c>
      <c r="Y159" t="str">
        <f t="shared" si="14"/>
        <v>Foreign</v>
      </c>
    </row>
    <row r="160" spans="1:25" x14ac:dyDescent="0.25">
      <c r="A160" s="1">
        <v>159</v>
      </c>
      <c r="B160" s="2">
        <v>44858</v>
      </c>
      <c r="C160" s="1">
        <f t="shared" si="10"/>
        <v>24</v>
      </c>
      <c r="D160" s="1" t="str">
        <f>TEXT(Raw_FuelLog[[#This Row],[Date]], "mmm")</f>
        <v>Oct</v>
      </c>
      <c r="E160" s="1">
        <f t="shared" si="11"/>
        <v>2022</v>
      </c>
      <c r="F160" s="1">
        <v>64201</v>
      </c>
      <c r="G160" s="3">
        <v>66.87</v>
      </c>
      <c r="H160" s="3">
        <f>AVERAGE(Raw_FuelLog[Amount_EUR])</f>
        <v>43.897381818181827</v>
      </c>
      <c r="I160" s="6">
        <v>1.819</v>
      </c>
      <c r="J160" s="6">
        <f>AVERAGE(Raw_FuelLog[Price_EUR_L])</f>
        <v>1.5266109090909097</v>
      </c>
      <c r="K160" s="6">
        <v>36.76</v>
      </c>
      <c r="L160" s="6">
        <f>AVERAGE(Raw_FuelLog[Volume_L])</f>
        <v>28.621159999999996</v>
      </c>
      <c r="M160" s="3">
        <v>7</v>
      </c>
      <c r="N160" t="s">
        <v>52</v>
      </c>
      <c r="O160" t="s">
        <v>33</v>
      </c>
      <c r="P160" s="1">
        <v>1</v>
      </c>
      <c r="Q160" s="6">
        <v>7</v>
      </c>
      <c r="R160" s="3">
        <v>6.8584689345885712</v>
      </c>
      <c r="S160" s="1">
        <f t="shared" si="12"/>
        <v>554</v>
      </c>
      <c r="T160" s="7">
        <v>95</v>
      </c>
      <c r="U160" s="20">
        <f>IF(
    OR(Raw_FuelLog[[#This Row],[Cons_Est_L_100km]]="", Raw_FuelLog[[#This Row],[Price_EUR_L]]=""),
    "",
    Raw_FuelLog[[#This Row],[Price_EUR_L]] * (Raw_FuelLog[[#This Row],[Cons_Est_L_100km]]/100)
)</f>
        <v>0.12733</v>
      </c>
      <c r="V160" s="6">
        <f>SUM(Raw_FuelLog[Amount_EUR]) / SUM(Raw_FuelLog[Distance_km])</f>
        <v>0.10532001395916946</v>
      </c>
      <c r="W160" cm="1">
        <f t="array" ref="W160">IF(Raw_FuelLog[[#This Row],[ID]]=1,0,Raw_FuelLog[[#This Row],[Date]]-INDEX(Raw_FuelLog[Date],Raw_FuelLog[[#This Row],[ID]]-1))</f>
        <v>14</v>
      </c>
      <c r="X160" t="str">
        <f t="shared" si="13"/>
        <v>Single</v>
      </c>
      <c r="Y160" t="str">
        <f t="shared" si="14"/>
        <v>Foreign</v>
      </c>
    </row>
    <row r="161" spans="1:25" x14ac:dyDescent="0.25">
      <c r="A161" s="1">
        <v>160</v>
      </c>
      <c r="B161" s="2">
        <v>44873</v>
      </c>
      <c r="C161" s="1">
        <f t="shared" si="10"/>
        <v>8</v>
      </c>
      <c r="D161" s="1" t="str">
        <f>TEXT(Raw_FuelLog[[#This Row],[Date]], "mmm")</f>
        <v>Nov</v>
      </c>
      <c r="E161" s="1">
        <f t="shared" si="11"/>
        <v>2022</v>
      </c>
      <c r="F161" s="1">
        <v>64697</v>
      </c>
      <c r="G161" s="3">
        <v>64.22</v>
      </c>
      <c r="H161" s="3">
        <f>AVERAGE(Raw_FuelLog[Amount_EUR])</f>
        <v>43.897381818181827</v>
      </c>
      <c r="I161" s="6">
        <v>1.849</v>
      </c>
      <c r="J161" s="6">
        <f>AVERAGE(Raw_FuelLog[Price_EUR_L])</f>
        <v>1.5266109090909097</v>
      </c>
      <c r="K161" s="6">
        <v>34.729999999999997</v>
      </c>
      <c r="L161" s="6">
        <f>AVERAGE(Raw_FuelLog[Volume_L])</f>
        <v>28.621159999999996</v>
      </c>
      <c r="M161" s="3">
        <v>7.04</v>
      </c>
      <c r="N161" t="s">
        <v>52</v>
      </c>
      <c r="O161" t="s">
        <v>33</v>
      </c>
      <c r="P161" s="1">
        <v>1</v>
      </c>
      <c r="Q161" s="6">
        <v>7.04</v>
      </c>
      <c r="R161" s="3">
        <v>6.8584689345885712</v>
      </c>
      <c r="S161" s="1">
        <f t="shared" si="12"/>
        <v>496</v>
      </c>
      <c r="T161" s="7">
        <v>95</v>
      </c>
      <c r="U161" s="20">
        <f>IF(
    OR(Raw_FuelLog[[#This Row],[Cons_Est_L_100km]]="", Raw_FuelLog[[#This Row],[Price_EUR_L]]=""),
    "",
    Raw_FuelLog[[#This Row],[Price_EUR_L]] * (Raw_FuelLog[[#This Row],[Cons_Est_L_100km]]/100)
)</f>
        <v>0.1301696</v>
      </c>
      <c r="V161" s="6">
        <f>SUM(Raw_FuelLog[Amount_EUR]) / SUM(Raw_FuelLog[Distance_km])</f>
        <v>0.10532001395916946</v>
      </c>
      <c r="W161" cm="1">
        <f t="array" ref="W161">IF(Raw_FuelLog[[#This Row],[ID]]=1,0,Raw_FuelLog[[#This Row],[Date]]-INDEX(Raw_FuelLog[Date],Raw_FuelLog[[#This Row],[ID]]-1))</f>
        <v>15</v>
      </c>
      <c r="X161" t="str">
        <f t="shared" si="13"/>
        <v>Single</v>
      </c>
      <c r="Y161" t="str">
        <f t="shared" si="14"/>
        <v>Foreign</v>
      </c>
    </row>
    <row r="162" spans="1:25" x14ac:dyDescent="0.25">
      <c r="A162" s="1">
        <v>161</v>
      </c>
      <c r="B162" s="2">
        <v>44884</v>
      </c>
      <c r="C162" s="1">
        <f t="shared" si="10"/>
        <v>19</v>
      </c>
      <c r="D162" s="1" t="str">
        <f>TEXT(Raw_FuelLog[[#This Row],[Date]], "mmm")</f>
        <v>Nov</v>
      </c>
      <c r="E162" s="1">
        <f t="shared" si="11"/>
        <v>2022</v>
      </c>
      <c r="F162" s="1">
        <v>65106</v>
      </c>
      <c r="G162" s="3">
        <v>49.8</v>
      </c>
      <c r="H162" s="3">
        <f>AVERAGE(Raw_FuelLog[Amount_EUR])</f>
        <v>43.897381818181827</v>
      </c>
      <c r="I162" s="6">
        <v>1.7290000000000001</v>
      </c>
      <c r="J162" s="6">
        <f>AVERAGE(Raw_FuelLog[Price_EUR_L])</f>
        <v>1.5266109090909097</v>
      </c>
      <c r="K162" s="6">
        <v>28.8</v>
      </c>
      <c r="L162" s="6">
        <f>AVERAGE(Raw_FuelLog[Volume_L])</f>
        <v>28.621159999999996</v>
      </c>
      <c r="M162" s="3">
        <v>7.13</v>
      </c>
      <c r="N162" t="s">
        <v>48</v>
      </c>
      <c r="O162" t="s">
        <v>33</v>
      </c>
      <c r="P162" s="1">
        <v>1</v>
      </c>
      <c r="Q162" s="6">
        <v>7.13</v>
      </c>
      <c r="R162" s="3">
        <v>6.8584689345885712</v>
      </c>
      <c r="S162" s="1">
        <f t="shared" si="12"/>
        <v>409</v>
      </c>
      <c r="T162" s="7">
        <v>95</v>
      </c>
      <c r="U162" s="20">
        <f>IF(
    OR(Raw_FuelLog[[#This Row],[Cons_Est_L_100km]]="", Raw_FuelLog[[#This Row],[Price_EUR_L]]=""),
    "",
    Raw_FuelLog[[#This Row],[Price_EUR_L]] * (Raw_FuelLog[[#This Row],[Cons_Est_L_100km]]/100)
)</f>
        <v>0.1232777</v>
      </c>
      <c r="V162" s="6">
        <f>SUM(Raw_FuelLog[Amount_EUR]) / SUM(Raw_FuelLog[Distance_km])</f>
        <v>0.10532001395916946</v>
      </c>
      <c r="W162" cm="1">
        <f t="array" ref="W162">IF(Raw_FuelLog[[#This Row],[ID]]=1,0,Raw_FuelLog[[#This Row],[Date]]-INDEX(Raw_FuelLog[Date],Raw_FuelLog[[#This Row],[ID]]-1))</f>
        <v>11</v>
      </c>
      <c r="X162" t="str">
        <f t="shared" si="13"/>
        <v>Single</v>
      </c>
      <c r="Y162" t="str">
        <f t="shared" si="14"/>
        <v>Foreign</v>
      </c>
    </row>
    <row r="163" spans="1:25" x14ac:dyDescent="0.25">
      <c r="A163" s="1">
        <v>162</v>
      </c>
      <c r="B163" s="2">
        <v>44898</v>
      </c>
      <c r="C163" s="1">
        <f t="shared" si="10"/>
        <v>3</v>
      </c>
      <c r="D163" s="1" t="str">
        <f>TEXT(Raw_FuelLog[[#This Row],[Date]], "mmm")</f>
        <v>Dec</v>
      </c>
      <c r="E163" s="1">
        <f t="shared" si="11"/>
        <v>2022</v>
      </c>
      <c r="F163" s="1">
        <v>65632</v>
      </c>
      <c r="G163" s="3">
        <v>63.39</v>
      </c>
      <c r="H163" s="3">
        <f>AVERAGE(Raw_FuelLog[Amount_EUR])</f>
        <v>43.897381818181827</v>
      </c>
      <c r="I163" s="6">
        <v>1.6890000000000001</v>
      </c>
      <c r="J163" s="6">
        <f>AVERAGE(Raw_FuelLog[Price_EUR_L])</f>
        <v>1.5266109090909097</v>
      </c>
      <c r="K163" s="6">
        <v>37.53</v>
      </c>
      <c r="L163" s="6">
        <f>AVERAGE(Raw_FuelLog[Volume_L])</f>
        <v>28.621159999999996</v>
      </c>
      <c r="M163" s="3">
        <v>7.49</v>
      </c>
      <c r="N163" t="s">
        <v>48</v>
      </c>
      <c r="O163" t="s">
        <v>33</v>
      </c>
      <c r="P163" s="1">
        <v>1</v>
      </c>
      <c r="Q163" s="6">
        <v>7.49</v>
      </c>
      <c r="R163" s="3">
        <v>6.8584689345885712</v>
      </c>
      <c r="S163" s="1">
        <f t="shared" si="12"/>
        <v>526</v>
      </c>
      <c r="T163" s="7">
        <v>95</v>
      </c>
      <c r="U163" s="20">
        <f>IF(
    OR(Raw_FuelLog[[#This Row],[Cons_Est_L_100km]]="", Raw_FuelLog[[#This Row],[Price_EUR_L]]=""),
    "",
    Raw_FuelLog[[#This Row],[Price_EUR_L]] * (Raw_FuelLog[[#This Row],[Cons_Est_L_100km]]/100)
)</f>
        <v>0.12650610000000001</v>
      </c>
      <c r="V163" s="6">
        <f>SUM(Raw_FuelLog[Amount_EUR]) / SUM(Raw_FuelLog[Distance_km])</f>
        <v>0.10532001395916946</v>
      </c>
      <c r="W163" cm="1">
        <f t="array" ref="W163">IF(Raw_FuelLog[[#This Row],[ID]]=1,0,Raw_FuelLog[[#This Row],[Date]]-INDEX(Raw_FuelLog[Date],Raw_FuelLog[[#This Row],[ID]]-1))</f>
        <v>14</v>
      </c>
      <c r="X163" t="str">
        <f t="shared" si="13"/>
        <v>Single</v>
      </c>
      <c r="Y163" t="str">
        <f t="shared" si="14"/>
        <v>Foreign</v>
      </c>
    </row>
    <row r="164" spans="1:25" x14ac:dyDescent="0.25">
      <c r="A164" s="1">
        <v>163</v>
      </c>
      <c r="B164" s="2">
        <v>44912</v>
      </c>
      <c r="C164" s="1">
        <f t="shared" si="10"/>
        <v>17</v>
      </c>
      <c r="D164" s="1" t="str">
        <f>TEXT(Raw_FuelLog[[#This Row],[Date]], "mmm")</f>
        <v>Dec</v>
      </c>
      <c r="E164" s="1">
        <f t="shared" si="11"/>
        <v>2022</v>
      </c>
      <c r="F164" s="1">
        <v>66133</v>
      </c>
      <c r="G164" s="3">
        <v>59.28</v>
      </c>
      <c r="H164" s="3">
        <f>AVERAGE(Raw_FuelLog[Amount_EUR])</f>
        <v>43.897381818181827</v>
      </c>
      <c r="I164" s="6">
        <v>1.579</v>
      </c>
      <c r="J164" s="6">
        <f>AVERAGE(Raw_FuelLog[Price_EUR_L])</f>
        <v>1.5266109090909097</v>
      </c>
      <c r="K164" s="6">
        <v>37.54</v>
      </c>
      <c r="L164" s="6">
        <f>AVERAGE(Raw_FuelLog[Volume_L])</f>
        <v>28.621159999999996</v>
      </c>
      <c r="M164" s="3">
        <v>6.76</v>
      </c>
      <c r="N164" t="s">
        <v>52</v>
      </c>
      <c r="O164" t="s">
        <v>33</v>
      </c>
      <c r="P164" s="1">
        <v>1</v>
      </c>
      <c r="Q164" s="6">
        <v>6.76</v>
      </c>
      <c r="R164" s="3">
        <v>6.8584689345885712</v>
      </c>
      <c r="S164" s="1">
        <f t="shared" si="12"/>
        <v>501</v>
      </c>
      <c r="T164" s="7">
        <v>95</v>
      </c>
      <c r="U164" s="20">
        <f>IF(
    OR(Raw_FuelLog[[#This Row],[Cons_Est_L_100km]]="", Raw_FuelLog[[#This Row],[Price_EUR_L]]=""),
    "",
    Raw_FuelLog[[#This Row],[Price_EUR_L]] * (Raw_FuelLog[[#This Row],[Cons_Est_L_100km]]/100)
)</f>
        <v>0.10674039999999999</v>
      </c>
      <c r="V164" s="6">
        <f>SUM(Raw_FuelLog[Amount_EUR]) / SUM(Raw_FuelLog[Distance_km])</f>
        <v>0.10532001395916946</v>
      </c>
      <c r="W164" cm="1">
        <f t="array" ref="W164">IF(Raw_FuelLog[[#This Row],[ID]]=1,0,Raw_FuelLog[[#This Row],[Date]]-INDEX(Raw_FuelLog[Date],Raw_FuelLog[[#This Row],[ID]]-1))</f>
        <v>14</v>
      </c>
      <c r="X164" t="str">
        <f t="shared" si="13"/>
        <v>Single</v>
      </c>
      <c r="Y164" t="str">
        <f t="shared" si="14"/>
        <v>Foreign</v>
      </c>
    </row>
    <row r="165" spans="1:25" x14ac:dyDescent="0.25">
      <c r="A165" s="1">
        <v>164</v>
      </c>
      <c r="B165" s="2">
        <v>44916</v>
      </c>
      <c r="C165" s="1">
        <f t="shared" si="10"/>
        <v>21</v>
      </c>
      <c r="D165" s="1" t="str">
        <f>TEXT(Raw_FuelLog[[#This Row],[Date]], "mmm")</f>
        <v>Dec</v>
      </c>
      <c r="E165" s="1">
        <f t="shared" si="11"/>
        <v>2022</v>
      </c>
      <c r="F165" s="1">
        <v>66498</v>
      </c>
      <c r="G165" s="3">
        <v>36.49</v>
      </c>
      <c r="H165" s="3">
        <f>AVERAGE(Raw_FuelLog[Amount_EUR])</f>
        <v>43.897381818181827</v>
      </c>
      <c r="I165" s="6">
        <v>1.4790000000000001</v>
      </c>
      <c r="J165" s="6">
        <f>AVERAGE(Raw_FuelLog[Price_EUR_L])</f>
        <v>1.5266109090909097</v>
      </c>
      <c r="K165" s="6">
        <v>24.67</v>
      </c>
      <c r="L165" s="6">
        <f>AVERAGE(Raw_FuelLog[Volume_L])</f>
        <v>28.621159999999996</v>
      </c>
      <c r="M165" s="3">
        <v>6.63</v>
      </c>
      <c r="N165" t="s">
        <v>45</v>
      </c>
      <c r="O165" t="s">
        <v>41</v>
      </c>
      <c r="P165" s="1">
        <v>1</v>
      </c>
      <c r="Q165" s="6">
        <v>6.63</v>
      </c>
      <c r="R165" s="3">
        <v>6.8584689345885712</v>
      </c>
      <c r="S165" s="1">
        <f t="shared" si="12"/>
        <v>365</v>
      </c>
      <c r="T165" s="7" t="s">
        <v>43</v>
      </c>
      <c r="U165" s="20">
        <f>IF(
    OR(Raw_FuelLog[[#This Row],[Cons_Est_L_100km]]="", Raw_FuelLog[[#This Row],[Price_EUR_L]]=""),
    "",
    Raw_FuelLog[[#This Row],[Price_EUR_L]] * (Raw_FuelLog[[#This Row],[Cons_Est_L_100km]]/100)
)</f>
        <v>9.8057699999999998E-2</v>
      </c>
      <c r="V165" s="6">
        <f>SUM(Raw_FuelLog[Amount_EUR]) / SUM(Raw_FuelLog[Distance_km])</f>
        <v>0.10532001395916946</v>
      </c>
      <c r="W165" cm="1">
        <f t="array" ref="W165">IF(Raw_FuelLog[[#This Row],[ID]]=1,0,Raw_FuelLog[[#This Row],[Date]]-INDEX(Raw_FuelLog[Date],Raw_FuelLog[[#This Row],[ID]]-1))</f>
        <v>4</v>
      </c>
      <c r="X165" t="str">
        <f t="shared" si="13"/>
        <v>Same Day</v>
      </c>
      <c r="Y165" t="str">
        <f t="shared" si="14"/>
        <v>Foreign</v>
      </c>
    </row>
    <row r="166" spans="1:25" x14ac:dyDescent="0.25">
      <c r="A166" s="1">
        <v>165</v>
      </c>
      <c r="B166" s="2">
        <v>44916</v>
      </c>
      <c r="C166" s="1">
        <f t="shared" si="10"/>
        <v>21</v>
      </c>
      <c r="D166" s="1" t="str">
        <f>TEXT(Raw_FuelLog[[#This Row],[Date]], "mmm")</f>
        <v>Dec</v>
      </c>
      <c r="E166" s="1">
        <f t="shared" si="11"/>
        <v>2022</v>
      </c>
      <c r="F166" s="1">
        <v>66853</v>
      </c>
      <c r="G166" s="3">
        <v>33.479999999999997</v>
      </c>
      <c r="H166" s="3">
        <f>AVERAGE(Raw_FuelLog[Amount_EUR])</f>
        <v>43.897381818181827</v>
      </c>
      <c r="I166" s="6">
        <v>1.423</v>
      </c>
      <c r="J166" s="6">
        <f>AVERAGE(Raw_FuelLog[Price_EUR_L])</f>
        <v>1.5266109090909097</v>
      </c>
      <c r="K166" s="6">
        <v>23.53</v>
      </c>
      <c r="L166" s="6">
        <f>AVERAGE(Raw_FuelLog[Volume_L])</f>
        <v>28.621159999999996</v>
      </c>
      <c r="M166" s="3">
        <v>7.51</v>
      </c>
      <c r="N166" t="s">
        <v>60</v>
      </c>
      <c r="O166" t="s">
        <v>41</v>
      </c>
      <c r="P166" s="1">
        <v>1</v>
      </c>
      <c r="Q166" s="6">
        <v>7.51</v>
      </c>
      <c r="R166" s="3">
        <v>6.8584689345885712</v>
      </c>
      <c r="S166" s="1">
        <f t="shared" si="12"/>
        <v>355</v>
      </c>
      <c r="T166" s="7" t="s">
        <v>43</v>
      </c>
      <c r="U166" s="20">
        <f>IF(
    OR(Raw_FuelLog[[#This Row],[Cons_Est_L_100km]]="", Raw_FuelLog[[#This Row],[Price_EUR_L]]=""),
    "",
    Raw_FuelLog[[#This Row],[Price_EUR_L]] * (Raw_FuelLog[[#This Row],[Cons_Est_L_100km]]/100)
)</f>
        <v>0.1068673</v>
      </c>
      <c r="V166" s="6">
        <f>SUM(Raw_FuelLog[Amount_EUR]) / SUM(Raw_FuelLog[Distance_km])</f>
        <v>0.10532001395916946</v>
      </c>
      <c r="W166" cm="1">
        <f t="array" ref="W166">IF(Raw_FuelLog[[#This Row],[ID]]=1,0,Raw_FuelLog[[#This Row],[Date]]-INDEX(Raw_FuelLog[Date],Raw_FuelLog[[#This Row],[ID]]-1))</f>
        <v>0</v>
      </c>
      <c r="X166" t="str">
        <f t="shared" si="13"/>
        <v>Same Day</v>
      </c>
      <c r="Y166" t="str">
        <f t="shared" si="14"/>
        <v>Foreign</v>
      </c>
    </row>
    <row r="167" spans="1:25" x14ac:dyDescent="0.25">
      <c r="A167" s="1">
        <v>166</v>
      </c>
      <c r="B167" s="2">
        <v>44919</v>
      </c>
      <c r="C167" s="1">
        <f t="shared" si="10"/>
        <v>24</v>
      </c>
      <c r="D167" s="1" t="str">
        <f>TEXT(Raw_FuelLog[[#This Row],[Date]], "mmm")</f>
        <v>Dec</v>
      </c>
      <c r="E167" s="1">
        <f t="shared" si="11"/>
        <v>2022</v>
      </c>
      <c r="F167" s="1">
        <v>67391</v>
      </c>
      <c r="G167" s="3">
        <v>57.7</v>
      </c>
      <c r="H167" s="3">
        <f>AVERAGE(Raw_FuelLog[Amount_EUR])</f>
        <v>43.897381818181827</v>
      </c>
      <c r="I167" s="6">
        <v>1.429</v>
      </c>
      <c r="J167" s="6">
        <f>AVERAGE(Raw_FuelLog[Price_EUR_L])</f>
        <v>1.5266109090909097</v>
      </c>
      <c r="K167" s="6">
        <v>40.380000000000003</v>
      </c>
      <c r="L167" s="6">
        <f>AVERAGE(Raw_FuelLog[Volume_L])</f>
        <v>28.621159999999996</v>
      </c>
      <c r="M167" s="3">
        <v>7.27</v>
      </c>
      <c r="N167" t="s">
        <v>39</v>
      </c>
      <c r="O167" t="s">
        <v>26</v>
      </c>
      <c r="P167" s="1">
        <v>1</v>
      </c>
      <c r="Q167" s="6">
        <v>7.27</v>
      </c>
      <c r="R167" s="3">
        <v>6.8584689345885712</v>
      </c>
      <c r="S167" s="1">
        <f t="shared" si="12"/>
        <v>538</v>
      </c>
      <c r="T167" s="7">
        <v>95</v>
      </c>
      <c r="U167" s="20">
        <f>IF(
    OR(Raw_FuelLog[[#This Row],[Cons_Est_L_100km]]="", Raw_FuelLog[[#This Row],[Price_EUR_L]]=""),
    "",
    Raw_FuelLog[[#This Row],[Price_EUR_L]] * (Raw_FuelLog[[#This Row],[Cons_Est_L_100km]]/100)
)</f>
        <v>0.1038883</v>
      </c>
      <c r="V167" s="6">
        <f>SUM(Raw_FuelLog[Amount_EUR]) / SUM(Raw_FuelLog[Distance_km])</f>
        <v>0.10532001395916946</v>
      </c>
      <c r="W167" cm="1">
        <f t="array" ref="W167">IF(Raw_FuelLog[[#This Row],[ID]]=1,0,Raw_FuelLog[[#This Row],[Date]]-INDEX(Raw_FuelLog[Date],Raw_FuelLog[[#This Row],[ID]]-1))</f>
        <v>3</v>
      </c>
      <c r="X167" t="str">
        <f t="shared" si="13"/>
        <v>Single</v>
      </c>
      <c r="Y167" t="str">
        <f t="shared" si="14"/>
        <v>Domestic</v>
      </c>
    </row>
    <row r="168" spans="1:25" x14ac:dyDescent="0.25">
      <c r="A168" s="1">
        <v>167</v>
      </c>
      <c r="B168" s="2">
        <v>44921</v>
      </c>
      <c r="C168" s="1">
        <f t="shared" si="10"/>
        <v>26</v>
      </c>
      <c r="D168" s="1" t="str">
        <f>TEXT(Raw_FuelLog[[#This Row],[Date]], "mmm")</f>
        <v>Dec</v>
      </c>
      <c r="E168" s="1">
        <f t="shared" si="11"/>
        <v>2022</v>
      </c>
      <c r="F168" s="1">
        <v>67782</v>
      </c>
      <c r="G168" s="3">
        <v>39.619999999999997</v>
      </c>
      <c r="H168" s="3">
        <f>AVERAGE(Raw_FuelLog[Amount_EUR])</f>
        <v>43.897381818181827</v>
      </c>
      <c r="I168" s="6">
        <v>1.393</v>
      </c>
      <c r="J168" s="6">
        <f>AVERAGE(Raw_FuelLog[Price_EUR_L])</f>
        <v>1.5266109090909097</v>
      </c>
      <c r="K168" s="6">
        <v>28.44</v>
      </c>
      <c r="L168" s="6">
        <f>AVERAGE(Raw_FuelLog[Volume_L])</f>
        <v>28.621159999999996</v>
      </c>
      <c r="M168" s="3">
        <v>7.73</v>
      </c>
      <c r="N168" t="s">
        <v>60</v>
      </c>
      <c r="O168" t="s">
        <v>41</v>
      </c>
      <c r="P168" s="1">
        <v>1</v>
      </c>
      <c r="Q168" s="6">
        <v>7.73</v>
      </c>
      <c r="R168" s="3">
        <v>6.8584689345885712</v>
      </c>
      <c r="S168" s="1">
        <f t="shared" si="12"/>
        <v>391</v>
      </c>
      <c r="T168" s="7" t="s">
        <v>43</v>
      </c>
      <c r="U168" s="20">
        <f>IF(
    OR(Raw_FuelLog[[#This Row],[Cons_Est_L_100km]]="", Raw_FuelLog[[#This Row],[Price_EUR_L]]=""),
    "",
    Raw_FuelLog[[#This Row],[Price_EUR_L]] * (Raw_FuelLog[[#This Row],[Cons_Est_L_100km]]/100)
)</f>
        <v>0.10767890000000001</v>
      </c>
      <c r="V168" s="6">
        <f>SUM(Raw_FuelLog[Amount_EUR]) / SUM(Raw_FuelLog[Distance_km])</f>
        <v>0.10532001395916946</v>
      </c>
      <c r="W168" cm="1">
        <f t="array" ref="W168">IF(Raw_FuelLog[[#This Row],[ID]]=1,0,Raw_FuelLog[[#This Row],[Date]]-INDEX(Raw_FuelLog[Date],Raw_FuelLog[[#This Row],[ID]]-1))</f>
        <v>2</v>
      </c>
      <c r="X168" t="str">
        <f t="shared" si="13"/>
        <v>Same Day</v>
      </c>
      <c r="Y168" t="str">
        <f t="shared" si="14"/>
        <v>Foreign</v>
      </c>
    </row>
    <row r="169" spans="1:25" x14ac:dyDescent="0.25">
      <c r="A169" s="1">
        <v>168</v>
      </c>
      <c r="B169" s="2">
        <v>44921</v>
      </c>
      <c r="C169" s="1">
        <f t="shared" si="10"/>
        <v>26</v>
      </c>
      <c r="D169" s="1" t="str">
        <f>TEXT(Raw_FuelLog[[#This Row],[Date]], "mmm")</f>
        <v>Dec</v>
      </c>
      <c r="E169" s="1">
        <f t="shared" si="11"/>
        <v>2022</v>
      </c>
      <c r="F169" s="1">
        <v>68137</v>
      </c>
      <c r="G169" s="3">
        <v>40.71</v>
      </c>
      <c r="H169" s="3">
        <f>AVERAGE(Raw_FuelLog[Amount_EUR])</f>
        <v>43.897381818181827</v>
      </c>
      <c r="I169" s="6">
        <v>1.484</v>
      </c>
      <c r="J169" s="6">
        <f>AVERAGE(Raw_FuelLog[Price_EUR_L])</f>
        <v>1.5266109090909097</v>
      </c>
      <c r="K169" s="6">
        <v>27.43</v>
      </c>
      <c r="L169" s="6">
        <f>AVERAGE(Raw_FuelLog[Volume_L])</f>
        <v>28.621159999999996</v>
      </c>
      <c r="M169" s="3">
        <v>8.0500000000000007</v>
      </c>
      <c r="N169" t="s">
        <v>45</v>
      </c>
      <c r="O169" t="s">
        <v>41</v>
      </c>
      <c r="P169" s="1">
        <v>1</v>
      </c>
      <c r="Q169" s="6">
        <v>8.0500000000000007</v>
      </c>
      <c r="R169" s="3">
        <v>6.8584689345885712</v>
      </c>
      <c r="S169" s="1">
        <f t="shared" si="12"/>
        <v>355</v>
      </c>
      <c r="T169" s="7" t="s">
        <v>43</v>
      </c>
      <c r="U169" s="20">
        <f>IF(
    OR(Raw_FuelLog[[#This Row],[Cons_Est_L_100km]]="", Raw_FuelLog[[#This Row],[Price_EUR_L]]=""),
    "",
    Raw_FuelLog[[#This Row],[Price_EUR_L]] * (Raw_FuelLog[[#This Row],[Cons_Est_L_100km]]/100)
)</f>
        <v>0.119462</v>
      </c>
      <c r="V169" s="6">
        <f>SUM(Raw_FuelLog[Amount_EUR]) / SUM(Raw_FuelLog[Distance_km])</f>
        <v>0.10532001395916946</v>
      </c>
      <c r="W169" cm="1">
        <f t="array" ref="W169">IF(Raw_FuelLog[[#This Row],[ID]]=1,0,Raw_FuelLog[[#This Row],[Date]]-INDEX(Raw_FuelLog[Date],Raw_FuelLog[[#This Row],[ID]]-1))</f>
        <v>0</v>
      </c>
      <c r="X169" t="str">
        <f t="shared" si="13"/>
        <v>Same Day</v>
      </c>
      <c r="Y169" t="str">
        <f t="shared" si="14"/>
        <v>Foreign</v>
      </c>
    </row>
    <row r="170" spans="1:25" x14ac:dyDescent="0.25">
      <c r="A170" s="1">
        <v>169</v>
      </c>
      <c r="B170" s="2">
        <v>44926</v>
      </c>
      <c r="C170" s="1">
        <f t="shared" si="10"/>
        <v>31</v>
      </c>
      <c r="D170" s="1" t="str">
        <f>TEXT(Raw_FuelLog[[#This Row],[Date]], "mmm")</f>
        <v>Dec</v>
      </c>
      <c r="E170" s="1">
        <f t="shared" si="11"/>
        <v>2022</v>
      </c>
      <c r="F170" s="1">
        <v>68612</v>
      </c>
      <c r="G170" s="3">
        <v>61.88</v>
      </c>
      <c r="H170" s="3">
        <f>AVERAGE(Raw_FuelLog[Amount_EUR])</f>
        <v>43.897381818181827</v>
      </c>
      <c r="I170" s="6">
        <v>1.619</v>
      </c>
      <c r="J170" s="6">
        <f>AVERAGE(Raw_FuelLog[Price_EUR_L])</f>
        <v>1.5266109090909097</v>
      </c>
      <c r="K170" s="6">
        <v>38.22</v>
      </c>
      <c r="L170" s="6">
        <f>AVERAGE(Raw_FuelLog[Volume_L])</f>
        <v>28.621159999999996</v>
      </c>
      <c r="M170" s="3">
        <v>7.05</v>
      </c>
      <c r="N170" t="s">
        <v>52</v>
      </c>
      <c r="O170" t="s">
        <v>33</v>
      </c>
      <c r="P170" s="1">
        <v>1</v>
      </c>
      <c r="Q170" s="6">
        <v>7.05</v>
      </c>
      <c r="R170" s="3">
        <v>6.8584689345885712</v>
      </c>
      <c r="S170" s="1">
        <f t="shared" si="12"/>
        <v>475</v>
      </c>
      <c r="T170" s="7">
        <v>95</v>
      </c>
      <c r="U170" s="20">
        <f>IF(
    OR(Raw_FuelLog[[#This Row],[Cons_Est_L_100km]]="", Raw_FuelLog[[#This Row],[Price_EUR_L]]=""),
    "",
    Raw_FuelLog[[#This Row],[Price_EUR_L]] * (Raw_FuelLog[[#This Row],[Cons_Est_L_100km]]/100)
)</f>
        <v>0.11413949999999999</v>
      </c>
      <c r="V170" s="6">
        <f>SUM(Raw_FuelLog[Amount_EUR]) / SUM(Raw_FuelLog[Distance_km])</f>
        <v>0.10532001395916946</v>
      </c>
      <c r="W170" cm="1">
        <f t="array" ref="W170">IF(Raw_FuelLog[[#This Row],[ID]]=1,0,Raw_FuelLog[[#This Row],[Date]]-INDEX(Raw_FuelLog[Date],Raw_FuelLog[[#This Row],[ID]]-1))</f>
        <v>5</v>
      </c>
      <c r="X170" t="str">
        <f t="shared" si="13"/>
        <v>Single</v>
      </c>
      <c r="Y170" t="str">
        <f t="shared" si="14"/>
        <v>Foreign</v>
      </c>
    </row>
    <row r="171" spans="1:25" x14ac:dyDescent="0.25">
      <c r="A171" s="1">
        <v>170</v>
      </c>
      <c r="B171" s="2">
        <v>44942</v>
      </c>
      <c r="C171" s="1">
        <f t="shared" si="10"/>
        <v>16</v>
      </c>
      <c r="D171" s="1" t="str">
        <f>TEXT(Raw_FuelLog[[#This Row],[Date]], "mmm")</f>
        <v>Jan</v>
      </c>
      <c r="E171" s="1">
        <f t="shared" si="11"/>
        <v>2023</v>
      </c>
      <c r="F171" s="1">
        <v>69113</v>
      </c>
      <c r="G171" s="3">
        <v>57.55</v>
      </c>
      <c r="H171" s="3">
        <f>AVERAGE(Raw_FuelLog[Amount_EUR])</f>
        <v>43.897381818181827</v>
      </c>
      <c r="I171" s="6">
        <v>1.629</v>
      </c>
      <c r="J171" s="6">
        <f>AVERAGE(Raw_FuelLog[Price_EUR_L])</f>
        <v>1.5266109090909097</v>
      </c>
      <c r="K171" s="6">
        <v>35.33</v>
      </c>
      <c r="L171" s="6">
        <f>AVERAGE(Raw_FuelLog[Volume_L])</f>
        <v>28.621159999999996</v>
      </c>
      <c r="M171" s="3">
        <v>7.04</v>
      </c>
      <c r="N171" t="s">
        <v>52</v>
      </c>
      <c r="O171" t="s">
        <v>33</v>
      </c>
      <c r="P171" s="1">
        <v>1</v>
      </c>
      <c r="Q171" s="6">
        <v>7.04</v>
      </c>
      <c r="R171" s="3">
        <v>6.8584689345885712</v>
      </c>
      <c r="S171" s="1">
        <f t="shared" si="12"/>
        <v>501</v>
      </c>
      <c r="T171" s="7">
        <v>95</v>
      </c>
      <c r="U171" s="20">
        <f>IF(
    OR(Raw_FuelLog[[#This Row],[Cons_Est_L_100km]]="", Raw_FuelLog[[#This Row],[Price_EUR_L]]=""),
    "",
    Raw_FuelLog[[#This Row],[Price_EUR_L]] * (Raw_FuelLog[[#This Row],[Cons_Est_L_100km]]/100)
)</f>
        <v>0.11468160000000001</v>
      </c>
      <c r="V171" s="6">
        <f>SUM(Raw_FuelLog[Amount_EUR]) / SUM(Raw_FuelLog[Distance_km])</f>
        <v>0.10532001395916946</v>
      </c>
      <c r="W171" cm="1">
        <f t="array" ref="W171">IF(Raw_FuelLog[[#This Row],[ID]]=1,0,Raw_FuelLog[[#This Row],[Date]]-INDEX(Raw_FuelLog[Date],Raw_FuelLog[[#This Row],[ID]]-1))</f>
        <v>16</v>
      </c>
      <c r="X171" t="str">
        <f t="shared" si="13"/>
        <v>Single</v>
      </c>
      <c r="Y171" t="str">
        <f t="shared" si="14"/>
        <v>Foreign</v>
      </c>
    </row>
    <row r="172" spans="1:25" x14ac:dyDescent="0.25">
      <c r="A172" s="1">
        <v>171</v>
      </c>
      <c r="B172" s="2">
        <v>44960</v>
      </c>
      <c r="C172" s="1">
        <f t="shared" si="10"/>
        <v>3</v>
      </c>
      <c r="D172" s="1" t="str">
        <f>TEXT(Raw_FuelLog[[#This Row],[Date]], "mmm")</f>
        <v>Feb</v>
      </c>
      <c r="E172" s="1">
        <f t="shared" si="11"/>
        <v>2023</v>
      </c>
      <c r="F172" s="1">
        <v>69686</v>
      </c>
      <c r="G172" s="3">
        <v>65.31</v>
      </c>
      <c r="H172" s="3">
        <f>AVERAGE(Raw_FuelLog[Amount_EUR])</f>
        <v>43.897381818181827</v>
      </c>
      <c r="I172" s="6">
        <v>1.619</v>
      </c>
      <c r="J172" s="6">
        <f>AVERAGE(Raw_FuelLog[Price_EUR_L])</f>
        <v>1.5266109090909097</v>
      </c>
      <c r="K172" s="6">
        <v>40.340000000000003</v>
      </c>
      <c r="L172" s="6">
        <f>AVERAGE(Raw_FuelLog[Volume_L])</f>
        <v>28.621159999999996</v>
      </c>
      <c r="M172" s="3">
        <v>6.95</v>
      </c>
      <c r="N172" t="s">
        <v>52</v>
      </c>
      <c r="O172" t="s">
        <v>33</v>
      </c>
      <c r="P172" s="1">
        <v>1</v>
      </c>
      <c r="Q172" s="6">
        <v>6.95</v>
      </c>
      <c r="R172" s="3">
        <v>6.8584689345885712</v>
      </c>
      <c r="S172" s="1">
        <f t="shared" si="12"/>
        <v>573</v>
      </c>
      <c r="T172" s="7">
        <v>95</v>
      </c>
      <c r="U172" s="20">
        <f>IF(
    OR(Raw_FuelLog[[#This Row],[Cons_Est_L_100km]]="", Raw_FuelLog[[#This Row],[Price_EUR_L]]=""),
    "",
    Raw_FuelLog[[#This Row],[Price_EUR_L]] * (Raw_FuelLog[[#This Row],[Cons_Est_L_100km]]/100)
)</f>
        <v>0.11252050000000001</v>
      </c>
      <c r="V172" s="6">
        <f>SUM(Raw_FuelLog[Amount_EUR]) / SUM(Raw_FuelLog[Distance_km])</f>
        <v>0.10532001395916946</v>
      </c>
      <c r="W172" cm="1">
        <f t="array" ref="W172">IF(Raw_FuelLog[[#This Row],[ID]]=1,0,Raw_FuelLog[[#This Row],[Date]]-INDEX(Raw_FuelLog[Date],Raw_FuelLog[[#This Row],[ID]]-1))</f>
        <v>18</v>
      </c>
      <c r="X172" t="str">
        <f t="shared" si="13"/>
        <v>Single</v>
      </c>
      <c r="Y172" t="str">
        <f t="shared" si="14"/>
        <v>Foreign</v>
      </c>
    </row>
    <row r="173" spans="1:25" x14ac:dyDescent="0.25">
      <c r="A173" s="1">
        <v>172</v>
      </c>
      <c r="B173" s="2">
        <v>44974</v>
      </c>
      <c r="C173" s="1">
        <f t="shared" si="10"/>
        <v>17</v>
      </c>
      <c r="D173" s="1" t="str">
        <f>TEXT(Raw_FuelLog[[#This Row],[Date]], "mmm")</f>
        <v>Feb</v>
      </c>
      <c r="E173" s="1">
        <f t="shared" si="11"/>
        <v>2023</v>
      </c>
      <c r="F173" s="1">
        <v>70126</v>
      </c>
      <c r="G173" s="3">
        <v>53.48</v>
      </c>
      <c r="H173" s="3">
        <f>AVERAGE(Raw_FuelLog[Amount_EUR])</f>
        <v>43.897381818181827</v>
      </c>
      <c r="I173" s="6">
        <v>1.7490000000000001</v>
      </c>
      <c r="J173" s="6">
        <f>AVERAGE(Raw_FuelLog[Price_EUR_L])</f>
        <v>1.5266109090909097</v>
      </c>
      <c r="K173" s="6">
        <v>30.58</v>
      </c>
      <c r="L173" s="6">
        <f>AVERAGE(Raw_FuelLog[Volume_L])</f>
        <v>28.621159999999996</v>
      </c>
      <c r="M173" s="3">
        <v>5.7</v>
      </c>
      <c r="N173" t="s">
        <v>61</v>
      </c>
      <c r="O173" t="s">
        <v>33</v>
      </c>
      <c r="P173" s="1">
        <v>1</v>
      </c>
      <c r="Q173" s="6">
        <v>5.7</v>
      </c>
      <c r="R173" s="3">
        <v>6.8584689345885712</v>
      </c>
      <c r="S173" s="1">
        <f t="shared" si="12"/>
        <v>440</v>
      </c>
      <c r="T173" s="7">
        <v>95</v>
      </c>
      <c r="U173" s="20">
        <f>IF(
    OR(Raw_FuelLog[[#This Row],[Cons_Est_L_100km]]="", Raw_FuelLog[[#This Row],[Price_EUR_L]]=""),
    "",
    Raw_FuelLog[[#This Row],[Price_EUR_L]] * (Raw_FuelLog[[#This Row],[Cons_Est_L_100km]]/100)
)</f>
        <v>9.9693000000000004E-2</v>
      </c>
      <c r="V173" s="6">
        <f>SUM(Raw_FuelLog[Amount_EUR]) / SUM(Raw_FuelLog[Distance_km])</f>
        <v>0.10532001395916946</v>
      </c>
      <c r="W173" cm="1">
        <f t="array" ref="W173">IF(Raw_FuelLog[[#This Row],[ID]]=1,0,Raw_FuelLog[[#This Row],[Date]]-INDEX(Raw_FuelLog[Date],Raw_FuelLog[[#This Row],[ID]]-1))</f>
        <v>14</v>
      </c>
      <c r="X173" t="str">
        <f t="shared" si="13"/>
        <v>Same Day</v>
      </c>
      <c r="Y173" t="str">
        <f t="shared" si="14"/>
        <v>Foreign</v>
      </c>
    </row>
    <row r="174" spans="1:25" x14ac:dyDescent="0.25">
      <c r="A174" s="1">
        <v>173</v>
      </c>
      <c r="B174" s="2">
        <v>44974</v>
      </c>
      <c r="C174" s="1">
        <f t="shared" si="10"/>
        <v>17</v>
      </c>
      <c r="D174" s="1" t="str">
        <f>TEXT(Raw_FuelLog[[#This Row],[Date]], "mmm")</f>
        <v>Feb</v>
      </c>
      <c r="E174" s="1">
        <f t="shared" si="11"/>
        <v>2023</v>
      </c>
      <c r="F174" s="1">
        <v>70440</v>
      </c>
      <c r="G174" s="3">
        <v>28.95</v>
      </c>
      <c r="H174" s="3">
        <f>AVERAGE(Raw_FuelLog[Amount_EUR])</f>
        <v>43.897381818181827</v>
      </c>
      <c r="I174" s="6">
        <v>1.6180000000000001</v>
      </c>
      <c r="J174" s="6">
        <f>AVERAGE(Raw_FuelLog[Price_EUR_L])</f>
        <v>1.5266109090909097</v>
      </c>
      <c r="K174" s="6">
        <v>17.89</v>
      </c>
      <c r="L174" s="6">
        <f>AVERAGE(Raw_FuelLog[Volume_L])</f>
        <v>28.621159999999996</v>
      </c>
      <c r="M174" s="3">
        <v>5.52</v>
      </c>
      <c r="N174" t="s">
        <v>62</v>
      </c>
      <c r="O174" t="s">
        <v>41</v>
      </c>
      <c r="P174" s="1">
        <v>1</v>
      </c>
      <c r="Q174" s="6">
        <v>5.52</v>
      </c>
      <c r="R174" s="3">
        <v>6.8584689345885712</v>
      </c>
      <c r="S174" s="1">
        <f t="shared" si="12"/>
        <v>314</v>
      </c>
      <c r="T174" s="7" t="s">
        <v>43</v>
      </c>
      <c r="U174" s="20">
        <f>IF(
    OR(Raw_FuelLog[[#This Row],[Cons_Est_L_100km]]="", Raw_FuelLog[[#This Row],[Price_EUR_L]]=""),
    "",
    Raw_FuelLog[[#This Row],[Price_EUR_L]] * (Raw_FuelLog[[#This Row],[Cons_Est_L_100km]]/100)
)</f>
        <v>8.9313600000000007E-2</v>
      </c>
      <c r="V174" s="6">
        <f>SUM(Raw_FuelLog[Amount_EUR]) / SUM(Raw_FuelLog[Distance_km])</f>
        <v>0.10532001395916946</v>
      </c>
      <c r="W174" cm="1">
        <f t="array" ref="W174">IF(Raw_FuelLog[[#This Row],[ID]]=1,0,Raw_FuelLog[[#This Row],[Date]]-INDEX(Raw_FuelLog[Date],Raw_FuelLog[[#This Row],[ID]]-1))</f>
        <v>0</v>
      </c>
      <c r="X174" t="str">
        <f t="shared" si="13"/>
        <v>Same Day</v>
      </c>
      <c r="Y174" t="str">
        <f t="shared" si="14"/>
        <v>Foreign</v>
      </c>
    </row>
    <row r="175" spans="1:25" x14ac:dyDescent="0.25">
      <c r="A175" s="1">
        <v>174</v>
      </c>
      <c r="B175" s="2">
        <v>44974</v>
      </c>
      <c r="C175" s="1">
        <f t="shared" si="10"/>
        <v>17</v>
      </c>
      <c r="D175" s="1" t="str">
        <f>TEXT(Raw_FuelLog[[#This Row],[Date]], "mmm")</f>
        <v>Feb</v>
      </c>
      <c r="E175" s="1">
        <f t="shared" si="11"/>
        <v>2023</v>
      </c>
      <c r="F175" s="1">
        <v>70811</v>
      </c>
      <c r="G175" s="3">
        <v>32.44</v>
      </c>
      <c r="H175" s="3">
        <f>AVERAGE(Raw_FuelLog[Amount_EUR])</f>
        <v>43.897381818181827</v>
      </c>
      <c r="I175" s="6">
        <v>1.583</v>
      </c>
      <c r="J175" s="6">
        <f>AVERAGE(Raw_FuelLog[Price_EUR_L])</f>
        <v>1.5266109090909097</v>
      </c>
      <c r="K175" s="6">
        <v>20.49</v>
      </c>
      <c r="L175" s="6">
        <f>AVERAGE(Raw_FuelLog[Volume_L])</f>
        <v>28.621159999999996</v>
      </c>
      <c r="M175" s="3">
        <v>7.61</v>
      </c>
      <c r="N175" t="s">
        <v>60</v>
      </c>
      <c r="O175" t="s">
        <v>41</v>
      </c>
      <c r="P175" s="1">
        <v>1</v>
      </c>
      <c r="Q175" s="6">
        <v>7.61</v>
      </c>
      <c r="R175" s="3">
        <v>6.8584689345885712</v>
      </c>
      <c r="S175" s="1">
        <f t="shared" si="12"/>
        <v>371</v>
      </c>
      <c r="T175" s="7" t="s">
        <v>43</v>
      </c>
      <c r="U175" s="20">
        <f>IF(
    OR(Raw_FuelLog[[#This Row],[Cons_Est_L_100km]]="", Raw_FuelLog[[#This Row],[Price_EUR_L]]=""),
    "",
    Raw_FuelLog[[#This Row],[Price_EUR_L]] * (Raw_FuelLog[[#This Row],[Cons_Est_L_100km]]/100)
)</f>
        <v>0.1204663</v>
      </c>
      <c r="V175" s="6">
        <f>SUM(Raw_FuelLog[Amount_EUR]) / SUM(Raw_FuelLog[Distance_km])</f>
        <v>0.10532001395916946</v>
      </c>
      <c r="W175" cm="1">
        <f t="array" ref="W175">IF(Raw_FuelLog[[#This Row],[ID]]=1,0,Raw_FuelLog[[#This Row],[Date]]-INDEX(Raw_FuelLog[Date],Raw_FuelLog[[#This Row],[ID]]-1))</f>
        <v>0</v>
      </c>
      <c r="X175" t="str">
        <f t="shared" si="13"/>
        <v>Same Day</v>
      </c>
      <c r="Y175" t="str">
        <f t="shared" si="14"/>
        <v>Foreign</v>
      </c>
    </row>
    <row r="176" spans="1:25" x14ac:dyDescent="0.25">
      <c r="A176" s="1">
        <v>175</v>
      </c>
      <c r="B176" s="2">
        <v>44978</v>
      </c>
      <c r="C176" s="1">
        <f t="shared" si="10"/>
        <v>21</v>
      </c>
      <c r="D176" s="1" t="str">
        <f>TEXT(Raw_FuelLog[[#This Row],[Date]], "mmm")</f>
        <v>Feb</v>
      </c>
      <c r="E176" s="1">
        <f t="shared" si="11"/>
        <v>2023</v>
      </c>
      <c r="F176" s="1">
        <v>71273</v>
      </c>
      <c r="G176" s="3">
        <v>55.85</v>
      </c>
      <c r="H176" s="3">
        <f>AVERAGE(Raw_FuelLog[Amount_EUR])</f>
        <v>43.897381818181827</v>
      </c>
      <c r="I176" s="6">
        <v>1.589</v>
      </c>
      <c r="J176" s="6">
        <f>AVERAGE(Raw_FuelLog[Price_EUR_L])</f>
        <v>1.5266109090909097</v>
      </c>
      <c r="K176" s="6">
        <v>35.15</v>
      </c>
      <c r="L176" s="6">
        <f>AVERAGE(Raw_FuelLog[Volume_L])</f>
        <v>28.621159999999996</v>
      </c>
      <c r="M176" s="3">
        <v>6.99</v>
      </c>
      <c r="N176" t="s">
        <v>39</v>
      </c>
      <c r="O176" t="s">
        <v>26</v>
      </c>
      <c r="P176" s="1">
        <v>1</v>
      </c>
      <c r="Q176" s="6">
        <v>6.99</v>
      </c>
      <c r="R176" s="3">
        <v>6.8584689345885712</v>
      </c>
      <c r="S176" s="1">
        <f t="shared" si="12"/>
        <v>462</v>
      </c>
      <c r="T176" s="7">
        <v>95</v>
      </c>
      <c r="U176" s="20">
        <f>IF(
    OR(Raw_FuelLog[[#This Row],[Cons_Est_L_100km]]="", Raw_FuelLog[[#This Row],[Price_EUR_L]]=""),
    "",
    Raw_FuelLog[[#This Row],[Price_EUR_L]] * (Raw_FuelLog[[#This Row],[Cons_Est_L_100km]]/100)
)</f>
        <v>0.11107110000000001</v>
      </c>
      <c r="V176" s="6">
        <f>SUM(Raw_FuelLog[Amount_EUR]) / SUM(Raw_FuelLog[Distance_km])</f>
        <v>0.10532001395916946</v>
      </c>
      <c r="W176" cm="1">
        <f t="array" ref="W176">IF(Raw_FuelLog[[#This Row],[ID]]=1,0,Raw_FuelLog[[#This Row],[Date]]-INDEX(Raw_FuelLog[Date],Raw_FuelLog[[#This Row],[ID]]-1))</f>
        <v>4</v>
      </c>
      <c r="X176" t="str">
        <f t="shared" si="13"/>
        <v>Single</v>
      </c>
      <c r="Y176" t="str">
        <f t="shared" si="14"/>
        <v>Domestic</v>
      </c>
    </row>
    <row r="177" spans="1:25" x14ac:dyDescent="0.25">
      <c r="A177" s="1">
        <v>176</v>
      </c>
      <c r="B177" s="2">
        <v>44988</v>
      </c>
      <c r="C177" s="1">
        <f t="shared" si="10"/>
        <v>3</v>
      </c>
      <c r="D177" s="1" t="str">
        <f>TEXT(Raw_FuelLog[[#This Row],[Date]], "mmm")</f>
        <v>Mar</v>
      </c>
      <c r="E177" s="1">
        <f t="shared" si="11"/>
        <v>2023</v>
      </c>
      <c r="F177" s="1">
        <v>71845</v>
      </c>
      <c r="G177" s="3">
        <v>63.11</v>
      </c>
      <c r="H177" s="3">
        <f>AVERAGE(Raw_FuelLog[Amount_EUR])</f>
        <v>43.897381818181827</v>
      </c>
      <c r="I177" s="6">
        <v>1.579</v>
      </c>
      <c r="J177" s="6">
        <f>AVERAGE(Raw_FuelLog[Price_EUR_L])</f>
        <v>1.5266109090909097</v>
      </c>
      <c r="K177" s="6">
        <v>39.97</v>
      </c>
      <c r="L177" s="6">
        <f>AVERAGE(Raw_FuelLog[Volume_L])</f>
        <v>28.621159999999996</v>
      </c>
      <c r="M177" s="3">
        <v>7.56</v>
      </c>
      <c r="N177" t="s">
        <v>39</v>
      </c>
      <c r="O177" t="s">
        <v>26</v>
      </c>
      <c r="P177" s="1">
        <v>1</v>
      </c>
      <c r="Q177" s="6">
        <v>7.56</v>
      </c>
      <c r="R177" s="3">
        <v>6.8584689345885712</v>
      </c>
      <c r="S177" s="1">
        <f t="shared" si="12"/>
        <v>572</v>
      </c>
      <c r="T177" s="7">
        <v>95</v>
      </c>
      <c r="U177" s="20">
        <f>IF(
    OR(Raw_FuelLog[[#This Row],[Cons_Est_L_100km]]="", Raw_FuelLog[[#This Row],[Price_EUR_L]]=""),
    "",
    Raw_FuelLog[[#This Row],[Price_EUR_L]] * (Raw_FuelLog[[#This Row],[Cons_Est_L_100km]]/100)
)</f>
        <v>0.1193724</v>
      </c>
      <c r="V177" s="6">
        <f>SUM(Raw_FuelLog[Amount_EUR]) / SUM(Raw_FuelLog[Distance_km])</f>
        <v>0.10532001395916946</v>
      </c>
      <c r="W177" cm="1">
        <f t="array" ref="W177">IF(Raw_FuelLog[[#This Row],[ID]]=1,0,Raw_FuelLog[[#This Row],[Date]]-INDEX(Raw_FuelLog[Date],Raw_FuelLog[[#This Row],[ID]]-1))</f>
        <v>10</v>
      </c>
      <c r="X177" t="str">
        <f t="shared" si="13"/>
        <v>Single</v>
      </c>
      <c r="Y177" t="str">
        <f t="shared" si="14"/>
        <v>Domestic</v>
      </c>
    </row>
    <row r="178" spans="1:25" x14ac:dyDescent="0.25">
      <c r="A178" s="1">
        <v>177</v>
      </c>
      <c r="B178" s="2">
        <v>44990</v>
      </c>
      <c r="C178" s="1">
        <f t="shared" si="10"/>
        <v>5</v>
      </c>
      <c r="D178" s="1" t="str">
        <f>TEXT(Raw_FuelLog[[#This Row],[Date]], "mmm")</f>
        <v>Mar</v>
      </c>
      <c r="E178" s="1">
        <f t="shared" si="11"/>
        <v>2023</v>
      </c>
      <c r="F178" s="1">
        <v>72292</v>
      </c>
      <c r="G178" s="3">
        <v>52.34</v>
      </c>
      <c r="H178" s="3">
        <f>AVERAGE(Raw_FuelLog[Amount_EUR])</f>
        <v>43.897381818181827</v>
      </c>
      <c r="I178" s="6">
        <v>1.5489999999999999</v>
      </c>
      <c r="J178" s="6">
        <f>AVERAGE(Raw_FuelLog[Price_EUR_L])</f>
        <v>1.5266109090909097</v>
      </c>
      <c r="K178" s="6">
        <v>33.79</v>
      </c>
      <c r="L178" s="6">
        <f>AVERAGE(Raw_FuelLog[Volume_L])</f>
        <v>28.621159999999996</v>
      </c>
      <c r="M178" s="3">
        <v>7.29</v>
      </c>
      <c r="N178" t="s">
        <v>44</v>
      </c>
      <c r="O178" t="s">
        <v>41</v>
      </c>
      <c r="P178" s="1">
        <v>1</v>
      </c>
      <c r="Q178" s="6">
        <v>7.29</v>
      </c>
      <c r="R178" s="3">
        <v>6.8584689345885712</v>
      </c>
      <c r="S178" s="1">
        <f t="shared" si="12"/>
        <v>447</v>
      </c>
      <c r="T178" s="7" t="s">
        <v>43</v>
      </c>
      <c r="U178" s="20">
        <f>IF(
    OR(Raw_FuelLog[[#This Row],[Cons_Est_L_100km]]="", Raw_FuelLog[[#This Row],[Price_EUR_L]]=""),
    "",
    Raw_FuelLog[[#This Row],[Price_EUR_L]] * (Raw_FuelLog[[#This Row],[Cons_Est_L_100km]]/100)
)</f>
        <v>0.11292210000000001</v>
      </c>
      <c r="V178" s="6">
        <f>SUM(Raw_FuelLog[Amount_EUR]) / SUM(Raw_FuelLog[Distance_km])</f>
        <v>0.10532001395916946</v>
      </c>
      <c r="W178" cm="1">
        <f t="array" ref="W178">IF(Raw_FuelLog[[#This Row],[ID]]=1,0,Raw_FuelLog[[#This Row],[Date]]-INDEX(Raw_FuelLog[Date],Raw_FuelLog[[#This Row],[ID]]-1))</f>
        <v>2</v>
      </c>
      <c r="X178" t="str">
        <f t="shared" si="13"/>
        <v>Same Day</v>
      </c>
      <c r="Y178" t="str">
        <f t="shared" si="14"/>
        <v>Foreign</v>
      </c>
    </row>
    <row r="179" spans="1:25" x14ac:dyDescent="0.25">
      <c r="A179" s="1">
        <v>178</v>
      </c>
      <c r="B179" s="2">
        <v>44990</v>
      </c>
      <c r="C179" s="1">
        <f t="shared" si="10"/>
        <v>5</v>
      </c>
      <c r="D179" s="1" t="str">
        <f>TEXT(Raw_FuelLog[[#This Row],[Date]], "mmm")</f>
        <v>Mar</v>
      </c>
      <c r="E179" s="1">
        <f t="shared" si="11"/>
        <v>2023</v>
      </c>
      <c r="F179" s="1">
        <v>72639</v>
      </c>
      <c r="G179" s="3">
        <v>40.020000000000003</v>
      </c>
      <c r="H179" s="3">
        <f>AVERAGE(Raw_FuelLog[Amount_EUR])</f>
        <v>43.897381818181827</v>
      </c>
      <c r="I179" s="6">
        <v>1.583</v>
      </c>
      <c r="J179" s="6">
        <f>AVERAGE(Raw_FuelLog[Price_EUR_L])</f>
        <v>1.5266109090909097</v>
      </c>
      <c r="K179" s="6">
        <v>25.28</v>
      </c>
      <c r="L179" s="6">
        <f>AVERAGE(Raw_FuelLog[Volume_L])</f>
        <v>28.621159999999996</v>
      </c>
      <c r="M179" s="3">
        <v>7.89</v>
      </c>
      <c r="N179" t="s">
        <v>45</v>
      </c>
      <c r="O179" t="s">
        <v>41</v>
      </c>
      <c r="P179" s="1">
        <v>1</v>
      </c>
      <c r="Q179" s="6">
        <v>7.89</v>
      </c>
      <c r="R179" s="3">
        <v>6.8584689345885712</v>
      </c>
      <c r="S179" s="1">
        <f t="shared" si="12"/>
        <v>347</v>
      </c>
      <c r="T179" s="7" t="s">
        <v>43</v>
      </c>
      <c r="U179" s="20">
        <f>IF(
    OR(Raw_FuelLog[[#This Row],[Cons_Est_L_100km]]="", Raw_FuelLog[[#This Row],[Price_EUR_L]]=""),
    "",
    Raw_FuelLog[[#This Row],[Price_EUR_L]] * (Raw_FuelLog[[#This Row],[Cons_Est_L_100km]]/100)
)</f>
        <v>0.12489869999999999</v>
      </c>
      <c r="V179" s="6">
        <f>SUM(Raw_FuelLog[Amount_EUR]) / SUM(Raw_FuelLog[Distance_km])</f>
        <v>0.10532001395916946</v>
      </c>
      <c r="W179" cm="1">
        <f t="array" ref="W179">IF(Raw_FuelLog[[#This Row],[ID]]=1,0,Raw_FuelLog[[#This Row],[Date]]-INDEX(Raw_FuelLog[Date],Raw_FuelLog[[#This Row],[ID]]-1))</f>
        <v>0</v>
      </c>
      <c r="X179" t="str">
        <f t="shared" si="13"/>
        <v>Same Day</v>
      </c>
      <c r="Y179" t="str">
        <f t="shared" si="14"/>
        <v>Foreign</v>
      </c>
    </row>
    <row r="180" spans="1:25" x14ac:dyDescent="0.25">
      <c r="A180" s="1">
        <v>179</v>
      </c>
      <c r="B180" s="2">
        <v>44998</v>
      </c>
      <c r="C180" s="1">
        <f t="shared" si="10"/>
        <v>13</v>
      </c>
      <c r="D180" s="1" t="str">
        <f>TEXT(Raw_FuelLog[[#This Row],[Date]], "mmm")</f>
        <v>Mar</v>
      </c>
      <c r="E180" s="1">
        <f t="shared" si="11"/>
        <v>2023</v>
      </c>
      <c r="F180" s="1">
        <v>73165</v>
      </c>
      <c r="G180" s="3">
        <v>68.819999999999993</v>
      </c>
      <c r="H180" s="3">
        <f>AVERAGE(Raw_FuelLog[Amount_EUR])</f>
        <v>43.897381818181827</v>
      </c>
      <c r="I180" s="6">
        <v>1.659</v>
      </c>
      <c r="J180" s="6">
        <f>AVERAGE(Raw_FuelLog[Price_EUR_L])</f>
        <v>1.5266109090909097</v>
      </c>
      <c r="K180" s="6">
        <v>41.48</v>
      </c>
      <c r="L180" s="6">
        <f>AVERAGE(Raw_FuelLog[Volume_L])</f>
        <v>28.621159999999996</v>
      </c>
      <c r="M180" s="3">
        <v>6.66</v>
      </c>
      <c r="N180" t="s">
        <v>52</v>
      </c>
      <c r="O180" t="s">
        <v>33</v>
      </c>
      <c r="P180" s="1">
        <v>1</v>
      </c>
      <c r="Q180" s="6">
        <v>6.66</v>
      </c>
      <c r="R180" s="3">
        <v>6.8584689345885712</v>
      </c>
      <c r="S180" s="1">
        <f t="shared" si="12"/>
        <v>526</v>
      </c>
      <c r="T180" s="7">
        <v>95</v>
      </c>
      <c r="U180" s="20">
        <f>IF(
    OR(Raw_FuelLog[[#This Row],[Cons_Est_L_100km]]="", Raw_FuelLog[[#This Row],[Price_EUR_L]]=""),
    "",
    Raw_FuelLog[[#This Row],[Price_EUR_L]] * (Raw_FuelLog[[#This Row],[Cons_Est_L_100km]]/100)
)</f>
        <v>0.11048940000000002</v>
      </c>
      <c r="V180" s="6">
        <f>SUM(Raw_FuelLog[Amount_EUR]) / SUM(Raw_FuelLog[Distance_km])</f>
        <v>0.10532001395916946</v>
      </c>
      <c r="W180" cm="1">
        <f t="array" ref="W180">IF(Raw_FuelLog[[#This Row],[ID]]=1,0,Raw_FuelLog[[#This Row],[Date]]-INDEX(Raw_FuelLog[Date],Raw_FuelLog[[#This Row],[ID]]-1))</f>
        <v>8</v>
      </c>
      <c r="X180" t="str">
        <f t="shared" si="13"/>
        <v>Single</v>
      </c>
      <c r="Y180" t="str">
        <f t="shared" si="14"/>
        <v>Foreign</v>
      </c>
    </row>
    <row r="181" spans="1:25" x14ac:dyDescent="0.25">
      <c r="A181" s="1">
        <v>180</v>
      </c>
      <c r="B181" s="2">
        <v>45012</v>
      </c>
      <c r="C181" s="1">
        <f t="shared" si="10"/>
        <v>27</v>
      </c>
      <c r="D181" s="1" t="str">
        <f>TEXT(Raw_FuelLog[[#This Row],[Date]], "mmm")</f>
        <v>Mar</v>
      </c>
      <c r="E181" s="1">
        <f t="shared" si="11"/>
        <v>2023</v>
      </c>
      <c r="F181" s="1">
        <v>73758</v>
      </c>
      <c r="G181" s="3">
        <v>67.52</v>
      </c>
      <c r="H181" s="3">
        <f>AVERAGE(Raw_FuelLog[Amount_EUR])</f>
        <v>43.897381818181827</v>
      </c>
      <c r="I181" s="6">
        <v>1.7090000000000001</v>
      </c>
      <c r="J181" s="6">
        <f>AVERAGE(Raw_FuelLog[Price_EUR_L])</f>
        <v>1.5266109090909097</v>
      </c>
      <c r="K181" s="6">
        <v>39.51</v>
      </c>
      <c r="L181" s="6">
        <f>AVERAGE(Raw_FuelLog[Volume_L])</f>
        <v>28.621159999999996</v>
      </c>
      <c r="M181" s="3">
        <v>6.45</v>
      </c>
      <c r="N181" t="s">
        <v>52</v>
      </c>
      <c r="O181" t="s">
        <v>33</v>
      </c>
      <c r="P181" s="1">
        <v>1</v>
      </c>
      <c r="Q181" s="6">
        <v>6.45</v>
      </c>
      <c r="R181" s="3">
        <v>6.8584689345885712</v>
      </c>
      <c r="S181" s="1">
        <f t="shared" si="12"/>
        <v>593</v>
      </c>
      <c r="T181" s="7">
        <v>95</v>
      </c>
      <c r="U181" s="20">
        <f>IF(
    OR(Raw_FuelLog[[#This Row],[Cons_Est_L_100km]]="", Raw_FuelLog[[#This Row],[Price_EUR_L]]=""),
    "",
    Raw_FuelLog[[#This Row],[Price_EUR_L]] * (Raw_FuelLog[[#This Row],[Cons_Est_L_100km]]/100)
)</f>
        <v>0.11023050000000001</v>
      </c>
      <c r="V181" s="6">
        <f>SUM(Raw_FuelLog[Amount_EUR]) / SUM(Raw_FuelLog[Distance_km])</f>
        <v>0.10532001395916946</v>
      </c>
      <c r="W181" cm="1">
        <f t="array" ref="W181">IF(Raw_FuelLog[[#This Row],[ID]]=1,0,Raw_FuelLog[[#This Row],[Date]]-INDEX(Raw_FuelLog[Date],Raw_FuelLog[[#This Row],[ID]]-1))</f>
        <v>14</v>
      </c>
      <c r="X181" t="str">
        <f t="shared" si="13"/>
        <v>Single</v>
      </c>
      <c r="Y181" t="str">
        <f t="shared" si="14"/>
        <v>Foreign</v>
      </c>
    </row>
    <row r="182" spans="1:25" x14ac:dyDescent="0.25">
      <c r="A182" s="1">
        <v>181</v>
      </c>
      <c r="B182" s="2">
        <v>45016</v>
      </c>
      <c r="C182" s="1">
        <f t="shared" si="10"/>
        <v>31</v>
      </c>
      <c r="D182" s="1" t="str">
        <f>TEXT(Raw_FuelLog[[#This Row],[Date]], "mmm")</f>
        <v>Mar</v>
      </c>
      <c r="E182" s="1">
        <f t="shared" si="11"/>
        <v>2023</v>
      </c>
      <c r="F182" s="1">
        <v>74244</v>
      </c>
      <c r="G182" s="3">
        <v>49</v>
      </c>
      <c r="H182" s="3">
        <f>AVERAGE(Raw_FuelLog[Amount_EUR])</f>
        <v>43.897381818181827</v>
      </c>
      <c r="I182" s="6">
        <v>1.5640000000000001</v>
      </c>
      <c r="J182" s="6">
        <f>AVERAGE(Raw_FuelLog[Price_EUR_L])</f>
        <v>1.5266109090909097</v>
      </c>
      <c r="K182" s="6">
        <v>31.33</v>
      </c>
      <c r="L182" s="6">
        <f>AVERAGE(Raw_FuelLog[Volume_L])</f>
        <v>28.621159999999996</v>
      </c>
      <c r="M182" s="3">
        <v>6.25</v>
      </c>
      <c r="N182" t="s">
        <v>45</v>
      </c>
      <c r="O182" t="s">
        <v>41</v>
      </c>
      <c r="P182" s="1">
        <v>1</v>
      </c>
      <c r="Q182" s="6">
        <v>6.25</v>
      </c>
      <c r="R182" s="3">
        <v>6.8584689345885712</v>
      </c>
      <c r="S182" s="1">
        <f t="shared" si="12"/>
        <v>486</v>
      </c>
      <c r="T182" s="7">
        <v>95</v>
      </c>
      <c r="U182" s="20">
        <f>IF(
    OR(Raw_FuelLog[[#This Row],[Cons_Est_L_100km]]="", Raw_FuelLog[[#This Row],[Price_EUR_L]]=""),
    "",
    Raw_FuelLog[[#This Row],[Price_EUR_L]] * (Raw_FuelLog[[#This Row],[Cons_Est_L_100km]]/100)
)</f>
        <v>9.7750000000000004E-2</v>
      </c>
      <c r="V182" s="6">
        <f>SUM(Raw_FuelLog[Amount_EUR]) / SUM(Raw_FuelLog[Distance_km])</f>
        <v>0.10532001395916946</v>
      </c>
      <c r="W182" cm="1">
        <f t="array" ref="W182">IF(Raw_FuelLog[[#This Row],[ID]]=1,0,Raw_FuelLog[[#This Row],[Date]]-INDEX(Raw_FuelLog[Date],Raw_FuelLog[[#This Row],[ID]]-1))</f>
        <v>4</v>
      </c>
      <c r="X182" t="str">
        <f t="shared" si="13"/>
        <v>Same Day</v>
      </c>
      <c r="Y182" t="str">
        <f t="shared" si="14"/>
        <v>Foreign</v>
      </c>
    </row>
    <row r="183" spans="1:25" x14ac:dyDescent="0.25">
      <c r="A183" s="1">
        <v>182</v>
      </c>
      <c r="B183" s="2">
        <v>45016</v>
      </c>
      <c r="C183" s="1">
        <f t="shared" si="10"/>
        <v>31</v>
      </c>
      <c r="D183" s="1" t="str">
        <f>TEXT(Raw_FuelLog[[#This Row],[Date]], "mmm")</f>
        <v>Mar</v>
      </c>
      <c r="E183" s="1">
        <f t="shared" si="11"/>
        <v>2023</v>
      </c>
      <c r="F183" s="1">
        <v>74599</v>
      </c>
      <c r="G183" s="3">
        <v>34.56</v>
      </c>
      <c r="H183" s="3">
        <f>AVERAGE(Raw_FuelLog[Amount_EUR])</f>
        <v>43.897381818181827</v>
      </c>
      <c r="I183" s="6">
        <v>1.5580000000000001</v>
      </c>
      <c r="J183" s="6">
        <f>AVERAGE(Raw_FuelLog[Price_EUR_L])</f>
        <v>1.5266109090909097</v>
      </c>
      <c r="K183" s="6">
        <v>22.18</v>
      </c>
      <c r="L183" s="6">
        <f>AVERAGE(Raw_FuelLog[Volume_L])</f>
        <v>28.621159999999996</v>
      </c>
      <c r="M183" s="3">
        <v>7.29</v>
      </c>
      <c r="N183" t="s">
        <v>60</v>
      </c>
      <c r="O183" t="s">
        <v>41</v>
      </c>
      <c r="P183" s="1">
        <v>1</v>
      </c>
      <c r="Q183" s="6">
        <v>7.29</v>
      </c>
      <c r="R183" s="3">
        <v>6.8584689345885712</v>
      </c>
      <c r="S183" s="1">
        <f t="shared" si="12"/>
        <v>355</v>
      </c>
      <c r="T183" s="7">
        <v>95</v>
      </c>
      <c r="U183" s="20">
        <f>IF(
    OR(Raw_FuelLog[[#This Row],[Cons_Est_L_100km]]="", Raw_FuelLog[[#This Row],[Price_EUR_L]]=""),
    "",
    Raw_FuelLog[[#This Row],[Price_EUR_L]] * (Raw_FuelLog[[#This Row],[Cons_Est_L_100km]]/100)
)</f>
        <v>0.11357820000000002</v>
      </c>
      <c r="V183" s="6">
        <f>SUM(Raw_FuelLog[Amount_EUR]) / SUM(Raw_FuelLog[Distance_km])</f>
        <v>0.10532001395916946</v>
      </c>
      <c r="W183" cm="1">
        <f t="array" ref="W183">IF(Raw_FuelLog[[#This Row],[ID]]=1,0,Raw_FuelLog[[#This Row],[Date]]-INDEX(Raw_FuelLog[Date],Raw_FuelLog[[#This Row],[ID]]-1))</f>
        <v>0</v>
      </c>
      <c r="X183" t="str">
        <f t="shared" si="13"/>
        <v>Same Day</v>
      </c>
      <c r="Y183" t="str">
        <f t="shared" si="14"/>
        <v>Foreign</v>
      </c>
    </row>
    <row r="184" spans="1:25" x14ac:dyDescent="0.25">
      <c r="A184" s="1">
        <v>183</v>
      </c>
      <c r="B184" s="2">
        <v>45020</v>
      </c>
      <c r="C184" s="1">
        <f t="shared" si="10"/>
        <v>4</v>
      </c>
      <c r="D184" s="1" t="str">
        <f>TEXT(Raw_FuelLog[[#This Row],[Date]], "mmm")</f>
        <v>Apr</v>
      </c>
      <c r="E184" s="1">
        <f t="shared" si="11"/>
        <v>2023</v>
      </c>
      <c r="F184" s="1">
        <v>75137</v>
      </c>
      <c r="G184" s="3">
        <v>61.91</v>
      </c>
      <c r="H184" s="3">
        <f>AVERAGE(Raw_FuelLog[Amount_EUR])</f>
        <v>43.897381818181827</v>
      </c>
      <c r="I184" s="6">
        <v>1.579</v>
      </c>
      <c r="J184" s="6">
        <f>AVERAGE(Raw_FuelLog[Price_EUR_L])</f>
        <v>1.5266109090909097</v>
      </c>
      <c r="K184" s="6">
        <v>39.21</v>
      </c>
      <c r="L184" s="6">
        <f>AVERAGE(Raw_FuelLog[Volume_L])</f>
        <v>28.621159999999996</v>
      </c>
      <c r="M184" s="3">
        <v>7.39</v>
      </c>
      <c r="N184" t="s">
        <v>39</v>
      </c>
      <c r="O184" t="s">
        <v>26</v>
      </c>
      <c r="P184" s="1">
        <v>1</v>
      </c>
      <c r="Q184" s="6">
        <v>7.39</v>
      </c>
      <c r="R184" s="3">
        <v>6.8584689345885712</v>
      </c>
      <c r="S184" s="1">
        <f t="shared" si="12"/>
        <v>538</v>
      </c>
      <c r="T184" s="7">
        <v>95</v>
      </c>
      <c r="U184" s="20">
        <f>IF(
    OR(Raw_FuelLog[[#This Row],[Cons_Est_L_100km]]="", Raw_FuelLog[[#This Row],[Price_EUR_L]]=""),
    "",
    Raw_FuelLog[[#This Row],[Price_EUR_L]] * (Raw_FuelLog[[#This Row],[Cons_Est_L_100km]]/100)
)</f>
        <v>0.11668809999999999</v>
      </c>
      <c r="V184" s="6">
        <f>SUM(Raw_FuelLog[Amount_EUR]) / SUM(Raw_FuelLog[Distance_km])</f>
        <v>0.10532001395916946</v>
      </c>
      <c r="W184" cm="1">
        <f t="array" ref="W184">IF(Raw_FuelLog[[#This Row],[ID]]=1,0,Raw_FuelLog[[#This Row],[Date]]-INDEX(Raw_FuelLog[Date],Raw_FuelLog[[#This Row],[ID]]-1))</f>
        <v>4</v>
      </c>
      <c r="X184" t="str">
        <f t="shared" si="13"/>
        <v>Single</v>
      </c>
      <c r="Y184" t="str">
        <f t="shared" si="14"/>
        <v>Domestic</v>
      </c>
    </row>
    <row r="185" spans="1:25" x14ac:dyDescent="0.25">
      <c r="A185" s="1">
        <v>184</v>
      </c>
      <c r="B185" s="2">
        <v>45032</v>
      </c>
      <c r="C185" s="1">
        <f t="shared" si="10"/>
        <v>16</v>
      </c>
      <c r="D185" s="1" t="str">
        <f>TEXT(Raw_FuelLog[[#This Row],[Date]], "mmm")</f>
        <v>Apr</v>
      </c>
      <c r="E185" s="1">
        <f t="shared" si="11"/>
        <v>2023</v>
      </c>
      <c r="F185" s="1">
        <v>75510</v>
      </c>
      <c r="G185" s="3">
        <v>44.6</v>
      </c>
      <c r="H185" s="3">
        <f>AVERAGE(Raw_FuelLog[Amount_EUR])</f>
        <v>43.897381818181827</v>
      </c>
      <c r="I185" s="6">
        <v>1.619</v>
      </c>
      <c r="J185" s="6">
        <f>AVERAGE(Raw_FuelLog[Price_EUR_L])</f>
        <v>1.5266109090909097</v>
      </c>
      <c r="K185" s="6">
        <v>27.55</v>
      </c>
      <c r="L185" s="6">
        <f>AVERAGE(Raw_FuelLog[Volume_L])</f>
        <v>28.621159999999996</v>
      </c>
      <c r="M185" s="3">
        <v>7.18</v>
      </c>
      <c r="N185" t="s">
        <v>39</v>
      </c>
      <c r="O185" t="s">
        <v>26</v>
      </c>
      <c r="P185" s="1">
        <v>1</v>
      </c>
      <c r="Q185" s="6">
        <v>7.18</v>
      </c>
      <c r="R185" s="3">
        <v>6.8584689345885712</v>
      </c>
      <c r="S185" s="1">
        <f t="shared" si="12"/>
        <v>373</v>
      </c>
      <c r="T185" s="7">
        <v>95</v>
      </c>
      <c r="U185" s="20">
        <f>IF(
    OR(Raw_FuelLog[[#This Row],[Cons_Est_L_100km]]="", Raw_FuelLog[[#This Row],[Price_EUR_L]]=""),
    "",
    Raw_FuelLog[[#This Row],[Price_EUR_L]] * (Raw_FuelLog[[#This Row],[Cons_Est_L_100km]]/100)
)</f>
        <v>0.11624420000000001</v>
      </c>
      <c r="V185" s="6">
        <f>SUM(Raw_FuelLog[Amount_EUR]) / SUM(Raw_FuelLog[Distance_km])</f>
        <v>0.10532001395916946</v>
      </c>
      <c r="W185" cm="1">
        <f t="array" ref="W185">IF(Raw_FuelLog[[#This Row],[ID]]=1,0,Raw_FuelLog[[#This Row],[Date]]-INDEX(Raw_FuelLog[Date],Raw_FuelLog[[#This Row],[ID]]-1))</f>
        <v>12</v>
      </c>
      <c r="X185" t="str">
        <f t="shared" si="13"/>
        <v>Same Day</v>
      </c>
      <c r="Y185" t="str">
        <f t="shared" si="14"/>
        <v>Domestic</v>
      </c>
    </row>
    <row r="186" spans="1:25" x14ac:dyDescent="0.25">
      <c r="A186" s="1">
        <v>185</v>
      </c>
      <c r="B186" s="2">
        <v>45032</v>
      </c>
      <c r="C186" s="1">
        <f t="shared" si="10"/>
        <v>16</v>
      </c>
      <c r="D186" s="1" t="str">
        <f>TEXT(Raw_FuelLog[[#This Row],[Date]], "mmm")</f>
        <v>Apr</v>
      </c>
      <c r="E186" s="1">
        <f t="shared" si="11"/>
        <v>2023</v>
      </c>
      <c r="F186" s="1">
        <v>75875</v>
      </c>
      <c r="G186" s="3">
        <v>41.48</v>
      </c>
      <c r="H186" s="3">
        <f>AVERAGE(Raw_FuelLog[Amount_EUR])</f>
        <v>43.897381818181827</v>
      </c>
      <c r="I186" s="6">
        <v>1.5820000000000001</v>
      </c>
      <c r="J186" s="6">
        <f>AVERAGE(Raw_FuelLog[Price_EUR_L])</f>
        <v>1.5266109090909097</v>
      </c>
      <c r="K186" s="6">
        <v>26.22</v>
      </c>
      <c r="L186" s="6">
        <f>AVERAGE(Raw_FuelLog[Volume_L])</f>
        <v>28.621159999999996</v>
      </c>
      <c r="M186" s="3">
        <v>7.31</v>
      </c>
      <c r="N186" t="s">
        <v>44</v>
      </c>
      <c r="O186" t="s">
        <v>41</v>
      </c>
      <c r="P186" s="1">
        <v>1</v>
      </c>
      <c r="Q186" s="6">
        <v>7.31</v>
      </c>
      <c r="R186" s="3">
        <v>6.8584689345885712</v>
      </c>
      <c r="S186" s="1">
        <f t="shared" si="12"/>
        <v>365</v>
      </c>
      <c r="T186" s="7">
        <v>95</v>
      </c>
      <c r="U186" s="20">
        <f>IF(
    OR(Raw_FuelLog[[#This Row],[Cons_Est_L_100km]]="", Raw_FuelLog[[#This Row],[Price_EUR_L]]=""),
    "",
    Raw_FuelLog[[#This Row],[Price_EUR_L]] * (Raw_FuelLog[[#This Row],[Cons_Est_L_100km]]/100)
)</f>
        <v>0.1156442</v>
      </c>
      <c r="V186" s="6">
        <f>SUM(Raw_FuelLog[Amount_EUR]) / SUM(Raw_FuelLog[Distance_km])</f>
        <v>0.10532001395916946</v>
      </c>
      <c r="W186" cm="1">
        <f t="array" ref="W186">IF(Raw_FuelLog[[#This Row],[ID]]=1,0,Raw_FuelLog[[#This Row],[Date]]-INDEX(Raw_FuelLog[Date],Raw_FuelLog[[#This Row],[ID]]-1))</f>
        <v>0</v>
      </c>
      <c r="X186" t="str">
        <f t="shared" si="13"/>
        <v>Same Day</v>
      </c>
      <c r="Y186" t="str">
        <f t="shared" si="14"/>
        <v>Foreign</v>
      </c>
    </row>
    <row r="187" spans="1:25" x14ac:dyDescent="0.25">
      <c r="A187" s="1">
        <v>186</v>
      </c>
      <c r="B187" s="2">
        <v>45032</v>
      </c>
      <c r="C187" s="1">
        <f t="shared" si="10"/>
        <v>16</v>
      </c>
      <c r="D187" s="1" t="str">
        <f>TEXT(Raw_FuelLog[[#This Row],[Date]], "mmm")</f>
        <v>Apr</v>
      </c>
      <c r="E187" s="1">
        <f t="shared" si="11"/>
        <v>2023</v>
      </c>
      <c r="F187" s="1">
        <v>76221</v>
      </c>
      <c r="G187" s="3">
        <v>40.56</v>
      </c>
      <c r="H187" s="3">
        <f>AVERAGE(Raw_FuelLog[Amount_EUR])</f>
        <v>43.897381818181827</v>
      </c>
      <c r="I187" s="6">
        <v>1.603</v>
      </c>
      <c r="J187" s="6">
        <f>AVERAGE(Raw_FuelLog[Price_EUR_L])</f>
        <v>1.5266109090909097</v>
      </c>
      <c r="K187" s="6">
        <v>25.3</v>
      </c>
      <c r="L187" s="6">
        <f>AVERAGE(Raw_FuelLog[Volume_L])</f>
        <v>28.621159999999996</v>
      </c>
      <c r="M187" s="3">
        <v>7.73</v>
      </c>
      <c r="N187" t="s">
        <v>45</v>
      </c>
      <c r="O187" t="s">
        <v>41</v>
      </c>
      <c r="P187" s="1">
        <v>1</v>
      </c>
      <c r="Q187" s="6">
        <v>7.73</v>
      </c>
      <c r="R187" s="3">
        <v>6.8584689345885712</v>
      </c>
      <c r="S187" s="1">
        <f t="shared" si="12"/>
        <v>346</v>
      </c>
      <c r="T187" s="7">
        <v>95</v>
      </c>
      <c r="U187" s="20">
        <f>IF(
    OR(Raw_FuelLog[[#This Row],[Cons_Est_L_100km]]="", Raw_FuelLog[[#This Row],[Price_EUR_L]]=""),
    "",
    Raw_FuelLog[[#This Row],[Price_EUR_L]] * (Raw_FuelLog[[#This Row],[Cons_Est_L_100km]]/100)
)</f>
        <v>0.12391190000000001</v>
      </c>
      <c r="V187" s="6">
        <f>SUM(Raw_FuelLog[Amount_EUR]) / SUM(Raw_FuelLog[Distance_km])</f>
        <v>0.10532001395916946</v>
      </c>
      <c r="W187" cm="1">
        <f t="array" ref="W187">IF(Raw_FuelLog[[#This Row],[ID]]=1,0,Raw_FuelLog[[#This Row],[Date]]-INDEX(Raw_FuelLog[Date],Raw_FuelLog[[#This Row],[ID]]-1))</f>
        <v>0</v>
      </c>
      <c r="X187" t="str">
        <f t="shared" si="13"/>
        <v>Same Day</v>
      </c>
      <c r="Y187" t="str">
        <f t="shared" si="14"/>
        <v>Foreign</v>
      </c>
    </row>
    <row r="188" spans="1:25" x14ac:dyDescent="0.25">
      <c r="A188" s="1">
        <v>187</v>
      </c>
      <c r="B188" s="2">
        <v>45038</v>
      </c>
      <c r="C188" s="1">
        <f t="shared" si="10"/>
        <v>22</v>
      </c>
      <c r="D188" s="1" t="str">
        <f>TEXT(Raw_FuelLog[[#This Row],[Date]], "mmm")</f>
        <v>Apr</v>
      </c>
      <c r="E188" s="1">
        <f t="shared" si="11"/>
        <v>2023</v>
      </c>
      <c r="F188" s="1">
        <v>76754</v>
      </c>
      <c r="G188" s="3">
        <v>71.680000000000007</v>
      </c>
      <c r="H188" s="3">
        <f>AVERAGE(Raw_FuelLog[Amount_EUR])</f>
        <v>43.897381818181827</v>
      </c>
      <c r="I188" s="6">
        <v>1.7390000000000001</v>
      </c>
      <c r="J188" s="6">
        <f>AVERAGE(Raw_FuelLog[Price_EUR_L])</f>
        <v>1.5266109090909097</v>
      </c>
      <c r="K188" s="6">
        <v>41.22</v>
      </c>
      <c r="L188" s="6">
        <f>AVERAGE(Raw_FuelLog[Volume_L])</f>
        <v>28.621159999999996</v>
      </c>
      <c r="M188" s="3">
        <v>6.81</v>
      </c>
      <c r="N188" t="s">
        <v>52</v>
      </c>
      <c r="O188" t="s">
        <v>33</v>
      </c>
      <c r="P188" s="1">
        <v>1</v>
      </c>
      <c r="Q188" s="6">
        <v>6.81</v>
      </c>
      <c r="R188" s="3">
        <v>6.8584689345885712</v>
      </c>
      <c r="S188" s="1">
        <f t="shared" si="12"/>
        <v>533</v>
      </c>
      <c r="T188" s="7">
        <v>95</v>
      </c>
      <c r="U188" s="20">
        <f>IF(
    OR(Raw_FuelLog[[#This Row],[Cons_Est_L_100km]]="", Raw_FuelLog[[#This Row],[Price_EUR_L]]=""),
    "",
    Raw_FuelLog[[#This Row],[Price_EUR_L]] * (Raw_FuelLog[[#This Row],[Cons_Est_L_100km]]/100)
)</f>
        <v>0.1184259</v>
      </c>
      <c r="V188" s="6">
        <f>SUM(Raw_FuelLog[Amount_EUR]) / SUM(Raw_FuelLog[Distance_km])</f>
        <v>0.10532001395916946</v>
      </c>
      <c r="W188" cm="1">
        <f t="array" ref="W188">IF(Raw_FuelLog[[#This Row],[ID]]=1,0,Raw_FuelLog[[#This Row],[Date]]-INDEX(Raw_FuelLog[Date],Raw_FuelLog[[#This Row],[ID]]-1))</f>
        <v>6</v>
      </c>
      <c r="X188" t="str">
        <f t="shared" si="13"/>
        <v>Single</v>
      </c>
      <c r="Y188" t="str">
        <f t="shared" si="14"/>
        <v>Foreign</v>
      </c>
    </row>
    <row r="189" spans="1:25" x14ac:dyDescent="0.25">
      <c r="A189" s="1">
        <v>188</v>
      </c>
      <c r="B189" s="2">
        <v>45052</v>
      </c>
      <c r="C189" s="1">
        <f t="shared" si="10"/>
        <v>6</v>
      </c>
      <c r="D189" s="1" t="str">
        <f>TEXT(Raw_FuelLog[[#This Row],[Date]], "mmm")</f>
        <v>May</v>
      </c>
      <c r="E189" s="1">
        <f t="shared" si="11"/>
        <v>2023</v>
      </c>
      <c r="F189" s="1">
        <v>77347</v>
      </c>
      <c r="G189" s="3">
        <v>71.87</v>
      </c>
      <c r="H189" s="3">
        <f>AVERAGE(Raw_FuelLog[Amount_EUR])</f>
        <v>43.897381818181827</v>
      </c>
      <c r="I189" s="6">
        <v>1.7789999999999999</v>
      </c>
      <c r="J189" s="6">
        <f>AVERAGE(Raw_FuelLog[Price_EUR_L])</f>
        <v>1.5266109090909097</v>
      </c>
      <c r="K189" s="6">
        <v>40.4</v>
      </c>
      <c r="L189" s="6">
        <f>AVERAGE(Raw_FuelLog[Volume_L])</f>
        <v>28.621159999999996</v>
      </c>
      <c r="M189" s="3">
        <v>7.35</v>
      </c>
      <c r="N189" t="s">
        <v>52</v>
      </c>
      <c r="O189" t="s">
        <v>33</v>
      </c>
      <c r="P189" s="1">
        <v>1</v>
      </c>
      <c r="Q189" s="6">
        <v>7.35</v>
      </c>
      <c r="R189" s="3">
        <v>6.8584689345885712</v>
      </c>
      <c r="S189" s="1">
        <f t="shared" si="12"/>
        <v>593</v>
      </c>
      <c r="T189" s="7">
        <v>95</v>
      </c>
      <c r="U189" s="20">
        <f>IF(
    OR(Raw_FuelLog[[#This Row],[Cons_Est_L_100km]]="", Raw_FuelLog[[#This Row],[Price_EUR_L]]=""),
    "",
    Raw_FuelLog[[#This Row],[Price_EUR_L]] * (Raw_FuelLog[[#This Row],[Cons_Est_L_100km]]/100)
)</f>
        <v>0.1307565</v>
      </c>
      <c r="V189" s="6">
        <f>SUM(Raw_FuelLog[Amount_EUR]) / SUM(Raw_FuelLog[Distance_km])</f>
        <v>0.10532001395916946</v>
      </c>
      <c r="W189" cm="1">
        <f t="array" ref="W189">IF(Raw_FuelLog[[#This Row],[ID]]=1,0,Raw_FuelLog[[#This Row],[Date]]-INDEX(Raw_FuelLog[Date],Raw_FuelLog[[#This Row],[ID]]-1))</f>
        <v>14</v>
      </c>
      <c r="X189" t="str">
        <f t="shared" si="13"/>
        <v>Single</v>
      </c>
      <c r="Y189" t="str">
        <f t="shared" si="14"/>
        <v>Foreign</v>
      </c>
    </row>
    <row r="190" spans="1:25" x14ac:dyDescent="0.25">
      <c r="A190" s="1">
        <v>189</v>
      </c>
      <c r="B190" s="2">
        <v>45054</v>
      </c>
      <c r="C190" s="1">
        <f t="shared" si="10"/>
        <v>8</v>
      </c>
      <c r="D190" s="1" t="str">
        <f>TEXT(Raw_FuelLog[[#This Row],[Date]], "mmm")</f>
        <v>May</v>
      </c>
      <c r="E190" s="1">
        <f t="shared" si="11"/>
        <v>2023</v>
      </c>
      <c r="F190" s="1">
        <v>77672</v>
      </c>
      <c r="G190" s="3">
        <v>36.76</v>
      </c>
      <c r="H190" s="3">
        <f>AVERAGE(Raw_FuelLog[Amount_EUR])</f>
        <v>43.897381818181827</v>
      </c>
      <c r="I190" s="6">
        <v>1.538</v>
      </c>
      <c r="J190" s="6">
        <f>AVERAGE(Raw_FuelLog[Price_EUR_L])</f>
        <v>1.5266109090909097</v>
      </c>
      <c r="K190" s="6">
        <v>23.9</v>
      </c>
      <c r="L190" s="6">
        <f>AVERAGE(Raw_FuelLog[Volume_L])</f>
        <v>28.621159999999996</v>
      </c>
      <c r="M190" s="3">
        <v>6.76</v>
      </c>
      <c r="N190" t="s">
        <v>45</v>
      </c>
      <c r="O190" t="s">
        <v>41</v>
      </c>
      <c r="P190" s="1">
        <v>1</v>
      </c>
      <c r="Q190" s="6">
        <v>6.76</v>
      </c>
      <c r="R190" s="3">
        <v>6.8584689345885712</v>
      </c>
      <c r="S190" s="1">
        <f t="shared" si="12"/>
        <v>325</v>
      </c>
      <c r="T190" s="7">
        <v>95</v>
      </c>
      <c r="U190" s="20">
        <f>IF(
    OR(Raw_FuelLog[[#This Row],[Cons_Est_L_100km]]="", Raw_FuelLog[[#This Row],[Price_EUR_L]]=""),
    "",
    Raw_FuelLog[[#This Row],[Price_EUR_L]] * (Raw_FuelLog[[#This Row],[Cons_Est_L_100km]]/100)
)</f>
        <v>0.10396879999999999</v>
      </c>
      <c r="V190" s="6">
        <f>SUM(Raw_FuelLog[Amount_EUR]) / SUM(Raw_FuelLog[Distance_km])</f>
        <v>0.10532001395916946</v>
      </c>
      <c r="W190" cm="1">
        <f t="array" ref="W190">IF(Raw_FuelLog[[#This Row],[ID]]=1,0,Raw_FuelLog[[#This Row],[Date]]-INDEX(Raw_FuelLog[Date],Raw_FuelLog[[#This Row],[ID]]-1))</f>
        <v>2</v>
      </c>
      <c r="X190" t="str">
        <f t="shared" si="13"/>
        <v>Single</v>
      </c>
      <c r="Y190" t="str">
        <f t="shared" si="14"/>
        <v>Foreign</v>
      </c>
    </row>
    <row r="191" spans="1:25" x14ac:dyDescent="0.25">
      <c r="A191" s="1">
        <v>190</v>
      </c>
      <c r="B191" s="2">
        <v>45055</v>
      </c>
      <c r="C191" s="1">
        <f t="shared" si="10"/>
        <v>9</v>
      </c>
      <c r="D191" s="1" t="str">
        <f>TEXT(Raw_FuelLog[[#This Row],[Date]], "mmm")</f>
        <v>May</v>
      </c>
      <c r="E191" s="1">
        <f t="shared" si="11"/>
        <v>2023</v>
      </c>
      <c r="F191" s="1">
        <v>78020</v>
      </c>
      <c r="G191" s="3">
        <v>35.69</v>
      </c>
      <c r="H191" s="3">
        <f>AVERAGE(Raw_FuelLog[Amount_EUR])</f>
        <v>43.897381818181827</v>
      </c>
      <c r="I191" s="6">
        <v>1.516</v>
      </c>
      <c r="J191" s="6">
        <f>AVERAGE(Raw_FuelLog[Price_EUR_L])</f>
        <v>1.5266109090909097</v>
      </c>
      <c r="K191" s="6">
        <v>23.54</v>
      </c>
      <c r="L191" s="6">
        <f>AVERAGE(Raw_FuelLog[Volume_L])</f>
        <v>28.621159999999996</v>
      </c>
      <c r="M191" s="3">
        <v>7.8</v>
      </c>
      <c r="N191" t="s">
        <v>44</v>
      </c>
      <c r="O191" t="s">
        <v>41</v>
      </c>
      <c r="P191" s="1">
        <v>1</v>
      </c>
      <c r="Q191" s="6">
        <v>7.8</v>
      </c>
      <c r="R191" s="3">
        <v>6.8584689345885712</v>
      </c>
      <c r="S191" s="1">
        <f t="shared" si="12"/>
        <v>348</v>
      </c>
      <c r="T191" s="7">
        <v>95</v>
      </c>
      <c r="U191" s="20">
        <f>IF(
    OR(Raw_FuelLog[[#This Row],[Cons_Est_L_100km]]="", Raw_FuelLog[[#This Row],[Price_EUR_L]]=""),
    "",
    Raw_FuelLog[[#This Row],[Price_EUR_L]] * (Raw_FuelLog[[#This Row],[Cons_Est_L_100km]]/100)
)</f>
        <v>0.11824800000000001</v>
      </c>
      <c r="V191" s="6">
        <f>SUM(Raw_FuelLog[Amount_EUR]) / SUM(Raw_FuelLog[Distance_km])</f>
        <v>0.10532001395916946</v>
      </c>
      <c r="W191" cm="1">
        <f t="array" ref="W191">IF(Raw_FuelLog[[#This Row],[ID]]=1,0,Raw_FuelLog[[#This Row],[Date]]-INDEX(Raw_FuelLog[Date],Raw_FuelLog[[#This Row],[ID]]-1))</f>
        <v>1</v>
      </c>
      <c r="X191" t="str">
        <f t="shared" si="13"/>
        <v>Single</v>
      </c>
      <c r="Y191" t="str">
        <f t="shared" si="14"/>
        <v>Foreign</v>
      </c>
    </row>
    <row r="192" spans="1:25" x14ac:dyDescent="0.25">
      <c r="A192" s="1">
        <v>191</v>
      </c>
      <c r="B192" s="2">
        <v>45059</v>
      </c>
      <c r="C192" s="1">
        <f t="shared" si="10"/>
        <v>13</v>
      </c>
      <c r="D192" s="1" t="str">
        <f>TEXT(Raw_FuelLog[[#This Row],[Date]], "mmm")</f>
        <v>May</v>
      </c>
      <c r="E192" s="1">
        <f t="shared" si="11"/>
        <v>2023</v>
      </c>
      <c r="F192" s="1">
        <v>78507</v>
      </c>
      <c r="G192" s="3">
        <v>30</v>
      </c>
      <c r="H192" s="3">
        <f>AVERAGE(Raw_FuelLog[Amount_EUR])</f>
        <v>43.897381818181827</v>
      </c>
      <c r="I192" s="6">
        <v>1.5589999999999999</v>
      </c>
      <c r="J192" s="6">
        <f>AVERAGE(Raw_FuelLog[Price_EUR_L])</f>
        <v>1.5266109090909097</v>
      </c>
      <c r="K192" s="6">
        <v>19.239999999999998</v>
      </c>
      <c r="L192" s="6">
        <f>AVERAGE(Raw_FuelLog[Volume_L])</f>
        <v>28.621159999999996</v>
      </c>
      <c r="N192" t="s">
        <v>39</v>
      </c>
      <c r="O192" t="s">
        <v>26</v>
      </c>
      <c r="P192" s="1">
        <v>0</v>
      </c>
      <c r="Q192" s="6">
        <v>7.4619324577861157</v>
      </c>
      <c r="R192" s="3">
        <v>6.8584689345885712</v>
      </c>
      <c r="S192" s="1">
        <f t="shared" si="12"/>
        <v>487</v>
      </c>
      <c r="T192" s="7">
        <v>95</v>
      </c>
      <c r="U192" s="20">
        <f>IF(
    OR(Raw_FuelLog[[#This Row],[Cons_Est_L_100km]]="", Raw_FuelLog[[#This Row],[Price_EUR_L]]=""),
    "",
    Raw_FuelLog[[#This Row],[Price_EUR_L]] * (Raw_FuelLog[[#This Row],[Cons_Est_L_100km]]/100)
)</f>
        <v>0.11633152701688555</v>
      </c>
      <c r="V192" s="6">
        <f>SUM(Raw_FuelLog[Amount_EUR]) / SUM(Raw_FuelLog[Distance_km])</f>
        <v>0.10532001395916946</v>
      </c>
      <c r="W192" cm="1">
        <f t="array" ref="W192">IF(Raw_FuelLog[[#This Row],[ID]]=1,0,Raw_FuelLog[[#This Row],[Date]]-INDEX(Raw_FuelLog[Date],Raw_FuelLog[[#This Row],[ID]]-1))</f>
        <v>4</v>
      </c>
      <c r="X192" t="str">
        <f t="shared" si="13"/>
        <v>Single</v>
      </c>
      <c r="Y192" t="str">
        <f t="shared" si="14"/>
        <v>Domestic</v>
      </c>
    </row>
    <row r="193" spans="1:25" x14ac:dyDescent="0.25">
      <c r="A193" s="1">
        <v>192</v>
      </c>
      <c r="B193" s="2">
        <v>45063</v>
      </c>
      <c r="C193" s="1">
        <f t="shared" si="10"/>
        <v>17</v>
      </c>
      <c r="D193" s="1" t="str">
        <f>TEXT(Raw_FuelLog[[#This Row],[Date]], "mmm")</f>
        <v>May</v>
      </c>
      <c r="E193" s="1">
        <f t="shared" si="11"/>
        <v>2023</v>
      </c>
      <c r="F193" s="1">
        <v>78553</v>
      </c>
      <c r="G193" s="3">
        <v>34.83</v>
      </c>
      <c r="H193" s="3">
        <f>AVERAGE(Raw_FuelLog[Amount_EUR])</f>
        <v>43.897381818181827</v>
      </c>
      <c r="I193" s="6">
        <v>1.5589999999999999</v>
      </c>
      <c r="J193" s="6">
        <f>AVERAGE(Raw_FuelLog[Price_EUR_L])</f>
        <v>1.5266109090909097</v>
      </c>
      <c r="K193" s="6">
        <v>22.34</v>
      </c>
      <c r="L193" s="6">
        <f>AVERAGE(Raw_FuelLog[Volume_L])</f>
        <v>28.621159999999996</v>
      </c>
      <c r="M193" s="3">
        <v>7.43</v>
      </c>
      <c r="N193" t="s">
        <v>39</v>
      </c>
      <c r="O193" t="s">
        <v>26</v>
      </c>
      <c r="P193" s="1">
        <v>1</v>
      </c>
      <c r="Q193" s="6">
        <v>7.43</v>
      </c>
      <c r="R193" s="3">
        <v>6.8584689345885712</v>
      </c>
      <c r="S193" s="1">
        <f t="shared" si="12"/>
        <v>46</v>
      </c>
      <c r="T193" s="7">
        <v>95</v>
      </c>
      <c r="U193" s="20">
        <f>IF(
    OR(Raw_FuelLog[[#This Row],[Cons_Est_L_100km]]="", Raw_FuelLog[[#This Row],[Price_EUR_L]]=""),
    "",
    Raw_FuelLog[[#This Row],[Price_EUR_L]] * (Raw_FuelLog[[#This Row],[Cons_Est_L_100km]]/100)
)</f>
        <v>0.11583369999999998</v>
      </c>
      <c r="V193" s="6">
        <f>SUM(Raw_FuelLog[Amount_EUR]) / SUM(Raw_FuelLog[Distance_km])</f>
        <v>0.10532001395916946</v>
      </c>
      <c r="W193" cm="1">
        <f t="array" ref="W193">IF(Raw_FuelLog[[#This Row],[ID]]=1,0,Raw_FuelLog[[#This Row],[Date]]-INDEX(Raw_FuelLog[Date],Raw_FuelLog[[#This Row],[ID]]-1))</f>
        <v>4</v>
      </c>
      <c r="X193" t="str">
        <f t="shared" si="13"/>
        <v>Single</v>
      </c>
      <c r="Y193" t="str">
        <f t="shared" si="14"/>
        <v>Domestic</v>
      </c>
    </row>
    <row r="194" spans="1:25" x14ac:dyDescent="0.25">
      <c r="A194" s="1">
        <v>193</v>
      </c>
      <c r="B194" s="2">
        <v>45075</v>
      </c>
      <c r="C194" s="1">
        <f t="shared" ref="C194:C257" si="15">DAY(B194)</f>
        <v>29</v>
      </c>
      <c r="D194" s="1" t="str">
        <f>TEXT(Raw_FuelLog[[#This Row],[Date]], "mmm")</f>
        <v>May</v>
      </c>
      <c r="E194" s="1">
        <f t="shared" ref="E194:E257" si="16">YEAR(B194)</f>
        <v>2023</v>
      </c>
      <c r="F194" s="1">
        <v>78926</v>
      </c>
      <c r="G194" s="3">
        <v>44.59</v>
      </c>
      <c r="H194" s="3">
        <f>AVERAGE(Raw_FuelLog[Amount_EUR])</f>
        <v>43.897381818181827</v>
      </c>
      <c r="I194" s="6">
        <v>1.609</v>
      </c>
      <c r="J194" s="6">
        <f>AVERAGE(Raw_FuelLog[Price_EUR_L])</f>
        <v>1.5266109090909097</v>
      </c>
      <c r="K194" s="6">
        <v>27.71</v>
      </c>
      <c r="L194" s="6">
        <f>AVERAGE(Raw_FuelLog[Volume_L])</f>
        <v>28.621159999999996</v>
      </c>
      <c r="M194" s="3">
        <v>6.23</v>
      </c>
      <c r="N194" t="s">
        <v>28</v>
      </c>
      <c r="O194" t="s">
        <v>26</v>
      </c>
      <c r="P194" s="1">
        <v>1</v>
      </c>
      <c r="Q194" s="6">
        <v>6.23</v>
      </c>
      <c r="R194" s="3">
        <v>6.8584689345885712</v>
      </c>
      <c r="S194" s="1">
        <f t="shared" ref="S194:S257" si="17">IF(ROW()=2, F194, F194 - F193)</f>
        <v>373</v>
      </c>
      <c r="T194" s="7">
        <v>95</v>
      </c>
      <c r="U194" s="20">
        <f>IF(
    OR(Raw_FuelLog[[#This Row],[Cons_Est_L_100km]]="", Raw_FuelLog[[#This Row],[Price_EUR_L]]=""),
    "",
    Raw_FuelLog[[#This Row],[Price_EUR_L]] * (Raw_FuelLog[[#This Row],[Cons_Est_L_100km]]/100)
)</f>
        <v>0.1002407</v>
      </c>
      <c r="V194" s="6">
        <f>SUM(Raw_FuelLog[Amount_EUR]) / SUM(Raw_FuelLog[Distance_km])</f>
        <v>0.10532001395916946</v>
      </c>
      <c r="W194" cm="1">
        <f t="array" ref="W194">IF(Raw_FuelLog[[#This Row],[ID]]=1,0,Raw_FuelLog[[#This Row],[Date]]-INDEX(Raw_FuelLog[Date],Raw_FuelLog[[#This Row],[ID]]-1))</f>
        <v>12</v>
      </c>
      <c r="X194" t="str">
        <f t="shared" ref="X194:X257" si="18">IF(COUNTIF($B$2:$B$276,B194)&gt;1,"Same Day","Single")</f>
        <v>Same Day</v>
      </c>
      <c r="Y194" t="str">
        <f t="shared" ref="Y194:Y257" si="19">IF(O194="SK", "Domestic", "Foreign")</f>
        <v>Domestic</v>
      </c>
    </row>
    <row r="195" spans="1:25" x14ac:dyDescent="0.25">
      <c r="A195" s="1">
        <v>194</v>
      </c>
      <c r="B195" s="2">
        <v>45075</v>
      </c>
      <c r="C195" s="1">
        <f t="shared" si="15"/>
        <v>29</v>
      </c>
      <c r="D195" s="1" t="str">
        <f>TEXT(Raw_FuelLog[[#This Row],[Date]], "mmm")</f>
        <v>May</v>
      </c>
      <c r="E195" s="1">
        <f t="shared" si="16"/>
        <v>2023</v>
      </c>
      <c r="F195" s="1">
        <v>79260</v>
      </c>
      <c r="G195" s="3">
        <v>31.89</v>
      </c>
      <c r="H195" s="3">
        <f>AVERAGE(Raw_FuelLog[Amount_EUR])</f>
        <v>43.897381818181827</v>
      </c>
      <c r="I195" s="6">
        <v>1.5329999999999999</v>
      </c>
      <c r="J195" s="6">
        <f>AVERAGE(Raw_FuelLog[Price_EUR_L])</f>
        <v>1.5266109090909097</v>
      </c>
      <c r="K195" s="6">
        <v>20.8</v>
      </c>
      <c r="L195" s="6">
        <f>AVERAGE(Raw_FuelLog[Volume_L])</f>
        <v>28.621159999999996</v>
      </c>
      <c r="M195" s="3">
        <v>7.5</v>
      </c>
      <c r="N195" t="s">
        <v>44</v>
      </c>
      <c r="O195" t="s">
        <v>41</v>
      </c>
      <c r="P195" s="1">
        <v>1</v>
      </c>
      <c r="Q195" s="6">
        <v>7.5</v>
      </c>
      <c r="R195" s="3">
        <v>6.8584689345885712</v>
      </c>
      <c r="S195" s="1">
        <f t="shared" si="17"/>
        <v>334</v>
      </c>
      <c r="T195" s="7">
        <v>95</v>
      </c>
      <c r="U195" s="20">
        <f>IF(
    OR(Raw_FuelLog[[#This Row],[Cons_Est_L_100km]]="", Raw_FuelLog[[#This Row],[Price_EUR_L]]=""),
    "",
    Raw_FuelLog[[#This Row],[Price_EUR_L]] * (Raw_FuelLog[[#This Row],[Cons_Est_L_100km]]/100)
)</f>
        <v>0.11497499999999999</v>
      </c>
      <c r="V195" s="6">
        <f>SUM(Raw_FuelLog[Amount_EUR]) / SUM(Raw_FuelLog[Distance_km])</f>
        <v>0.10532001395916946</v>
      </c>
      <c r="W195" cm="1">
        <f t="array" ref="W195">IF(Raw_FuelLog[[#This Row],[ID]]=1,0,Raw_FuelLog[[#This Row],[Date]]-INDEX(Raw_FuelLog[Date],Raw_FuelLog[[#This Row],[ID]]-1))</f>
        <v>0</v>
      </c>
      <c r="X195" t="str">
        <f t="shared" si="18"/>
        <v>Same Day</v>
      </c>
      <c r="Y195" t="str">
        <f t="shared" si="19"/>
        <v>Foreign</v>
      </c>
    </row>
    <row r="196" spans="1:25" x14ac:dyDescent="0.25">
      <c r="A196" s="1">
        <v>195</v>
      </c>
      <c r="B196" s="2">
        <v>45075</v>
      </c>
      <c r="C196" s="1">
        <f t="shared" si="15"/>
        <v>29</v>
      </c>
      <c r="D196" s="1" t="str">
        <f>TEXT(Raw_FuelLog[[#This Row],[Date]], "mmm")</f>
        <v>May</v>
      </c>
      <c r="E196" s="1">
        <f t="shared" si="16"/>
        <v>2023</v>
      </c>
      <c r="F196" s="1">
        <v>79606</v>
      </c>
      <c r="G196" s="3">
        <v>40.07</v>
      </c>
      <c r="H196" s="3">
        <f>AVERAGE(Raw_FuelLog[Amount_EUR])</f>
        <v>43.897381818181827</v>
      </c>
      <c r="I196" s="6">
        <v>1.544</v>
      </c>
      <c r="J196" s="6">
        <f>AVERAGE(Raw_FuelLog[Price_EUR_L])</f>
        <v>1.5266109090909097</v>
      </c>
      <c r="K196" s="6">
        <v>25.95</v>
      </c>
      <c r="L196" s="6">
        <f>AVERAGE(Raw_FuelLog[Volume_L])</f>
        <v>28.621159999999996</v>
      </c>
      <c r="M196" s="3">
        <v>7.63</v>
      </c>
      <c r="N196" t="s">
        <v>45</v>
      </c>
      <c r="O196" t="s">
        <v>41</v>
      </c>
      <c r="P196" s="1">
        <v>1</v>
      </c>
      <c r="Q196" s="6">
        <v>7.63</v>
      </c>
      <c r="R196" s="3">
        <v>6.8584689345885712</v>
      </c>
      <c r="S196" s="1">
        <f t="shared" si="17"/>
        <v>346</v>
      </c>
      <c r="T196" s="7">
        <v>95</v>
      </c>
      <c r="U196" s="20">
        <f>IF(
    OR(Raw_FuelLog[[#This Row],[Cons_Est_L_100km]]="", Raw_FuelLog[[#This Row],[Price_EUR_L]]=""),
    "",
    Raw_FuelLog[[#This Row],[Price_EUR_L]] * (Raw_FuelLog[[#This Row],[Cons_Est_L_100km]]/100)
)</f>
        <v>0.11780719999999999</v>
      </c>
      <c r="V196" s="6">
        <f>SUM(Raw_FuelLog[Amount_EUR]) / SUM(Raw_FuelLog[Distance_km])</f>
        <v>0.10532001395916946</v>
      </c>
      <c r="W196" cm="1">
        <f t="array" ref="W196">IF(Raw_FuelLog[[#This Row],[ID]]=1,0,Raw_FuelLog[[#This Row],[Date]]-INDEX(Raw_FuelLog[Date],Raw_FuelLog[[#This Row],[ID]]-1))</f>
        <v>0</v>
      </c>
      <c r="X196" t="str">
        <f t="shared" si="18"/>
        <v>Same Day</v>
      </c>
      <c r="Y196" t="str">
        <f t="shared" si="19"/>
        <v>Foreign</v>
      </c>
    </row>
    <row r="197" spans="1:25" x14ac:dyDescent="0.25">
      <c r="A197" s="1">
        <v>196</v>
      </c>
      <c r="B197" s="2">
        <v>45082</v>
      </c>
      <c r="C197" s="1">
        <f t="shared" si="15"/>
        <v>5</v>
      </c>
      <c r="D197" s="1" t="str">
        <f>TEXT(Raw_FuelLog[[#This Row],[Date]], "mmm")</f>
        <v>Jun</v>
      </c>
      <c r="E197" s="1">
        <f t="shared" si="16"/>
        <v>2023</v>
      </c>
      <c r="F197" s="1">
        <v>80131</v>
      </c>
      <c r="G197" s="3">
        <v>69.680000000000007</v>
      </c>
      <c r="H197" s="3">
        <f>AVERAGE(Raw_FuelLog[Amount_EUR])</f>
        <v>43.897381818181827</v>
      </c>
      <c r="I197" s="6">
        <v>1.7390000000000001</v>
      </c>
      <c r="J197" s="6">
        <f>AVERAGE(Raw_FuelLog[Price_EUR_L])</f>
        <v>1.5266109090909097</v>
      </c>
      <c r="K197" s="6">
        <v>40.07</v>
      </c>
      <c r="L197" s="6">
        <f>AVERAGE(Raw_FuelLog[Volume_L])</f>
        <v>28.621159999999996</v>
      </c>
      <c r="M197" s="3">
        <v>6.86</v>
      </c>
      <c r="N197" t="s">
        <v>61</v>
      </c>
      <c r="O197" t="s">
        <v>33</v>
      </c>
      <c r="P197" s="1">
        <v>1</v>
      </c>
      <c r="Q197" s="6">
        <v>6.86</v>
      </c>
      <c r="R197" s="3">
        <v>6.8584689345885712</v>
      </c>
      <c r="S197" s="1">
        <f t="shared" si="17"/>
        <v>525</v>
      </c>
      <c r="T197" s="7">
        <v>95</v>
      </c>
      <c r="U197" s="20">
        <f>IF(
    OR(Raw_FuelLog[[#This Row],[Cons_Est_L_100km]]="", Raw_FuelLog[[#This Row],[Price_EUR_L]]=""),
    "",
    Raw_FuelLog[[#This Row],[Price_EUR_L]] * (Raw_FuelLog[[#This Row],[Cons_Est_L_100km]]/100)
)</f>
        <v>0.11929540000000002</v>
      </c>
      <c r="V197" s="6">
        <f>SUM(Raw_FuelLog[Amount_EUR]) / SUM(Raw_FuelLog[Distance_km])</f>
        <v>0.10532001395916946</v>
      </c>
      <c r="W197" cm="1">
        <f t="array" ref="W197">IF(Raw_FuelLog[[#This Row],[ID]]=1,0,Raw_FuelLog[[#This Row],[Date]]-INDEX(Raw_FuelLog[Date],Raw_FuelLog[[#This Row],[ID]]-1))</f>
        <v>7</v>
      </c>
      <c r="X197" t="str">
        <f t="shared" si="18"/>
        <v>Single</v>
      </c>
      <c r="Y197" t="str">
        <f t="shared" si="19"/>
        <v>Foreign</v>
      </c>
    </row>
    <row r="198" spans="1:25" x14ac:dyDescent="0.25">
      <c r="A198" s="1">
        <v>197</v>
      </c>
      <c r="B198" s="2">
        <v>45097</v>
      </c>
      <c r="C198" s="1">
        <f t="shared" si="15"/>
        <v>20</v>
      </c>
      <c r="D198" s="1" t="str">
        <f>TEXT(Raw_FuelLog[[#This Row],[Date]], "mmm")</f>
        <v>Jun</v>
      </c>
      <c r="E198" s="1">
        <f t="shared" si="16"/>
        <v>2023</v>
      </c>
      <c r="F198" s="1">
        <v>80721</v>
      </c>
      <c r="G198" s="3">
        <v>69.55</v>
      </c>
      <c r="H198" s="3">
        <f>AVERAGE(Raw_FuelLog[Amount_EUR])</f>
        <v>43.897381818181827</v>
      </c>
      <c r="I198" s="6">
        <v>1.7190000000000001</v>
      </c>
      <c r="J198" s="6">
        <f>AVERAGE(Raw_FuelLog[Price_EUR_L])</f>
        <v>1.5266109090909097</v>
      </c>
      <c r="K198" s="6">
        <v>40.46</v>
      </c>
      <c r="L198" s="6">
        <f>AVERAGE(Raw_FuelLog[Volume_L])</f>
        <v>28.621159999999996</v>
      </c>
      <c r="M198" s="3">
        <v>7.03</v>
      </c>
      <c r="N198" t="s">
        <v>61</v>
      </c>
      <c r="O198" t="s">
        <v>33</v>
      </c>
      <c r="P198" s="1">
        <v>1</v>
      </c>
      <c r="Q198" s="6">
        <v>7.03</v>
      </c>
      <c r="R198" s="3">
        <v>6.8584689345885712</v>
      </c>
      <c r="S198" s="1">
        <f t="shared" si="17"/>
        <v>590</v>
      </c>
      <c r="T198" s="7">
        <v>95</v>
      </c>
      <c r="U198" s="20">
        <f>IF(
    OR(Raw_FuelLog[[#This Row],[Cons_Est_L_100km]]="", Raw_FuelLog[[#This Row],[Price_EUR_L]]=""),
    "",
    Raw_FuelLog[[#This Row],[Price_EUR_L]] * (Raw_FuelLog[[#This Row],[Cons_Est_L_100km]]/100)
)</f>
        <v>0.12084570000000001</v>
      </c>
      <c r="V198" s="6">
        <f>SUM(Raw_FuelLog[Amount_EUR]) / SUM(Raw_FuelLog[Distance_km])</f>
        <v>0.10532001395916946</v>
      </c>
      <c r="W198" cm="1">
        <f t="array" ref="W198">IF(Raw_FuelLog[[#This Row],[ID]]=1,0,Raw_FuelLog[[#This Row],[Date]]-INDEX(Raw_FuelLog[Date],Raw_FuelLog[[#This Row],[ID]]-1))</f>
        <v>15</v>
      </c>
      <c r="X198" t="str">
        <f t="shared" si="18"/>
        <v>Single</v>
      </c>
      <c r="Y198" t="str">
        <f t="shared" si="19"/>
        <v>Foreign</v>
      </c>
    </row>
    <row r="199" spans="1:25" x14ac:dyDescent="0.25">
      <c r="A199" s="1">
        <v>198</v>
      </c>
      <c r="B199" s="2">
        <v>45106</v>
      </c>
      <c r="C199" s="1">
        <f t="shared" si="15"/>
        <v>29</v>
      </c>
      <c r="D199" s="1" t="str">
        <f>TEXT(Raw_FuelLog[[#This Row],[Date]], "mmm")</f>
        <v>Jun</v>
      </c>
      <c r="E199" s="1">
        <f t="shared" si="16"/>
        <v>2023</v>
      </c>
      <c r="F199" s="1">
        <v>81123</v>
      </c>
      <c r="G199" s="3">
        <v>20</v>
      </c>
      <c r="H199" s="3">
        <f>AVERAGE(Raw_FuelLog[Amount_EUR])</f>
        <v>43.897381818181827</v>
      </c>
      <c r="I199" s="6">
        <v>1.7589999999999999</v>
      </c>
      <c r="J199" s="6">
        <f>AVERAGE(Raw_FuelLog[Price_EUR_L])</f>
        <v>1.5266109090909097</v>
      </c>
      <c r="K199" s="6">
        <v>11.37</v>
      </c>
      <c r="L199" s="6">
        <f>AVERAGE(Raw_FuelLog[Volume_L])</f>
        <v>28.621159999999996</v>
      </c>
      <c r="N199" t="s">
        <v>61</v>
      </c>
      <c r="O199" t="s">
        <v>33</v>
      </c>
      <c r="P199" s="1">
        <v>0</v>
      </c>
      <c r="Q199" s="6">
        <v>6.3403290076335876</v>
      </c>
      <c r="R199" s="3">
        <v>6.8584689345885712</v>
      </c>
      <c r="S199" s="1">
        <f t="shared" si="17"/>
        <v>402</v>
      </c>
      <c r="T199" s="7">
        <v>95</v>
      </c>
      <c r="U199" s="20">
        <f>IF(
    OR(Raw_FuelLog[[#This Row],[Cons_Est_L_100km]]="", Raw_FuelLog[[#This Row],[Price_EUR_L]]=""),
    "",
    Raw_FuelLog[[#This Row],[Price_EUR_L]] * (Raw_FuelLog[[#This Row],[Cons_Est_L_100km]]/100)
)</f>
        <v>0.11152638724427481</v>
      </c>
      <c r="V199" s="6">
        <f>SUM(Raw_FuelLog[Amount_EUR]) / SUM(Raw_FuelLog[Distance_km])</f>
        <v>0.10532001395916946</v>
      </c>
      <c r="W199" cm="1">
        <f t="array" ref="W199">IF(Raw_FuelLog[[#This Row],[ID]]=1,0,Raw_FuelLog[[#This Row],[Date]]-INDEX(Raw_FuelLog[Date],Raw_FuelLog[[#This Row],[ID]]-1))</f>
        <v>9</v>
      </c>
      <c r="X199" t="str">
        <f t="shared" si="18"/>
        <v>Same Day</v>
      </c>
      <c r="Y199" t="str">
        <f t="shared" si="19"/>
        <v>Foreign</v>
      </c>
    </row>
    <row r="200" spans="1:25" x14ac:dyDescent="0.25">
      <c r="A200" s="1">
        <v>199</v>
      </c>
      <c r="B200" s="2">
        <v>45106</v>
      </c>
      <c r="C200" s="1">
        <f t="shared" si="15"/>
        <v>29</v>
      </c>
      <c r="D200" s="1" t="str">
        <f>TEXT(Raw_FuelLog[[#This Row],[Date]], "mmm")</f>
        <v>Jun</v>
      </c>
      <c r="E200" s="1">
        <f t="shared" si="16"/>
        <v>2023</v>
      </c>
      <c r="F200" s="1">
        <v>81376</v>
      </c>
      <c r="G200" s="3">
        <v>54.9</v>
      </c>
      <c r="H200" s="3">
        <f>AVERAGE(Raw_FuelLog[Amount_EUR])</f>
        <v>43.897381818181827</v>
      </c>
      <c r="I200" s="6">
        <v>1.5840000000000001</v>
      </c>
      <c r="J200" s="6">
        <f>AVERAGE(Raw_FuelLog[Price_EUR_L])</f>
        <v>1.5266109090909097</v>
      </c>
      <c r="K200" s="6">
        <v>34.659999999999997</v>
      </c>
      <c r="L200" s="6">
        <f>AVERAGE(Raw_FuelLog[Volume_L])</f>
        <v>28.621159999999996</v>
      </c>
      <c r="M200" s="3">
        <v>6.45</v>
      </c>
      <c r="N200" t="s">
        <v>45</v>
      </c>
      <c r="O200" t="s">
        <v>41</v>
      </c>
      <c r="P200" s="1">
        <v>1</v>
      </c>
      <c r="Q200" s="6">
        <v>6.45</v>
      </c>
      <c r="R200" s="3">
        <v>6.8584689345885712</v>
      </c>
      <c r="S200" s="1">
        <f t="shared" si="17"/>
        <v>253</v>
      </c>
      <c r="T200" s="7">
        <v>95</v>
      </c>
      <c r="U200" s="20">
        <f>IF(
    OR(Raw_FuelLog[[#This Row],[Cons_Est_L_100km]]="", Raw_FuelLog[[#This Row],[Price_EUR_L]]=""),
    "",
    Raw_FuelLog[[#This Row],[Price_EUR_L]] * (Raw_FuelLog[[#This Row],[Cons_Est_L_100km]]/100)
)</f>
        <v>0.10216800000000001</v>
      </c>
      <c r="V200" s="6">
        <f>SUM(Raw_FuelLog[Amount_EUR]) / SUM(Raw_FuelLog[Distance_km])</f>
        <v>0.10532001395916946</v>
      </c>
      <c r="W200" cm="1">
        <f t="array" ref="W200">IF(Raw_FuelLog[[#This Row],[ID]]=1,0,Raw_FuelLog[[#This Row],[Date]]-INDEX(Raw_FuelLog[Date],Raw_FuelLog[[#This Row],[ID]]-1))</f>
        <v>0</v>
      </c>
      <c r="X200" t="str">
        <f t="shared" si="18"/>
        <v>Same Day</v>
      </c>
      <c r="Y200" t="str">
        <f t="shared" si="19"/>
        <v>Foreign</v>
      </c>
    </row>
    <row r="201" spans="1:25" x14ac:dyDescent="0.25">
      <c r="A201" s="1">
        <v>200</v>
      </c>
      <c r="B201" s="2">
        <v>45107</v>
      </c>
      <c r="C201" s="1">
        <f t="shared" si="15"/>
        <v>30</v>
      </c>
      <c r="D201" s="1" t="str">
        <f>TEXT(Raw_FuelLog[[#This Row],[Date]], "mmm")</f>
        <v>Jun</v>
      </c>
      <c r="E201" s="1">
        <f t="shared" si="16"/>
        <v>2023</v>
      </c>
      <c r="F201" s="1">
        <v>81734</v>
      </c>
      <c r="G201" s="3">
        <v>35.880000000000003</v>
      </c>
      <c r="H201" s="3">
        <f>AVERAGE(Raw_FuelLog[Amount_EUR])</f>
        <v>43.897381818181827</v>
      </c>
      <c r="I201" s="6">
        <v>1.554</v>
      </c>
      <c r="J201" s="6">
        <f>AVERAGE(Raw_FuelLog[Price_EUR_L])</f>
        <v>1.5266109090909097</v>
      </c>
      <c r="K201" s="6">
        <v>23.09</v>
      </c>
      <c r="L201" s="6">
        <f>AVERAGE(Raw_FuelLog[Volume_L])</f>
        <v>28.621159999999996</v>
      </c>
      <c r="M201" s="3">
        <v>8.41</v>
      </c>
      <c r="N201" t="s">
        <v>60</v>
      </c>
      <c r="O201" t="s">
        <v>41</v>
      </c>
      <c r="P201" s="1">
        <v>1</v>
      </c>
      <c r="Q201" s="6">
        <v>8.41</v>
      </c>
      <c r="R201" s="3">
        <v>6.8584689345885712</v>
      </c>
      <c r="S201" s="1">
        <f t="shared" si="17"/>
        <v>358</v>
      </c>
      <c r="T201" s="7">
        <v>95</v>
      </c>
      <c r="U201" s="20">
        <f>IF(
    OR(Raw_FuelLog[[#This Row],[Cons_Est_L_100km]]="", Raw_FuelLog[[#This Row],[Price_EUR_L]]=""),
    "",
    Raw_FuelLog[[#This Row],[Price_EUR_L]] * (Raw_FuelLog[[#This Row],[Cons_Est_L_100km]]/100)
)</f>
        <v>0.13069140000000001</v>
      </c>
      <c r="V201" s="6">
        <f>SUM(Raw_FuelLog[Amount_EUR]) / SUM(Raw_FuelLog[Distance_km])</f>
        <v>0.10532001395916946</v>
      </c>
      <c r="W201" cm="1">
        <f t="array" ref="W201">IF(Raw_FuelLog[[#This Row],[ID]]=1,0,Raw_FuelLog[[#This Row],[Date]]-INDEX(Raw_FuelLog[Date],Raw_FuelLog[[#This Row],[ID]]-1))</f>
        <v>1</v>
      </c>
      <c r="X201" t="str">
        <f t="shared" si="18"/>
        <v>Single</v>
      </c>
      <c r="Y201" t="str">
        <f t="shared" si="19"/>
        <v>Foreign</v>
      </c>
    </row>
    <row r="202" spans="1:25" x14ac:dyDescent="0.25">
      <c r="A202" s="1">
        <v>201</v>
      </c>
      <c r="B202" s="2">
        <v>45109</v>
      </c>
      <c r="C202" s="1">
        <f t="shared" si="15"/>
        <v>2</v>
      </c>
      <c r="D202" s="1" t="str">
        <f>TEXT(Raw_FuelLog[[#This Row],[Date]], "mmm")</f>
        <v>Jul</v>
      </c>
      <c r="E202" s="1">
        <f t="shared" si="16"/>
        <v>2023</v>
      </c>
      <c r="F202" s="1">
        <v>82173</v>
      </c>
      <c r="G202" s="3">
        <v>58.27</v>
      </c>
      <c r="H202" s="3">
        <f>AVERAGE(Raw_FuelLog[Amount_EUR])</f>
        <v>43.897381818181827</v>
      </c>
      <c r="I202" s="6">
        <v>1.579</v>
      </c>
      <c r="J202" s="6">
        <f>AVERAGE(Raw_FuelLog[Price_EUR_L])</f>
        <v>1.5266109090909097</v>
      </c>
      <c r="K202" s="6">
        <v>36.902999999999999</v>
      </c>
      <c r="L202" s="6">
        <f>AVERAGE(Raw_FuelLog[Volume_L])</f>
        <v>28.621159999999996</v>
      </c>
      <c r="M202" s="3">
        <v>6.86</v>
      </c>
      <c r="N202" t="s">
        <v>39</v>
      </c>
      <c r="O202" t="s">
        <v>26</v>
      </c>
      <c r="P202" s="1">
        <v>1</v>
      </c>
      <c r="Q202" s="6">
        <v>6.86</v>
      </c>
      <c r="R202" s="3">
        <v>6.8584689345885712</v>
      </c>
      <c r="S202" s="1">
        <f t="shared" si="17"/>
        <v>439</v>
      </c>
      <c r="T202" s="7">
        <v>95</v>
      </c>
      <c r="U202" s="20">
        <f>IF(
    OR(Raw_FuelLog[[#This Row],[Cons_Est_L_100km]]="", Raw_FuelLog[[#This Row],[Price_EUR_L]]=""),
    "",
    Raw_FuelLog[[#This Row],[Price_EUR_L]] * (Raw_FuelLog[[#This Row],[Cons_Est_L_100km]]/100)
)</f>
        <v>0.10831940000000001</v>
      </c>
      <c r="V202" s="6">
        <f>SUM(Raw_FuelLog[Amount_EUR]) / SUM(Raw_FuelLog[Distance_km])</f>
        <v>0.10532001395916946</v>
      </c>
      <c r="W202" cm="1">
        <f t="array" ref="W202">IF(Raw_FuelLog[[#This Row],[ID]]=1,0,Raw_FuelLog[[#This Row],[Date]]-INDEX(Raw_FuelLog[Date],Raw_FuelLog[[#This Row],[ID]]-1))</f>
        <v>2</v>
      </c>
      <c r="X202" t="str">
        <f t="shared" si="18"/>
        <v>Single</v>
      </c>
      <c r="Y202" t="str">
        <f t="shared" si="19"/>
        <v>Domestic</v>
      </c>
    </row>
    <row r="203" spans="1:25" x14ac:dyDescent="0.25">
      <c r="A203" s="1">
        <v>202</v>
      </c>
      <c r="B203" s="2">
        <v>45122</v>
      </c>
      <c r="C203" s="1">
        <f t="shared" si="15"/>
        <v>15</v>
      </c>
      <c r="D203" s="1" t="str">
        <f>TEXT(Raw_FuelLog[[#This Row],[Date]], "mmm")</f>
        <v>Jul</v>
      </c>
      <c r="E203" s="1">
        <f t="shared" si="16"/>
        <v>2023</v>
      </c>
      <c r="F203" s="1">
        <v>82757</v>
      </c>
      <c r="G203" s="3">
        <v>64.09</v>
      </c>
      <c r="H203" s="3">
        <f>AVERAGE(Raw_FuelLog[Amount_EUR])</f>
        <v>43.897381818181827</v>
      </c>
      <c r="I203" s="6">
        <v>1.599</v>
      </c>
      <c r="J203" s="6">
        <f>AVERAGE(Raw_FuelLog[Price_EUR_L])</f>
        <v>1.5266109090909097</v>
      </c>
      <c r="K203" s="6">
        <v>40.081000000000003</v>
      </c>
      <c r="L203" s="6">
        <f>AVERAGE(Raw_FuelLog[Volume_L])</f>
        <v>28.621159999999996</v>
      </c>
      <c r="M203" s="3">
        <v>6.49</v>
      </c>
      <c r="N203" t="s">
        <v>39</v>
      </c>
      <c r="O203" t="s">
        <v>26</v>
      </c>
      <c r="P203" s="1">
        <v>1</v>
      </c>
      <c r="Q203" s="6">
        <v>6.49</v>
      </c>
      <c r="R203" s="3">
        <v>6.8584689345885712</v>
      </c>
      <c r="S203" s="1">
        <f t="shared" si="17"/>
        <v>584</v>
      </c>
      <c r="T203" s="7">
        <v>95</v>
      </c>
      <c r="U203" s="20">
        <f>IF(
    OR(Raw_FuelLog[[#This Row],[Cons_Est_L_100km]]="", Raw_FuelLog[[#This Row],[Price_EUR_L]]=""),
    "",
    Raw_FuelLog[[#This Row],[Price_EUR_L]] * (Raw_FuelLog[[#This Row],[Cons_Est_L_100km]]/100)
)</f>
        <v>0.1037751</v>
      </c>
      <c r="V203" s="6">
        <f>SUM(Raw_FuelLog[Amount_EUR]) / SUM(Raw_FuelLog[Distance_km])</f>
        <v>0.10532001395916946</v>
      </c>
      <c r="W203" cm="1">
        <f t="array" ref="W203">IF(Raw_FuelLog[[#This Row],[ID]]=1,0,Raw_FuelLog[[#This Row],[Date]]-INDEX(Raw_FuelLog[Date],Raw_FuelLog[[#This Row],[ID]]-1))</f>
        <v>13</v>
      </c>
      <c r="X203" t="str">
        <f t="shared" si="18"/>
        <v>Single</v>
      </c>
      <c r="Y203" t="str">
        <f t="shared" si="19"/>
        <v>Domestic</v>
      </c>
    </row>
    <row r="204" spans="1:25" x14ac:dyDescent="0.25">
      <c r="A204" s="1">
        <v>203</v>
      </c>
      <c r="B204" s="2">
        <v>45124</v>
      </c>
      <c r="C204" s="1">
        <f t="shared" si="15"/>
        <v>17</v>
      </c>
      <c r="D204" s="1" t="str">
        <f>TEXT(Raw_FuelLog[[#This Row],[Date]], "mmm")</f>
        <v>Jul</v>
      </c>
      <c r="E204" s="1">
        <f t="shared" si="16"/>
        <v>2023</v>
      </c>
      <c r="F204" s="1">
        <v>83140</v>
      </c>
      <c r="G204" s="3">
        <v>40</v>
      </c>
      <c r="H204" s="3">
        <f>AVERAGE(Raw_FuelLog[Amount_EUR])</f>
        <v>43.897381818181827</v>
      </c>
      <c r="I204" s="6">
        <v>1.609</v>
      </c>
      <c r="J204" s="6">
        <f>AVERAGE(Raw_FuelLog[Price_EUR_L])</f>
        <v>1.5266109090909097</v>
      </c>
      <c r="K204" s="6">
        <v>24.86</v>
      </c>
      <c r="L204" s="6">
        <f>AVERAGE(Raw_FuelLog[Volume_L])</f>
        <v>28.621159999999996</v>
      </c>
      <c r="M204" s="3">
        <v>6.43</v>
      </c>
      <c r="N204" t="s">
        <v>44</v>
      </c>
      <c r="O204" t="s">
        <v>41</v>
      </c>
      <c r="P204" s="1">
        <v>1</v>
      </c>
      <c r="Q204" s="6">
        <v>6.43</v>
      </c>
      <c r="R204" s="3">
        <v>6.8584689345885712</v>
      </c>
      <c r="S204" s="1">
        <f t="shared" si="17"/>
        <v>383</v>
      </c>
      <c r="T204" s="7">
        <v>95</v>
      </c>
      <c r="U204" s="20">
        <f>IF(
    OR(Raw_FuelLog[[#This Row],[Cons_Est_L_100km]]="", Raw_FuelLog[[#This Row],[Price_EUR_L]]=""),
    "",
    Raw_FuelLog[[#This Row],[Price_EUR_L]] * (Raw_FuelLog[[#This Row],[Cons_Est_L_100km]]/100)
)</f>
        <v>0.10345869999999999</v>
      </c>
      <c r="V204" s="6">
        <f>SUM(Raw_FuelLog[Amount_EUR]) / SUM(Raw_FuelLog[Distance_km])</f>
        <v>0.10532001395916946</v>
      </c>
      <c r="W204" cm="1">
        <f t="array" ref="W204">IF(Raw_FuelLog[[#This Row],[ID]]=1,0,Raw_FuelLog[[#This Row],[Date]]-INDEX(Raw_FuelLog[Date],Raw_FuelLog[[#This Row],[ID]]-1))</f>
        <v>2</v>
      </c>
      <c r="X204" t="str">
        <f t="shared" si="18"/>
        <v>Same Day</v>
      </c>
      <c r="Y204" t="str">
        <f t="shared" si="19"/>
        <v>Foreign</v>
      </c>
    </row>
    <row r="205" spans="1:25" x14ac:dyDescent="0.25">
      <c r="A205" s="1">
        <v>204</v>
      </c>
      <c r="B205" s="2">
        <v>45124</v>
      </c>
      <c r="C205" s="1">
        <f t="shared" si="15"/>
        <v>17</v>
      </c>
      <c r="D205" s="1" t="str">
        <f>TEXT(Raw_FuelLog[[#This Row],[Date]], "mmm")</f>
        <v>Jul</v>
      </c>
      <c r="E205" s="1">
        <f t="shared" si="16"/>
        <v>2023</v>
      </c>
      <c r="F205" s="1">
        <v>83483</v>
      </c>
      <c r="G205" s="3">
        <v>35.18</v>
      </c>
      <c r="H205" s="3">
        <f>AVERAGE(Raw_FuelLog[Amount_EUR])</f>
        <v>43.897381818181827</v>
      </c>
      <c r="I205" s="6">
        <v>1.5940000000000001</v>
      </c>
      <c r="J205" s="6">
        <f>AVERAGE(Raw_FuelLog[Price_EUR_L])</f>
        <v>1.5266109090909097</v>
      </c>
      <c r="K205" s="6">
        <v>22.07</v>
      </c>
      <c r="L205" s="6">
        <f>AVERAGE(Raw_FuelLog[Volume_L])</f>
        <v>28.621159999999996</v>
      </c>
      <c r="M205" s="3">
        <v>7.03</v>
      </c>
      <c r="N205" t="s">
        <v>45</v>
      </c>
      <c r="O205" t="s">
        <v>41</v>
      </c>
      <c r="P205" s="1">
        <v>1</v>
      </c>
      <c r="Q205" s="6">
        <v>7.03</v>
      </c>
      <c r="R205" s="3">
        <v>6.8584689345885712</v>
      </c>
      <c r="S205" s="1">
        <f t="shared" si="17"/>
        <v>343</v>
      </c>
      <c r="T205" s="7">
        <v>95</v>
      </c>
      <c r="U205" s="20">
        <f>IF(
    OR(Raw_FuelLog[[#This Row],[Cons_Est_L_100km]]="", Raw_FuelLog[[#This Row],[Price_EUR_L]]=""),
    "",
    Raw_FuelLog[[#This Row],[Price_EUR_L]] * (Raw_FuelLog[[#This Row],[Cons_Est_L_100km]]/100)
)</f>
        <v>0.11205820000000001</v>
      </c>
      <c r="V205" s="6">
        <f>SUM(Raw_FuelLog[Amount_EUR]) / SUM(Raw_FuelLog[Distance_km])</f>
        <v>0.10532001395916946</v>
      </c>
      <c r="W205" cm="1">
        <f t="array" ref="W205">IF(Raw_FuelLog[[#This Row],[ID]]=1,0,Raw_FuelLog[[#This Row],[Date]]-INDEX(Raw_FuelLog[Date],Raw_FuelLog[[#This Row],[ID]]-1))</f>
        <v>0</v>
      </c>
      <c r="X205" t="str">
        <f t="shared" si="18"/>
        <v>Same Day</v>
      </c>
      <c r="Y205" t="str">
        <f t="shared" si="19"/>
        <v>Foreign</v>
      </c>
    </row>
    <row r="206" spans="1:25" x14ac:dyDescent="0.25">
      <c r="A206" s="1">
        <v>205</v>
      </c>
      <c r="B206" s="2">
        <v>45131</v>
      </c>
      <c r="C206" s="1">
        <f t="shared" si="15"/>
        <v>24</v>
      </c>
      <c r="D206" s="1" t="str">
        <f>TEXT(Raw_FuelLog[[#This Row],[Date]], "mmm")</f>
        <v>Jul</v>
      </c>
      <c r="E206" s="1">
        <f t="shared" si="16"/>
        <v>2023</v>
      </c>
      <c r="F206" s="1">
        <v>84011</v>
      </c>
      <c r="G206" s="3">
        <v>65.67</v>
      </c>
      <c r="H206" s="3">
        <f>AVERAGE(Raw_FuelLog[Amount_EUR])</f>
        <v>43.897381818181827</v>
      </c>
      <c r="I206" s="6">
        <v>1.7689999999999999</v>
      </c>
      <c r="J206" s="6">
        <f>AVERAGE(Raw_FuelLog[Price_EUR_L])</f>
        <v>1.5266109090909097</v>
      </c>
      <c r="K206" s="6">
        <v>37.122999999999998</v>
      </c>
      <c r="L206" s="6">
        <f>AVERAGE(Raw_FuelLog[Volume_L])</f>
        <v>28.621159999999996</v>
      </c>
      <c r="M206" s="3">
        <v>6.22</v>
      </c>
      <c r="N206" t="s">
        <v>47</v>
      </c>
      <c r="O206" t="s">
        <v>33</v>
      </c>
      <c r="P206" s="1">
        <v>1</v>
      </c>
      <c r="Q206" s="6">
        <v>6.22</v>
      </c>
      <c r="R206" s="3">
        <v>6.8584689345885712</v>
      </c>
      <c r="S206" s="1">
        <f t="shared" si="17"/>
        <v>528</v>
      </c>
      <c r="T206" s="7">
        <v>95</v>
      </c>
      <c r="U206" s="20">
        <f>IF(
    OR(Raw_FuelLog[[#This Row],[Cons_Est_L_100km]]="", Raw_FuelLog[[#This Row],[Price_EUR_L]]=""),
    "",
    Raw_FuelLog[[#This Row],[Price_EUR_L]] * (Raw_FuelLog[[#This Row],[Cons_Est_L_100km]]/100)
)</f>
        <v>0.11003179999999999</v>
      </c>
      <c r="V206" s="6">
        <f>SUM(Raw_FuelLog[Amount_EUR]) / SUM(Raw_FuelLog[Distance_km])</f>
        <v>0.10532001395916946</v>
      </c>
      <c r="W206" cm="1">
        <f t="array" ref="W206">IF(Raw_FuelLog[[#This Row],[ID]]=1,0,Raw_FuelLog[[#This Row],[Date]]-INDEX(Raw_FuelLog[Date],Raw_FuelLog[[#This Row],[ID]]-1))</f>
        <v>7</v>
      </c>
      <c r="X206" t="str">
        <f t="shared" si="18"/>
        <v>Single</v>
      </c>
      <c r="Y206" t="str">
        <f t="shared" si="19"/>
        <v>Foreign</v>
      </c>
    </row>
    <row r="207" spans="1:25" x14ac:dyDescent="0.25">
      <c r="A207" s="1">
        <v>206</v>
      </c>
      <c r="B207" s="2">
        <v>45138</v>
      </c>
      <c r="C207" s="1">
        <f t="shared" si="15"/>
        <v>31</v>
      </c>
      <c r="D207" s="1" t="str">
        <f>TEXT(Raw_FuelLog[[#This Row],[Date]], "mmm")</f>
        <v>Jul</v>
      </c>
      <c r="E207" s="1">
        <f t="shared" si="16"/>
        <v>2023</v>
      </c>
      <c r="F207" s="1">
        <v>84615</v>
      </c>
      <c r="G207" s="3">
        <v>61.34</v>
      </c>
      <c r="H207" s="3">
        <f>AVERAGE(Raw_FuelLog[Amount_EUR])</f>
        <v>43.897381818181827</v>
      </c>
      <c r="I207" s="6">
        <v>1.6339999999999999</v>
      </c>
      <c r="J207" s="6">
        <f>AVERAGE(Raw_FuelLog[Price_EUR_L])</f>
        <v>1.5266109090909097</v>
      </c>
      <c r="K207" s="6">
        <v>37.54</v>
      </c>
      <c r="L207" s="6">
        <f>AVERAGE(Raw_FuelLog[Volume_L])</f>
        <v>28.621159999999996</v>
      </c>
      <c r="M207" s="3">
        <v>5.75</v>
      </c>
      <c r="N207" t="s">
        <v>45</v>
      </c>
      <c r="O207" t="s">
        <v>41</v>
      </c>
      <c r="P207" s="1">
        <v>1</v>
      </c>
      <c r="Q207" s="6">
        <v>5.75</v>
      </c>
      <c r="R207" s="3">
        <v>6.8584689345885712</v>
      </c>
      <c r="S207" s="1">
        <f t="shared" si="17"/>
        <v>604</v>
      </c>
      <c r="T207" s="7">
        <v>95</v>
      </c>
      <c r="U207" s="20">
        <f>IF(
    OR(Raw_FuelLog[[#This Row],[Cons_Est_L_100km]]="", Raw_FuelLog[[#This Row],[Price_EUR_L]]=""),
    "",
    Raw_FuelLog[[#This Row],[Price_EUR_L]] * (Raw_FuelLog[[#This Row],[Cons_Est_L_100km]]/100)
)</f>
        <v>9.3954999999999997E-2</v>
      </c>
      <c r="V207" s="6">
        <f>SUM(Raw_FuelLog[Amount_EUR]) / SUM(Raw_FuelLog[Distance_km])</f>
        <v>0.10532001395916946</v>
      </c>
      <c r="W207" cm="1">
        <f t="array" ref="W207">IF(Raw_FuelLog[[#This Row],[ID]]=1,0,Raw_FuelLog[[#This Row],[Date]]-INDEX(Raw_FuelLog[Date],Raw_FuelLog[[#This Row],[ID]]-1))</f>
        <v>7</v>
      </c>
      <c r="X207" t="str">
        <f t="shared" si="18"/>
        <v>Same Day</v>
      </c>
      <c r="Y207" t="str">
        <f t="shared" si="19"/>
        <v>Foreign</v>
      </c>
    </row>
    <row r="208" spans="1:25" x14ac:dyDescent="0.25">
      <c r="A208" s="1">
        <v>207</v>
      </c>
      <c r="B208" s="2">
        <v>45138</v>
      </c>
      <c r="C208" s="1">
        <f t="shared" si="15"/>
        <v>31</v>
      </c>
      <c r="D208" s="1" t="str">
        <f>TEXT(Raw_FuelLog[[#This Row],[Date]], "mmm")</f>
        <v>Jul</v>
      </c>
      <c r="E208" s="1">
        <f t="shared" si="16"/>
        <v>2023</v>
      </c>
      <c r="F208" s="1">
        <v>84958</v>
      </c>
      <c r="G208" s="3">
        <v>31.89</v>
      </c>
      <c r="H208" s="3">
        <f>AVERAGE(Raw_FuelLog[Amount_EUR])</f>
        <v>43.897381818181827</v>
      </c>
      <c r="I208" s="6">
        <v>1.6180000000000001</v>
      </c>
      <c r="J208" s="6">
        <f>AVERAGE(Raw_FuelLog[Price_EUR_L])</f>
        <v>1.5266109090909097</v>
      </c>
      <c r="K208" s="6">
        <v>19.71</v>
      </c>
      <c r="L208" s="6">
        <f>AVERAGE(Raw_FuelLog[Volume_L])</f>
        <v>28.621159999999996</v>
      </c>
      <c r="M208" s="3">
        <v>6.79</v>
      </c>
      <c r="N208" t="s">
        <v>44</v>
      </c>
      <c r="O208" t="s">
        <v>41</v>
      </c>
      <c r="P208" s="1">
        <v>1</v>
      </c>
      <c r="Q208" s="6">
        <v>6.79</v>
      </c>
      <c r="R208" s="3">
        <v>6.8584689345885712</v>
      </c>
      <c r="S208" s="1">
        <f t="shared" si="17"/>
        <v>343</v>
      </c>
      <c r="T208" s="7">
        <v>95</v>
      </c>
      <c r="U208" s="20">
        <f>IF(
    OR(Raw_FuelLog[[#This Row],[Cons_Est_L_100km]]="", Raw_FuelLog[[#This Row],[Price_EUR_L]]=""),
    "",
    Raw_FuelLog[[#This Row],[Price_EUR_L]] * (Raw_FuelLog[[#This Row],[Cons_Est_L_100km]]/100)
)</f>
        <v>0.10986220000000001</v>
      </c>
      <c r="V208" s="6">
        <f>SUM(Raw_FuelLog[Amount_EUR]) / SUM(Raw_FuelLog[Distance_km])</f>
        <v>0.10532001395916946</v>
      </c>
      <c r="W208" cm="1">
        <f t="array" ref="W208">IF(Raw_FuelLog[[#This Row],[ID]]=1,0,Raw_FuelLog[[#This Row],[Date]]-INDEX(Raw_FuelLog[Date],Raw_FuelLog[[#This Row],[ID]]-1))</f>
        <v>0</v>
      </c>
      <c r="X208" t="str">
        <f t="shared" si="18"/>
        <v>Same Day</v>
      </c>
      <c r="Y208" t="str">
        <f t="shared" si="19"/>
        <v>Foreign</v>
      </c>
    </row>
    <row r="209" spans="1:25" x14ac:dyDescent="0.25">
      <c r="A209" s="1">
        <v>208</v>
      </c>
      <c r="B209" s="2">
        <v>45144</v>
      </c>
      <c r="C209" s="1">
        <f t="shared" si="15"/>
        <v>6</v>
      </c>
      <c r="D209" s="1" t="str">
        <f>TEXT(Raw_FuelLog[[#This Row],[Date]], "mmm")</f>
        <v>Aug</v>
      </c>
      <c r="E209" s="1">
        <f t="shared" si="16"/>
        <v>2023</v>
      </c>
      <c r="F209" s="1">
        <v>85515</v>
      </c>
      <c r="G209" s="3">
        <v>64.290000000000006</v>
      </c>
      <c r="H209" s="3">
        <f>AVERAGE(Raw_FuelLog[Amount_EUR])</f>
        <v>43.897381818181827</v>
      </c>
      <c r="I209" s="6">
        <v>1.6990000000000001</v>
      </c>
      <c r="J209" s="6">
        <f>AVERAGE(Raw_FuelLog[Price_EUR_L])</f>
        <v>1.5266109090909097</v>
      </c>
      <c r="K209" s="6">
        <v>37.840000000000003</v>
      </c>
      <c r="L209" s="6">
        <f>AVERAGE(Raw_FuelLog[Volume_L])</f>
        <v>28.621159999999996</v>
      </c>
      <c r="M209" s="3">
        <v>7.51</v>
      </c>
      <c r="N209" t="s">
        <v>28</v>
      </c>
      <c r="O209" t="s">
        <v>26</v>
      </c>
      <c r="P209" s="1">
        <v>1</v>
      </c>
      <c r="Q209" s="6">
        <v>7.51</v>
      </c>
      <c r="R209" s="3">
        <v>6.8584689345885712</v>
      </c>
      <c r="S209" s="1">
        <f t="shared" si="17"/>
        <v>557</v>
      </c>
      <c r="T209" s="7">
        <v>95</v>
      </c>
      <c r="U209" s="20">
        <f>IF(
    OR(Raw_FuelLog[[#This Row],[Cons_Est_L_100km]]="", Raw_FuelLog[[#This Row],[Price_EUR_L]]=""),
    "",
    Raw_FuelLog[[#This Row],[Price_EUR_L]] * (Raw_FuelLog[[#This Row],[Cons_Est_L_100km]]/100)
)</f>
        <v>0.12759490000000001</v>
      </c>
      <c r="V209" s="6">
        <f>SUM(Raw_FuelLog[Amount_EUR]) / SUM(Raw_FuelLog[Distance_km])</f>
        <v>0.10532001395916946</v>
      </c>
      <c r="W209" cm="1">
        <f t="array" ref="W209">IF(Raw_FuelLog[[#This Row],[ID]]=1,0,Raw_FuelLog[[#This Row],[Date]]-INDEX(Raw_FuelLog[Date],Raw_FuelLog[[#This Row],[ID]]-1))</f>
        <v>6</v>
      </c>
      <c r="X209" t="str">
        <f t="shared" si="18"/>
        <v>Same Day</v>
      </c>
      <c r="Y209" t="str">
        <f t="shared" si="19"/>
        <v>Domestic</v>
      </c>
    </row>
    <row r="210" spans="1:25" x14ac:dyDescent="0.25">
      <c r="A210" s="1">
        <v>209</v>
      </c>
      <c r="B210" s="2">
        <v>45144</v>
      </c>
      <c r="C210" s="1">
        <f t="shared" si="15"/>
        <v>6</v>
      </c>
      <c r="D210" s="1" t="str">
        <f>TEXT(Raw_FuelLog[[#This Row],[Date]], "mmm")</f>
        <v>Aug</v>
      </c>
      <c r="E210" s="1">
        <f t="shared" si="16"/>
        <v>2023</v>
      </c>
      <c r="F210" s="1">
        <v>85860</v>
      </c>
      <c r="G210" s="3">
        <v>41.39</v>
      </c>
      <c r="H210" s="3">
        <f>AVERAGE(Raw_FuelLog[Amount_EUR])</f>
        <v>43.897381818181827</v>
      </c>
      <c r="I210" s="6">
        <v>1.5980000000000001</v>
      </c>
      <c r="J210" s="6">
        <f>AVERAGE(Raw_FuelLog[Price_EUR_L])</f>
        <v>1.5266109090909097</v>
      </c>
      <c r="K210" s="6">
        <v>25.9</v>
      </c>
      <c r="L210" s="6">
        <f>AVERAGE(Raw_FuelLog[Volume_L])</f>
        <v>28.621159999999996</v>
      </c>
      <c r="M210" s="3">
        <v>6.41</v>
      </c>
      <c r="N210" t="s">
        <v>44</v>
      </c>
      <c r="O210" t="s">
        <v>41</v>
      </c>
      <c r="P210" s="1">
        <v>1</v>
      </c>
      <c r="Q210" s="6">
        <v>6.41</v>
      </c>
      <c r="R210" s="3">
        <v>6.8584689345885712</v>
      </c>
      <c r="S210" s="1">
        <f t="shared" si="17"/>
        <v>345</v>
      </c>
      <c r="T210" s="7">
        <v>95</v>
      </c>
      <c r="U210" s="20">
        <f>IF(
    OR(Raw_FuelLog[[#This Row],[Cons_Est_L_100km]]="", Raw_FuelLog[[#This Row],[Price_EUR_L]]=""),
    "",
    Raw_FuelLog[[#This Row],[Price_EUR_L]] * (Raw_FuelLog[[#This Row],[Cons_Est_L_100km]]/100)
)</f>
        <v>0.10243180000000002</v>
      </c>
      <c r="V210" s="6">
        <f>SUM(Raw_FuelLog[Amount_EUR]) / SUM(Raw_FuelLog[Distance_km])</f>
        <v>0.10532001395916946</v>
      </c>
      <c r="W210" cm="1">
        <f t="array" ref="W210">IF(Raw_FuelLog[[#This Row],[ID]]=1,0,Raw_FuelLog[[#This Row],[Date]]-INDEX(Raw_FuelLog[Date],Raw_FuelLog[[#This Row],[ID]]-1))</f>
        <v>0</v>
      </c>
      <c r="X210" t="str">
        <f t="shared" si="18"/>
        <v>Same Day</v>
      </c>
      <c r="Y210" t="str">
        <f t="shared" si="19"/>
        <v>Foreign</v>
      </c>
    </row>
    <row r="211" spans="1:25" x14ac:dyDescent="0.25">
      <c r="A211" s="1">
        <v>210</v>
      </c>
      <c r="B211" s="2">
        <v>45144</v>
      </c>
      <c r="C211" s="1">
        <f t="shared" si="15"/>
        <v>6</v>
      </c>
      <c r="D211" s="1" t="str">
        <f>TEXT(Raw_FuelLog[[#This Row],[Date]], "mmm")</f>
        <v>Aug</v>
      </c>
      <c r="E211" s="1">
        <f t="shared" si="16"/>
        <v>2023</v>
      </c>
      <c r="F211" s="1">
        <v>86203</v>
      </c>
      <c r="G211" s="3">
        <v>35.61</v>
      </c>
      <c r="H211" s="3">
        <f>AVERAGE(Raw_FuelLog[Amount_EUR])</f>
        <v>43.897381818181827</v>
      </c>
      <c r="I211" s="6">
        <v>1.621</v>
      </c>
      <c r="J211" s="6">
        <f>AVERAGE(Raw_FuelLog[Price_EUR_L])</f>
        <v>1.5266109090909097</v>
      </c>
      <c r="K211" s="6">
        <v>21.97</v>
      </c>
      <c r="L211" s="6">
        <f>AVERAGE(Raw_FuelLog[Volume_L])</f>
        <v>28.621159999999996</v>
      </c>
      <c r="M211" s="3">
        <v>7.44</v>
      </c>
      <c r="N211" t="s">
        <v>45</v>
      </c>
      <c r="O211" t="s">
        <v>41</v>
      </c>
      <c r="P211" s="1">
        <v>1</v>
      </c>
      <c r="Q211" s="6">
        <v>7.44</v>
      </c>
      <c r="R211" s="3">
        <v>6.8584689345885712</v>
      </c>
      <c r="S211" s="1">
        <f t="shared" si="17"/>
        <v>343</v>
      </c>
      <c r="T211" s="7">
        <v>95</v>
      </c>
      <c r="U211" s="20">
        <f>IF(
    OR(Raw_FuelLog[[#This Row],[Cons_Est_L_100km]]="", Raw_FuelLog[[#This Row],[Price_EUR_L]]=""),
    "",
    Raw_FuelLog[[#This Row],[Price_EUR_L]] * (Raw_FuelLog[[#This Row],[Cons_Est_L_100km]]/100)
)</f>
        <v>0.12060240000000001</v>
      </c>
      <c r="V211" s="6">
        <f>SUM(Raw_FuelLog[Amount_EUR]) / SUM(Raw_FuelLog[Distance_km])</f>
        <v>0.10532001395916946</v>
      </c>
      <c r="W211" cm="1">
        <f t="array" ref="W211">IF(Raw_FuelLog[[#This Row],[ID]]=1,0,Raw_FuelLog[[#This Row],[Date]]-INDEX(Raw_FuelLog[Date],Raw_FuelLog[[#This Row],[ID]]-1))</f>
        <v>0</v>
      </c>
      <c r="X211" t="str">
        <f t="shared" si="18"/>
        <v>Same Day</v>
      </c>
      <c r="Y211" t="str">
        <f t="shared" si="19"/>
        <v>Foreign</v>
      </c>
    </row>
    <row r="212" spans="1:25" x14ac:dyDescent="0.25">
      <c r="A212" s="1">
        <v>211</v>
      </c>
      <c r="B212" s="2">
        <v>45152</v>
      </c>
      <c r="C212" s="1">
        <f t="shared" si="15"/>
        <v>14</v>
      </c>
      <c r="D212" s="1" t="str">
        <f>TEXT(Raw_FuelLog[[#This Row],[Date]], "mmm")</f>
        <v>Aug</v>
      </c>
      <c r="E212" s="1">
        <f t="shared" si="16"/>
        <v>2023</v>
      </c>
      <c r="F212" s="1">
        <v>86743</v>
      </c>
      <c r="G212" s="3">
        <v>72.319999999999993</v>
      </c>
      <c r="H212" s="3">
        <f>AVERAGE(Raw_FuelLog[Amount_EUR])</f>
        <v>43.897381818181827</v>
      </c>
      <c r="I212" s="6">
        <v>1.7989999999999999</v>
      </c>
      <c r="J212" s="6">
        <f>AVERAGE(Raw_FuelLog[Price_EUR_L])</f>
        <v>1.5266109090909097</v>
      </c>
      <c r="K212" s="6">
        <v>40.200000000000003</v>
      </c>
      <c r="L212" s="6">
        <f>AVERAGE(Raw_FuelLog[Volume_L])</f>
        <v>28.621159999999996</v>
      </c>
      <c r="M212" s="3">
        <v>7.13</v>
      </c>
      <c r="N212" t="s">
        <v>61</v>
      </c>
      <c r="O212" t="s">
        <v>33</v>
      </c>
      <c r="P212" s="1">
        <v>1</v>
      </c>
      <c r="Q212" s="6">
        <v>7.13</v>
      </c>
      <c r="R212" s="3">
        <v>6.8584689345885712</v>
      </c>
      <c r="S212" s="1">
        <f t="shared" si="17"/>
        <v>540</v>
      </c>
      <c r="T212" s="7">
        <v>95</v>
      </c>
      <c r="U212" s="20">
        <f>IF(
    OR(Raw_FuelLog[[#This Row],[Cons_Est_L_100km]]="", Raw_FuelLog[[#This Row],[Price_EUR_L]]=""),
    "",
    Raw_FuelLog[[#This Row],[Price_EUR_L]] * (Raw_FuelLog[[#This Row],[Cons_Est_L_100km]]/100)
)</f>
        <v>0.12826869999999999</v>
      </c>
      <c r="V212" s="6">
        <f>SUM(Raw_FuelLog[Amount_EUR]) / SUM(Raw_FuelLog[Distance_km])</f>
        <v>0.10532001395916946</v>
      </c>
      <c r="W212" cm="1">
        <f t="array" ref="W212">IF(Raw_FuelLog[[#This Row],[ID]]=1,0,Raw_FuelLog[[#This Row],[Date]]-INDEX(Raw_FuelLog[Date],Raw_FuelLog[[#This Row],[ID]]-1))</f>
        <v>8</v>
      </c>
      <c r="X212" t="str">
        <f t="shared" si="18"/>
        <v>Single</v>
      </c>
      <c r="Y212" t="str">
        <f t="shared" si="19"/>
        <v>Foreign</v>
      </c>
    </row>
    <row r="213" spans="1:25" x14ac:dyDescent="0.25">
      <c r="A213" s="1">
        <v>212</v>
      </c>
      <c r="B213" s="2">
        <v>45158</v>
      </c>
      <c r="C213" s="1">
        <f t="shared" si="15"/>
        <v>20</v>
      </c>
      <c r="D213" s="1" t="str">
        <f>TEXT(Raw_FuelLog[[#This Row],[Date]], "mmm")</f>
        <v>Aug</v>
      </c>
      <c r="E213" s="1">
        <f t="shared" si="16"/>
        <v>2023</v>
      </c>
      <c r="F213" s="1">
        <v>87218</v>
      </c>
      <c r="G213" s="3">
        <v>57.05</v>
      </c>
      <c r="H213" s="3">
        <f>AVERAGE(Raw_FuelLog[Amount_EUR])</f>
        <v>43.897381818181827</v>
      </c>
      <c r="I213" s="6">
        <v>1.6839999999999999</v>
      </c>
      <c r="J213" s="6">
        <f>AVERAGE(Raw_FuelLog[Price_EUR_L])</f>
        <v>1.5266109090909097</v>
      </c>
      <c r="K213" s="6">
        <v>33.880000000000003</v>
      </c>
      <c r="L213" s="6">
        <f>AVERAGE(Raw_FuelLog[Volume_L])</f>
        <v>28.621159999999996</v>
      </c>
      <c r="M213" s="3">
        <v>5.27</v>
      </c>
      <c r="N213" t="s">
        <v>45</v>
      </c>
      <c r="O213" t="s">
        <v>41</v>
      </c>
      <c r="P213" s="1">
        <v>1</v>
      </c>
      <c r="Q213" s="6">
        <v>5.27</v>
      </c>
      <c r="R213" s="3">
        <v>6.8584689345885712</v>
      </c>
      <c r="S213" s="1">
        <f t="shared" si="17"/>
        <v>475</v>
      </c>
      <c r="T213" s="7">
        <v>95</v>
      </c>
      <c r="U213" s="20">
        <f>IF(
    OR(Raw_FuelLog[[#This Row],[Cons_Est_L_100km]]="", Raw_FuelLog[[#This Row],[Price_EUR_L]]=""),
    "",
    Raw_FuelLog[[#This Row],[Price_EUR_L]] * (Raw_FuelLog[[#This Row],[Cons_Est_L_100km]]/100)
)</f>
        <v>8.8746799999999987E-2</v>
      </c>
      <c r="V213" s="6">
        <f>SUM(Raw_FuelLog[Amount_EUR]) / SUM(Raw_FuelLog[Distance_km])</f>
        <v>0.10532001395916946</v>
      </c>
      <c r="W213" cm="1">
        <f t="array" ref="W213">IF(Raw_FuelLog[[#This Row],[ID]]=1,0,Raw_FuelLog[[#This Row],[Date]]-INDEX(Raw_FuelLog[Date],Raw_FuelLog[[#This Row],[ID]]-1))</f>
        <v>6</v>
      </c>
      <c r="X213" t="str">
        <f t="shared" si="18"/>
        <v>Same Day</v>
      </c>
      <c r="Y213" t="str">
        <f t="shared" si="19"/>
        <v>Foreign</v>
      </c>
    </row>
    <row r="214" spans="1:25" x14ac:dyDescent="0.25">
      <c r="A214" s="1">
        <v>213</v>
      </c>
      <c r="B214" s="2">
        <v>45158</v>
      </c>
      <c r="C214" s="1">
        <f t="shared" si="15"/>
        <v>20</v>
      </c>
      <c r="D214" s="1" t="str">
        <f>TEXT(Raw_FuelLog[[#This Row],[Date]], "mmm")</f>
        <v>Aug</v>
      </c>
      <c r="E214" s="1">
        <f t="shared" si="16"/>
        <v>2023</v>
      </c>
      <c r="F214" s="1">
        <v>87568</v>
      </c>
      <c r="G214" s="3">
        <v>29.74</v>
      </c>
      <c r="H214" s="3">
        <f>AVERAGE(Raw_FuelLog[Amount_EUR])</f>
        <v>43.897381818181827</v>
      </c>
      <c r="I214" s="6">
        <v>1.6120000000000001</v>
      </c>
      <c r="J214" s="6">
        <f>AVERAGE(Raw_FuelLog[Price_EUR_L])</f>
        <v>1.5266109090909097</v>
      </c>
      <c r="K214" s="6">
        <v>18.45</v>
      </c>
      <c r="L214" s="6">
        <f>AVERAGE(Raw_FuelLog[Volume_L])</f>
        <v>28.621159999999996</v>
      </c>
      <c r="M214" s="3">
        <v>7.82</v>
      </c>
      <c r="N214" t="s">
        <v>60</v>
      </c>
      <c r="O214" t="s">
        <v>41</v>
      </c>
      <c r="P214" s="1">
        <v>1</v>
      </c>
      <c r="Q214" s="6">
        <v>7.82</v>
      </c>
      <c r="R214" s="3">
        <v>6.8584689345885712</v>
      </c>
      <c r="S214" s="1">
        <f t="shared" si="17"/>
        <v>350</v>
      </c>
      <c r="T214" s="7">
        <v>95</v>
      </c>
      <c r="U214" s="20">
        <f>IF(
    OR(Raw_FuelLog[[#This Row],[Cons_Est_L_100km]]="", Raw_FuelLog[[#This Row],[Price_EUR_L]]=""),
    "",
    Raw_FuelLog[[#This Row],[Price_EUR_L]] * (Raw_FuelLog[[#This Row],[Cons_Est_L_100km]]/100)
)</f>
        <v>0.12605840000000001</v>
      </c>
      <c r="V214" s="6">
        <f>SUM(Raw_FuelLog[Amount_EUR]) / SUM(Raw_FuelLog[Distance_km])</f>
        <v>0.10532001395916946</v>
      </c>
      <c r="W214" cm="1">
        <f t="array" ref="W214">IF(Raw_FuelLog[[#This Row],[ID]]=1,0,Raw_FuelLog[[#This Row],[Date]]-INDEX(Raw_FuelLog[Date],Raw_FuelLog[[#This Row],[ID]]-1))</f>
        <v>0</v>
      </c>
      <c r="X214" t="str">
        <f t="shared" si="18"/>
        <v>Same Day</v>
      </c>
      <c r="Y214" t="str">
        <f t="shared" si="19"/>
        <v>Foreign</v>
      </c>
    </row>
    <row r="215" spans="1:25" x14ac:dyDescent="0.25">
      <c r="A215" s="1">
        <v>214</v>
      </c>
      <c r="B215" s="2">
        <v>45162</v>
      </c>
      <c r="C215" s="1">
        <f t="shared" si="15"/>
        <v>24</v>
      </c>
      <c r="D215" s="1" t="str">
        <f>TEXT(Raw_FuelLog[[#This Row],[Date]], "mmm")</f>
        <v>Aug</v>
      </c>
      <c r="E215" s="1">
        <f t="shared" si="16"/>
        <v>2023</v>
      </c>
      <c r="F215" s="1">
        <v>88070</v>
      </c>
      <c r="G215" s="3">
        <v>67.849999999999994</v>
      </c>
      <c r="H215" s="3">
        <f>AVERAGE(Raw_FuelLog[Amount_EUR])</f>
        <v>43.897381818181827</v>
      </c>
      <c r="I215" s="6">
        <v>1.7290000000000001</v>
      </c>
      <c r="J215" s="6">
        <f>AVERAGE(Raw_FuelLog[Price_EUR_L])</f>
        <v>1.5266109090909097</v>
      </c>
      <c r="K215" s="6">
        <v>39.241999999999997</v>
      </c>
      <c r="L215" s="6">
        <f>AVERAGE(Raw_FuelLog[Volume_L])</f>
        <v>28.621159999999996</v>
      </c>
      <c r="M215" s="3">
        <v>7.11</v>
      </c>
      <c r="N215" t="s">
        <v>27</v>
      </c>
      <c r="O215" t="s">
        <v>26</v>
      </c>
      <c r="P215" s="1">
        <v>1</v>
      </c>
      <c r="Q215" s="6">
        <v>7.11</v>
      </c>
      <c r="R215" s="3">
        <v>6.8584689345885712</v>
      </c>
      <c r="S215" s="1">
        <f t="shared" si="17"/>
        <v>502</v>
      </c>
      <c r="T215" s="7">
        <v>95</v>
      </c>
      <c r="U215" s="20">
        <f>IF(
    OR(Raw_FuelLog[[#This Row],[Cons_Est_L_100km]]="", Raw_FuelLog[[#This Row],[Price_EUR_L]]=""),
    "",
    Raw_FuelLog[[#This Row],[Price_EUR_L]] * (Raw_FuelLog[[#This Row],[Cons_Est_L_100km]]/100)
)</f>
        <v>0.1229319</v>
      </c>
      <c r="V215" s="6">
        <f>SUM(Raw_FuelLog[Amount_EUR]) / SUM(Raw_FuelLog[Distance_km])</f>
        <v>0.10532001395916946</v>
      </c>
      <c r="W215" cm="1">
        <f t="array" ref="W215">IF(Raw_FuelLog[[#This Row],[ID]]=1,0,Raw_FuelLog[[#This Row],[Date]]-INDEX(Raw_FuelLog[Date],Raw_FuelLog[[#This Row],[ID]]-1))</f>
        <v>4</v>
      </c>
      <c r="X215" t="str">
        <f t="shared" si="18"/>
        <v>Single</v>
      </c>
      <c r="Y215" t="str">
        <f t="shared" si="19"/>
        <v>Domestic</v>
      </c>
    </row>
    <row r="216" spans="1:25" x14ac:dyDescent="0.25">
      <c r="A216" s="1">
        <v>215</v>
      </c>
      <c r="B216" s="2">
        <v>45173</v>
      </c>
      <c r="C216" s="1">
        <f t="shared" si="15"/>
        <v>4</v>
      </c>
      <c r="D216" s="1" t="str">
        <f>TEXT(Raw_FuelLog[[#This Row],[Date]], "mmm")</f>
        <v>Sep</v>
      </c>
      <c r="E216" s="1">
        <f t="shared" si="16"/>
        <v>2023</v>
      </c>
      <c r="F216" s="1">
        <v>88450</v>
      </c>
      <c r="G216" s="3">
        <v>46.7</v>
      </c>
      <c r="H216" s="3">
        <f>AVERAGE(Raw_FuelLog[Amount_EUR])</f>
        <v>43.897381818181827</v>
      </c>
      <c r="I216" s="6">
        <v>1.7290000000000001</v>
      </c>
      <c r="J216" s="6">
        <f>AVERAGE(Raw_FuelLog[Price_EUR_L])</f>
        <v>1.5266109090909097</v>
      </c>
      <c r="K216" s="6">
        <v>27.01</v>
      </c>
      <c r="L216" s="6">
        <f>AVERAGE(Raw_FuelLog[Volume_L])</f>
        <v>28.621159999999996</v>
      </c>
      <c r="M216" s="3">
        <v>6.91</v>
      </c>
      <c r="N216" t="s">
        <v>27</v>
      </c>
      <c r="O216" t="s">
        <v>26</v>
      </c>
      <c r="P216" s="1">
        <v>1</v>
      </c>
      <c r="Q216" s="6">
        <v>6.91</v>
      </c>
      <c r="R216" s="3">
        <v>6.8584689345885712</v>
      </c>
      <c r="S216" s="1">
        <f t="shared" si="17"/>
        <v>380</v>
      </c>
      <c r="T216" s="7">
        <v>95</v>
      </c>
      <c r="U216" s="20">
        <f>IF(
    OR(Raw_FuelLog[[#This Row],[Cons_Est_L_100km]]="", Raw_FuelLog[[#This Row],[Price_EUR_L]]=""),
    "",
    Raw_FuelLog[[#This Row],[Price_EUR_L]] * (Raw_FuelLog[[#This Row],[Cons_Est_L_100km]]/100)
)</f>
        <v>0.11947389999999999</v>
      </c>
      <c r="V216" s="6">
        <f>SUM(Raw_FuelLog[Amount_EUR]) / SUM(Raw_FuelLog[Distance_km])</f>
        <v>0.10532001395916946</v>
      </c>
      <c r="W216" cm="1">
        <f t="array" ref="W216">IF(Raw_FuelLog[[#This Row],[ID]]=1,0,Raw_FuelLog[[#This Row],[Date]]-INDEX(Raw_FuelLog[Date],Raw_FuelLog[[#This Row],[ID]]-1))</f>
        <v>11</v>
      </c>
      <c r="X216" t="str">
        <f t="shared" si="18"/>
        <v>Single</v>
      </c>
      <c r="Y216" t="str">
        <f t="shared" si="19"/>
        <v>Domestic</v>
      </c>
    </row>
    <row r="217" spans="1:25" x14ac:dyDescent="0.25">
      <c r="A217" s="1">
        <v>216</v>
      </c>
      <c r="B217" s="2">
        <v>45181</v>
      </c>
      <c r="C217" s="1">
        <f t="shared" si="15"/>
        <v>12</v>
      </c>
      <c r="D217" s="1" t="str">
        <f>TEXT(Raw_FuelLog[[#This Row],[Date]], "mmm")</f>
        <v>Sep</v>
      </c>
      <c r="E217" s="1">
        <f t="shared" si="16"/>
        <v>2023</v>
      </c>
      <c r="F217" s="1">
        <v>89027</v>
      </c>
      <c r="G217" s="3">
        <v>67.72</v>
      </c>
      <c r="H217" s="3">
        <f>AVERAGE(Raw_FuelLog[Amount_EUR])</f>
        <v>43.897381818181827</v>
      </c>
      <c r="I217" s="6">
        <v>1.6990000000000001</v>
      </c>
      <c r="J217" s="6">
        <f>AVERAGE(Raw_FuelLog[Price_EUR_L])</f>
        <v>1.5266109090909097</v>
      </c>
      <c r="K217" s="6">
        <v>39.859000000000002</v>
      </c>
      <c r="L217" s="6">
        <f>AVERAGE(Raw_FuelLog[Volume_L])</f>
        <v>28.621159999999996</v>
      </c>
      <c r="M217" s="3">
        <v>7</v>
      </c>
      <c r="N217" t="s">
        <v>39</v>
      </c>
      <c r="O217" t="s">
        <v>26</v>
      </c>
      <c r="P217" s="1">
        <v>1</v>
      </c>
      <c r="Q217" s="6">
        <v>7</v>
      </c>
      <c r="R217" s="3">
        <v>6.8584689345885712</v>
      </c>
      <c r="S217" s="1">
        <f t="shared" si="17"/>
        <v>577</v>
      </c>
      <c r="T217" s="7">
        <v>95</v>
      </c>
      <c r="U217" s="20">
        <f>IF(
    OR(Raw_FuelLog[[#This Row],[Cons_Est_L_100km]]="", Raw_FuelLog[[#This Row],[Price_EUR_L]]=""),
    "",
    Raw_FuelLog[[#This Row],[Price_EUR_L]] * (Raw_FuelLog[[#This Row],[Cons_Est_L_100km]]/100)
)</f>
        <v>0.11893000000000002</v>
      </c>
      <c r="V217" s="6">
        <f>SUM(Raw_FuelLog[Amount_EUR]) / SUM(Raw_FuelLog[Distance_km])</f>
        <v>0.10532001395916946</v>
      </c>
      <c r="W217" cm="1">
        <f t="array" ref="W217">IF(Raw_FuelLog[[#This Row],[ID]]=1,0,Raw_FuelLog[[#This Row],[Date]]-INDEX(Raw_FuelLog[Date],Raw_FuelLog[[#This Row],[ID]]-1))</f>
        <v>8</v>
      </c>
      <c r="X217" t="str">
        <f t="shared" si="18"/>
        <v>Single</v>
      </c>
      <c r="Y217" t="str">
        <f t="shared" si="19"/>
        <v>Domestic</v>
      </c>
    </row>
    <row r="218" spans="1:25" x14ac:dyDescent="0.25">
      <c r="A218" s="1">
        <v>217</v>
      </c>
      <c r="B218" s="2">
        <v>45191</v>
      </c>
      <c r="C218" s="1">
        <f t="shared" si="15"/>
        <v>22</v>
      </c>
      <c r="D218" s="1" t="str">
        <f>TEXT(Raw_FuelLog[[#This Row],[Date]], "mmm")</f>
        <v>Sep</v>
      </c>
      <c r="E218" s="1">
        <f t="shared" si="16"/>
        <v>2023</v>
      </c>
      <c r="F218" s="1">
        <v>89457</v>
      </c>
      <c r="G218" s="3">
        <v>52.56</v>
      </c>
      <c r="H218" s="3">
        <f>AVERAGE(Raw_FuelLog[Amount_EUR])</f>
        <v>43.897381818181827</v>
      </c>
      <c r="I218" s="6">
        <v>1.7450000000000001</v>
      </c>
      <c r="J218" s="6">
        <f>AVERAGE(Raw_FuelLog[Price_EUR_L])</f>
        <v>1.5266109090909097</v>
      </c>
      <c r="K218" s="6">
        <v>30.12</v>
      </c>
      <c r="L218" s="6">
        <f>AVERAGE(Raw_FuelLog[Volume_L])</f>
        <v>28.621159999999996</v>
      </c>
      <c r="M218" s="3">
        <v>7.15</v>
      </c>
      <c r="N218" t="s">
        <v>55</v>
      </c>
      <c r="O218" t="s">
        <v>26</v>
      </c>
      <c r="P218" s="1">
        <v>1</v>
      </c>
      <c r="Q218" s="6">
        <v>7.15</v>
      </c>
      <c r="R218" s="3">
        <v>6.8584689345885712</v>
      </c>
      <c r="S218" s="1">
        <f t="shared" si="17"/>
        <v>430</v>
      </c>
      <c r="T218" s="7">
        <v>95</v>
      </c>
      <c r="U218" s="20">
        <f>IF(
    OR(Raw_FuelLog[[#This Row],[Cons_Est_L_100km]]="", Raw_FuelLog[[#This Row],[Price_EUR_L]]=""),
    "",
    Raw_FuelLog[[#This Row],[Price_EUR_L]] * (Raw_FuelLog[[#This Row],[Cons_Est_L_100km]]/100)
)</f>
        <v>0.12476750000000002</v>
      </c>
      <c r="V218" s="6">
        <f>SUM(Raw_FuelLog[Amount_EUR]) / SUM(Raw_FuelLog[Distance_km])</f>
        <v>0.10532001395916946</v>
      </c>
      <c r="W218" cm="1">
        <f t="array" ref="W218">IF(Raw_FuelLog[[#This Row],[ID]]=1,0,Raw_FuelLog[[#This Row],[Date]]-INDEX(Raw_FuelLog[Date],Raw_FuelLog[[#This Row],[ID]]-1))</f>
        <v>10</v>
      </c>
      <c r="X218" t="str">
        <f t="shared" si="18"/>
        <v>Single</v>
      </c>
      <c r="Y218" t="str">
        <f t="shared" si="19"/>
        <v>Domestic</v>
      </c>
    </row>
    <row r="219" spans="1:25" x14ac:dyDescent="0.25">
      <c r="A219" s="1">
        <v>218</v>
      </c>
      <c r="B219" s="2">
        <v>45200</v>
      </c>
      <c r="C219" s="1">
        <f t="shared" si="15"/>
        <v>1</v>
      </c>
      <c r="D219" s="1" t="str">
        <f>TEXT(Raw_FuelLog[[#This Row],[Date]], "mmm")</f>
        <v>Oct</v>
      </c>
      <c r="E219" s="1">
        <f t="shared" si="16"/>
        <v>2023</v>
      </c>
      <c r="F219" s="1">
        <v>90016</v>
      </c>
      <c r="G219" s="3">
        <v>68.73</v>
      </c>
      <c r="H219" s="3">
        <f>AVERAGE(Raw_FuelLog[Amount_EUR])</f>
        <v>43.897381818181827</v>
      </c>
      <c r="I219" s="6">
        <v>1.7190000000000001</v>
      </c>
      <c r="J219" s="6">
        <f>AVERAGE(Raw_FuelLog[Price_EUR_L])</f>
        <v>1.5266109090909097</v>
      </c>
      <c r="K219" s="6">
        <v>39.982999999999997</v>
      </c>
      <c r="L219" s="6">
        <f>AVERAGE(Raw_FuelLog[Volume_L])</f>
        <v>28.621159999999996</v>
      </c>
      <c r="M219" s="3">
        <v>7.18</v>
      </c>
      <c r="N219" t="s">
        <v>27</v>
      </c>
      <c r="O219" t="s">
        <v>26</v>
      </c>
      <c r="P219" s="1">
        <v>1</v>
      </c>
      <c r="Q219" s="6">
        <v>7.18</v>
      </c>
      <c r="R219" s="3">
        <v>6.8584689345885712</v>
      </c>
      <c r="S219" s="1">
        <f t="shared" si="17"/>
        <v>559</v>
      </c>
      <c r="T219" s="7">
        <v>95</v>
      </c>
      <c r="U219" s="20">
        <f>IF(
    OR(Raw_FuelLog[[#This Row],[Cons_Est_L_100km]]="", Raw_FuelLog[[#This Row],[Price_EUR_L]]=""),
    "",
    Raw_FuelLog[[#This Row],[Price_EUR_L]] * (Raw_FuelLog[[#This Row],[Cons_Est_L_100km]]/100)
)</f>
        <v>0.12342420000000001</v>
      </c>
      <c r="V219" s="6">
        <f>SUM(Raw_FuelLog[Amount_EUR]) / SUM(Raw_FuelLog[Distance_km])</f>
        <v>0.10532001395916946</v>
      </c>
      <c r="W219" cm="1">
        <f t="array" ref="W219">IF(Raw_FuelLog[[#This Row],[ID]]=1,0,Raw_FuelLog[[#This Row],[Date]]-INDEX(Raw_FuelLog[Date],Raw_FuelLog[[#This Row],[ID]]-1))</f>
        <v>9</v>
      </c>
      <c r="X219" t="str">
        <f t="shared" si="18"/>
        <v>Same Day</v>
      </c>
      <c r="Y219" t="str">
        <f t="shared" si="19"/>
        <v>Domestic</v>
      </c>
    </row>
    <row r="220" spans="1:25" x14ac:dyDescent="0.25">
      <c r="A220" s="1">
        <v>219</v>
      </c>
      <c r="B220" s="2">
        <v>45200</v>
      </c>
      <c r="C220" s="1">
        <f t="shared" si="15"/>
        <v>1</v>
      </c>
      <c r="D220" s="1" t="str">
        <f>TEXT(Raw_FuelLog[[#This Row],[Date]], "mmm")</f>
        <v>Oct</v>
      </c>
      <c r="E220" s="1">
        <f t="shared" si="16"/>
        <v>2023</v>
      </c>
      <c r="F220" s="1">
        <v>90377</v>
      </c>
      <c r="G220" s="3">
        <v>43.3</v>
      </c>
      <c r="H220" s="3">
        <f>AVERAGE(Raw_FuelLog[Amount_EUR])</f>
        <v>43.897381818181827</v>
      </c>
      <c r="I220" s="6">
        <v>1.671</v>
      </c>
      <c r="J220" s="6">
        <f>AVERAGE(Raw_FuelLog[Price_EUR_L])</f>
        <v>1.5266109090909097</v>
      </c>
      <c r="K220" s="6">
        <v>25.91</v>
      </c>
      <c r="L220" s="6">
        <f>AVERAGE(Raw_FuelLog[Volume_L])</f>
        <v>28.621159999999996</v>
      </c>
      <c r="M220" s="3">
        <v>7.03</v>
      </c>
      <c r="N220" t="s">
        <v>44</v>
      </c>
      <c r="O220" t="s">
        <v>41</v>
      </c>
      <c r="P220" s="1">
        <v>1</v>
      </c>
      <c r="Q220" s="6">
        <v>7.03</v>
      </c>
      <c r="R220" s="3">
        <v>6.8584689345885712</v>
      </c>
      <c r="S220" s="1">
        <f t="shared" si="17"/>
        <v>361</v>
      </c>
      <c r="T220" s="7">
        <v>95</v>
      </c>
      <c r="U220" s="20">
        <f>IF(
    OR(Raw_FuelLog[[#This Row],[Cons_Est_L_100km]]="", Raw_FuelLog[[#This Row],[Price_EUR_L]]=""),
    "",
    Raw_FuelLog[[#This Row],[Price_EUR_L]] * (Raw_FuelLog[[#This Row],[Cons_Est_L_100km]]/100)
)</f>
        <v>0.1174713</v>
      </c>
      <c r="V220" s="6">
        <f>SUM(Raw_FuelLog[Amount_EUR]) / SUM(Raw_FuelLog[Distance_km])</f>
        <v>0.10532001395916946</v>
      </c>
      <c r="W220" cm="1">
        <f t="array" ref="W220">IF(Raw_FuelLog[[#This Row],[ID]]=1,0,Raw_FuelLog[[#This Row],[Date]]-INDEX(Raw_FuelLog[Date],Raw_FuelLog[[#This Row],[ID]]-1))</f>
        <v>0</v>
      </c>
      <c r="X220" t="str">
        <f t="shared" si="18"/>
        <v>Same Day</v>
      </c>
      <c r="Y220" t="str">
        <f t="shared" si="19"/>
        <v>Foreign</v>
      </c>
    </row>
    <row r="221" spans="1:25" x14ac:dyDescent="0.25">
      <c r="A221" s="1">
        <v>220</v>
      </c>
      <c r="B221" s="2">
        <v>45200</v>
      </c>
      <c r="C221" s="1">
        <f t="shared" si="15"/>
        <v>1</v>
      </c>
      <c r="D221" s="1" t="str">
        <f>TEXT(Raw_FuelLog[[#This Row],[Date]], "mmm")</f>
        <v>Oct</v>
      </c>
      <c r="E221" s="1">
        <f t="shared" si="16"/>
        <v>2023</v>
      </c>
      <c r="F221" s="1">
        <v>90720</v>
      </c>
      <c r="G221" s="3">
        <v>40.26</v>
      </c>
      <c r="H221" s="3">
        <f>AVERAGE(Raw_FuelLog[Amount_EUR])</f>
        <v>43.897381818181827</v>
      </c>
      <c r="I221" s="6">
        <v>1.669</v>
      </c>
      <c r="J221" s="6">
        <f>AVERAGE(Raw_FuelLog[Price_EUR_L])</f>
        <v>1.5266109090909097</v>
      </c>
      <c r="K221" s="6">
        <v>24.12</v>
      </c>
      <c r="L221" s="6">
        <f>AVERAGE(Raw_FuelLog[Volume_L])</f>
        <v>28.621159999999996</v>
      </c>
      <c r="M221" s="3">
        <v>7.2</v>
      </c>
      <c r="N221" t="s">
        <v>45</v>
      </c>
      <c r="O221" t="s">
        <v>41</v>
      </c>
      <c r="P221" s="1">
        <v>1</v>
      </c>
      <c r="Q221" s="6">
        <v>7.2</v>
      </c>
      <c r="R221" s="3">
        <v>6.8584689345885712</v>
      </c>
      <c r="S221" s="1">
        <f t="shared" si="17"/>
        <v>343</v>
      </c>
      <c r="T221" s="7">
        <v>95</v>
      </c>
      <c r="U221" s="20">
        <f>IF(
    OR(Raw_FuelLog[[#This Row],[Cons_Est_L_100km]]="", Raw_FuelLog[[#This Row],[Price_EUR_L]]=""),
    "",
    Raw_FuelLog[[#This Row],[Price_EUR_L]] * (Raw_FuelLog[[#This Row],[Cons_Est_L_100km]]/100)
)</f>
        <v>0.12016800000000001</v>
      </c>
      <c r="V221" s="6">
        <f>SUM(Raw_FuelLog[Amount_EUR]) / SUM(Raw_FuelLog[Distance_km])</f>
        <v>0.10532001395916946</v>
      </c>
      <c r="W221" cm="1">
        <f t="array" ref="W221">IF(Raw_FuelLog[[#This Row],[ID]]=1,0,Raw_FuelLog[[#This Row],[Date]]-INDEX(Raw_FuelLog[Date],Raw_FuelLog[[#This Row],[ID]]-1))</f>
        <v>0</v>
      </c>
      <c r="X221" t="str">
        <f t="shared" si="18"/>
        <v>Same Day</v>
      </c>
      <c r="Y221" t="str">
        <f t="shared" si="19"/>
        <v>Foreign</v>
      </c>
    </row>
    <row r="222" spans="1:25" x14ac:dyDescent="0.25">
      <c r="A222" s="1">
        <v>221</v>
      </c>
      <c r="B222" s="2">
        <v>45209</v>
      </c>
      <c r="C222" s="1">
        <f t="shared" si="15"/>
        <v>10</v>
      </c>
      <c r="D222" s="1" t="str">
        <f>TEXT(Raw_FuelLog[[#This Row],[Date]], "mmm")</f>
        <v>Oct</v>
      </c>
      <c r="E222" s="1">
        <f t="shared" si="16"/>
        <v>2023</v>
      </c>
      <c r="F222" s="1">
        <v>91301</v>
      </c>
      <c r="G222" s="3">
        <v>75.709999999999994</v>
      </c>
      <c r="H222" s="3">
        <f>AVERAGE(Raw_FuelLog[Amount_EUR])</f>
        <v>43.897381818181827</v>
      </c>
      <c r="I222" s="6">
        <v>1.8089999999999999</v>
      </c>
      <c r="J222" s="6">
        <f>AVERAGE(Raw_FuelLog[Price_EUR_L])</f>
        <v>1.5266109090909097</v>
      </c>
      <c r="K222" s="6">
        <v>41.851999999999997</v>
      </c>
      <c r="L222" s="6">
        <f>AVERAGE(Raw_FuelLog[Volume_L])</f>
        <v>28.621159999999996</v>
      </c>
      <c r="M222" s="3">
        <v>7.1</v>
      </c>
      <c r="N222" t="s">
        <v>52</v>
      </c>
      <c r="O222" t="s">
        <v>33</v>
      </c>
      <c r="P222" s="1">
        <v>1</v>
      </c>
      <c r="Q222" s="6">
        <v>7.1</v>
      </c>
      <c r="R222" s="3">
        <v>6.8584689345885712</v>
      </c>
      <c r="S222" s="1">
        <f t="shared" si="17"/>
        <v>581</v>
      </c>
      <c r="T222" s="7">
        <v>95</v>
      </c>
      <c r="U222" s="20">
        <f>IF(
    OR(Raw_FuelLog[[#This Row],[Cons_Est_L_100km]]="", Raw_FuelLog[[#This Row],[Price_EUR_L]]=""),
    "",
    Raw_FuelLog[[#This Row],[Price_EUR_L]] * (Raw_FuelLog[[#This Row],[Cons_Est_L_100km]]/100)
)</f>
        <v>0.128439</v>
      </c>
      <c r="V222" s="6">
        <f>SUM(Raw_FuelLog[Amount_EUR]) / SUM(Raw_FuelLog[Distance_km])</f>
        <v>0.10532001395916946</v>
      </c>
      <c r="W222" cm="1">
        <f t="array" ref="W222">IF(Raw_FuelLog[[#This Row],[ID]]=1,0,Raw_FuelLog[[#This Row],[Date]]-INDEX(Raw_FuelLog[Date],Raw_FuelLog[[#This Row],[ID]]-1))</f>
        <v>9</v>
      </c>
      <c r="X222" t="str">
        <f t="shared" si="18"/>
        <v>Single</v>
      </c>
      <c r="Y222" t="str">
        <f t="shared" si="19"/>
        <v>Foreign</v>
      </c>
    </row>
    <row r="223" spans="1:25" x14ac:dyDescent="0.25">
      <c r="A223" s="1">
        <v>222</v>
      </c>
      <c r="B223" s="2">
        <v>45223</v>
      </c>
      <c r="C223" s="1">
        <f t="shared" si="15"/>
        <v>24</v>
      </c>
      <c r="D223" s="1" t="str">
        <f>TEXT(Raw_FuelLog[[#This Row],[Date]], "mmm")</f>
        <v>Oct</v>
      </c>
      <c r="E223" s="1">
        <f t="shared" si="16"/>
        <v>2023</v>
      </c>
      <c r="F223" s="1">
        <v>91823</v>
      </c>
      <c r="G223" s="3">
        <v>64.48</v>
      </c>
      <c r="H223" s="3">
        <f>AVERAGE(Raw_FuelLog[Amount_EUR])</f>
        <v>43.897381818181827</v>
      </c>
      <c r="I223" s="6">
        <v>1.7390000000000001</v>
      </c>
      <c r="J223" s="6">
        <f>AVERAGE(Raw_FuelLog[Price_EUR_L])</f>
        <v>1.5266109090909097</v>
      </c>
      <c r="K223" s="6">
        <v>37.079000000000001</v>
      </c>
      <c r="L223" s="6">
        <f>AVERAGE(Raw_FuelLog[Volume_L])</f>
        <v>28.621159999999996</v>
      </c>
      <c r="M223" s="3">
        <v>6.2</v>
      </c>
      <c r="N223" t="s">
        <v>52</v>
      </c>
      <c r="O223" t="s">
        <v>33</v>
      </c>
      <c r="P223" s="1">
        <v>1</v>
      </c>
      <c r="Q223" s="6">
        <v>6.2</v>
      </c>
      <c r="R223" s="3">
        <v>6.8584689345885712</v>
      </c>
      <c r="S223" s="1">
        <f t="shared" si="17"/>
        <v>522</v>
      </c>
      <c r="T223" s="7">
        <v>95</v>
      </c>
      <c r="U223" s="20">
        <f>IF(
    OR(Raw_FuelLog[[#This Row],[Cons_Est_L_100km]]="", Raw_FuelLog[[#This Row],[Price_EUR_L]]=""),
    "",
    Raw_FuelLog[[#This Row],[Price_EUR_L]] * (Raw_FuelLog[[#This Row],[Cons_Est_L_100km]]/100)
)</f>
        <v>0.10781800000000001</v>
      </c>
      <c r="V223" s="6">
        <f>SUM(Raw_FuelLog[Amount_EUR]) / SUM(Raw_FuelLog[Distance_km])</f>
        <v>0.10532001395916946</v>
      </c>
      <c r="W223" cm="1">
        <f t="array" ref="W223">IF(Raw_FuelLog[[#This Row],[ID]]=1,0,Raw_FuelLog[[#This Row],[Date]]-INDEX(Raw_FuelLog[Date],Raw_FuelLog[[#This Row],[ID]]-1))</f>
        <v>14</v>
      </c>
      <c r="X223" t="str">
        <f t="shared" si="18"/>
        <v>Single</v>
      </c>
      <c r="Y223" t="str">
        <f t="shared" si="19"/>
        <v>Foreign</v>
      </c>
    </row>
    <row r="224" spans="1:25" x14ac:dyDescent="0.25">
      <c r="A224" s="1">
        <v>223</v>
      </c>
      <c r="B224" s="2">
        <v>45226</v>
      </c>
      <c r="C224" s="1">
        <f t="shared" si="15"/>
        <v>27</v>
      </c>
      <c r="D224" s="1" t="str">
        <f>TEXT(Raw_FuelLog[[#This Row],[Date]], "mmm")</f>
        <v>Oct</v>
      </c>
      <c r="E224" s="1">
        <f t="shared" si="16"/>
        <v>2023</v>
      </c>
      <c r="F224" s="1">
        <v>92181</v>
      </c>
      <c r="G224" s="3">
        <v>36.450000000000003</v>
      </c>
      <c r="H224" s="3">
        <f>AVERAGE(Raw_FuelLog[Amount_EUR])</f>
        <v>43.897381818181827</v>
      </c>
      <c r="I224" s="6">
        <v>1.6419999999999999</v>
      </c>
      <c r="J224" s="6">
        <f>AVERAGE(Raw_FuelLog[Price_EUR_L])</f>
        <v>1.5266109090909097</v>
      </c>
      <c r="K224" s="6">
        <v>22.199000000000002</v>
      </c>
      <c r="L224" s="6">
        <f>AVERAGE(Raw_FuelLog[Volume_L])</f>
        <v>28.621159999999996</v>
      </c>
      <c r="M224" s="3">
        <v>6.42</v>
      </c>
      <c r="N224" t="s">
        <v>45</v>
      </c>
      <c r="O224" t="s">
        <v>41</v>
      </c>
      <c r="P224" s="1">
        <v>1</v>
      </c>
      <c r="Q224" s="6">
        <v>6.42</v>
      </c>
      <c r="R224" s="3">
        <v>6.8584689345885712</v>
      </c>
      <c r="S224" s="1">
        <f t="shared" si="17"/>
        <v>358</v>
      </c>
      <c r="T224" s="7">
        <v>95</v>
      </c>
      <c r="U224" s="20">
        <f>IF(
    OR(Raw_FuelLog[[#This Row],[Cons_Est_L_100km]]="", Raw_FuelLog[[#This Row],[Price_EUR_L]]=""),
    "",
    Raw_FuelLog[[#This Row],[Price_EUR_L]] * (Raw_FuelLog[[#This Row],[Cons_Est_L_100km]]/100)
)</f>
        <v>0.10541639999999998</v>
      </c>
      <c r="V224" s="6">
        <f>SUM(Raw_FuelLog[Amount_EUR]) / SUM(Raw_FuelLog[Distance_km])</f>
        <v>0.10532001395916946</v>
      </c>
      <c r="W224" cm="1">
        <f t="array" ref="W224">IF(Raw_FuelLog[[#This Row],[ID]]=1,0,Raw_FuelLog[[#This Row],[Date]]-INDEX(Raw_FuelLog[Date],Raw_FuelLog[[#This Row],[ID]]-1))</f>
        <v>3</v>
      </c>
      <c r="X224" t="str">
        <f t="shared" si="18"/>
        <v>Same Day</v>
      </c>
      <c r="Y224" t="str">
        <f t="shared" si="19"/>
        <v>Foreign</v>
      </c>
    </row>
    <row r="225" spans="1:25" x14ac:dyDescent="0.25">
      <c r="A225" s="1">
        <v>224</v>
      </c>
      <c r="B225" s="2">
        <v>45226</v>
      </c>
      <c r="C225" s="1">
        <f t="shared" si="15"/>
        <v>27</v>
      </c>
      <c r="D225" s="1" t="str">
        <f>TEXT(Raw_FuelLog[[#This Row],[Date]], "mmm")</f>
        <v>Oct</v>
      </c>
      <c r="E225" s="1">
        <f t="shared" si="16"/>
        <v>2023</v>
      </c>
      <c r="F225" s="1">
        <v>92526</v>
      </c>
      <c r="G225" s="3">
        <v>35.61</v>
      </c>
      <c r="H225" s="3">
        <f>AVERAGE(Raw_FuelLog[Amount_EUR])</f>
        <v>43.897381818181827</v>
      </c>
      <c r="I225" s="6">
        <v>1.607</v>
      </c>
      <c r="J225" s="6">
        <f>AVERAGE(Raw_FuelLog[Price_EUR_L])</f>
        <v>1.5266109090909097</v>
      </c>
      <c r="K225" s="6">
        <v>22.158999999999999</v>
      </c>
      <c r="L225" s="6">
        <f>AVERAGE(Raw_FuelLog[Volume_L])</f>
        <v>28.621159999999996</v>
      </c>
      <c r="M225" s="3">
        <v>7.17</v>
      </c>
      <c r="N225" t="s">
        <v>44</v>
      </c>
      <c r="O225" t="s">
        <v>41</v>
      </c>
      <c r="P225" s="1">
        <v>1</v>
      </c>
      <c r="Q225" s="6">
        <v>7.17</v>
      </c>
      <c r="R225" s="3">
        <v>6.8584689345885712</v>
      </c>
      <c r="S225" s="1">
        <f t="shared" si="17"/>
        <v>345</v>
      </c>
      <c r="T225" s="7">
        <v>95</v>
      </c>
      <c r="U225" s="20">
        <f>IF(
    OR(Raw_FuelLog[[#This Row],[Cons_Est_L_100km]]="", Raw_FuelLog[[#This Row],[Price_EUR_L]]=""),
    "",
    Raw_FuelLog[[#This Row],[Price_EUR_L]] * (Raw_FuelLog[[#This Row],[Cons_Est_L_100km]]/100)
)</f>
        <v>0.1152219</v>
      </c>
      <c r="V225" s="6">
        <f>SUM(Raw_FuelLog[Amount_EUR]) / SUM(Raw_FuelLog[Distance_km])</f>
        <v>0.10532001395916946</v>
      </c>
      <c r="W225" cm="1">
        <f t="array" ref="W225">IF(Raw_FuelLog[[#This Row],[ID]]=1,0,Raw_FuelLog[[#This Row],[Date]]-INDEX(Raw_FuelLog[Date],Raw_FuelLog[[#This Row],[ID]]-1))</f>
        <v>0</v>
      </c>
      <c r="X225" t="str">
        <f t="shared" si="18"/>
        <v>Same Day</v>
      </c>
      <c r="Y225" t="str">
        <f t="shared" si="19"/>
        <v>Foreign</v>
      </c>
    </row>
    <row r="226" spans="1:25" x14ac:dyDescent="0.25">
      <c r="A226" s="1">
        <v>225</v>
      </c>
      <c r="B226" s="2">
        <v>45233</v>
      </c>
      <c r="C226" s="1">
        <f t="shared" si="15"/>
        <v>3</v>
      </c>
      <c r="D226" s="1" t="str">
        <f>TEXT(Raw_FuelLog[[#This Row],[Date]], "mmm")</f>
        <v>Nov</v>
      </c>
      <c r="E226" s="1">
        <f t="shared" si="16"/>
        <v>2023</v>
      </c>
      <c r="F226" s="1">
        <v>93076</v>
      </c>
      <c r="G226" s="3">
        <v>65.400000000000006</v>
      </c>
      <c r="H226" s="3">
        <f>AVERAGE(Raw_FuelLog[Amount_EUR])</f>
        <v>43.897381818181827</v>
      </c>
      <c r="I226" s="6">
        <v>1.659</v>
      </c>
      <c r="J226" s="6">
        <f>AVERAGE(Raw_FuelLog[Price_EUR_L])</f>
        <v>1.5266109090909097</v>
      </c>
      <c r="K226" s="6">
        <v>39.420999999999999</v>
      </c>
      <c r="L226" s="6">
        <f>AVERAGE(Raw_FuelLog[Volume_L])</f>
        <v>28.621159999999996</v>
      </c>
      <c r="M226" s="3">
        <v>7.23</v>
      </c>
      <c r="N226" t="s">
        <v>27</v>
      </c>
      <c r="O226" t="s">
        <v>26</v>
      </c>
      <c r="P226" s="1">
        <v>1</v>
      </c>
      <c r="Q226" s="6">
        <v>7.23</v>
      </c>
      <c r="R226" s="3">
        <v>6.8584689345885712</v>
      </c>
      <c r="S226" s="1">
        <f t="shared" si="17"/>
        <v>550</v>
      </c>
      <c r="T226" s="7">
        <v>95</v>
      </c>
      <c r="U226" s="20">
        <f>IF(
    OR(Raw_FuelLog[[#This Row],[Cons_Est_L_100km]]="", Raw_FuelLog[[#This Row],[Price_EUR_L]]=""),
    "",
    Raw_FuelLog[[#This Row],[Price_EUR_L]] * (Raw_FuelLog[[#This Row],[Cons_Est_L_100km]]/100)
)</f>
        <v>0.1199457</v>
      </c>
      <c r="V226" s="6">
        <f>SUM(Raw_FuelLog[Amount_EUR]) / SUM(Raw_FuelLog[Distance_km])</f>
        <v>0.10532001395916946</v>
      </c>
      <c r="W226" cm="1">
        <f t="array" ref="W226">IF(Raw_FuelLog[[#This Row],[ID]]=1,0,Raw_FuelLog[[#This Row],[Date]]-INDEX(Raw_FuelLog[Date],Raw_FuelLog[[#This Row],[ID]]-1))</f>
        <v>7</v>
      </c>
      <c r="X226" t="str">
        <f t="shared" si="18"/>
        <v>Single</v>
      </c>
      <c r="Y226" t="str">
        <f t="shared" si="19"/>
        <v>Domestic</v>
      </c>
    </row>
    <row r="227" spans="1:25" x14ac:dyDescent="0.25">
      <c r="A227" s="1">
        <v>226</v>
      </c>
      <c r="B227" s="2">
        <v>45236</v>
      </c>
      <c r="C227" s="1">
        <f t="shared" si="15"/>
        <v>6</v>
      </c>
      <c r="D227" s="1" t="str">
        <f>TEXT(Raw_FuelLog[[#This Row],[Date]], "mmm")</f>
        <v>Nov</v>
      </c>
      <c r="E227" s="1">
        <f t="shared" si="16"/>
        <v>2023</v>
      </c>
      <c r="F227" s="1">
        <v>93540</v>
      </c>
      <c r="G227" s="3">
        <v>53.92</v>
      </c>
      <c r="H227" s="3">
        <f>AVERAGE(Raw_FuelLog[Amount_EUR])</f>
        <v>43.897381818181827</v>
      </c>
      <c r="I227" s="6">
        <v>1.6080000000000001</v>
      </c>
      <c r="J227" s="6">
        <f>AVERAGE(Raw_FuelLog[Price_EUR_L])</f>
        <v>1.5266109090909097</v>
      </c>
      <c r="K227" s="6">
        <v>33.531999999999996</v>
      </c>
      <c r="L227" s="6">
        <f>AVERAGE(Raw_FuelLog[Volume_L])</f>
        <v>28.621159999999996</v>
      </c>
      <c r="M227" s="3">
        <v>7.01</v>
      </c>
      <c r="N227" t="s">
        <v>44</v>
      </c>
      <c r="O227" t="s">
        <v>41</v>
      </c>
      <c r="P227" s="1">
        <v>1</v>
      </c>
      <c r="Q227" s="6">
        <v>7.01</v>
      </c>
      <c r="R227" s="3">
        <v>6.8584689345885712</v>
      </c>
      <c r="S227" s="1">
        <f t="shared" si="17"/>
        <v>464</v>
      </c>
      <c r="T227" s="7">
        <v>95</v>
      </c>
      <c r="U227" s="20">
        <f>IF(
    OR(Raw_FuelLog[[#This Row],[Cons_Est_L_100km]]="", Raw_FuelLog[[#This Row],[Price_EUR_L]]=""),
    "",
    Raw_FuelLog[[#This Row],[Price_EUR_L]] * (Raw_FuelLog[[#This Row],[Cons_Est_L_100km]]/100)
)</f>
        <v>0.1127208</v>
      </c>
      <c r="V227" s="6">
        <f>SUM(Raw_FuelLog[Amount_EUR]) / SUM(Raw_FuelLog[Distance_km])</f>
        <v>0.10532001395916946</v>
      </c>
      <c r="W227" cm="1">
        <f t="array" ref="W227">IF(Raw_FuelLog[[#This Row],[ID]]=1,0,Raw_FuelLog[[#This Row],[Date]]-INDEX(Raw_FuelLog[Date],Raw_FuelLog[[#This Row],[ID]]-1))</f>
        <v>3</v>
      </c>
      <c r="X227" t="str">
        <f t="shared" si="18"/>
        <v>Same Day</v>
      </c>
      <c r="Y227" t="str">
        <f t="shared" si="19"/>
        <v>Foreign</v>
      </c>
    </row>
    <row r="228" spans="1:25" x14ac:dyDescent="0.25">
      <c r="A228" s="1">
        <v>227</v>
      </c>
      <c r="B228" s="2">
        <v>45236</v>
      </c>
      <c r="C228" s="1">
        <f t="shared" si="15"/>
        <v>6</v>
      </c>
      <c r="D228" s="1" t="str">
        <f>TEXT(Raw_FuelLog[[#This Row],[Date]], "mmm")</f>
        <v>Nov</v>
      </c>
      <c r="E228" s="1">
        <f t="shared" si="16"/>
        <v>2023</v>
      </c>
      <c r="F228" s="1">
        <v>93889</v>
      </c>
      <c r="G228" s="3">
        <v>39.14</v>
      </c>
      <c r="H228" s="3">
        <f>AVERAGE(Raw_FuelLog[Amount_EUR])</f>
        <v>43.897381818181827</v>
      </c>
      <c r="I228" s="6">
        <v>1.599</v>
      </c>
      <c r="J228" s="6">
        <f>AVERAGE(Raw_FuelLog[Price_EUR_L])</f>
        <v>1.5266109090909097</v>
      </c>
      <c r="K228" s="6">
        <v>24.478000000000002</v>
      </c>
      <c r="L228" s="6">
        <f>AVERAGE(Raw_FuelLog[Volume_L])</f>
        <v>28.621159999999996</v>
      </c>
      <c r="M228" s="3">
        <v>7.91</v>
      </c>
      <c r="N228" t="s">
        <v>45</v>
      </c>
      <c r="O228" t="s">
        <v>41</v>
      </c>
      <c r="P228" s="1">
        <v>1</v>
      </c>
      <c r="Q228" s="6">
        <v>7.91</v>
      </c>
      <c r="R228" s="3">
        <v>6.8584689345885712</v>
      </c>
      <c r="S228" s="1">
        <f t="shared" si="17"/>
        <v>349</v>
      </c>
      <c r="T228" s="7">
        <v>95</v>
      </c>
      <c r="U228" s="20">
        <f>IF(
    OR(Raw_FuelLog[[#This Row],[Cons_Est_L_100km]]="", Raw_FuelLog[[#This Row],[Price_EUR_L]]=""),
    "",
    Raw_FuelLog[[#This Row],[Price_EUR_L]] * (Raw_FuelLog[[#This Row],[Cons_Est_L_100km]]/100)
)</f>
        <v>0.12648090000000001</v>
      </c>
      <c r="V228" s="6">
        <f>SUM(Raw_FuelLog[Amount_EUR]) / SUM(Raw_FuelLog[Distance_km])</f>
        <v>0.10532001395916946</v>
      </c>
      <c r="W228" cm="1">
        <f t="array" ref="W228">IF(Raw_FuelLog[[#This Row],[ID]]=1,0,Raw_FuelLog[[#This Row],[Date]]-INDEX(Raw_FuelLog[Date],Raw_FuelLog[[#This Row],[ID]]-1))</f>
        <v>0</v>
      </c>
      <c r="X228" t="str">
        <f t="shared" si="18"/>
        <v>Same Day</v>
      </c>
      <c r="Y228" t="str">
        <f t="shared" si="19"/>
        <v>Foreign</v>
      </c>
    </row>
    <row r="229" spans="1:25" x14ac:dyDescent="0.25">
      <c r="A229" s="1">
        <v>228</v>
      </c>
      <c r="B229" s="2">
        <v>45241</v>
      </c>
      <c r="C229" s="1">
        <f t="shared" si="15"/>
        <v>11</v>
      </c>
      <c r="D229" s="1" t="str">
        <f>TEXT(Raw_FuelLog[[#This Row],[Date]], "mmm")</f>
        <v>Nov</v>
      </c>
      <c r="E229" s="1">
        <f t="shared" si="16"/>
        <v>2023</v>
      </c>
      <c r="F229" s="1">
        <v>94352</v>
      </c>
      <c r="G229" s="3">
        <v>64.41</v>
      </c>
      <c r="H229" s="3">
        <f>AVERAGE(Raw_FuelLog[Amount_EUR])</f>
        <v>43.897381818181827</v>
      </c>
      <c r="I229" s="6">
        <v>1.7589999999999999</v>
      </c>
      <c r="J229" s="6">
        <f>AVERAGE(Raw_FuelLog[Price_EUR_L])</f>
        <v>1.5266109090909097</v>
      </c>
      <c r="K229" s="6">
        <v>36.616999999999997</v>
      </c>
      <c r="L229" s="6">
        <f>AVERAGE(Raw_FuelLog[Volume_L])</f>
        <v>28.621159999999996</v>
      </c>
      <c r="M229" s="3">
        <v>7.35</v>
      </c>
      <c r="N229" t="s">
        <v>52</v>
      </c>
      <c r="O229" t="s">
        <v>33</v>
      </c>
      <c r="P229" s="1">
        <v>1</v>
      </c>
      <c r="Q229" s="6">
        <v>7.35</v>
      </c>
      <c r="R229" s="3">
        <v>6.8584689345885712</v>
      </c>
      <c r="S229" s="1">
        <f t="shared" si="17"/>
        <v>463</v>
      </c>
      <c r="T229" s="7">
        <v>95</v>
      </c>
      <c r="U229" s="20">
        <f>IF(
    OR(Raw_FuelLog[[#This Row],[Cons_Est_L_100km]]="", Raw_FuelLog[[#This Row],[Price_EUR_L]]=""),
    "",
    Raw_FuelLog[[#This Row],[Price_EUR_L]] * (Raw_FuelLog[[#This Row],[Cons_Est_L_100km]]/100)
)</f>
        <v>0.1292865</v>
      </c>
      <c r="V229" s="6">
        <f>SUM(Raw_FuelLog[Amount_EUR]) / SUM(Raw_FuelLog[Distance_km])</f>
        <v>0.10532001395916946</v>
      </c>
      <c r="W229" cm="1">
        <f t="array" ref="W229">IF(Raw_FuelLog[[#This Row],[ID]]=1,0,Raw_FuelLog[[#This Row],[Date]]-INDEX(Raw_FuelLog[Date],Raw_FuelLog[[#This Row],[ID]]-1))</f>
        <v>5</v>
      </c>
      <c r="X229" t="str">
        <f t="shared" si="18"/>
        <v>Single</v>
      </c>
      <c r="Y229" t="str">
        <f t="shared" si="19"/>
        <v>Foreign</v>
      </c>
    </row>
    <row r="230" spans="1:25" x14ac:dyDescent="0.25">
      <c r="A230" s="1">
        <v>229</v>
      </c>
      <c r="B230" s="2">
        <v>45255</v>
      </c>
      <c r="C230" s="1">
        <f t="shared" si="15"/>
        <v>25</v>
      </c>
      <c r="D230" s="1" t="str">
        <f>TEXT(Raw_FuelLog[[#This Row],[Date]], "mmm")</f>
        <v>Nov</v>
      </c>
      <c r="E230" s="1">
        <f t="shared" si="16"/>
        <v>2023</v>
      </c>
      <c r="F230" s="1">
        <v>94845</v>
      </c>
      <c r="G230" s="3">
        <v>30</v>
      </c>
      <c r="H230" s="3">
        <f>AVERAGE(Raw_FuelLog[Amount_EUR])</f>
        <v>43.897381818181827</v>
      </c>
      <c r="I230" s="6">
        <v>1.7689999999999999</v>
      </c>
      <c r="J230" s="6">
        <f>AVERAGE(Raw_FuelLog[Price_EUR_L])</f>
        <v>1.5266109090909097</v>
      </c>
      <c r="K230" s="6">
        <v>16.959</v>
      </c>
      <c r="L230" s="6">
        <f>AVERAGE(Raw_FuelLog[Volume_L])</f>
        <v>28.621159999999996</v>
      </c>
      <c r="N230" t="s">
        <v>52</v>
      </c>
      <c r="O230" t="s">
        <v>33</v>
      </c>
      <c r="P230" s="1">
        <v>0</v>
      </c>
      <c r="Q230" s="6">
        <v>7.6064369310793234</v>
      </c>
      <c r="R230" s="3">
        <v>6.8584689345885712</v>
      </c>
      <c r="S230" s="1">
        <f t="shared" si="17"/>
        <v>493</v>
      </c>
      <c r="T230" s="7">
        <v>95</v>
      </c>
      <c r="U230" s="20">
        <f>IF(
    OR(Raw_FuelLog[[#This Row],[Cons_Est_L_100km]]="", Raw_FuelLog[[#This Row],[Price_EUR_L]]=""),
    "",
    Raw_FuelLog[[#This Row],[Price_EUR_L]] * (Raw_FuelLog[[#This Row],[Cons_Est_L_100km]]/100)
)</f>
        <v>0.13455786931079322</v>
      </c>
      <c r="V230" s="6">
        <f>SUM(Raw_FuelLog[Amount_EUR]) / SUM(Raw_FuelLog[Distance_km])</f>
        <v>0.10532001395916946</v>
      </c>
      <c r="W230" cm="1">
        <f t="array" ref="W230">IF(Raw_FuelLog[[#This Row],[ID]]=1,0,Raw_FuelLog[[#This Row],[Date]]-INDEX(Raw_FuelLog[Date],Raw_FuelLog[[#This Row],[ID]]-1))</f>
        <v>14</v>
      </c>
      <c r="X230" t="str">
        <f t="shared" si="18"/>
        <v>Single</v>
      </c>
      <c r="Y230" t="str">
        <f t="shared" si="19"/>
        <v>Foreign</v>
      </c>
    </row>
    <row r="231" spans="1:25" x14ac:dyDescent="0.25">
      <c r="A231" s="1">
        <v>230</v>
      </c>
      <c r="B231" s="2">
        <v>45262</v>
      </c>
      <c r="C231" s="1">
        <f t="shared" si="15"/>
        <v>2</v>
      </c>
      <c r="D231" s="1" t="str">
        <f>TEXT(Raw_FuelLog[[#This Row],[Date]], "mmm")</f>
        <v>Dec</v>
      </c>
      <c r="E231" s="1">
        <f t="shared" si="16"/>
        <v>2023</v>
      </c>
      <c r="F231" s="1">
        <v>95121</v>
      </c>
      <c r="G231" s="3">
        <v>69.16</v>
      </c>
      <c r="H231" s="3">
        <f>AVERAGE(Raw_FuelLog[Amount_EUR])</f>
        <v>43.897381818181827</v>
      </c>
      <c r="I231" s="6">
        <v>1.7490000000000001</v>
      </c>
      <c r="J231" s="6">
        <f>AVERAGE(Raw_FuelLog[Price_EUR_L])</f>
        <v>1.5266109090909097</v>
      </c>
      <c r="K231" s="6">
        <v>39.542999999999999</v>
      </c>
      <c r="L231" s="6">
        <f>AVERAGE(Raw_FuelLog[Volume_L])</f>
        <v>28.621159999999996</v>
      </c>
      <c r="M231" s="3">
        <v>7.75</v>
      </c>
      <c r="N231" t="s">
        <v>52</v>
      </c>
      <c r="O231" t="s">
        <v>33</v>
      </c>
      <c r="P231" s="1">
        <v>1</v>
      </c>
      <c r="Q231" s="6">
        <v>7.75</v>
      </c>
      <c r="R231" s="3">
        <v>6.8584689345885712</v>
      </c>
      <c r="S231" s="1">
        <f t="shared" si="17"/>
        <v>276</v>
      </c>
      <c r="T231" s="7">
        <v>95</v>
      </c>
      <c r="U231" s="20">
        <f>IF(
    OR(Raw_FuelLog[[#This Row],[Cons_Est_L_100km]]="", Raw_FuelLog[[#This Row],[Price_EUR_L]]=""),
    "",
    Raw_FuelLog[[#This Row],[Price_EUR_L]] * (Raw_FuelLog[[#This Row],[Cons_Est_L_100km]]/100)
)</f>
        <v>0.13554750000000002</v>
      </c>
      <c r="V231" s="6">
        <f>SUM(Raw_FuelLog[Amount_EUR]) / SUM(Raw_FuelLog[Distance_km])</f>
        <v>0.10532001395916946</v>
      </c>
      <c r="W231" cm="1">
        <f t="array" ref="W231">IF(Raw_FuelLog[[#This Row],[ID]]=1,0,Raw_FuelLog[[#This Row],[Date]]-INDEX(Raw_FuelLog[Date],Raw_FuelLog[[#This Row],[ID]]-1))</f>
        <v>7</v>
      </c>
      <c r="X231" t="str">
        <f t="shared" si="18"/>
        <v>Single</v>
      </c>
      <c r="Y231" t="str">
        <f t="shared" si="19"/>
        <v>Foreign</v>
      </c>
    </row>
    <row r="232" spans="1:25" x14ac:dyDescent="0.25">
      <c r="A232" s="1">
        <v>231</v>
      </c>
      <c r="B232" s="2">
        <v>45273</v>
      </c>
      <c r="C232" s="1">
        <f t="shared" si="15"/>
        <v>13</v>
      </c>
      <c r="D232" s="1" t="str">
        <f>TEXT(Raw_FuelLog[[#This Row],[Date]], "mmm")</f>
        <v>Dec</v>
      </c>
      <c r="E232" s="1">
        <f t="shared" si="16"/>
        <v>2023</v>
      </c>
      <c r="F232" s="1">
        <v>95540</v>
      </c>
      <c r="G232" s="3">
        <v>55.17</v>
      </c>
      <c r="H232" s="3">
        <f>AVERAGE(Raw_FuelLog[Amount_EUR])</f>
        <v>43.897381818181827</v>
      </c>
      <c r="I232" s="6">
        <v>1.6990000000000001</v>
      </c>
      <c r="J232" s="6">
        <f>AVERAGE(Raw_FuelLog[Price_EUR_L])</f>
        <v>1.5266109090909097</v>
      </c>
      <c r="K232" s="6">
        <v>32.472000000000001</v>
      </c>
      <c r="L232" s="6">
        <f>AVERAGE(Raw_FuelLog[Volume_L])</f>
        <v>28.621159999999996</v>
      </c>
      <c r="M232" s="3">
        <v>7.85</v>
      </c>
      <c r="N232" t="s">
        <v>52</v>
      </c>
      <c r="O232" t="s">
        <v>33</v>
      </c>
      <c r="P232" s="1">
        <v>1</v>
      </c>
      <c r="Q232" s="6">
        <v>7.85</v>
      </c>
      <c r="R232" s="3">
        <v>6.8584689345885712</v>
      </c>
      <c r="S232" s="1">
        <f t="shared" si="17"/>
        <v>419</v>
      </c>
      <c r="T232" s="7">
        <v>95</v>
      </c>
      <c r="U232" s="20">
        <f>IF(
    OR(Raw_FuelLog[[#This Row],[Cons_Est_L_100km]]="", Raw_FuelLog[[#This Row],[Price_EUR_L]]=""),
    "",
    Raw_FuelLog[[#This Row],[Price_EUR_L]] * (Raw_FuelLog[[#This Row],[Cons_Est_L_100km]]/100)
)</f>
        <v>0.1333715</v>
      </c>
      <c r="V232" s="6">
        <f>SUM(Raw_FuelLog[Amount_EUR]) / SUM(Raw_FuelLog[Distance_km])</f>
        <v>0.10532001395916946</v>
      </c>
      <c r="W232" cm="1">
        <f t="array" ref="W232">IF(Raw_FuelLog[[#This Row],[ID]]=1,0,Raw_FuelLog[[#This Row],[Date]]-INDEX(Raw_FuelLog[Date],Raw_FuelLog[[#This Row],[ID]]-1))</f>
        <v>11</v>
      </c>
      <c r="X232" t="str">
        <f t="shared" si="18"/>
        <v>Single</v>
      </c>
      <c r="Y232" t="str">
        <f t="shared" si="19"/>
        <v>Foreign</v>
      </c>
    </row>
    <row r="233" spans="1:25" x14ac:dyDescent="0.25">
      <c r="A233" s="1">
        <v>232</v>
      </c>
      <c r="B233" s="2">
        <v>45276</v>
      </c>
      <c r="C233" s="1">
        <f t="shared" si="15"/>
        <v>16</v>
      </c>
      <c r="D233" s="1" t="str">
        <f>TEXT(Raw_FuelLog[[#This Row],[Date]], "mmm")</f>
        <v>Dec</v>
      </c>
      <c r="E233" s="1">
        <f t="shared" si="16"/>
        <v>2023</v>
      </c>
      <c r="F233" s="1">
        <v>95867</v>
      </c>
      <c r="G233" s="3">
        <v>38.659999999999997</v>
      </c>
      <c r="H233" s="3">
        <f>AVERAGE(Raw_FuelLog[Amount_EUR])</f>
        <v>43.897381818181827</v>
      </c>
      <c r="I233" s="6">
        <v>1.506</v>
      </c>
      <c r="J233" s="6">
        <f>AVERAGE(Raw_FuelLog[Price_EUR_L])</f>
        <v>1.5266109090909097</v>
      </c>
      <c r="K233" s="6">
        <v>25.670999999999999</v>
      </c>
      <c r="L233" s="6">
        <f>AVERAGE(Raw_FuelLog[Volume_L])</f>
        <v>28.621159999999996</v>
      </c>
      <c r="M233" s="3">
        <v>6.89</v>
      </c>
      <c r="N233" t="s">
        <v>45</v>
      </c>
      <c r="O233" t="s">
        <v>41</v>
      </c>
      <c r="P233" s="1">
        <v>1</v>
      </c>
      <c r="Q233" s="6">
        <v>6.89</v>
      </c>
      <c r="R233" s="3">
        <v>6.8584689345885712</v>
      </c>
      <c r="S233" s="1">
        <f t="shared" si="17"/>
        <v>327</v>
      </c>
      <c r="T233" s="7">
        <v>95</v>
      </c>
      <c r="U233" s="20">
        <f>IF(
    OR(Raw_FuelLog[[#This Row],[Cons_Est_L_100km]]="", Raw_FuelLog[[#This Row],[Price_EUR_L]]=""),
    "",
    Raw_FuelLog[[#This Row],[Price_EUR_L]] * (Raw_FuelLog[[#This Row],[Cons_Est_L_100km]]/100)
)</f>
        <v>0.10376340000000001</v>
      </c>
      <c r="V233" s="6">
        <f>SUM(Raw_FuelLog[Amount_EUR]) / SUM(Raw_FuelLog[Distance_km])</f>
        <v>0.10532001395916946</v>
      </c>
      <c r="W233" cm="1">
        <f t="array" ref="W233">IF(Raw_FuelLog[[#This Row],[ID]]=1,0,Raw_FuelLog[[#This Row],[Date]]-INDEX(Raw_FuelLog[Date],Raw_FuelLog[[#This Row],[ID]]-1))</f>
        <v>3</v>
      </c>
      <c r="X233" t="str">
        <f t="shared" si="18"/>
        <v>Same Day</v>
      </c>
      <c r="Y233" t="str">
        <f t="shared" si="19"/>
        <v>Foreign</v>
      </c>
    </row>
    <row r="234" spans="1:25" x14ac:dyDescent="0.25">
      <c r="A234" s="1">
        <v>233</v>
      </c>
      <c r="B234" s="2">
        <v>45276</v>
      </c>
      <c r="C234" s="1">
        <f t="shared" si="15"/>
        <v>16</v>
      </c>
      <c r="D234" s="1" t="str">
        <f>TEXT(Raw_FuelLog[[#This Row],[Date]], "mmm")</f>
        <v>Dec</v>
      </c>
      <c r="E234" s="1">
        <f t="shared" si="16"/>
        <v>2023</v>
      </c>
      <c r="F234" s="1">
        <v>96214</v>
      </c>
      <c r="G234" s="3">
        <v>35.06</v>
      </c>
      <c r="H234" s="3">
        <f>AVERAGE(Raw_FuelLog[Amount_EUR])</f>
        <v>43.897381818181827</v>
      </c>
      <c r="I234" s="6">
        <v>1.4670000000000001</v>
      </c>
      <c r="J234" s="6">
        <f>AVERAGE(Raw_FuelLog[Price_EUR_L])</f>
        <v>1.5266109090909097</v>
      </c>
      <c r="K234" s="6">
        <v>23.899000000000001</v>
      </c>
      <c r="L234" s="6">
        <f>AVERAGE(Raw_FuelLog[Volume_L])</f>
        <v>28.621159999999996</v>
      </c>
      <c r="M234" s="3">
        <v>7.62</v>
      </c>
      <c r="N234" t="s">
        <v>44</v>
      </c>
      <c r="O234" t="s">
        <v>41</v>
      </c>
      <c r="P234" s="1">
        <v>1</v>
      </c>
      <c r="Q234" s="6">
        <v>7.62</v>
      </c>
      <c r="R234" s="3">
        <v>6.8584689345885712</v>
      </c>
      <c r="S234" s="1">
        <f t="shared" si="17"/>
        <v>347</v>
      </c>
      <c r="T234" s="7">
        <v>95</v>
      </c>
      <c r="U234" s="20">
        <f>IF(
    OR(Raw_FuelLog[[#This Row],[Cons_Est_L_100km]]="", Raw_FuelLog[[#This Row],[Price_EUR_L]]=""),
    "",
    Raw_FuelLog[[#This Row],[Price_EUR_L]] * (Raw_FuelLog[[#This Row],[Cons_Est_L_100km]]/100)
)</f>
        <v>0.11178540000000001</v>
      </c>
      <c r="V234" s="6">
        <f>SUM(Raw_FuelLog[Amount_EUR]) / SUM(Raw_FuelLog[Distance_km])</f>
        <v>0.10532001395916946</v>
      </c>
      <c r="W234" cm="1">
        <f t="array" ref="W234">IF(Raw_FuelLog[[#This Row],[ID]]=1,0,Raw_FuelLog[[#This Row],[Date]]-INDEX(Raw_FuelLog[Date],Raw_FuelLog[[#This Row],[ID]]-1))</f>
        <v>0</v>
      </c>
      <c r="X234" t="str">
        <f t="shared" si="18"/>
        <v>Same Day</v>
      </c>
      <c r="Y234" t="str">
        <f t="shared" si="19"/>
        <v>Foreign</v>
      </c>
    </row>
    <row r="235" spans="1:25" x14ac:dyDescent="0.25">
      <c r="A235" s="1">
        <v>234</v>
      </c>
      <c r="B235" s="2">
        <v>45279</v>
      </c>
      <c r="C235" s="1">
        <f t="shared" si="15"/>
        <v>19</v>
      </c>
      <c r="D235" s="1" t="str">
        <f>TEXT(Raw_FuelLog[[#This Row],[Date]], "mmm")</f>
        <v>Dec</v>
      </c>
      <c r="E235" s="1">
        <f t="shared" si="16"/>
        <v>2023</v>
      </c>
      <c r="F235" s="1">
        <v>96643</v>
      </c>
      <c r="G235" s="3">
        <v>49.67</v>
      </c>
      <c r="H235" s="3">
        <f>AVERAGE(Raw_FuelLog[Amount_EUR])</f>
        <v>43.897381818181827</v>
      </c>
      <c r="I235" s="6">
        <v>1.5189999999999999</v>
      </c>
      <c r="J235" s="6">
        <f>AVERAGE(Raw_FuelLog[Price_EUR_L])</f>
        <v>1.5266109090909097</v>
      </c>
      <c r="K235" s="6">
        <v>32.698999999999998</v>
      </c>
      <c r="L235" s="6">
        <f>AVERAGE(Raw_FuelLog[Volume_L])</f>
        <v>28.621159999999996</v>
      </c>
      <c r="M235" s="3">
        <v>7.61</v>
      </c>
      <c r="N235" t="s">
        <v>27</v>
      </c>
      <c r="O235" t="s">
        <v>26</v>
      </c>
      <c r="P235" s="1">
        <v>1</v>
      </c>
      <c r="Q235" s="6">
        <v>7.61</v>
      </c>
      <c r="R235" s="3">
        <v>6.8584689345885712</v>
      </c>
      <c r="S235" s="1">
        <f t="shared" si="17"/>
        <v>429</v>
      </c>
      <c r="T235" s="7">
        <v>95</v>
      </c>
      <c r="U235" s="20">
        <f>IF(
    OR(Raw_FuelLog[[#This Row],[Cons_Est_L_100km]]="", Raw_FuelLog[[#This Row],[Price_EUR_L]]=""),
    "",
    Raw_FuelLog[[#This Row],[Price_EUR_L]] * (Raw_FuelLog[[#This Row],[Cons_Est_L_100km]]/100)
)</f>
        <v>0.11559589999999999</v>
      </c>
      <c r="V235" s="6">
        <f>SUM(Raw_FuelLog[Amount_EUR]) / SUM(Raw_FuelLog[Distance_km])</f>
        <v>0.10532001395916946</v>
      </c>
      <c r="W235" cm="1">
        <f t="array" ref="W235">IF(Raw_FuelLog[[#This Row],[ID]]=1,0,Raw_FuelLog[[#This Row],[Date]]-INDEX(Raw_FuelLog[Date],Raw_FuelLog[[#This Row],[ID]]-1))</f>
        <v>3</v>
      </c>
      <c r="X235" t="str">
        <f t="shared" si="18"/>
        <v>Single</v>
      </c>
      <c r="Y235" t="str">
        <f t="shared" si="19"/>
        <v>Domestic</v>
      </c>
    </row>
    <row r="236" spans="1:25" x14ac:dyDescent="0.25">
      <c r="A236" s="1">
        <v>235</v>
      </c>
      <c r="B236" s="2">
        <v>45295</v>
      </c>
      <c r="C236" s="1">
        <f t="shared" si="15"/>
        <v>4</v>
      </c>
      <c r="D236" s="1" t="str">
        <f>TEXT(Raw_FuelLog[[#This Row],[Date]], "mmm")</f>
        <v>Jan</v>
      </c>
      <c r="E236" s="1">
        <f t="shared" si="16"/>
        <v>2024</v>
      </c>
      <c r="F236" s="1">
        <v>97084</v>
      </c>
      <c r="G236" s="3">
        <v>52.64</v>
      </c>
      <c r="H236" s="3">
        <f>AVERAGE(Raw_FuelLog[Amount_EUR])</f>
        <v>43.897381818181827</v>
      </c>
      <c r="I236" s="6">
        <v>1.569</v>
      </c>
      <c r="J236" s="6">
        <f>AVERAGE(Raw_FuelLog[Price_EUR_L])</f>
        <v>1.5266109090909097</v>
      </c>
      <c r="K236" s="6">
        <v>33.549999999999997</v>
      </c>
      <c r="L236" s="6">
        <f>AVERAGE(Raw_FuelLog[Volume_L])</f>
        <v>28.621159999999996</v>
      </c>
      <c r="M236" s="3">
        <v>7.25</v>
      </c>
      <c r="N236" t="s">
        <v>59</v>
      </c>
      <c r="O236" t="s">
        <v>26</v>
      </c>
      <c r="P236" s="1">
        <v>1</v>
      </c>
      <c r="Q236" s="6">
        <v>7.25</v>
      </c>
      <c r="R236" s="3">
        <v>6.8584689345885712</v>
      </c>
      <c r="S236" s="1">
        <f t="shared" si="17"/>
        <v>441</v>
      </c>
      <c r="T236" s="7">
        <v>95</v>
      </c>
      <c r="U236" s="20">
        <f>IF(
    OR(Raw_FuelLog[[#This Row],[Cons_Est_L_100km]]="", Raw_FuelLog[[#This Row],[Price_EUR_L]]=""),
    "",
    Raw_FuelLog[[#This Row],[Price_EUR_L]] * (Raw_FuelLog[[#This Row],[Cons_Est_L_100km]]/100)
)</f>
        <v>0.11375249999999999</v>
      </c>
      <c r="V236" s="6">
        <f>SUM(Raw_FuelLog[Amount_EUR]) / SUM(Raw_FuelLog[Distance_km])</f>
        <v>0.10532001395916946</v>
      </c>
      <c r="W236" cm="1">
        <f t="array" ref="W236">IF(Raw_FuelLog[[#This Row],[ID]]=1,0,Raw_FuelLog[[#This Row],[Date]]-INDEX(Raw_FuelLog[Date],Raw_FuelLog[[#This Row],[ID]]-1))</f>
        <v>16</v>
      </c>
      <c r="X236" t="str">
        <f t="shared" si="18"/>
        <v>Single</v>
      </c>
      <c r="Y236" t="str">
        <f t="shared" si="19"/>
        <v>Domestic</v>
      </c>
    </row>
    <row r="237" spans="1:25" x14ac:dyDescent="0.25">
      <c r="A237" s="1">
        <v>236</v>
      </c>
      <c r="B237" s="2">
        <v>45298</v>
      </c>
      <c r="C237" s="1">
        <f t="shared" si="15"/>
        <v>7</v>
      </c>
      <c r="D237" s="1" t="str">
        <f>TEXT(Raw_FuelLog[[#This Row],[Date]], "mmm")</f>
        <v>Jan</v>
      </c>
      <c r="E237" s="1">
        <f t="shared" si="16"/>
        <v>2024</v>
      </c>
      <c r="F237" s="1">
        <v>97570</v>
      </c>
      <c r="G237" s="3">
        <v>31</v>
      </c>
      <c r="H237" s="3">
        <f>AVERAGE(Raw_FuelLog[Amount_EUR])</f>
        <v>43.897381818181827</v>
      </c>
      <c r="I237" s="6">
        <v>1.569</v>
      </c>
      <c r="J237" s="6">
        <f>AVERAGE(Raw_FuelLog[Price_EUR_L])</f>
        <v>1.5266109090909097</v>
      </c>
      <c r="K237" s="6">
        <v>19.757999999999999</v>
      </c>
      <c r="L237" s="6">
        <f>AVERAGE(Raw_FuelLog[Volume_L])</f>
        <v>28.621159999999996</v>
      </c>
      <c r="N237" t="s">
        <v>59</v>
      </c>
      <c r="O237" t="s">
        <v>26</v>
      </c>
      <c r="P237" s="1">
        <v>0</v>
      </c>
      <c r="Q237" s="6">
        <v>8.3148910081743868</v>
      </c>
      <c r="R237" s="3">
        <v>6.8584689345885712</v>
      </c>
      <c r="S237" s="1">
        <f t="shared" si="17"/>
        <v>486</v>
      </c>
      <c r="T237" s="7">
        <v>95</v>
      </c>
      <c r="U237" s="20">
        <f>IF(
    OR(Raw_FuelLog[[#This Row],[Cons_Est_L_100km]]="", Raw_FuelLog[[#This Row],[Price_EUR_L]]=""),
    "",
    Raw_FuelLog[[#This Row],[Price_EUR_L]] * (Raw_FuelLog[[#This Row],[Cons_Est_L_100km]]/100)
)</f>
        <v>0.13046063991825613</v>
      </c>
      <c r="V237" s="6">
        <f>SUM(Raw_FuelLog[Amount_EUR]) / SUM(Raw_FuelLog[Distance_km])</f>
        <v>0.10532001395916946</v>
      </c>
      <c r="W237" cm="1">
        <f t="array" ref="W237">IF(Raw_FuelLog[[#This Row],[ID]]=1,0,Raw_FuelLog[[#This Row],[Date]]-INDEX(Raw_FuelLog[Date],Raw_FuelLog[[#This Row],[ID]]-1))</f>
        <v>3</v>
      </c>
      <c r="X237" t="str">
        <f t="shared" si="18"/>
        <v>Same Day</v>
      </c>
      <c r="Y237" t="str">
        <f t="shared" si="19"/>
        <v>Domestic</v>
      </c>
    </row>
    <row r="238" spans="1:25" x14ac:dyDescent="0.25">
      <c r="A238" s="1">
        <v>237</v>
      </c>
      <c r="B238" s="2">
        <v>45298</v>
      </c>
      <c r="C238" s="1">
        <f t="shared" si="15"/>
        <v>7</v>
      </c>
      <c r="D238" s="1" t="str">
        <f>TEXT(Raw_FuelLog[[#This Row],[Date]], "mmm")</f>
        <v>Jan</v>
      </c>
      <c r="E238" s="1">
        <f t="shared" si="16"/>
        <v>2024</v>
      </c>
      <c r="F238" s="1">
        <v>97840</v>
      </c>
      <c r="G238" s="3">
        <v>50</v>
      </c>
      <c r="H238" s="3">
        <f>AVERAGE(Raw_FuelLog[Amount_EUR])</f>
        <v>43.897381818181827</v>
      </c>
      <c r="I238" s="6">
        <v>1.4850000000000001</v>
      </c>
      <c r="J238" s="6">
        <f>AVERAGE(Raw_FuelLog[Price_EUR_L])</f>
        <v>1.5266109090909097</v>
      </c>
      <c r="K238" s="6">
        <v>33.67</v>
      </c>
      <c r="L238" s="6">
        <f>AVERAGE(Raw_FuelLog[Volume_L])</f>
        <v>28.621159999999996</v>
      </c>
      <c r="N238" t="s">
        <v>44</v>
      </c>
      <c r="O238" t="s">
        <v>41</v>
      </c>
      <c r="P238" s="1">
        <v>0</v>
      </c>
      <c r="Q238" s="6">
        <v>8.5037193460490474</v>
      </c>
      <c r="R238" s="3">
        <v>6.8584689345885712</v>
      </c>
      <c r="S238" s="1">
        <f t="shared" si="17"/>
        <v>270</v>
      </c>
      <c r="T238" s="7">
        <v>95</v>
      </c>
      <c r="U238" s="20">
        <f>IF(
    OR(Raw_FuelLog[[#This Row],[Cons_Est_L_100km]]="", Raw_FuelLog[[#This Row],[Price_EUR_L]]=""),
    "",
    Raw_FuelLog[[#This Row],[Price_EUR_L]] * (Raw_FuelLog[[#This Row],[Cons_Est_L_100km]]/100)
)</f>
        <v>0.12628023228882837</v>
      </c>
      <c r="V238" s="6">
        <f>SUM(Raw_FuelLog[Amount_EUR]) / SUM(Raw_FuelLog[Distance_km])</f>
        <v>0.10532001395916946</v>
      </c>
      <c r="W238" cm="1">
        <f t="array" ref="W238">IF(Raw_FuelLog[[#This Row],[ID]]=1,0,Raw_FuelLog[[#This Row],[Date]]-INDEX(Raw_FuelLog[Date],Raw_FuelLog[[#This Row],[ID]]-1))</f>
        <v>0</v>
      </c>
      <c r="X238" t="str">
        <f t="shared" si="18"/>
        <v>Same Day</v>
      </c>
      <c r="Y238" t="str">
        <f t="shared" si="19"/>
        <v>Foreign</v>
      </c>
    </row>
    <row r="239" spans="1:25" x14ac:dyDescent="0.25">
      <c r="A239" s="1">
        <v>238</v>
      </c>
      <c r="B239" s="2">
        <v>45298</v>
      </c>
      <c r="C239" s="1">
        <f t="shared" si="15"/>
        <v>7</v>
      </c>
      <c r="D239" s="1" t="str">
        <f>TEXT(Raw_FuelLog[[#This Row],[Date]], "mmm")</f>
        <v>Jan</v>
      </c>
      <c r="E239" s="1">
        <f t="shared" si="16"/>
        <v>2024</v>
      </c>
      <c r="F239" s="1">
        <v>98185</v>
      </c>
      <c r="G239" s="3">
        <v>39.75</v>
      </c>
      <c r="H239" s="3">
        <f>AVERAGE(Raw_FuelLog[Amount_EUR])</f>
        <v>43.897381818181827</v>
      </c>
      <c r="I239" s="6">
        <v>1.504</v>
      </c>
      <c r="J239" s="6">
        <f>AVERAGE(Raw_FuelLog[Price_EUR_L])</f>
        <v>1.5266109090909097</v>
      </c>
      <c r="K239" s="6">
        <v>26.43</v>
      </c>
      <c r="L239" s="6">
        <f>AVERAGE(Raw_FuelLog[Volume_L])</f>
        <v>28.621159999999996</v>
      </c>
      <c r="M239" s="3">
        <v>7.95</v>
      </c>
      <c r="N239" t="s">
        <v>45</v>
      </c>
      <c r="O239" t="s">
        <v>41</v>
      </c>
      <c r="P239" s="1">
        <v>1</v>
      </c>
      <c r="Q239" s="6">
        <v>7.95</v>
      </c>
      <c r="R239" s="3">
        <v>6.8584689345885712</v>
      </c>
      <c r="S239" s="1">
        <f t="shared" si="17"/>
        <v>345</v>
      </c>
      <c r="T239" s="7">
        <v>95</v>
      </c>
      <c r="U239" s="20">
        <f>IF(
    OR(Raw_FuelLog[[#This Row],[Cons_Est_L_100km]]="", Raw_FuelLog[[#This Row],[Price_EUR_L]]=""),
    "",
    Raw_FuelLog[[#This Row],[Price_EUR_L]] * (Raw_FuelLog[[#This Row],[Cons_Est_L_100km]]/100)
)</f>
        <v>0.11956800000000001</v>
      </c>
      <c r="V239" s="6">
        <f>SUM(Raw_FuelLog[Amount_EUR]) / SUM(Raw_FuelLog[Distance_km])</f>
        <v>0.10532001395916946</v>
      </c>
      <c r="W239" cm="1">
        <f t="array" ref="W239">IF(Raw_FuelLog[[#This Row],[ID]]=1,0,Raw_FuelLog[[#This Row],[Date]]-INDEX(Raw_FuelLog[Date],Raw_FuelLog[[#This Row],[ID]]-1))</f>
        <v>0</v>
      </c>
      <c r="X239" t="str">
        <f t="shared" si="18"/>
        <v>Same Day</v>
      </c>
      <c r="Y239" t="str">
        <f t="shared" si="19"/>
        <v>Foreign</v>
      </c>
    </row>
    <row r="240" spans="1:25" x14ac:dyDescent="0.25">
      <c r="A240" s="1">
        <v>239</v>
      </c>
      <c r="B240" s="2">
        <v>45303</v>
      </c>
      <c r="C240" s="1">
        <f t="shared" si="15"/>
        <v>12</v>
      </c>
      <c r="D240" s="1" t="str">
        <f>TEXT(Raw_FuelLog[[#This Row],[Date]], "mmm")</f>
        <v>Jan</v>
      </c>
      <c r="E240" s="1">
        <f t="shared" si="16"/>
        <v>2024</v>
      </c>
      <c r="F240" s="1">
        <v>98596</v>
      </c>
      <c r="G240" s="3">
        <v>54.2</v>
      </c>
      <c r="H240" s="3">
        <f>AVERAGE(Raw_FuelLog[Amount_EUR])</f>
        <v>43.897381818181827</v>
      </c>
      <c r="I240" s="6">
        <v>1.659</v>
      </c>
      <c r="J240" s="6">
        <f>AVERAGE(Raw_FuelLog[Price_EUR_L])</f>
        <v>1.5266109090909097</v>
      </c>
      <c r="K240" s="6">
        <v>32.67</v>
      </c>
      <c r="L240" s="6">
        <f>AVERAGE(Raw_FuelLog[Volume_L])</f>
        <v>28.621159999999996</v>
      </c>
      <c r="M240" s="3">
        <v>7.14</v>
      </c>
      <c r="N240" t="s">
        <v>52</v>
      </c>
      <c r="O240" t="s">
        <v>33</v>
      </c>
      <c r="P240" s="1">
        <v>1</v>
      </c>
      <c r="Q240" s="6">
        <v>7.14</v>
      </c>
      <c r="R240" s="3">
        <v>6.8584689345885712</v>
      </c>
      <c r="S240" s="1">
        <f t="shared" si="17"/>
        <v>411</v>
      </c>
      <c r="T240" s="7">
        <v>95</v>
      </c>
      <c r="U240" s="20">
        <f>IF(
    OR(Raw_FuelLog[[#This Row],[Cons_Est_L_100km]]="", Raw_FuelLog[[#This Row],[Price_EUR_L]]=""),
    "",
    Raw_FuelLog[[#This Row],[Price_EUR_L]] * (Raw_FuelLog[[#This Row],[Cons_Est_L_100km]]/100)
)</f>
        <v>0.11845259999999999</v>
      </c>
      <c r="V240" s="6">
        <f>SUM(Raw_FuelLog[Amount_EUR]) / SUM(Raw_FuelLog[Distance_km])</f>
        <v>0.10532001395916946</v>
      </c>
      <c r="W240" cm="1">
        <f t="array" ref="W240">IF(Raw_FuelLog[[#This Row],[ID]]=1,0,Raw_FuelLog[[#This Row],[Date]]-INDEX(Raw_FuelLog[Date],Raw_FuelLog[[#This Row],[ID]]-1))</f>
        <v>5</v>
      </c>
      <c r="X240" t="str">
        <f t="shared" si="18"/>
        <v>Single</v>
      </c>
      <c r="Y240" t="str">
        <f t="shared" si="19"/>
        <v>Foreign</v>
      </c>
    </row>
    <row r="241" spans="1:25" x14ac:dyDescent="0.25">
      <c r="A241" s="1">
        <v>240</v>
      </c>
      <c r="B241" s="2">
        <v>45318</v>
      </c>
      <c r="C241" s="1">
        <f t="shared" si="15"/>
        <v>27</v>
      </c>
      <c r="D241" s="1" t="str">
        <f>TEXT(Raw_FuelLog[[#This Row],[Date]], "mmm")</f>
        <v>Jan</v>
      </c>
      <c r="E241" s="1">
        <f t="shared" si="16"/>
        <v>2024</v>
      </c>
      <c r="F241" s="1">
        <v>99172</v>
      </c>
      <c r="G241" s="3">
        <v>30.01</v>
      </c>
      <c r="H241" s="3">
        <f>AVERAGE(Raw_FuelLog[Amount_EUR])</f>
        <v>43.897381818181827</v>
      </c>
      <c r="I241" s="6">
        <v>1.6890000000000001</v>
      </c>
      <c r="J241" s="6">
        <f>AVERAGE(Raw_FuelLog[Price_EUR_L])</f>
        <v>1.5266109090909097</v>
      </c>
      <c r="K241" s="6">
        <v>17.762</v>
      </c>
      <c r="L241" s="6">
        <f>AVERAGE(Raw_FuelLog[Volume_L])</f>
        <v>28.621159999999996</v>
      </c>
      <c r="N241" t="s">
        <v>52</v>
      </c>
      <c r="O241" t="s">
        <v>33</v>
      </c>
      <c r="P241" s="1">
        <v>0</v>
      </c>
      <c r="Q241" s="6">
        <v>7.6420430107526887</v>
      </c>
      <c r="R241" s="3">
        <v>6.8584689345885712</v>
      </c>
      <c r="S241" s="1">
        <f t="shared" si="17"/>
        <v>576</v>
      </c>
      <c r="T241" s="7">
        <v>95</v>
      </c>
      <c r="U241" s="20">
        <f>IF(
    OR(Raw_FuelLog[[#This Row],[Cons_Est_L_100km]]="", Raw_FuelLog[[#This Row],[Price_EUR_L]]=""),
    "",
    Raw_FuelLog[[#This Row],[Price_EUR_L]] * (Raw_FuelLog[[#This Row],[Cons_Est_L_100km]]/100)
)</f>
        <v>0.12907410645161291</v>
      </c>
      <c r="V241" s="6">
        <f>SUM(Raw_FuelLog[Amount_EUR]) / SUM(Raw_FuelLog[Distance_km])</f>
        <v>0.10532001395916946</v>
      </c>
      <c r="W241" cm="1">
        <f t="array" ref="W241">IF(Raw_FuelLog[[#This Row],[ID]]=1,0,Raw_FuelLog[[#This Row],[Date]]-INDEX(Raw_FuelLog[Date],Raw_FuelLog[[#This Row],[ID]]-1))</f>
        <v>15</v>
      </c>
      <c r="X241" t="str">
        <f t="shared" si="18"/>
        <v>Single</v>
      </c>
      <c r="Y241" t="str">
        <f t="shared" si="19"/>
        <v>Foreign</v>
      </c>
    </row>
    <row r="242" spans="1:25" x14ac:dyDescent="0.25">
      <c r="A242" s="1">
        <v>241</v>
      </c>
      <c r="B242" s="2">
        <v>45326</v>
      </c>
      <c r="C242" s="1">
        <f t="shared" si="15"/>
        <v>4</v>
      </c>
      <c r="D242" s="1" t="str">
        <f>TEXT(Raw_FuelLog[[#This Row],[Date]], "mmm")</f>
        <v>Feb</v>
      </c>
      <c r="E242" s="1">
        <f t="shared" si="16"/>
        <v>2024</v>
      </c>
      <c r="F242" s="1">
        <v>99433</v>
      </c>
      <c r="G242" s="3">
        <v>72.150000000000006</v>
      </c>
      <c r="H242" s="3">
        <f>AVERAGE(Raw_FuelLog[Amount_EUR])</f>
        <v>43.897381818181827</v>
      </c>
      <c r="I242" s="6">
        <v>1.7190000000000001</v>
      </c>
      <c r="J242" s="6">
        <f>AVERAGE(Raw_FuelLog[Price_EUR_L])</f>
        <v>1.5266109090909097</v>
      </c>
      <c r="K242" s="6">
        <v>41.972000000000001</v>
      </c>
      <c r="L242" s="6">
        <f>AVERAGE(Raw_FuelLog[Volume_L])</f>
        <v>28.621159999999996</v>
      </c>
      <c r="M242" s="3">
        <v>6.86</v>
      </c>
      <c r="N242" t="s">
        <v>52</v>
      </c>
      <c r="O242" t="s">
        <v>33</v>
      </c>
      <c r="P242" s="1">
        <v>1</v>
      </c>
      <c r="Q242" s="6">
        <v>6.86</v>
      </c>
      <c r="R242" s="3">
        <v>6.8584689345885712</v>
      </c>
      <c r="S242" s="1">
        <f t="shared" si="17"/>
        <v>261</v>
      </c>
      <c r="T242" s="7">
        <v>95</v>
      </c>
      <c r="U242" s="20">
        <f>IF(
    OR(Raw_FuelLog[[#This Row],[Cons_Est_L_100km]]="", Raw_FuelLog[[#This Row],[Price_EUR_L]]=""),
    "",
    Raw_FuelLog[[#This Row],[Price_EUR_L]] * (Raw_FuelLog[[#This Row],[Cons_Est_L_100km]]/100)
)</f>
        <v>0.11792340000000003</v>
      </c>
      <c r="V242" s="6">
        <f>SUM(Raw_FuelLog[Amount_EUR]) / SUM(Raw_FuelLog[Distance_km])</f>
        <v>0.10532001395916946</v>
      </c>
      <c r="W242" cm="1">
        <f t="array" ref="W242">IF(Raw_FuelLog[[#This Row],[ID]]=1,0,Raw_FuelLog[[#This Row],[Date]]-INDEX(Raw_FuelLog[Date],Raw_FuelLog[[#This Row],[ID]]-1))</f>
        <v>8</v>
      </c>
      <c r="X242" t="str">
        <f t="shared" si="18"/>
        <v>Single</v>
      </c>
      <c r="Y242" t="str">
        <f t="shared" si="19"/>
        <v>Foreign</v>
      </c>
    </row>
    <row r="243" spans="1:25" x14ac:dyDescent="0.25">
      <c r="A243" s="1">
        <v>242</v>
      </c>
      <c r="B243" s="2">
        <v>45342</v>
      </c>
      <c r="C243" s="1">
        <f t="shared" si="15"/>
        <v>20</v>
      </c>
      <c r="D243" s="1" t="str">
        <f>TEXT(Raw_FuelLog[[#This Row],[Date]], "mmm")</f>
        <v>Feb</v>
      </c>
      <c r="E243" s="1">
        <f t="shared" si="16"/>
        <v>2024</v>
      </c>
      <c r="F243" s="1">
        <v>100022</v>
      </c>
      <c r="G243" s="3">
        <v>70.709999999999994</v>
      </c>
      <c r="H243" s="3">
        <f>AVERAGE(Raw_FuelLog[Amount_EUR])</f>
        <v>43.897381818181827</v>
      </c>
      <c r="I243" s="6">
        <v>1.7490000000000001</v>
      </c>
      <c r="J243" s="6">
        <f>AVERAGE(Raw_FuelLog[Price_EUR_L])</f>
        <v>1.5266109090909097</v>
      </c>
      <c r="K243" s="6">
        <v>40.429000000000002</v>
      </c>
      <c r="L243" s="6">
        <f>AVERAGE(Raw_FuelLog[Volume_L])</f>
        <v>28.621159999999996</v>
      </c>
      <c r="M243" s="3">
        <v>7.37</v>
      </c>
      <c r="N243" t="s">
        <v>52</v>
      </c>
      <c r="O243" t="s">
        <v>33</v>
      </c>
      <c r="P243" s="1">
        <v>1</v>
      </c>
      <c r="Q243" s="6">
        <v>7.37</v>
      </c>
      <c r="R243" s="3">
        <v>6.8584689345885712</v>
      </c>
      <c r="S243" s="1">
        <f t="shared" si="17"/>
        <v>589</v>
      </c>
      <c r="T243" s="7">
        <v>95</v>
      </c>
      <c r="U243" s="20">
        <f>IF(
    OR(Raw_FuelLog[[#This Row],[Cons_Est_L_100km]]="", Raw_FuelLog[[#This Row],[Price_EUR_L]]=""),
    "",
    Raw_FuelLog[[#This Row],[Price_EUR_L]] * (Raw_FuelLog[[#This Row],[Cons_Est_L_100km]]/100)
)</f>
        <v>0.12890130000000002</v>
      </c>
      <c r="V243" s="6">
        <f>SUM(Raw_FuelLog[Amount_EUR]) / SUM(Raw_FuelLog[Distance_km])</f>
        <v>0.10532001395916946</v>
      </c>
      <c r="W243" cm="1">
        <f t="array" ref="W243">IF(Raw_FuelLog[[#This Row],[ID]]=1,0,Raw_FuelLog[[#This Row],[Date]]-INDEX(Raw_FuelLog[Date],Raw_FuelLog[[#This Row],[ID]]-1))</f>
        <v>16</v>
      </c>
      <c r="X243" t="str">
        <f t="shared" si="18"/>
        <v>Single</v>
      </c>
      <c r="Y243" t="str">
        <f t="shared" si="19"/>
        <v>Foreign</v>
      </c>
    </row>
    <row r="244" spans="1:25" x14ac:dyDescent="0.25">
      <c r="A244" s="1">
        <v>243</v>
      </c>
      <c r="B244" s="2">
        <v>45358</v>
      </c>
      <c r="C244" s="1">
        <f t="shared" si="15"/>
        <v>7</v>
      </c>
      <c r="D244" s="1" t="str">
        <f>TEXT(Raw_FuelLog[[#This Row],[Date]], "mmm")</f>
        <v>Mar</v>
      </c>
      <c r="E244" s="1">
        <f t="shared" si="16"/>
        <v>2024</v>
      </c>
      <c r="F244" s="1">
        <v>100587</v>
      </c>
      <c r="G244" s="3">
        <v>40.01</v>
      </c>
      <c r="H244" s="3">
        <f>AVERAGE(Raw_FuelLog[Amount_EUR])</f>
        <v>43.897381818181827</v>
      </c>
      <c r="I244" s="6">
        <v>1.6990000000000001</v>
      </c>
      <c r="J244" s="6">
        <f>AVERAGE(Raw_FuelLog[Price_EUR_L])</f>
        <v>1.5266109090909097</v>
      </c>
      <c r="K244" s="6">
        <v>23.548999999999999</v>
      </c>
      <c r="L244" s="6">
        <f>AVERAGE(Raw_FuelLog[Volume_L])</f>
        <v>28.621159999999996</v>
      </c>
      <c r="N244" t="s">
        <v>52</v>
      </c>
      <c r="O244" t="s">
        <v>33</v>
      </c>
      <c r="P244" s="1">
        <v>0</v>
      </c>
      <c r="Q244" s="6">
        <v>7.2774568965517243</v>
      </c>
      <c r="R244" s="3">
        <v>6.8584689345885712</v>
      </c>
      <c r="S244" s="1">
        <f t="shared" si="17"/>
        <v>565</v>
      </c>
      <c r="T244" s="7">
        <v>95</v>
      </c>
      <c r="U244" s="20">
        <f>IF(
    OR(Raw_FuelLog[[#This Row],[Cons_Est_L_100km]]="", Raw_FuelLog[[#This Row],[Price_EUR_L]]=""),
    "",
    Raw_FuelLog[[#This Row],[Price_EUR_L]] * (Raw_FuelLog[[#This Row],[Cons_Est_L_100km]]/100)
)</f>
        <v>0.12364399267241381</v>
      </c>
      <c r="V244" s="6">
        <f>SUM(Raw_FuelLog[Amount_EUR]) / SUM(Raw_FuelLog[Distance_km])</f>
        <v>0.10532001395916946</v>
      </c>
      <c r="W244" cm="1">
        <f t="array" ref="W244">IF(Raw_FuelLog[[#This Row],[ID]]=1,0,Raw_FuelLog[[#This Row],[Date]]-INDEX(Raw_FuelLog[Date],Raw_FuelLog[[#This Row],[ID]]-1))</f>
        <v>16</v>
      </c>
      <c r="X244" t="str">
        <f t="shared" si="18"/>
        <v>Same Day</v>
      </c>
      <c r="Y244" t="str">
        <f t="shared" si="19"/>
        <v>Foreign</v>
      </c>
    </row>
    <row r="245" spans="1:25" x14ac:dyDescent="0.25">
      <c r="A245" s="1">
        <v>244</v>
      </c>
      <c r="B245" s="2">
        <v>45358</v>
      </c>
      <c r="C245" s="1">
        <f t="shared" si="15"/>
        <v>7</v>
      </c>
      <c r="D245" s="1" t="str">
        <f>TEXT(Raw_FuelLog[[#This Row],[Date]], "mmm")</f>
        <v>Mar</v>
      </c>
      <c r="E245" s="1">
        <f t="shared" si="16"/>
        <v>2024</v>
      </c>
      <c r="F245" s="1">
        <v>100837</v>
      </c>
      <c r="G245" s="3">
        <v>50</v>
      </c>
      <c r="H245" s="3">
        <f>AVERAGE(Raw_FuelLog[Amount_EUR])</f>
        <v>43.897381818181827</v>
      </c>
      <c r="I245" s="6">
        <v>1.5840000000000001</v>
      </c>
      <c r="J245" s="6">
        <f>AVERAGE(Raw_FuelLog[Price_EUR_L])</f>
        <v>1.5266109090909097</v>
      </c>
      <c r="K245" s="6">
        <v>31.565999999999999</v>
      </c>
      <c r="L245" s="6">
        <f>AVERAGE(Raw_FuelLog[Volume_L])</f>
        <v>28.621159999999996</v>
      </c>
      <c r="N245" t="s">
        <v>45</v>
      </c>
      <c r="O245" t="s">
        <v>41</v>
      </c>
      <c r="P245" s="1">
        <v>0</v>
      </c>
      <c r="Q245" s="6">
        <v>7.2365086206896549</v>
      </c>
      <c r="R245" s="3">
        <v>6.8584689345885712</v>
      </c>
      <c r="S245" s="1">
        <f t="shared" si="17"/>
        <v>250</v>
      </c>
      <c r="T245" s="7">
        <v>95</v>
      </c>
      <c r="U245" s="20">
        <f>IF(
    OR(Raw_FuelLog[[#This Row],[Cons_Est_L_100km]]="", Raw_FuelLog[[#This Row],[Price_EUR_L]]=""),
    "",
    Raw_FuelLog[[#This Row],[Price_EUR_L]] * (Raw_FuelLog[[#This Row],[Cons_Est_L_100km]]/100)
)</f>
        <v>0.11462629655172414</v>
      </c>
      <c r="V245" s="6">
        <f>SUM(Raw_FuelLog[Amount_EUR]) / SUM(Raw_FuelLog[Distance_km])</f>
        <v>0.10532001395916946</v>
      </c>
      <c r="W245" cm="1">
        <f t="array" ref="W245">IF(Raw_FuelLog[[#This Row],[ID]]=1,0,Raw_FuelLog[[#This Row],[Date]]-INDEX(Raw_FuelLog[Date],Raw_FuelLog[[#This Row],[ID]]-1))</f>
        <v>0</v>
      </c>
      <c r="X245" t="str">
        <f t="shared" si="18"/>
        <v>Same Day</v>
      </c>
      <c r="Y245" t="str">
        <f t="shared" si="19"/>
        <v>Foreign</v>
      </c>
    </row>
    <row r="246" spans="1:25" x14ac:dyDescent="0.25">
      <c r="A246" s="1">
        <v>245</v>
      </c>
      <c r="B246" s="2">
        <v>45359</v>
      </c>
      <c r="C246" s="1">
        <f t="shared" si="15"/>
        <v>8</v>
      </c>
      <c r="D246" s="1" t="str">
        <f>TEXT(Raw_FuelLog[[#This Row],[Date]], "mmm")</f>
        <v>Mar</v>
      </c>
      <c r="E246" s="1">
        <f t="shared" si="16"/>
        <v>2024</v>
      </c>
      <c r="F246" s="1">
        <v>101182</v>
      </c>
      <c r="G246" s="3">
        <v>48.14</v>
      </c>
      <c r="H246" s="3">
        <f>AVERAGE(Raw_FuelLog[Amount_EUR])</f>
        <v>43.897381818181827</v>
      </c>
      <c r="I246" s="6">
        <v>1.583</v>
      </c>
      <c r="J246" s="6">
        <f>AVERAGE(Raw_FuelLog[Price_EUR_L])</f>
        <v>1.5266109090909097</v>
      </c>
      <c r="K246" s="6">
        <v>30.411000000000001</v>
      </c>
      <c r="L246" s="6">
        <f>AVERAGE(Raw_FuelLog[Volume_L])</f>
        <v>28.621159999999996</v>
      </c>
      <c r="M246" s="3">
        <v>7.18</v>
      </c>
      <c r="N246" t="s">
        <v>44</v>
      </c>
      <c r="O246" t="s">
        <v>41</v>
      </c>
      <c r="P246" s="1">
        <v>1</v>
      </c>
      <c r="Q246" s="6">
        <v>7.18</v>
      </c>
      <c r="R246" s="3">
        <v>6.8584689345885712</v>
      </c>
      <c r="S246" s="1">
        <f t="shared" si="17"/>
        <v>345</v>
      </c>
      <c r="T246" s="7">
        <v>95</v>
      </c>
      <c r="U246" s="20">
        <f>IF(
    OR(Raw_FuelLog[[#This Row],[Cons_Est_L_100km]]="", Raw_FuelLog[[#This Row],[Price_EUR_L]]=""),
    "",
    Raw_FuelLog[[#This Row],[Price_EUR_L]] * (Raw_FuelLog[[#This Row],[Cons_Est_L_100km]]/100)
)</f>
        <v>0.11365940000000001</v>
      </c>
      <c r="V246" s="6">
        <f>SUM(Raw_FuelLog[Amount_EUR]) / SUM(Raw_FuelLog[Distance_km])</f>
        <v>0.10532001395916946</v>
      </c>
      <c r="W246" cm="1">
        <f t="array" ref="W246">IF(Raw_FuelLog[[#This Row],[ID]]=1,0,Raw_FuelLog[[#This Row],[Date]]-INDEX(Raw_FuelLog[Date],Raw_FuelLog[[#This Row],[ID]]-1))</f>
        <v>1</v>
      </c>
      <c r="X246" t="str">
        <f t="shared" si="18"/>
        <v>Single</v>
      </c>
      <c r="Y246" t="str">
        <f t="shared" si="19"/>
        <v>Foreign</v>
      </c>
    </row>
    <row r="247" spans="1:25" x14ac:dyDescent="0.25">
      <c r="A247" s="1">
        <v>246</v>
      </c>
      <c r="B247" s="2">
        <v>45362</v>
      </c>
      <c r="C247" s="1">
        <f t="shared" si="15"/>
        <v>11</v>
      </c>
      <c r="D247" s="1" t="str">
        <f>TEXT(Raw_FuelLog[[#This Row],[Date]], "mmm")</f>
        <v>Mar</v>
      </c>
      <c r="E247" s="1">
        <f t="shared" si="16"/>
        <v>2024</v>
      </c>
      <c r="F247" s="1">
        <v>101629</v>
      </c>
      <c r="G247" s="3">
        <v>30.06</v>
      </c>
      <c r="H247" s="3">
        <f>AVERAGE(Raw_FuelLog[Amount_EUR])</f>
        <v>43.897381818181827</v>
      </c>
      <c r="I247" s="6">
        <v>1.639</v>
      </c>
      <c r="J247" s="6">
        <f>AVERAGE(Raw_FuelLog[Price_EUR_L])</f>
        <v>1.5266109090909097</v>
      </c>
      <c r="K247" s="6">
        <v>18.34</v>
      </c>
      <c r="L247" s="6">
        <f>AVERAGE(Raw_FuelLog[Volume_L])</f>
        <v>28.621159999999996</v>
      </c>
      <c r="N247" t="s">
        <v>39</v>
      </c>
      <c r="O247" t="s">
        <v>26</v>
      </c>
      <c r="P247" s="1">
        <v>0</v>
      </c>
      <c r="Q247" s="6">
        <v>7.1701830161054172</v>
      </c>
      <c r="R247" s="3">
        <v>6.8584689345885712</v>
      </c>
      <c r="S247" s="1">
        <f t="shared" si="17"/>
        <v>447</v>
      </c>
      <c r="T247" s="7">
        <v>95</v>
      </c>
      <c r="U247" s="20">
        <f>IF(
    OR(Raw_FuelLog[[#This Row],[Cons_Est_L_100km]]="", Raw_FuelLog[[#This Row],[Price_EUR_L]]=""),
    "",
    Raw_FuelLog[[#This Row],[Price_EUR_L]] * (Raw_FuelLog[[#This Row],[Cons_Est_L_100km]]/100)
)</f>
        <v>0.1175192996339678</v>
      </c>
      <c r="V247" s="6">
        <f>SUM(Raw_FuelLog[Amount_EUR]) / SUM(Raw_FuelLog[Distance_km])</f>
        <v>0.10532001395916946</v>
      </c>
      <c r="W247" cm="1">
        <f t="array" ref="W247">IF(Raw_FuelLog[[#This Row],[ID]]=1,0,Raw_FuelLog[[#This Row],[Date]]-INDEX(Raw_FuelLog[Date],Raw_FuelLog[[#This Row],[ID]]-1))</f>
        <v>3</v>
      </c>
      <c r="X247" t="str">
        <f t="shared" si="18"/>
        <v>Single</v>
      </c>
      <c r="Y247" t="str">
        <f t="shared" si="19"/>
        <v>Domestic</v>
      </c>
    </row>
    <row r="248" spans="1:25" x14ac:dyDescent="0.25">
      <c r="A248" s="1">
        <v>247</v>
      </c>
      <c r="B248" s="2">
        <v>45377</v>
      </c>
      <c r="C248" s="1">
        <f t="shared" si="15"/>
        <v>26</v>
      </c>
      <c r="D248" s="1" t="str">
        <f>TEXT(Raw_FuelLog[[#This Row],[Date]], "mmm")</f>
        <v>Mar</v>
      </c>
      <c r="E248" s="1">
        <f t="shared" si="16"/>
        <v>2024</v>
      </c>
      <c r="F248" s="1">
        <v>101934</v>
      </c>
      <c r="G248" s="3">
        <v>40</v>
      </c>
      <c r="H248" s="3">
        <f>AVERAGE(Raw_FuelLog[Amount_EUR])</f>
        <v>43.897381818181827</v>
      </c>
      <c r="I248" s="6">
        <v>1.649</v>
      </c>
      <c r="J248" s="6">
        <f>AVERAGE(Raw_FuelLog[Price_EUR_L])</f>
        <v>1.5266109090909097</v>
      </c>
      <c r="K248" s="6">
        <v>24.257000000000001</v>
      </c>
      <c r="L248" s="6">
        <f>AVERAGE(Raw_FuelLog[Volume_L])</f>
        <v>28.621159999999996</v>
      </c>
      <c r="N248" t="s">
        <v>27</v>
      </c>
      <c r="O248" t="s">
        <v>26</v>
      </c>
      <c r="P248" s="1">
        <v>0</v>
      </c>
      <c r="Q248" s="6">
        <v>7.1634846266471452</v>
      </c>
      <c r="R248" s="3">
        <v>6.8584689345885712</v>
      </c>
      <c r="S248" s="1">
        <f t="shared" si="17"/>
        <v>305</v>
      </c>
      <c r="T248" s="7">
        <v>95</v>
      </c>
      <c r="U248" s="20">
        <f>IF(
    OR(Raw_FuelLog[[#This Row],[Cons_Est_L_100km]]="", Raw_FuelLog[[#This Row],[Price_EUR_L]]=""),
    "",
    Raw_FuelLog[[#This Row],[Price_EUR_L]] * (Raw_FuelLog[[#This Row],[Cons_Est_L_100km]]/100)
)</f>
        <v>0.11812586149341144</v>
      </c>
      <c r="V248" s="6">
        <f>SUM(Raw_FuelLog[Amount_EUR]) / SUM(Raw_FuelLog[Distance_km])</f>
        <v>0.10532001395916946</v>
      </c>
      <c r="W248" cm="1">
        <f t="array" ref="W248">IF(Raw_FuelLog[[#This Row],[ID]]=1,0,Raw_FuelLog[[#This Row],[Date]]-INDEX(Raw_FuelLog[Date],Raw_FuelLog[[#This Row],[ID]]-1))</f>
        <v>15</v>
      </c>
      <c r="X248" t="str">
        <f t="shared" si="18"/>
        <v>Single</v>
      </c>
      <c r="Y248" t="str">
        <f t="shared" si="19"/>
        <v>Domestic</v>
      </c>
    </row>
    <row r="249" spans="1:25" x14ac:dyDescent="0.25">
      <c r="A249" s="1">
        <v>248</v>
      </c>
      <c r="B249" s="2">
        <v>45388</v>
      </c>
      <c r="C249" s="1">
        <f t="shared" si="15"/>
        <v>6</v>
      </c>
      <c r="D249" s="1" t="str">
        <f>TEXT(Raw_FuelLog[[#This Row],[Date]], "mmm")</f>
        <v>Apr</v>
      </c>
      <c r="E249" s="1">
        <f t="shared" si="16"/>
        <v>2024</v>
      </c>
      <c r="F249" s="1">
        <v>102262</v>
      </c>
      <c r="G249" s="3">
        <v>35.03</v>
      </c>
      <c r="H249" s="3">
        <f>AVERAGE(Raw_FuelLog[Amount_EUR])</f>
        <v>43.897381818181827</v>
      </c>
      <c r="I249" s="6">
        <v>1.7190000000000001</v>
      </c>
      <c r="J249" s="6">
        <f>AVERAGE(Raw_FuelLog[Price_EUR_L])</f>
        <v>1.5266109090909097</v>
      </c>
      <c r="K249" s="6">
        <v>20.378</v>
      </c>
      <c r="L249" s="6">
        <f>AVERAGE(Raw_FuelLog[Volume_L])</f>
        <v>28.621159999999996</v>
      </c>
      <c r="N249" t="s">
        <v>27</v>
      </c>
      <c r="O249" t="s">
        <v>26</v>
      </c>
      <c r="P249" s="1">
        <v>0</v>
      </c>
      <c r="Q249" s="6">
        <v>7.1562811127379211</v>
      </c>
      <c r="R249" s="3">
        <v>6.8584689345885712</v>
      </c>
      <c r="S249" s="1">
        <f t="shared" si="17"/>
        <v>328</v>
      </c>
      <c r="T249" s="7">
        <v>95</v>
      </c>
      <c r="U249" s="20">
        <f>IF(
    OR(Raw_FuelLog[[#This Row],[Cons_Est_L_100km]]="", Raw_FuelLog[[#This Row],[Price_EUR_L]]=""),
    "",
    Raw_FuelLog[[#This Row],[Price_EUR_L]] * (Raw_FuelLog[[#This Row],[Cons_Est_L_100km]]/100)
)</f>
        <v>0.12301647232796487</v>
      </c>
      <c r="V249" s="6">
        <f>SUM(Raw_FuelLog[Amount_EUR]) / SUM(Raw_FuelLog[Distance_km])</f>
        <v>0.10532001395916946</v>
      </c>
      <c r="W249" cm="1">
        <f t="array" ref="W249">IF(Raw_FuelLog[[#This Row],[ID]]=1,0,Raw_FuelLog[[#This Row],[Date]]-INDEX(Raw_FuelLog[Date],Raw_FuelLog[[#This Row],[ID]]-1))</f>
        <v>11</v>
      </c>
      <c r="X249" t="str">
        <f t="shared" si="18"/>
        <v>Single</v>
      </c>
      <c r="Y249" t="str">
        <f t="shared" si="19"/>
        <v>Domestic</v>
      </c>
    </row>
    <row r="250" spans="1:25" x14ac:dyDescent="0.25">
      <c r="A250" s="1">
        <v>249</v>
      </c>
      <c r="B250" s="2">
        <v>45392</v>
      </c>
      <c r="C250" s="1">
        <f t="shared" si="15"/>
        <v>10</v>
      </c>
      <c r="D250" s="1" t="str">
        <f>TEXT(Raw_FuelLog[[#This Row],[Date]], "mmm")</f>
        <v>Apr</v>
      </c>
      <c r="E250" s="1">
        <f t="shared" si="16"/>
        <v>2024</v>
      </c>
      <c r="F250" s="1">
        <v>102548</v>
      </c>
      <c r="G250" s="3">
        <v>59.34</v>
      </c>
      <c r="H250" s="3">
        <f>AVERAGE(Raw_FuelLog[Amount_EUR])</f>
        <v>43.897381818181827</v>
      </c>
      <c r="I250" s="6">
        <v>1.6919999999999999</v>
      </c>
      <c r="J250" s="6">
        <f>AVERAGE(Raw_FuelLog[Price_EUR_L])</f>
        <v>1.5266109090909097</v>
      </c>
      <c r="K250" s="6">
        <v>35.070999999999998</v>
      </c>
      <c r="L250" s="6">
        <f>AVERAGE(Raw_FuelLog[Volume_L])</f>
        <v>28.621159999999996</v>
      </c>
      <c r="M250" s="3">
        <v>7.15</v>
      </c>
      <c r="N250" t="s">
        <v>28</v>
      </c>
      <c r="O250" t="s">
        <v>26</v>
      </c>
      <c r="P250" s="1">
        <v>1</v>
      </c>
      <c r="Q250" s="6">
        <v>7.15</v>
      </c>
      <c r="R250" s="3">
        <v>6.8584689345885712</v>
      </c>
      <c r="S250" s="1">
        <f t="shared" si="17"/>
        <v>286</v>
      </c>
      <c r="T250" s="7">
        <v>95</v>
      </c>
      <c r="U250" s="20">
        <f>IF(
    OR(Raw_FuelLog[[#This Row],[Cons_Est_L_100km]]="", Raw_FuelLog[[#This Row],[Price_EUR_L]]=""),
    "",
    Raw_FuelLog[[#This Row],[Price_EUR_L]] * (Raw_FuelLog[[#This Row],[Cons_Est_L_100km]]/100)
)</f>
        <v>0.12097800000000002</v>
      </c>
      <c r="V250" s="6">
        <f>SUM(Raw_FuelLog[Amount_EUR]) / SUM(Raw_FuelLog[Distance_km])</f>
        <v>0.10532001395916946</v>
      </c>
      <c r="W250" cm="1">
        <f t="array" ref="W250">IF(Raw_FuelLog[[#This Row],[ID]]=1,0,Raw_FuelLog[[#This Row],[Date]]-INDEX(Raw_FuelLog[Date],Raw_FuelLog[[#This Row],[ID]]-1))</f>
        <v>4</v>
      </c>
      <c r="X250" t="str">
        <f t="shared" si="18"/>
        <v>Single</v>
      </c>
      <c r="Y250" t="str">
        <f t="shared" si="19"/>
        <v>Domestic</v>
      </c>
    </row>
    <row r="251" spans="1:25" x14ac:dyDescent="0.25">
      <c r="A251" s="1">
        <v>250</v>
      </c>
      <c r="B251" s="2">
        <v>45400</v>
      </c>
      <c r="C251" s="1">
        <f t="shared" si="15"/>
        <v>18</v>
      </c>
      <c r="D251" s="1" t="str">
        <f>TEXT(Raw_FuelLog[[#This Row],[Date]], "mmm")</f>
        <v>Apr</v>
      </c>
      <c r="E251" s="1">
        <f t="shared" si="16"/>
        <v>2024</v>
      </c>
      <c r="F251" s="1">
        <v>103127</v>
      </c>
      <c r="G251" s="3">
        <v>39.1</v>
      </c>
      <c r="H251" s="3">
        <f>AVERAGE(Raw_FuelLog[Amount_EUR])</f>
        <v>43.897381818181827</v>
      </c>
      <c r="I251" s="6">
        <v>1.7090000000000001</v>
      </c>
      <c r="J251" s="6">
        <f>AVERAGE(Raw_FuelLog[Price_EUR_L])</f>
        <v>1.5266109090909097</v>
      </c>
      <c r="K251" s="6">
        <v>22.879000000000001</v>
      </c>
      <c r="L251" s="6">
        <f>AVERAGE(Raw_FuelLog[Volume_L])</f>
        <v>28.621159999999996</v>
      </c>
      <c r="N251" t="s">
        <v>59</v>
      </c>
      <c r="O251" t="s">
        <v>26</v>
      </c>
      <c r="P251" s="1">
        <v>0</v>
      </c>
      <c r="Q251" s="6">
        <v>6.9166498740554161</v>
      </c>
      <c r="R251" s="3">
        <v>6.8584689345885712</v>
      </c>
      <c r="S251" s="1">
        <f t="shared" si="17"/>
        <v>579</v>
      </c>
      <c r="T251" s="7">
        <v>95</v>
      </c>
      <c r="U251" s="20">
        <f>IF(
    OR(Raw_FuelLog[[#This Row],[Cons_Est_L_100km]]="", Raw_FuelLog[[#This Row],[Price_EUR_L]]=""),
    "",
    Raw_FuelLog[[#This Row],[Price_EUR_L]] * (Raw_FuelLog[[#This Row],[Cons_Est_L_100km]]/100)
)</f>
        <v>0.11820554634760708</v>
      </c>
      <c r="V251" s="6">
        <f>SUM(Raw_FuelLog[Amount_EUR]) / SUM(Raw_FuelLog[Distance_km])</f>
        <v>0.10532001395916946</v>
      </c>
      <c r="W251" cm="1">
        <f t="array" ref="W251">IF(Raw_FuelLog[[#This Row],[ID]]=1,0,Raw_FuelLog[[#This Row],[Date]]-INDEX(Raw_FuelLog[Date],Raw_FuelLog[[#This Row],[ID]]-1))</f>
        <v>8</v>
      </c>
      <c r="X251" t="str">
        <f t="shared" si="18"/>
        <v>Single</v>
      </c>
      <c r="Y251" t="str">
        <f t="shared" si="19"/>
        <v>Domestic</v>
      </c>
    </row>
    <row r="252" spans="1:25" x14ac:dyDescent="0.25">
      <c r="A252" s="1">
        <v>251</v>
      </c>
      <c r="B252" s="2">
        <v>45406</v>
      </c>
      <c r="C252" s="1">
        <f t="shared" si="15"/>
        <v>24</v>
      </c>
      <c r="D252" s="1" t="str">
        <f>TEXT(Raw_FuelLog[[#This Row],[Date]], "mmm")</f>
        <v>Apr</v>
      </c>
      <c r="E252" s="1">
        <f t="shared" si="16"/>
        <v>2024</v>
      </c>
      <c r="F252" s="1">
        <v>103342</v>
      </c>
      <c r="G252" s="3">
        <v>53.18</v>
      </c>
      <c r="H252" s="3">
        <f>AVERAGE(Raw_FuelLog[Amount_EUR])</f>
        <v>43.897381818181827</v>
      </c>
      <c r="I252" s="6">
        <v>1.5669999999999999</v>
      </c>
      <c r="J252" s="6">
        <f>AVERAGE(Raw_FuelLog[Price_EUR_L])</f>
        <v>1.5266109090909097</v>
      </c>
      <c r="K252" s="6">
        <v>33.93</v>
      </c>
      <c r="L252" s="6">
        <f>AVERAGE(Raw_FuelLog[Volume_L])</f>
        <v>28.621159999999996</v>
      </c>
      <c r="M252" s="3">
        <v>6.83</v>
      </c>
      <c r="N252" t="s">
        <v>63</v>
      </c>
      <c r="O252" t="s">
        <v>30</v>
      </c>
      <c r="P252" s="1">
        <v>1</v>
      </c>
      <c r="Q252" s="6">
        <v>6.83</v>
      </c>
      <c r="R252" s="3">
        <v>6.8584689345885712</v>
      </c>
      <c r="S252" s="1">
        <f t="shared" si="17"/>
        <v>215</v>
      </c>
      <c r="T252" s="7">
        <v>95</v>
      </c>
      <c r="U252" s="20">
        <f>IF(
    OR(Raw_FuelLog[[#This Row],[Cons_Est_L_100km]]="", Raw_FuelLog[[#This Row],[Price_EUR_L]]=""),
    "",
    Raw_FuelLog[[#This Row],[Price_EUR_L]] * (Raw_FuelLog[[#This Row],[Cons_Est_L_100km]]/100)
)</f>
        <v>0.1070261</v>
      </c>
      <c r="V252" s="6">
        <f>SUM(Raw_FuelLog[Amount_EUR]) / SUM(Raw_FuelLog[Distance_km])</f>
        <v>0.10532001395916946</v>
      </c>
      <c r="W252" cm="1">
        <f t="array" ref="W252">IF(Raw_FuelLog[[#This Row],[ID]]=1,0,Raw_FuelLog[[#This Row],[Date]]-INDEX(Raw_FuelLog[Date],Raw_FuelLog[[#This Row],[ID]]-1))</f>
        <v>6</v>
      </c>
      <c r="X252" t="str">
        <f t="shared" si="18"/>
        <v>Single</v>
      </c>
      <c r="Y252" t="str">
        <f t="shared" si="19"/>
        <v>Foreign</v>
      </c>
    </row>
    <row r="253" spans="1:25" x14ac:dyDescent="0.25">
      <c r="A253" s="1">
        <v>252</v>
      </c>
      <c r="B253" s="2">
        <v>45423</v>
      </c>
      <c r="C253" s="1">
        <f t="shared" si="15"/>
        <v>11</v>
      </c>
      <c r="D253" s="1" t="str">
        <f>TEXT(Raw_FuelLog[[#This Row],[Date]], "mmm")</f>
        <v>May</v>
      </c>
      <c r="E253" s="1">
        <f t="shared" si="16"/>
        <v>2024</v>
      </c>
      <c r="F253" s="1">
        <v>103965</v>
      </c>
      <c r="G253" s="3">
        <v>67</v>
      </c>
      <c r="H253" s="3">
        <f>AVERAGE(Raw_FuelLog[Amount_EUR])</f>
        <v>43.897381818181827</v>
      </c>
      <c r="I253" s="6">
        <v>1.5740000000000001</v>
      </c>
      <c r="J253" s="6">
        <f>AVERAGE(Raw_FuelLog[Price_EUR_L])</f>
        <v>1.5266109090909097</v>
      </c>
      <c r="K253" s="6">
        <v>42.56</v>
      </c>
      <c r="L253" s="6">
        <f>AVERAGE(Raw_FuelLog[Volume_L])</f>
        <v>28.621159999999996</v>
      </c>
      <c r="M253" s="3">
        <v>6.98</v>
      </c>
      <c r="N253" t="s">
        <v>63</v>
      </c>
      <c r="O253" t="s">
        <v>30</v>
      </c>
      <c r="P253" s="1">
        <v>1</v>
      </c>
      <c r="Q253" s="6">
        <v>6.98</v>
      </c>
      <c r="R253" s="3">
        <v>6.8584689345885712</v>
      </c>
      <c r="S253" s="1">
        <f t="shared" si="17"/>
        <v>623</v>
      </c>
      <c r="T253" s="7">
        <v>95</v>
      </c>
      <c r="U253" s="20">
        <f>IF(
    OR(Raw_FuelLog[[#This Row],[Cons_Est_L_100km]]="", Raw_FuelLog[[#This Row],[Price_EUR_L]]=""),
    "",
    Raw_FuelLog[[#This Row],[Price_EUR_L]] * (Raw_FuelLog[[#This Row],[Cons_Est_L_100km]]/100)
)</f>
        <v>0.10986520000000001</v>
      </c>
      <c r="V253" s="6">
        <f>SUM(Raw_FuelLog[Amount_EUR]) / SUM(Raw_FuelLog[Distance_km])</f>
        <v>0.10532001395916946</v>
      </c>
      <c r="W253" cm="1">
        <f t="array" ref="W253">IF(Raw_FuelLog[[#This Row],[ID]]=1,0,Raw_FuelLog[[#This Row],[Date]]-INDEX(Raw_FuelLog[Date],Raw_FuelLog[[#This Row],[ID]]-1))</f>
        <v>17</v>
      </c>
      <c r="X253" t="str">
        <f t="shared" si="18"/>
        <v>Single</v>
      </c>
      <c r="Y253" t="str">
        <f t="shared" si="19"/>
        <v>Foreign</v>
      </c>
    </row>
    <row r="254" spans="1:25" x14ac:dyDescent="0.25">
      <c r="A254" s="1">
        <v>253</v>
      </c>
      <c r="B254" s="2">
        <v>45441</v>
      </c>
      <c r="C254" s="1">
        <f t="shared" si="15"/>
        <v>29</v>
      </c>
      <c r="D254" s="1" t="str">
        <f>TEXT(Raw_FuelLog[[#This Row],[Date]], "mmm")</f>
        <v>May</v>
      </c>
      <c r="E254" s="1">
        <f t="shared" si="16"/>
        <v>2024</v>
      </c>
      <c r="F254" s="1">
        <v>104553</v>
      </c>
      <c r="G254" s="3">
        <v>66.900000000000006</v>
      </c>
      <c r="H254" s="3">
        <f>AVERAGE(Raw_FuelLog[Amount_EUR])</f>
        <v>43.897381818181827</v>
      </c>
      <c r="I254" s="6">
        <v>1.629</v>
      </c>
      <c r="J254" s="6">
        <f>AVERAGE(Raw_FuelLog[Price_EUR_L])</f>
        <v>1.5266109090909097</v>
      </c>
      <c r="K254" s="6">
        <v>41.067999999999998</v>
      </c>
      <c r="L254" s="6">
        <f>AVERAGE(Raw_FuelLog[Volume_L])</f>
        <v>28.621159999999996</v>
      </c>
      <c r="M254" s="3">
        <v>6.83</v>
      </c>
      <c r="N254" t="s">
        <v>39</v>
      </c>
      <c r="O254" t="s">
        <v>26</v>
      </c>
      <c r="P254" s="1">
        <v>1</v>
      </c>
      <c r="Q254" s="6">
        <v>6.83</v>
      </c>
      <c r="R254" s="3">
        <v>6.8584689345885703</v>
      </c>
      <c r="S254" s="1">
        <f t="shared" si="17"/>
        <v>588</v>
      </c>
      <c r="T254" s="7">
        <v>95</v>
      </c>
      <c r="U254" s="20">
        <f>IF(
    OR(Raw_FuelLog[[#This Row],[Cons_Est_L_100km]]="", Raw_FuelLog[[#This Row],[Price_EUR_L]]=""),
    "",
    Raw_FuelLog[[#This Row],[Price_EUR_L]] * (Raw_FuelLog[[#This Row],[Cons_Est_L_100km]]/100)
)</f>
        <v>0.1112607</v>
      </c>
      <c r="V254" s="6">
        <f>SUM(Raw_FuelLog[Amount_EUR]) / SUM(Raw_FuelLog[Distance_km])</f>
        <v>0.10532001395916946</v>
      </c>
      <c r="W254" cm="1">
        <f t="array" ref="W254">IF(Raw_FuelLog[[#This Row],[ID]]=1,0,Raw_FuelLog[[#This Row],[Date]]-INDEX(Raw_FuelLog[Date],Raw_FuelLog[[#This Row],[ID]]-1))</f>
        <v>18</v>
      </c>
      <c r="X254" t="str">
        <f t="shared" si="18"/>
        <v>Single</v>
      </c>
      <c r="Y254" t="str">
        <f t="shared" si="19"/>
        <v>Domestic</v>
      </c>
    </row>
    <row r="255" spans="1:25" x14ac:dyDescent="0.25">
      <c r="A255" s="1">
        <v>254</v>
      </c>
      <c r="B255" s="2">
        <v>45447</v>
      </c>
      <c r="C255" s="1">
        <f t="shared" si="15"/>
        <v>4</v>
      </c>
      <c r="D255" s="1" t="str">
        <f>TEXT(Raw_FuelLog[[#This Row],[Date]], "mmm")</f>
        <v>Jun</v>
      </c>
      <c r="E255" s="1">
        <f t="shared" si="16"/>
        <v>2024</v>
      </c>
      <c r="F255" s="1">
        <v>104986</v>
      </c>
      <c r="G255" s="3">
        <v>47.87</v>
      </c>
      <c r="H255" s="3">
        <f>AVERAGE(Raw_FuelLog[Amount_EUR])</f>
        <v>43.897381818181827</v>
      </c>
      <c r="I255" s="6">
        <v>1.619</v>
      </c>
      <c r="J255" s="6">
        <f>AVERAGE(Raw_FuelLog[Price_EUR_L])</f>
        <v>1.5266109090909097</v>
      </c>
      <c r="K255" s="6">
        <v>29.568000000000001</v>
      </c>
      <c r="L255" s="6">
        <f>AVERAGE(Raw_FuelLog[Volume_L])</f>
        <v>28.621159999999996</v>
      </c>
      <c r="M255" s="3">
        <v>7.13</v>
      </c>
      <c r="N255" t="s">
        <v>39</v>
      </c>
      <c r="O255" t="s">
        <v>26</v>
      </c>
      <c r="P255" s="1">
        <v>1</v>
      </c>
      <c r="Q255" s="6">
        <v>7.13</v>
      </c>
      <c r="R255" s="3">
        <v>6.8584689345885712</v>
      </c>
      <c r="S255" s="1">
        <f t="shared" si="17"/>
        <v>433</v>
      </c>
      <c r="T255" s="7">
        <v>95</v>
      </c>
      <c r="U255" s="20">
        <f>IF(
    OR(Raw_FuelLog[[#This Row],[Cons_Est_L_100km]]="", Raw_FuelLog[[#This Row],[Price_EUR_L]]=""),
    "",
    Raw_FuelLog[[#This Row],[Price_EUR_L]] * (Raw_FuelLog[[#This Row],[Cons_Est_L_100km]]/100)
)</f>
        <v>0.1154347</v>
      </c>
      <c r="V255" s="6">
        <f>SUM(Raw_FuelLog[Amount_EUR]) / SUM(Raw_FuelLog[Distance_km])</f>
        <v>0.10532001395916946</v>
      </c>
      <c r="W255" cm="1">
        <f t="array" ref="W255">IF(Raw_FuelLog[[#This Row],[ID]]=1,0,Raw_FuelLog[[#This Row],[Date]]-INDEX(Raw_FuelLog[Date],Raw_FuelLog[[#This Row],[ID]]-1))</f>
        <v>6</v>
      </c>
      <c r="X255" t="str">
        <f t="shared" si="18"/>
        <v>Single</v>
      </c>
      <c r="Y255" t="str">
        <f t="shared" si="19"/>
        <v>Domestic</v>
      </c>
    </row>
    <row r="256" spans="1:25" x14ac:dyDescent="0.25">
      <c r="A256" s="1">
        <v>255</v>
      </c>
      <c r="B256" s="2">
        <v>45455</v>
      </c>
      <c r="C256" s="1">
        <f t="shared" si="15"/>
        <v>12</v>
      </c>
      <c r="D256" s="1" t="str">
        <f>TEXT(Raw_FuelLog[[#This Row],[Date]], "mmm")</f>
        <v>Jun</v>
      </c>
      <c r="E256" s="1">
        <f t="shared" si="16"/>
        <v>2024</v>
      </c>
      <c r="F256" s="1">
        <v>105518</v>
      </c>
      <c r="G256" s="3">
        <v>60.24</v>
      </c>
      <c r="H256" s="3">
        <f>AVERAGE(Raw_FuelLog[Amount_EUR])</f>
        <v>43.897381818181827</v>
      </c>
      <c r="I256" s="6">
        <v>1.589</v>
      </c>
      <c r="J256" s="6">
        <f>AVERAGE(Raw_FuelLog[Price_EUR_L])</f>
        <v>1.5266109090909097</v>
      </c>
      <c r="K256" s="6">
        <v>37.911000000000001</v>
      </c>
      <c r="L256" s="6">
        <f>AVERAGE(Raw_FuelLog[Volume_L])</f>
        <v>28.621159999999996</v>
      </c>
      <c r="M256" s="3">
        <v>6.69</v>
      </c>
      <c r="N256" t="s">
        <v>64</v>
      </c>
      <c r="O256" t="s">
        <v>26</v>
      </c>
      <c r="P256" s="1">
        <v>1</v>
      </c>
      <c r="Q256" s="6">
        <v>6.69</v>
      </c>
      <c r="R256" s="3">
        <v>6.8584689345885712</v>
      </c>
      <c r="S256" s="1">
        <f t="shared" si="17"/>
        <v>532</v>
      </c>
      <c r="T256" s="7">
        <v>95</v>
      </c>
      <c r="U256" s="20">
        <f>IF(
    OR(Raw_FuelLog[[#This Row],[Cons_Est_L_100km]]="", Raw_FuelLog[[#This Row],[Price_EUR_L]]=""),
    "",
    Raw_FuelLog[[#This Row],[Price_EUR_L]] * (Raw_FuelLog[[#This Row],[Cons_Est_L_100km]]/100)
)</f>
        <v>0.1063041</v>
      </c>
      <c r="V256" s="6">
        <f>SUM(Raw_FuelLog[Amount_EUR]) / SUM(Raw_FuelLog[Distance_km])</f>
        <v>0.10532001395916946</v>
      </c>
      <c r="W256" cm="1">
        <f t="array" ref="W256">IF(Raw_FuelLog[[#This Row],[ID]]=1,0,Raw_FuelLog[[#This Row],[Date]]-INDEX(Raw_FuelLog[Date],Raw_FuelLog[[#This Row],[ID]]-1))</f>
        <v>8</v>
      </c>
      <c r="X256" t="str">
        <f t="shared" si="18"/>
        <v>Single</v>
      </c>
      <c r="Y256" t="str">
        <f t="shared" si="19"/>
        <v>Domestic</v>
      </c>
    </row>
    <row r="257" spans="1:25" x14ac:dyDescent="0.25">
      <c r="A257" s="1">
        <v>256</v>
      </c>
      <c r="B257" s="2">
        <v>45476</v>
      </c>
      <c r="C257" s="1">
        <f t="shared" si="15"/>
        <v>3</v>
      </c>
      <c r="D257" s="1" t="str">
        <f>TEXT(Raw_FuelLog[[#This Row],[Date]], "mmm")</f>
        <v>Jul</v>
      </c>
      <c r="E257" s="1">
        <f t="shared" si="16"/>
        <v>2024</v>
      </c>
      <c r="F257" s="1">
        <v>106095</v>
      </c>
      <c r="G257" s="3">
        <v>62.9</v>
      </c>
      <c r="H257" s="3">
        <f>AVERAGE(Raw_FuelLog[Amount_EUR])</f>
        <v>43.897381818181827</v>
      </c>
      <c r="I257" s="6">
        <v>1.629</v>
      </c>
      <c r="J257" s="6">
        <f>AVERAGE(Raw_FuelLog[Price_EUR_L])</f>
        <v>1.5266109090909097</v>
      </c>
      <c r="K257" s="6">
        <v>38.613</v>
      </c>
      <c r="L257" s="6">
        <f>AVERAGE(Raw_FuelLog[Volume_L])</f>
        <v>28.621159999999996</v>
      </c>
      <c r="M257" s="3">
        <v>8.74</v>
      </c>
      <c r="N257" t="s">
        <v>39</v>
      </c>
      <c r="O257" t="s">
        <v>26</v>
      </c>
      <c r="P257" s="1">
        <v>1</v>
      </c>
      <c r="Q257" s="6">
        <v>8.74</v>
      </c>
      <c r="R257" s="3">
        <v>6.8584689345885712</v>
      </c>
      <c r="S257" s="1">
        <f t="shared" si="17"/>
        <v>577</v>
      </c>
      <c r="T257" s="7">
        <v>95</v>
      </c>
      <c r="U257" s="20">
        <f>IF(
    OR(Raw_FuelLog[[#This Row],[Cons_Est_L_100km]]="", Raw_FuelLog[[#This Row],[Price_EUR_L]]=""),
    "",
    Raw_FuelLog[[#This Row],[Price_EUR_L]] * (Raw_FuelLog[[#This Row],[Cons_Est_L_100km]]/100)
)</f>
        <v>0.14237460000000002</v>
      </c>
      <c r="V257" s="6">
        <f>SUM(Raw_FuelLog[Amount_EUR]) / SUM(Raw_FuelLog[Distance_km])</f>
        <v>0.10532001395916946</v>
      </c>
      <c r="W257" cm="1">
        <f t="array" ref="W257">IF(Raw_FuelLog[[#This Row],[ID]]=1,0,Raw_FuelLog[[#This Row],[Date]]-INDEX(Raw_FuelLog[Date],Raw_FuelLog[[#This Row],[ID]]-1))</f>
        <v>21</v>
      </c>
      <c r="X257" t="str">
        <f t="shared" si="18"/>
        <v>Single</v>
      </c>
      <c r="Y257" t="str">
        <f t="shared" si="19"/>
        <v>Domestic</v>
      </c>
    </row>
    <row r="258" spans="1:25" x14ac:dyDescent="0.25">
      <c r="A258" s="1">
        <v>257</v>
      </c>
      <c r="B258" s="2">
        <v>45497</v>
      </c>
      <c r="C258" s="1">
        <f t="shared" ref="C258:C276" si="20">DAY(B258)</f>
        <v>24</v>
      </c>
      <c r="D258" s="1" t="str">
        <f>TEXT(Raw_FuelLog[[#This Row],[Date]], "mmm")</f>
        <v>Jul</v>
      </c>
      <c r="E258" s="1">
        <f t="shared" ref="E258:E276" si="21">YEAR(B258)</f>
        <v>2024</v>
      </c>
      <c r="F258" s="1">
        <v>106604</v>
      </c>
      <c r="G258" s="3">
        <v>60</v>
      </c>
      <c r="H258" s="3">
        <f>AVERAGE(Raw_FuelLog[Amount_EUR])</f>
        <v>43.897381818181827</v>
      </c>
      <c r="I258" s="6">
        <v>1.667</v>
      </c>
      <c r="J258" s="6">
        <f>AVERAGE(Raw_FuelLog[Price_EUR_L])</f>
        <v>1.5266109090909097</v>
      </c>
      <c r="K258" s="6">
        <v>35.993000000000002</v>
      </c>
      <c r="L258" s="6">
        <f>AVERAGE(Raw_FuelLog[Volume_L])</f>
        <v>28.621159999999996</v>
      </c>
      <c r="M258" s="3">
        <v>5.68</v>
      </c>
      <c r="N258" t="s">
        <v>28</v>
      </c>
      <c r="O258" t="s">
        <v>26</v>
      </c>
      <c r="P258" s="1">
        <v>1</v>
      </c>
      <c r="Q258" s="6">
        <v>5.68</v>
      </c>
      <c r="R258" s="3">
        <v>6.8584689345885712</v>
      </c>
      <c r="S258" s="1">
        <f t="shared" ref="S258:S276" si="22">IF(ROW()=2, F258, F258 - F257)</f>
        <v>509</v>
      </c>
      <c r="T258" s="7">
        <v>100</v>
      </c>
      <c r="U258" s="20">
        <f>IF(
    OR(Raw_FuelLog[[#This Row],[Cons_Est_L_100km]]="", Raw_FuelLog[[#This Row],[Price_EUR_L]]=""),
    "",
    Raw_FuelLog[[#This Row],[Price_EUR_L]] * (Raw_FuelLog[[#This Row],[Cons_Est_L_100km]]/100)
)</f>
        <v>9.4685599999999995E-2</v>
      </c>
      <c r="V258" s="6">
        <f>SUM(Raw_FuelLog[Amount_EUR]) / SUM(Raw_FuelLog[Distance_km])</f>
        <v>0.10532001395916946</v>
      </c>
      <c r="W258" cm="1">
        <f t="array" ref="W258">IF(Raw_FuelLog[[#This Row],[ID]]=1,0,Raw_FuelLog[[#This Row],[Date]]-INDEX(Raw_FuelLog[Date],Raw_FuelLog[[#This Row],[ID]]-1))</f>
        <v>21</v>
      </c>
      <c r="X258" t="str">
        <f t="shared" ref="X258:X276" si="23">IF(COUNTIF($B$2:$B$276,B258)&gt;1,"Same Day","Single")</f>
        <v>Single</v>
      </c>
      <c r="Y258" t="str">
        <f t="shared" ref="Y258:Y276" si="24">IF(O258="SK", "Domestic", "Foreign")</f>
        <v>Domestic</v>
      </c>
    </row>
    <row r="259" spans="1:25" x14ac:dyDescent="0.25">
      <c r="A259" s="1">
        <v>258</v>
      </c>
      <c r="B259" s="2">
        <v>45524</v>
      </c>
      <c r="C259" s="1">
        <f t="shared" si="20"/>
        <v>20</v>
      </c>
      <c r="D259" s="1" t="str">
        <f>TEXT(Raw_FuelLog[[#This Row],[Date]], "mmm")</f>
        <v>Aug</v>
      </c>
      <c r="E259" s="1">
        <f t="shared" si="21"/>
        <v>2024</v>
      </c>
      <c r="F259" s="1">
        <v>107221</v>
      </c>
      <c r="G259" s="3">
        <v>68.78</v>
      </c>
      <c r="H259" s="3">
        <f>AVERAGE(Raw_FuelLog[Amount_EUR])</f>
        <v>43.897381818181827</v>
      </c>
      <c r="I259" s="6">
        <v>1.579</v>
      </c>
      <c r="J259" s="6">
        <f>AVERAGE(Raw_FuelLog[Price_EUR_L])</f>
        <v>1.5266109090909097</v>
      </c>
      <c r="K259" s="6">
        <v>43.552999999999997</v>
      </c>
      <c r="L259" s="6">
        <f>AVERAGE(Raw_FuelLog[Volume_L])</f>
        <v>28.621159999999996</v>
      </c>
      <c r="M259" s="3">
        <v>6.34</v>
      </c>
      <c r="N259" t="s">
        <v>27</v>
      </c>
      <c r="O259" t="s">
        <v>26</v>
      </c>
      <c r="P259" s="1">
        <v>1</v>
      </c>
      <c r="Q259" s="6">
        <v>6.34</v>
      </c>
      <c r="R259" s="3">
        <v>6.8584689345885712</v>
      </c>
      <c r="S259" s="1">
        <f t="shared" si="22"/>
        <v>617</v>
      </c>
      <c r="T259" s="7">
        <v>95</v>
      </c>
      <c r="U259" s="20">
        <f>IF(
    OR(Raw_FuelLog[[#This Row],[Cons_Est_L_100km]]="", Raw_FuelLog[[#This Row],[Price_EUR_L]]=""),
    "",
    Raw_FuelLog[[#This Row],[Price_EUR_L]] * (Raw_FuelLog[[#This Row],[Cons_Est_L_100km]]/100)
)</f>
        <v>0.10010859999999999</v>
      </c>
      <c r="V259" s="6">
        <f>SUM(Raw_FuelLog[Amount_EUR]) / SUM(Raw_FuelLog[Distance_km])</f>
        <v>0.10532001395916946</v>
      </c>
      <c r="W259" cm="1">
        <f t="array" ref="W259">IF(Raw_FuelLog[[#This Row],[ID]]=1,0,Raw_FuelLog[[#This Row],[Date]]-INDEX(Raw_FuelLog[Date],Raw_FuelLog[[#This Row],[ID]]-1))</f>
        <v>27</v>
      </c>
      <c r="X259" t="str">
        <f t="shared" si="23"/>
        <v>Single</v>
      </c>
      <c r="Y259" t="str">
        <f t="shared" si="24"/>
        <v>Domestic</v>
      </c>
    </row>
    <row r="260" spans="1:25" x14ac:dyDescent="0.25">
      <c r="A260" s="1">
        <v>259</v>
      </c>
      <c r="B260" s="2">
        <v>45536</v>
      </c>
      <c r="C260" s="1">
        <f t="shared" si="20"/>
        <v>1</v>
      </c>
      <c r="D260" s="1" t="str">
        <f>TEXT(Raw_FuelLog[[#This Row],[Date]], "mmm")</f>
        <v>Sep</v>
      </c>
      <c r="E260" s="1">
        <f t="shared" si="21"/>
        <v>2024</v>
      </c>
      <c r="F260" s="1">
        <v>107852</v>
      </c>
      <c r="G260" s="3">
        <v>59.54</v>
      </c>
      <c r="H260" s="3">
        <f>AVERAGE(Raw_FuelLog[Amount_EUR])</f>
        <v>43.897381818181827</v>
      </c>
      <c r="I260" s="6">
        <v>1.4890000000000001</v>
      </c>
      <c r="J260" s="6">
        <f>AVERAGE(Raw_FuelLog[Price_EUR_L])</f>
        <v>1.5266109090909097</v>
      </c>
      <c r="K260" s="6">
        <v>39.987000000000002</v>
      </c>
      <c r="L260" s="6">
        <f>AVERAGE(Raw_FuelLog[Volume_L])</f>
        <v>28.621159999999996</v>
      </c>
      <c r="M260" s="3">
        <v>6.51</v>
      </c>
      <c r="N260" t="s">
        <v>39</v>
      </c>
      <c r="O260" t="s">
        <v>26</v>
      </c>
      <c r="P260" s="1">
        <v>1</v>
      </c>
      <c r="Q260" s="6">
        <v>6.51</v>
      </c>
      <c r="R260" s="3">
        <v>6.8584689345885712</v>
      </c>
      <c r="S260" s="1">
        <f t="shared" si="22"/>
        <v>631</v>
      </c>
      <c r="T260" s="7">
        <v>95</v>
      </c>
      <c r="U260" s="20">
        <f>IF(
    OR(Raw_FuelLog[[#This Row],[Cons_Est_L_100km]]="", Raw_FuelLog[[#This Row],[Price_EUR_L]]=""),
    "",
    Raw_FuelLog[[#This Row],[Price_EUR_L]] * (Raw_FuelLog[[#This Row],[Cons_Est_L_100km]]/100)
)</f>
        <v>9.693389999999999E-2</v>
      </c>
      <c r="V260" s="6">
        <f>SUM(Raw_FuelLog[Amount_EUR]) / SUM(Raw_FuelLog[Distance_km])</f>
        <v>0.10532001395916946</v>
      </c>
      <c r="W260" cm="1">
        <f t="array" ref="W260">IF(Raw_FuelLog[[#This Row],[ID]]=1,0,Raw_FuelLog[[#This Row],[Date]]-INDEX(Raw_FuelLog[Date],Raw_FuelLog[[#This Row],[ID]]-1))</f>
        <v>12</v>
      </c>
      <c r="X260" t="str">
        <f t="shared" si="23"/>
        <v>Single</v>
      </c>
      <c r="Y260" t="str">
        <f t="shared" si="24"/>
        <v>Domestic</v>
      </c>
    </row>
    <row r="261" spans="1:25" x14ac:dyDescent="0.25">
      <c r="A261" s="1">
        <v>260</v>
      </c>
      <c r="B261" s="2">
        <v>45558</v>
      </c>
      <c r="C261" s="1">
        <f t="shared" si="20"/>
        <v>23</v>
      </c>
      <c r="D261" s="1" t="str">
        <f>TEXT(Raw_FuelLog[[#This Row],[Date]], "mmm")</f>
        <v>Sep</v>
      </c>
      <c r="E261" s="1">
        <f t="shared" si="21"/>
        <v>2024</v>
      </c>
      <c r="F261" s="1">
        <v>108410</v>
      </c>
      <c r="G261" s="3">
        <v>52.28</v>
      </c>
      <c r="H261" s="3">
        <f>AVERAGE(Raw_FuelLog[Amount_EUR])</f>
        <v>43.897381818181827</v>
      </c>
      <c r="I261" s="6">
        <v>1.4390000000000001</v>
      </c>
      <c r="J261" s="6">
        <f>AVERAGE(Raw_FuelLog[Price_EUR_L])</f>
        <v>1.5266109090909097</v>
      </c>
      <c r="K261" s="6">
        <v>36.332999999999998</v>
      </c>
      <c r="L261" s="6">
        <f>AVERAGE(Raw_FuelLog[Volume_L])</f>
        <v>28.621159999999996</v>
      </c>
      <c r="M261" s="3">
        <v>7.02</v>
      </c>
      <c r="N261" t="s">
        <v>65</v>
      </c>
      <c r="O261" t="s">
        <v>26</v>
      </c>
      <c r="P261" s="1">
        <v>1</v>
      </c>
      <c r="Q261" s="6">
        <v>7.02</v>
      </c>
      <c r="R261" s="3">
        <v>6.8584689345885712</v>
      </c>
      <c r="S261" s="1">
        <f t="shared" si="22"/>
        <v>558</v>
      </c>
      <c r="T261" s="7">
        <v>95</v>
      </c>
      <c r="U261" s="20">
        <f>IF(
    OR(Raw_FuelLog[[#This Row],[Cons_Est_L_100km]]="", Raw_FuelLog[[#This Row],[Price_EUR_L]]=""),
    "",
    Raw_FuelLog[[#This Row],[Price_EUR_L]] * (Raw_FuelLog[[#This Row],[Cons_Est_L_100km]]/100)
)</f>
        <v>0.1010178</v>
      </c>
      <c r="V261" s="6">
        <f>SUM(Raw_FuelLog[Amount_EUR]) / SUM(Raw_FuelLog[Distance_km])</f>
        <v>0.10532001395916946</v>
      </c>
      <c r="W261" cm="1">
        <f t="array" ref="W261">IF(Raw_FuelLog[[#This Row],[ID]]=1,0,Raw_FuelLog[[#This Row],[Date]]-INDEX(Raw_FuelLog[Date],Raw_FuelLog[[#This Row],[ID]]-1))</f>
        <v>22</v>
      </c>
      <c r="X261" t="str">
        <f t="shared" si="23"/>
        <v>Single</v>
      </c>
      <c r="Y261" t="str">
        <f t="shared" si="24"/>
        <v>Domestic</v>
      </c>
    </row>
    <row r="262" spans="1:25" x14ac:dyDescent="0.25">
      <c r="A262" s="1">
        <v>261</v>
      </c>
      <c r="B262" s="2">
        <v>45573</v>
      </c>
      <c r="C262" s="1">
        <f t="shared" si="20"/>
        <v>8</v>
      </c>
      <c r="D262" s="1" t="str">
        <f>TEXT(Raw_FuelLog[[#This Row],[Date]], "mmm")</f>
        <v>Oct</v>
      </c>
      <c r="E262" s="1">
        <f t="shared" si="21"/>
        <v>2024</v>
      </c>
      <c r="F262" s="1">
        <v>108982</v>
      </c>
      <c r="G262" s="3">
        <v>60.6</v>
      </c>
      <c r="H262" s="3">
        <f>AVERAGE(Raw_FuelLog[Amount_EUR])</f>
        <v>43.897381818181827</v>
      </c>
      <c r="I262" s="6">
        <v>1.5089999999999999</v>
      </c>
      <c r="J262" s="6">
        <f>AVERAGE(Raw_FuelLog[Price_EUR_L])</f>
        <v>1.5266109090909097</v>
      </c>
      <c r="K262" s="6">
        <v>40.158999999999999</v>
      </c>
      <c r="L262" s="6">
        <f>AVERAGE(Raw_FuelLog[Volume_L])</f>
        <v>28.621159999999996</v>
      </c>
      <c r="M262" s="3">
        <v>6.47</v>
      </c>
      <c r="N262" t="s">
        <v>39</v>
      </c>
      <c r="O262" t="s">
        <v>26</v>
      </c>
      <c r="P262" s="1">
        <v>1</v>
      </c>
      <c r="Q262" s="6">
        <v>6.47</v>
      </c>
      <c r="R262" s="3">
        <v>6.8584689345885712</v>
      </c>
      <c r="S262" s="1">
        <f t="shared" si="22"/>
        <v>572</v>
      </c>
      <c r="T262" s="7">
        <v>95</v>
      </c>
      <c r="U262" s="20">
        <f>IF(
    OR(Raw_FuelLog[[#This Row],[Cons_Est_L_100km]]="", Raw_FuelLog[[#This Row],[Price_EUR_L]]=""),
    "",
    Raw_FuelLog[[#This Row],[Price_EUR_L]] * (Raw_FuelLog[[#This Row],[Cons_Est_L_100km]]/100)
)</f>
        <v>9.7632299999999977E-2</v>
      </c>
      <c r="V262" s="6">
        <f>SUM(Raw_FuelLog[Amount_EUR]) / SUM(Raw_FuelLog[Distance_km])</f>
        <v>0.10532001395916946</v>
      </c>
      <c r="W262" cm="1">
        <f t="array" ref="W262">IF(Raw_FuelLog[[#This Row],[ID]]=1,0,Raw_FuelLog[[#This Row],[Date]]-INDEX(Raw_FuelLog[Date],Raw_FuelLog[[#This Row],[ID]]-1))</f>
        <v>15</v>
      </c>
      <c r="X262" t="str">
        <f t="shared" si="23"/>
        <v>Single</v>
      </c>
      <c r="Y262" t="str">
        <f t="shared" si="24"/>
        <v>Domestic</v>
      </c>
    </row>
    <row r="263" spans="1:25" x14ac:dyDescent="0.25">
      <c r="A263" s="1">
        <v>262</v>
      </c>
      <c r="B263" s="2">
        <v>45590</v>
      </c>
      <c r="C263" s="1">
        <f t="shared" si="20"/>
        <v>25</v>
      </c>
      <c r="D263" s="1" t="str">
        <f>TEXT(Raw_FuelLog[[#This Row],[Date]], "mmm")</f>
        <v>Oct</v>
      </c>
      <c r="E263" s="1">
        <f t="shared" si="21"/>
        <v>2024</v>
      </c>
      <c r="F263" s="1">
        <v>109571</v>
      </c>
      <c r="G263" s="3">
        <v>58.24</v>
      </c>
      <c r="H263" s="3">
        <f>AVERAGE(Raw_FuelLog[Amount_EUR])</f>
        <v>43.897381818181827</v>
      </c>
      <c r="I263" s="6">
        <v>1.5289999999999999</v>
      </c>
      <c r="J263" s="6">
        <f>AVERAGE(Raw_FuelLog[Price_EUR_L])</f>
        <v>1.5266109090909097</v>
      </c>
      <c r="K263" s="6">
        <v>38.090000000000003</v>
      </c>
      <c r="L263" s="6">
        <f>AVERAGE(Raw_FuelLog[Volume_L])</f>
        <v>28.621159999999996</v>
      </c>
      <c r="M263" s="3">
        <v>6.65</v>
      </c>
      <c r="N263" t="s">
        <v>39</v>
      </c>
      <c r="O263" t="s">
        <v>26</v>
      </c>
      <c r="P263" s="1">
        <v>1</v>
      </c>
      <c r="Q263" s="6">
        <v>6.65</v>
      </c>
      <c r="R263" s="3">
        <v>6.8584689345885712</v>
      </c>
      <c r="S263" s="1">
        <f t="shared" si="22"/>
        <v>589</v>
      </c>
      <c r="T263" s="7">
        <v>95</v>
      </c>
      <c r="U263" s="20">
        <f>IF(
    OR(Raw_FuelLog[[#This Row],[Cons_Est_L_100km]]="", Raw_FuelLog[[#This Row],[Price_EUR_L]]=""),
    "",
    Raw_FuelLog[[#This Row],[Price_EUR_L]] * (Raw_FuelLog[[#This Row],[Cons_Est_L_100km]]/100)
)</f>
        <v>0.1016785</v>
      </c>
      <c r="V263" s="6">
        <f>SUM(Raw_FuelLog[Amount_EUR]) / SUM(Raw_FuelLog[Distance_km])</f>
        <v>0.10532001395916946</v>
      </c>
      <c r="W263" cm="1">
        <f t="array" ref="W263">IF(Raw_FuelLog[[#This Row],[ID]]=1,0,Raw_FuelLog[[#This Row],[Date]]-INDEX(Raw_FuelLog[Date],Raw_FuelLog[[#This Row],[ID]]-1))</f>
        <v>17</v>
      </c>
      <c r="X263" t="str">
        <f t="shared" si="23"/>
        <v>Single</v>
      </c>
      <c r="Y263" t="str">
        <f t="shared" si="24"/>
        <v>Domestic</v>
      </c>
    </row>
    <row r="264" spans="1:25" x14ac:dyDescent="0.25">
      <c r="A264" s="1">
        <v>263</v>
      </c>
      <c r="B264" s="2">
        <v>45600</v>
      </c>
      <c r="C264" s="1">
        <f t="shared" si="20"/>
        <v>4</v>
      </c>
      <c r="D264" s="1" t="str">
        <f>TEXT(Raw_FuelLog[[#This Row],[Date]], "mmm")</f>
        <v>Nov</v>
      </c>
      <c r="E264" s="1">
        <f t="shared" si="21"/>
        <v>2024</v>
      </c>
      <c r="F264" s="1">
        <v>110121</v>
      </c>
      <c r="G264" s="3">
        <v>55.13</v>
      </c>
      <c r="H264" s="3">
        <f>AVERAGE(Raw_FuelLog[Amount_EUR])</f>
        <v>43.897381818181827</v>
      </c>
      <c r="I264" s="6">
        <v>1.508</v>
      </c>
      <c r="J264" s="6">
        <f>AVERAGE(Raw_FuelLog[Price_EUR_L])</f>
        <v>1.5266109090909097</v>
      </c>
      <c r="K264" s="6">
        <v>36.558</v>
      </c>
      <c r="L264" s="6">
        <f>AVERAGE(Raw_FuelLog[Volume_L])</f>
        <v>28.621159999999996</v>
      </c>
      <c r="M264" s="3">
        <v>6.35</v>
      </c>
      <c r="N264" t="s">
        <v>44</v>
      </c>
      <c r="O264" t="s">
        <v>41</v>
      </c>
      <c r="P264" s="1">
        <v>1</v>
      </c>
      <c r="Q264" s="6">
        <v>6.35</v>
      </c>
      <c r="R264" s="3">
        <v>6.8584689345885712</v>
      </c>
      <c r="S264" s="1">
        <f t="shared" si="22"/>
        <v>550</v>
      </c>
      <c r="T264" s="7">
        <v>95</v>
      </c>
      <c r="U264" s="20">
        <f>IF(
    OR(Raw_FuelLog[[#This Row],[Cons_Est_L_100km]]="", Raw_FuelLog[[#This Row],[Price_EUR_L]]=""),
    "",
    Raw_FuelLog[[#This Row],[Price_EUR_L]] * (Raw_FuelLog[[#This Row],[Cons_Est_L_100km]]/100)
)</f>
        <v>9.5757999999999996E-2</v>
      </c>
      <c r="V264" s="6">
        <f>SUM(Raw_FuelLog[Amount_EUR]) / SUM(Raw_FuelLog[Distance_km])</f>
        <v>0.10532001395916946</v>
      </c>
      <c r="W264" cm="1">
        <f t="array" ref="W264">IF(Raw_FuelLog[[#This Row],[ID]]=1,0,Raw_FuelLog[[#This Row],[Date]]-INDEX(Raw_FuelLog[Date],Raw_FuelLog[[#This Row],[ID]]-1))</f>
        <v>10</v>
      </c>
      <c r="X264" t="str">
        <f t="shared" si="23"/>
        <v>Same Day</v>
      </c>
      <c r="Y264" t="str">
        <f t="shared" si="24"/>
        <v>Foreign</v>
      </c>
    </row>
    <row r="265" spans="1:25" x14ac:dyDescent="0.25">
      <c r="A265" s="1">
        <v>264</v>
      </c>
      <c r="B265" s="2">
        <v>45600</v>
      </c>
      <c r="C265" s="1">
        <f t="shared" si="20"/>
        <v>4</v>
      </c>
      <c r="D265" s="1" t="str">
        <f>TEXT(Raw_FuelLog[[#This Row],[Date]], "mmm")</f>
        <v>Nov</v>
      </c>
      <c r="E265" s="1">
        <f t="shared" si="21"/>
        <v>2024</v>
      </c>
      <c r="F265" s="1">
        <v>110467</v>
      </c>
      <c r="G265" s="3">
        <v>32.19</v>
      </c>
      <c r="H265" s="3">
        <f>AVERAGE(Raw_FuelLog[Amount_EUR])</f>
        <v>43.897381818181827</v>
      </c>
      <c r="I265" s="6">
        <v>1.464</v>
      </c>
      <c r="J265" s="6">
        <f>AVERAGE(Raw_FuelLog[Price_EUR_L])</f>
        <v>1.5266109090909097</v>
      </c>
      <c r="K265" s="6">
        <v>21.988</v>
      </c>
      <c r="L265" s="6">
        <f>AVERAGE(Raw_FuelLog[Volume_L])</f>
        <v>28.621159999999996</v>
      </c>
      <c r="M265" s="3">
        <v>7.34</v>
      </c>
      <c r="N265" t="s">
        <v>45</v>
      </c>
      <c r="O265" t="s">
        <v>41</v>
      </c>
      <c r="P265" s="1">
        <v>1</v>
      </c>
      <c r="Q265" s="6">
        <v>7.34</v>
      </c>
      <c r="R265" s="3">
        <v>6.8584689345885712</v>
      </c>
      <c r="S265" s="1">
        <f t="shared" si="22"/>
        <v>346</v>
      </c>
      <c r="T265" s="7">
        <v>95</v>
      </c>
      <c r="U265" s="20">
        <f>IF(
    OR(Raw_FuelLog[[#This Row],[Cons_Est_L_100km]]="", Raw_FuelLog[[#This Row],[Price_EUR_L]]=""),
    "",
    Raw_FuelLog[[#This Row],[Price_EUR_L]] * (Raw_FuelLog[[#This Row],[Cons_Est_L_100km]]/100)
)</f>
        <v>0.10745759999999999</v>
      </c>
      <c r="V265" s="6">
        <f>SUM(Raw_FuelLog[Amount_EUR]) / SUM(Raw_FuelLog[Distance_km])</f>
        <v>0.10532001395916946</v>
      </c>
      <c r="W265" cm="1">
        <f t="array" ref="W265">IF(Raw_FuelLog[[#This Row],[ID]]=1,0,Raw_FuelLog[[#This Row],[Date]]-INDEX(Raw_FuelLog[Date],Raw_FuelLog[[#This Row],[ID]]-1))</f>
        <v>0</v>
      </c>
      <c r="X265" t="str">
        <f t="shared" si="23"/>
        <v>Same Day</v>
      </c>
      <c r="Y265" t="str">
        <f t="shared" si="24"/>
        <v>Foreign</v>
      </c>
    </row>
    <row r="266" spans="1:25" x14ac:dyDescent="0.25">
      <c r="A266" s="1">
        <v>265</v>
      </c>
      <c r="B266" s="2">
        <v>45604</v>
      </c>
      <c r="C266" s="1">
        <f t="shared" si="20"/>
        <v>8</v>
      </c>
      <c r="D266" s="1" t="str">
        <f>TEXT(Raw_FuelLog[[#This Row],[Date]], "mmm")</f>
        <v>Nov</v>
      </c>
      <c r="E266" s="1">
        <f t="shared" si="21"/>
        <v>2024</v>
      </c>
      <c r="F266" s="1">
        <v>110983</v>
      </c>
      <c r="G266" s="3">
        <v>35.01</v>
      </c>
      <c r="H266" s="3">
        <f>AVERAGE(Raw_FuelLog[Amount_EUR])</f>
        <v>43.897381818181827</v>
      </c>
      <c r="I266" s="6">
        <v>1.629</v>
      </c>
      <c r="J266" s="6">
        <f>AVERAGE(Raw_FuelLog[Price_EUR_L])</f>
        <v>1.5266109090909097</v>
      </c>
      <c r="K266" s="6">
        <v>21.492000000000001</v>
      </c>
      <c r="L266" s="6">
        <f>AVERAGE(Raw_FuelLog[Volume_L])</f>
        <v>28.621159999999996</v>
      </c>
      <c r="N266" t="s">
        <v>52</v>
      </c>
      <c r="O266" t="s">
        <v>33</v>
      </c>
      <c r="P266" s="1">
        <v>0</v>
      </c>
      <c r="Q266" s="6">
        <v>7.0917295188556562</v>
      </c>
      <c r="R266" s="3">
        <v>6.8584689345885712</v>
      </c>
      <c r="S266" s="1">
        <f t="shared" si="22"/>
        <v>516</v>
      </c>
      <c r="T266" s="7">
        <v>95</v>
      </c>
      <c r="U266" s="20">
        <f>IF(
    OR(Raw_FuelLog[[#This Row],[Cons_Est_L_100km]]="", Raw_FuelLog[[#This Row],[Price_EUR_L]]=""),
    "",
    Raw_FuelLog[[#This Row],[Price_EUR_L]] * (Raw_FuelLog[[#This Row],[Cons_Est_L_100km]]/100)
)</f>
        <v>0.11552427386215865</v>
      </c>
      <c r="V266" s="6">
        <f>SUM(Raw_FuelLog[Amount_EUR]) / SUM(Raw_FuelLog[Distance_km])</f>
        <v>0.10532001395916946</v>
      </c>
      <c r="W266" cm="1">
        <f t="array" ref="W266">IF(Raw_FuelLog[[#This Row],[ID]]=1,0,Raw_FuelLog[[#This Row],[Date]]-INDEX(Raw_FuelLog[Date],Raw_FuelLog[[#This Row],[ID]]-1))</f>
        <v>4</v>
      </c>
      <c r="X266" t="str">
        <f t="shared" si="23"/>
        <v>Same Day</v>
      </c>
      <c r="Y266" t="str">
        <f t="shared" si="24"/>
        <v>Foreign</v>
      </c>
    </row>
    <row r="267" spans="1:25" x14ac:dyDescent="0.25">
      <c r="A267" s="1">
        <v>266</v>
      </c>
      <c r="B267" s="2">
        <v>45604</v>
      </c>
      <c r="C267" s="1">
        <f t="shared" si="20"/>
        <v>8</v>
      </c>
      <c r="D267" s="1" t="str">
        <f>TEXT(Raw_FuelLog[[#This Row],[Date]], "mmm")</f>
        <v>Nov</v>
      </c>
      <c r="E267" s="1">
        <f t="shared" si="21"/>
        <v>2024</v>
      </c>
      <c r="F267" s="1">
        <v>111236</v>
      </c>
      <c r="G267" s="3">
        <v>51.88</v>
      </c>
      <c r="H267" s="3">
        <f>AVERAGE(Raw_FuelLog[Amount_EUR])</f>
        <v>43.897381818181827</v>
      </c>
      <c r="I267" s="6">
        <v>1.484</v>
      </c>
      <c r="J267" s="6">
        <f>AVERAGE(Raw_FuelLog[Price_EUR_L])</f>
        <v>1.5266109090909097</v>
      </c>
      <c r="K267" s="6">
        <v>34.96</v>
      </c>
      <c r="L267" s="6">
        <f>AVERAGE(Raw_FuelLog[Volume_L])</f>
        <v>28.621159999999996</v>
      </c>
      <c r="M267" s="3">
        <v>6.97</v>
      </c>
      <c r="N267" t="s">
        <v>45</v>
      </c>
      <c r="O267" t="s">
        <v>41</v>
      </c>
      <c r="P267" s="1">
        <v>1</v>
      </c>
      <c r="Q267" s="6">
        <v>6.97</v>
      </c>
      <c r="R267" s="3">
        <v>6.8584689345885712</v>
      </c>
      <c r="S267" s="1">
        <f t="shared" si="22"/>
        <v>253</v>
      </c>
      <c r="T267" s="7">
        <v>95</v>
      </c>
      <c r="U267" s="20">
        <f>IF(
    OR(Raw_FuelLog[[#This Row],[Cons_Est_L_100km]]="", Raw_FuelLog[[#This Row],[Price_EUR_L]]=""),
    "",
    Raw_FuelLog[[#This Row],[Price_EUR_L]] * (Raw_FuelLog[[#This Row],[Cons_Est_L_100km]]/100)
)</f>
        <v>0.10343479999999999</v>
      </c>
      <c r="V267" s="6">
        <f>SUM(Raw_FuelLog[Amount_EUR]) / SUM(Raw_FuelLog[Distance_km])</f>
        <v>0.10532001395916946</v>
      </c>
      <c r="W267" cm="1">
        <f t="array" ref="W267">IF(Raw_FuelLog[[#This Row],[ID]]=1,0,Raw_FuelLog[[#This Row],[Date]]-INDEX(Raw_FuelLog[Date],Raw_FuelLog[[#This Row],[ID]]-1))</f>
        <v>0</v>
      </c>
      <c r="X267" t="str">
        <f t="shared" si="23"/>
        <v>Same Day</v>
      </c>
      <c r="Y267" t="str">
        <f t="shared" si="24"/>
        <v>Foreign</v>
      </c>
    </row>
    <row r="268" spans="1:25" x14ac:dyDescent="0.25">
      <c r="A268" s="1">
        <v>267</v>
      </c>
      <c r="B268" s="2">
        <v>45604</v>
      </c>
      <c r="C268" s="1">
        <f t="shared" si="20"/>
        <v>8</v>
      </c>
      <c r="D268" s="1" t="str">
        <f>TEXT(Raw_FuelLog[[#This Row],[Date]], "mmm")</f>
        <v>Nov</v>
      </c>
      <c r="E268" s="1">
        <f t="shared" si="21"/>
        <v>2024</v>
      </c>
      <c r="F268" s="1">
        <v>111582</v>
      </c>
      <c r="G268" s="3">
        <v>35.86</v>
      </c>
      <c r="H268" s="3">
        <f>AVERAGE(Raw_FuelLog[Amount_EUR])</f>
        <v>43.897381818181827</v>
      </c>
      <c r="I268" s="6">
        <v>1.486</v>
      </c>
      <c r="J268" s="6">
        <f>AVERAGE(Raw_FuelLog[Price_EUR_L])</f>
        <v>1.5266109090909097</v>
      </c>
      <c r="K268" s="6">
        <v>24.132000000000001</v>
      </c>
      <c r="L268" s="6">
        <f>AVERAGE(Raw_FuelLog[Volume_L])</f>
        <v>28.621159999999996</v>
      </c>
      <c r="M268" s="3">
        <v>8.3800000000000008</v>
      </c>
      <c r="N268" t="s">
        <v>44</v>
      </c>
      <c r="O268" t="s">
        <v>41</v>
      </c>
      <c r="P268" s="1">
        <v>1</v>
      </c>
      <c r="Q268" s="6">
        <v>8.3800000000000008</v>
      </c>
      <c r="R268" s="3">
        <v>6.8584689345885712</v>
      </c>
      <c r="S268" s="1">
        <f t="shared" si="22"/>
        <v>346</v>
      </c>
      <c r="T268" s="7">
        <v>95</v>
      </c>
      <c r="U268" s="20">
        <f>IF(
    OR(Raw_FuelLog[[#This Row],[Cons_Est_L_100km]]="", Raw_FuelLog[[#This Row],[Price_EUR_L]]=""),
    "",
    Raw_FuelLog[[#This Row],[Price_EUR_L]] * (Raw_FuelLog[[#This Row],[Cons_Est_L_100km]]/100)
)</f>
        <v>0.12452680000000002</v>
      </c>
      <c r="V268" s="6">
        <f>SUM(Raw_FuelLog[Amount_EUR]) / SUM(Raw_FuelLog[Distance_km])</f>
        <v>0.10532001395916946</v>
      </c>
      <c r="W268" cm="1">
        <f t="array" ref="W268">IF(Raw_FuelLog[[#This Row],[ID]]=1,0,Raw_FuelLog[[#This Row],[Date]]-INDEX(Raw_FuelLog[Date],Raw_FuelLog[[#This Row],[ID]]-1))</f>
        <v>0</v>
      </c>
      <c r="X268" t="str">
        <f t="shared" si="23"/>
        <v>Same Day</v>
      </c>
      <c r="Y268" t="str">
        <f t="shared" si="24"/>
        <v>Foreign</v>
      </c>
    </row>
    <row r="269" spans="1:25" x14ac:dyDescent="0.25">
      <c r="A269" s="1">
        <v>268</v>
      </c>
      <c r="B269" s="2">
        <v>45605</v>
      </c>
      <c r="C269" s="1">
        <f t="shared" si="20"/>
        <v>9</v>
      </c>
      <c r="D269" s="1" t="str">
        <f>TEXT(Raw_FuelLog[[#This Row],[Date]], "mmm")</f>
        <v>Nov</v>
      </c>
      <c r="E269" s="1">
        <f t="shared" si="21"/>
        <v>2024</v>
      </c>
      <c r="F269" s="1">
        <v>111961</v>
      </c>
      <c r="G269" s="3">
        <v>48.27</v>
      </c>
      <c r="H269" s="3">
        <f>AVERAGE(Raw_FuelLog[Amount_EUR])</f>
        <v>43.897381818181827</v>
      </c>
      <c r="I269" s="6">
        <v>1.5189999999999999</v>
      </c>
      <c r="J269" s="6">
        <f>AVERAGE(Raw_FuelLog[Price_EUR_L])</f>
        <v>1.5266109090909097</v>
      </c>
      <c r="K269" s="6">
        <v>31.777000000000001</v>
      </c>
      <c r="L269" s="6">
        <f>AVERAGE(Raw_FuelLog[Volume_L])</f>
        <v>28.621159999999996</v>
      </c>
      <c r="M269" s="3">
        <v>6.74</v>
      </c>
      <c r="N269" t="s">
        <v>39</v>
      </c>
      <c r="O269" t="s">
        <v>26</v>
      </c>
      <c r="P269" s="1">
        <v>1</v>
      </c>
      <c r="Q269" s="6">
        <v>6.74</v>
      </c>
      <c r="R269" s="3">
        <v>6.8584689345885712</v>
      </c>
      <c r="S269" s="1">
        <f t="shared" si="22"/>
        <v>379</v>
      </c>
      <c r="T269" s="7">
        <v>95</v>
      </c>
      <c r="U269" s="20">
        <f>IF(
    OR(Raw_FuelLog[[#This Row],[Cons_Est_L_100km]]="", Raw_FuelLog[[#This Row],[Price_EUR_L]]=""),
    "",
    Raw_FuelLog[[#This Row],[Price_EUR_L]] * (Raw_FuelLog[[#This Row],[Cons_Est_L_100km]]/100)
)</f>
        <v>0.1023806</v>
      </c>
      <c r="V269" s="6">
        <f>SUM(Raw_FuelLog[Amount_EUR]) / SUM(Raw_FuelLog[Distance_km])</f>
        <v>0.10532001395916946</v>
      </c>
      <c r="W269" cm="1">
        <f t="array" ref="W269">IF(Raw_FuelLog[[#This Row],[ID]]=1,0,Raw_FuelLog[[#This Row],[Date]]-INDEX(Raw_FuelLog[Date],Raw_FuelLog[[#This Row],[ID]]-1))</f>
        <v>1</v>
      </c>
      <c r="X269" t="str">
        <f t="shared" si="23"/>
        <v>Single</v>
      </c>
      <c r="Y269" t="str">
        <f t="shared" si="24"/>
        <v>Domestic</v>
      </c>
    </row>
    <row r="270" spans="1:25" x14ac:dyDescent="0.25">
      <c r="A270" s="1">
        <v>269</v>
      </c>
      <c r="B270" s="2">
        <v>45614</v>
      </c>
      <c r="C270" s="1">
        <f t="shared" si="20"/>
        <v>18</v>
      </c>
      <c r="D270" s="1" t="str">
        <f>TEXT(Raw_FuelLog[[#This Row],[Date]], "mmm")</f>
        <v>Nov</v>
      </c>
      <c r="E270" s="1">
        <f t="shared" si="21"/>
        <v>2024</v>
      </c>
      <c r="F270" s="1">
        <v>112291</v>
      </c>
      <c r="G270" s="3">
        <v>31.65</v>
      </c>
      <c r="H270" s="3">
        <f>AVERAGE(Raw_FuelLog[Amount_EUR])</f>
        <v>43.897381818181827</v>
      </c>
      <c r="I270" s="6">
        <v>1.4239999999999999</v>
      </c>
      <c r="J270" s="6">
        <f>AVERAGE(Raw_FuelLog[Price_EUR_L])</f>
        <v>1.5266109090909097</v>
      </c>
      <c r="K270" s="6">
        <v>22.23</v>
      </c>
      <c r="L270" s="6">
        <f>AVERAGE(Raw_FuelLog[Volume_L])</f>
        <v>28.621159999999996</v>
      </c>
      <c r="M270" s="3">
        <v>6.61</v>
      </c>
      <c r="N270" t="s">
        <v>66</v>
      </c>
      <c r="O270" t="s">
        <v>30</v>
      </c>
      <c r="P270" s="1">
        <v>1</v>
      </c>
      <c r="Q270" s="6">
        <v>6.61</v>
      </c>
      <c r="R270" s="3">
        <v>6.8584689345885712</v>
      </c>
      <c r="S270" s="1">
        <f t="shared" si="22"/>
        <v>330</v>
      </c>
      <c r="T270" s="7">
        <v>95</v>
      </c>
      <c r="U270" s="20">
        <f>IF(
    OR(Raw_FuelLog[[#This Row],[Cons_Est_L_100km]]="", Raw_FuelLog[[#This Row],[Price_EUR_L]]=""),
    "",
    Raw_FuelLog[[#This Row],[Price_EUR_L]] * (Raw_FuelLog[[#This Row],[Cons_Est_L_100km]]/100)
)</f>
        <v>9.4126399999999999E-2</v>
      </c>
      <c r="V270" s="6">
        <f>SUM(Raw_FuelLog[Amount_EUR]) / SUM(Raw_FuelLog[Distance_km])</f>
        <v>0.10532001395916946</v>
      </c>
      <c r="W270" cm="1">
        <f t="array" ref="W270">IF(Raw_FuelLog[[#This Row],[ID]]=1,0,Raw_FuelLog[[#This Row],[Date]]-INDEX(Raw_FuelLog[Date],Raw_FuelLog[[#This Row],[ID]]-1))</f>
        <v>9</v>
      </c>
      <c r="X270" t="str">
        <f t="shared" si="23"/>
        <v>Single</v>
      </c>
      <c r="Y270" t="str">
        <f t="shared" si="24"/>
        <v>Foreign</v>
      </c>
    </row>
    <row r="271" spans="1:25" x14ac:dyDescent="0.25">
      <c r="A271" s="1">
        <v>270</v>
      </c>
      <c r="B271" s="2">
        <v>45615</v>
      </c>
      <c r="C271" s="1">
        <f t="shared" si="20"/>
        <v>19</v>
      </c>
      <c r="D271" s="1" t="str">
        <f>TEXT(Raw_FuelLog[[#This Row],[Date]], "mmm")</f>
        <v>Nov</v>
      </c>
      <c r="E271" s="1">
        <f t="shared" si="21"/>
        <v>2024</v>
      </c>
      <c r="F271" s="1">
        <v>112713</v>
      </c>
      <c r="G271" s="3">
        <v>42.41</v>
      </c>
      <c r="H271" s="3">
        <f>AVERAGE(Raw_FuelLog[Amount_EUR])</f>
        <v>43.897381818181827</v>
      </c>
      <c r="I271" s="6">
        <v>1.5209999999999999</v>
      </c>
      <c r="J271" s="6">
        <f>AVERAGE(Raw_FuelLog[Price_EUR_L])</f>
        <v>1.5266109090909097</v>
      </c>
      <c r="K271" s="6">
        <v>27.882999999999999</v>
      </c>
      <c r="L271" s="6">
        <f>AVERAGE(Raw_FuelLog[Volume_L])</f>
        <v>28.621159999999996</v>
      </c>
      <c r="M271" s="3">
        <v>6.43</v>
      </c>
      <c r="N271" t="s">
        <v>56</v>
      </c>
      <c r="O271" t="s">
        <v>41</v>
      </c>
      <c r="P271" s="1">
        <v>1</v>
      </c>
      <c r="Q271" s="6">
        <v>6.43</v>
      </c>
      <c r="R271" s="3">
        <v>6.8584689345885712</v>
      </c>
      <c r="S271" s="1">
        <f t="shared" si="22"/>
        <v>422</v>
      </c>
      <c r="T271" s="7">
        <v>95</v>
      </c>
      <c r="U271" s="20">
        <f>IF(
    OR(Raw_FuelLog[[#This Row],[Cons_Est_L_100km]]="", Raw_FuelLog[[#This Row],[Price_EUR_L]]=""),
    "",
    Raw_FuelLog[[#This Row],[Price_EUR_L]] * (Raw_FuelLog[[#This Row],[Cons_Est_L_100km]]/100)
)</f>
        <v>9.7800299999999993E-2</v>
      </c>
      <c r="V271" s="6">
        <f>SUM(Raw_FuelLog[Amount_EUR]) / SUM(Raw_FuelLog[Distance_km])</f>
        <v>0.10532001395916946</v>
      </c>
      <c r="W271" cm="1">
        <f t="array" ref="W271">IF(Raw_FuelLog[[#This Row],[ID]]=1,0,Raw_FuelLog[[#This Row],[Date]]-INDEX(Raw_FuelLog[Date],Raw_FuelLog[[#This Row],[ID]]-1))</f>
        <v>1</v>
      </c>
      <c r="X271" t="str">
        <f t="shared" si="23"/>
        <v>Same Day</v>
      </c>
      <c r="Y271" t="str">
        <f t="shared" si="24"/>
        <v>Foreign</v>
      </c>
    </row>
    <row r="272" spans="1:25" x14ac:dyDescent="0.25">
      <c r="A272" s="1">
        <v>271</v>
      </c>
      <c r="B272" s="2">
        <v>45615</v>
      </c>
      <c r="C272" s="1">
        <f t="shared" si="20"/>
        <v>19</v>
      </c>
      <c r="D272" s="1" t="str">
        <f>TEXT(Raw_FuelLog[[#This Row],[Date]], "mmm")</f>
        <v>Nov</v>
      </c>
      <c r="E272" s="1">
        <f t="shared" si="21"/>
        <v>2024</v>
      </c>
      <c r="F272" s="1">
        <v>113050</v>
      </c>
      <c r="G272" s="3">
        <v>31.7</v>
      </c>
      <c r="H272" s="3">
        <f>AVERAGE(Raw_FuelLog[Amount_EUR])</f>
        <v>43.897381818181827</v>
      </c>
      <c r="I272" s="6">
        <v>1.464</v>
      </c>
      <c r="J272" s="6">
        <f>AVERAGE(Raw_FuelLog[Price_EUR_L])</f>
        <v>1.5266109090909097</v>
      </c>
      <c r="K272" s="6">
        <v>21.652999999999999</v>
      </c>
      <c r="L272" s="6">
        <f>AVERAGE(Raw_FuelLog[Volume_L])</f>
        <v>28.621159999999996</v>
      </c>
      <c r="M272" s="3">
        <v>7.07</v>
      </c>
      <c r="N272" t="s">
        <v>45</v>
      </c>
      <c r="O272" t="s">
        <v>41</v>
      </c>
      <c r="P272" s="1">
        <v>1</v>
      </c>
      <c r="Q272" s="6">
        <v>7.07</v>
      </c>
      <c r="R272" s="3">
        <v>6.8584689345885712</v>
      </c>
      <c r="S272" s="1">
        <f t="shared" si="22"/>
        <v>337</v>
      </c>
      <c r="T272" s="7">
        <v>95</v>
      </c>
      <c r="U272" s="20">
        <f>IF(
    OR(Raw_FuelLog[[#This Row],[Cons_Est_L_100km]]="", Raw_FuelLog[[#This Row],[Price_EUR_L]]=""),
    "",
    Raw_FuelLog[[#This Row],[Price_EUR_L]] * (Raw_FuelLog[[#This Row],[Cons_Est_L_100km]]/100)
)</f>
        <v>0.10350479999999999</v>
      </c>
      <c r="V272" s="6">
        <f>SUM(Raw_FuelLog[Amount_EUR]) / SUM(Raw_FuelLog[Distance_km])</f>
        <v>0.10532001395916946</v>
      </c>
      <c r="W272" cm="1">
        <f t="array" ref="W272">IF(Raw_FuelLog[[#This Row],[ID]]=1,0,Raw_FuelLog[[#This Row],[Date]]-INDEX(Raw_FuelLog[Date],Raw_FuelLog[[#This Row],[ID]]-1))</f>
        <v>0</v>
      </c>
      <c r="X272" t="str">
        <f t="shared" si="23"/>
        <v>Same Day</v>
      </c>
      <c r="Y272" t="str">
        <f t="shared" si="24"/>
        <v>Foreign</v>
      </c>
    </row>
    <row r="273" spans="1:25" x14ac:dyDescent="0.25">
      <c r="A273" s="1">
        <v>272</v>
      </c>
      <c r="B273" s="2">
        <v>45617</v>
      </c>
      <c r="C273" s="1">
        <f t="shared" si="20"/>
        <v>21</v>
      </c>
      <c r="D273" s="1" t="str">
        <f>TEXT(Raw_FuelLog[[#This Row],[Date]], "mmm")</f>
        <v>Nov</v>
      </c>
      <c r="E273" s="1">
        <f t="shared" si="21"/>
        <v>2024</v>
      </c>
      <c r="F273" s="1">
        <v>113478</v>
      </c>
      <c r="G273" s="3">
        <v>30</v>
      </c>
      <c r="H273" s="3">
        <f>AVERAGE(Raw_FuelLog[Amount_EUR])</f>
        <v>43.897381818181827</v>
      </c>
      <c r="I273" s="6">
        <v>1.599</v>
      </c>
      <c r="J273" s="6">
        <f>AVERAGE(Raw_FuelLog[Price_EUR_L])</f>
        <v>1.5266109090909097</v>
      </c>
      <c r="K273" s="6">
        <v>18.762</v>
      </c>
      <c r="L273" s="6">
        <f>AVERAGE(Raw_FuelLog[Volume_L])</f>
        <v>28.621159999999996</v>
      </c>
      <c r="N273" t="s">
        <v>52</v>
      </c>
      <c r="O273" t="s">
        <v>33</v>
      </c>
      <c r="P273" s="1">
        <v>0</v>
      </c>
      <c r="Q273" s="6">
        <v>6.5405154639175258</v>
      </c>
      <c r="R273" s="3">
        <v>6.8584689345885712</v>
      </c>
      <c r="S273" s="1">
        <f t="shared" si="22"/>
        <v>428</v>
      </c>
      <c r="T273" s="7">
        <v>95</v>
      </c>
      <c r="U273" s="20">
        <f>IF(
    OR(Raw_FuelLog[[#This Row],[Cons_Est_L_100km]]="", Raw_FuelLog[[#This Row],[Price_EUR_L]]=""),
    "",
    Raw_FuelLog[[#This Row],[Price_EUR_L]] * (Raw_FuelLog[[#This Row],[Cons_Est_L_100km]]/100)
)</f>
        <v>0.10458284226804124</v>
      </c>
      <c r="V273" s="6">
        <f>SUM(Raw_FuelLog[Amount_EUR]) / SUM(Raw_FuelLog[Distance_km])</f>
        <v>0.10532001395916946</v>
      </c>
      <c r="W273" cm="1">
        <f t="array" ref="W273">IF(Raw_FuelLog[[#This Row],[ID]]=1,0,Raw_FuelLog[[#This Row],[Date]]-INDEX(Raw_FuelLog[Date],Raw_FuelLog[[#This Row],[ID]]-1))</f>
        <v>2</v>
      </c>
      <c r="X273" t="str">
        <f t="shared" si="23"/>
        <v>Same Day</v>
      </c>
      <c r="Y273" t="str">
        <f t="shared" si="24"/>
        <v>Foreign</v>
      </c>
    </row>
    <row r="274" spans="1:25" x14ac:dyDescent="0.25">
      <c r="A274" s="1">
        <v>273</v>
      </c>
      <c r="B274" s="2">
        <v>45617</v>
      </c>
      <c r="C274" s="1">
        <f t="shared" si="20"/>
        <v>21</v>
      </c>
      <c r="D274" s="1" t="str">
        <f>TEXT(Raw_FuelLog[[#This Row],[Date]], "mmm")</f>
        <v>Nov</v>
      </c>
      <c r="E274" s="1">
        <f t="shared" si="21"/>
        <v>2024</v>
      </c>
      <c r="F274" s="1">
        <v>113729</v>
      </c>
      <c r="G274" s="3">
        <v>44.53</v>
      </c>
      <c r="H274" s="3">
        <f>AVERAGE(Raw_FuelLog[Amount_EUR])</f>
        <v>43.897381818181827</v>
      </c>
      <c r="I274" s="6">
        <v>1.524</v>
      </c>
      <c r="J274" s="6">
        <f>AVERAGE(Raw_FuelLog[Price_EUR_L])</f>
        <v>1.5266109090909097</v>
      </c>
      <c r="K274" s="6">
        <v>29.219000000000001</v>
      </c>
      <c r="L274" s="6">
        <f>AVERAGE(Raw_FuelLog[Volume_L])</f>
        <v>28.621159999999996</v>
      </c>
      <c r="M274" s="3">
        <v>6.23</v>
      </c>
      <c r="N274" t="s">
        <v>45</v>
      </c>
      <c r="O274" t="s">
        <v>41</v>
      </c>
      <c r="P274" s="1">
        <v>1</v>
      </c>
      <c r="Q274" s="6">
        <v>6.23</v>
      </c>
      <c r="R274" s="3">
        <v>6.8584689345885712</v>
      </c>
      <c r="S274" s="1">
        <f t="shared" si="22"/>
        <v>251</v>
      </c>
      <c r="T274" s="7">
        <v>95</v>
      </c>
      <c r="U274" s="20">
        <f>IF(
    OR(Raw_FuelLog[[#This Row],[Cons_Est_L_100km]]="", Raw_FuelLog[[#This Row],[Price_EUR_L]]=""),
    "",
    Raw_FuelLog[[#This Row],[Price_EUR_L]] * (Raw_FuelLog[[#This Row],[Cons_Est_L_100km]]/100)
)</f>
        <v>9.4945200000000007E-2</v>
      </c>
      <c r="V274" s="6">
        <f>SUM(Raw_FuelLog[Amount_EUR]) / SUM(Raw_FuelLog[Distance_km])</f>
        <v>0.10532001395916946</v>
      </c>
      <c r="W274" cm="1">
        <f t="array" ref="W274">IF(Raw_FuelLog[[#This Row],[ID]]=1,0,Raw_FuelLog[[#This Row],[Date]]-INDEX(Raw_FuelLog[Date],Raw_FuelLog[[#This Row],[ID]]-1))</f>
        <v>0</v>
      </c>
      <c r="X274" t="str">
        <f t="shared" si="23"/>
        <v>Same Day</v>
      </c>
      <c r="Y274" t="str">
        <f t="shared" si="24"/>
        <v>Foreign</v>
      </c>
    </row>
    <row r="275" spans="1:25" x14ac:dyDescent="0.25">
      <c r="A275" s="1">
        <v>274</v>
      </c>
      <c r="B275" s="2">
        <v>45617</v>
      </c>
      <c r="C275" s="1">
        <f t="shared" si="20"/>
        <v>21</v>
      </c>
      <c r="D275" s="1" t="str">
        <f>TEXT(Raw_FuelLog[[#This Row],[Date]], "mmm")</f>
        <v>Nov</v>
      </c>
      <c r="E275" s="1">
        <f t="shared" si="21"/>
        <v>2024</v>
      </c>
      <c r="F275" s="1">
        <v>114075</v>
      </c>
      <c r="G275" s="3">
        <v>32.450000000000003</v>
      </c>
      <c r="H275" s="3">
        <f>AVERAGE(Raw_FuelLog[Amount_EUR])</f>
        <v>43.897381818181827</v>
      </c>
      <c r="I275" s="6">
        <v>1.506</v>
      </c>
      <c r="J275" s="6">
        <f>AVERAGE(Raw_FuelLog[Price_EUR_L])</f>
        <v>1.5266109090909097</v>
      </c>
      <c r="K275" s="6">
        <v>21.547000000000001</v>
      </c>
      <c r="L275" s="6">
        <f>AVERAGE(Raw_FuelLog[Volume_L])</f>
        <v>28.621159999999996</v>
      </c>
      <c r="N275" t="s">
        <v>44</v>
      </c>
      <c r="O275" t="s">
        <v>41</v>
      </c>
      <c r="P275" s="1">
        <v>0</v>
      </c>
      <c r="Q275" s="6">
        <v>6.8722613065326632</v>
      </c>
      <c r="R275" s="3">
        <v>6.8584689345885712</v>
      </c>
      <c r="S275" s="1">
        <f t="shared" si="22"/>
        <v>346</v>
      </c>
      <c r="T275" s="7">
        <v>95</v>
      </c>
      <c r="U275" s="20">
        <f>IF(
    OR(Raw_FuelLog[[#This Row],[Cons_Est_L_100km]]="", Raw_FuelLog[[#This Row],[Price_EUR_L]]=""),
    "",
    Raw_FuelLog[[#This Row],[Price_EUR_L]] * (Raw_FuelLog[[#This Row],[Cons_Est_L_100km]]/100)
)</f>
        <v>0.10349625527638191</v>
      </c>
      <c r="V275" s="6">
        <f>SUM(Raw_FuelLog[Amount_EUR]) / SUM(Raw_FuelLog[Distance_km])</f>
        <v>0.10532001395916946</v>
      </c>
      <c r="W275" cm="1">
        <f t="array" ref="W275">IF(Raw_FuelLog[[#This Row],[ID]]=1,0,Raw_FuelLog[[#This Row],[Date]]-INDEX(Raw_FuelLog[Date],Raw_FuelLog[[#This Row],[ID]]-1))</f>
        <v>0</v>
      </c>
      <c r="X275" t="str">
        <f t="shared" si="23"/>
        <v>Same Day</v>
      </c>
      <c r="Y275" t="str">
        <f t="shared" si="24"/>
        <v>Foreign</v>
      </c>
    </row>
    <row r="276" spans="1:25" x14ac:dyDescent="0.25">
      <c r="A276" s="1">
        <v>275</v>
      </c>
      <c r="B276" s="2">
        <v>45622</v>
      </c>
      <c r="C276" s="1">
        <f t="shared" si="20"/>
        <v>26</v>
      </c>
      <c r="D276" s="1" t="str">
        <f>TEXT(Raw_FuelLog[[#This Row],[Date]], "mmm")</f>
        <v>Nov</v>
      </c>
      <c r="E276" s="1">
        <f t="shared" si="21"/>
        <v>2024</v>
      </c>
      <c r="F276" s="1">
        <v>114620</v>
      </c>
      <c r="G276" s="3">
        <v>20.010000000000002</v>
      </c>
      <c r="H276" s="3">
        <f>AVERAGE(Raw_FuelLog[Amount_EUR])</f>
        <v>43.897381818181827</v>
      </c>
      <c r="I276" s="6">
        <v>1.5389999999999999</v>
      </c>
      <c r="J276" s="6">
        <f>AVERAGE(Raw_FuelLog[Price_EUR_L])</f>
        <v>1.5266109090909097</v>
      </c>
      <c r="K276" s="6">
        <v>13.002000000000001</v>
      </c>
      <c r="L276" s="6">
        <f>AVERAGE(Raw_FuelLog[Volume_L])</f>
        <v>28.621159999999996</v>
      </c>
      <c r="N276" t="s">
        <v>39</v>
      </c>
      <c r="O276" t="s">
        <v>26</v>
      </c>
      <c r="P276" s="1">
        <v>0</v>
      </c>
      <c r="Q276" s="6">
        <v>6.8722613065326632</v>
      </c>
      <c r="R276" s="3">
        <v>6.8584689345885712</v>
      </c>
      <c r="S276" s="1">
        <f t="shared" si="22"/>
        <v>545</v>
      </c>
      <c r="T276" s="7">
        <v>95</v>
      </c>
      <c r="U276" s="20">
        <f>IF(
    OR(Raw_FuelLog[[#This Row],[Cons_Est_L_100km]]="", Raw_FuelLog[[#This Row],[Price_EUR_L]]=""),
    "",
    Raw_FuelLog[[#This Row],[Price_EUR_L]] * (Raw_FuelLog[[#This Row],[Cons_Est_L_100km]]/100)
)</f>
        <v>0.10576410150753769</v>
      </c>
      <c r="V276" s="6">
        <f>SUM(Raw_FuelLog[Amount_EUR]) / SUM(Raw_FuelLog[Distance_km])</f>
        <v>0.10532001395916946</v>
      </c>
      <c r="W276" cm="1">
        <f t="array" ref="W276">IF(Raw_FuelLog[[#This Row],[ID]]=1,0,Raw_FuelLog[[#This Row],[Date]]-INDEX(Raw_FuelLog[Date],Raw_FuelLog[[#This Row],[ID]]-1))</f>
        <v>5</v>
      </c>
      <c r="X276" t="str">
        <f t="shared" si="23"/>
        <v>Single</v>
      </c>
      <c r="Y276" t="str">
        <f t="shared" si="24"/>
        <v>Domestic</v>
      </c>
    </row>
    <row r="277" spans="1:25" x14ac:dyDescent="0.25">
      <c r="B277" s="3"/>
    </row>
    <row r="278" spans="1:25" x14ac:dyDescent="0.25">
      <c r="B278" s="3"/>
    </row>
    <row r="279" spans="1:25" x14ac:dyDescent="0.25">
      <c r="B279" s="3"/>
    </row>
    <row r="280" spans="1:25" x14ac:dyDescent="0.25">
      <c r="B280" s="3"/>
    </row>
    <row r="281" spans="1:25" x14ac:dyDescent="0.25">
      <c r="B281"/>
      <c r="F281"/>
      <c r="G281"/>
      <c r="H281"/>
    </row>
    <row r="282" spans="1:25" x14ac:dyDescent="0.25">
      <c r="B282"/>
      <c r="F282"/>
      <c r="G282"/>
      <c r="H282"/>
    </row>
    <row r="283" spans="1:25" x14ac:dyDescent="0.25">
      <c r="B283"/>
      <c r="E283"/>
      <c r="F283"/>
      <c r="G283"/>
      <c r="H283"/>
      <c r="I283"/>
      <c r="J283"/>
      <c r="K283"/>
      <c r="L283"/>
      <c r="M283"/>
    </row>
    <row r="284" spans="1:25" x14ac:dyDescent="0.25">
      <c r="B284"/>
      <c r="E284"/>
      <c r="F284"/>
      <c r="G284"/>
      <c r="H284"/>
      <c r="I284"/>
      <c r="J284"/>
      <c r="K284"/>
      <c r="L284"/>
      <c r="M284"/>
    </row>
    <row r="285" spans="1:25" x14ac:dyDescent="0.25">
      <c r="B285"/>
      <c r="E285"/>
      <c r="F285"/>
      <c r="G285"/>
      <c r="H285"/>
      <c r="I285"/>
      <c r="J285"/>
    </row>
    <row r="286" spans="1:25" x14ac:dyDescent="0.25">
      <c r="B286"/>
      <c r="E286"/>
      <c r="F286"/>
      <c r="G286"/>
      <c r="H286"/>
      <c r="I286"/>
      <c r="J286"/>
    </row>
    <row r="287" spans="1:25" x14ac:dyDescent="0.25">
      <c r="B287" s="3"/>
      <c r="E287"/>
      <c r="F287"/>
      <c r="G287"/>
      <c r="H287"/>
      <c r="I287"/>
      <c r="J287"/>
    </row>
    <row r="288" spans="1:25" x14ac:dyDescent="0.25">
      <c r="B288" s="3"/>
      <c r="E288"/>
      <c r="F288"/>
      <c r="G288"/>
      <c r="H288"/>
      <c r="I288"/>
      <c r="J288"/>
    </row>
    <row r="289" spans="2:10" x14ac:dyDescent="0.25">
      <c r="B289" s="3"/>
      <c r="E289"/>
      <c r="F289"/>
      <c r="G289"/>
      <c r="H289"/>
      <c r="I289"/>
      <c r="J289"/>
    </row>
    <row r="290" spans="2:10" x14ac:dyDescent="0.25">
      <c r="B290" s="3"/>
      <c r="E290"/>
      <c r="F290"/>
      <c r="G290"/>
      <c r="H290"/>
      <c r="I290"/>
      <c r="J290"/>
    </row>
    <row r="291" spans="2:10" x14ac:dyDescent="0.25">
      <c r="B291" s="3"/>
      <c r="E291"/>
      <c r="F291"/>
      <c r="G291"/>
      <c r="H291"/>
      <c r="I291"/>
      <c r="J291"/>
    </row>
    <row r="292" spans="2:10" x14ac:dyDescent="0.25">
      <c r="B292" s="3"/>
    </row>
    <row r="293" spans="2:10" x14ac:dyDescent="0.25">
      <c r="B293" s="3"/>
    </row>
    <row r="294" spans="2:10" x14ac:dyDescent="0.25">
      <c r="B294" s="3"/>
    </row>
    <row r="295" spans="2:10" x14ac:dyDescent="0.25">
      <c r="B295" s="3"/>
    </row>
    <row r="296" spans="2:10" x14ac:dyDescent="0.25">
      <c r="B296" s="3"/>
    </row>
    <row r="297" spans="2:10" x14ac:dyDescent="0.25">
      <c r="B297" s="3"/>
    </row>
  </sheetData>
  <sheetProtection algorithmName="SHA-512" hashValue="hcDOa9V6xT9rQI6VEtPtjfts4MXGyhTVzk5qqEkllaJ+B8pHY4SKr8SztEUHot1m0Ix8QpRpOPuUMKZUpScuQQ==" saltValue="bpZ7TjVlbsaLTybSEm6Twg==" spinCount="100000" sheet="1" scenarios="1" selectLockedCells="1" pivotTables="0"/>
  <conditionalFormatting sqref="G2:H276">
    <cfRule type="top10" dxfId="68" priority="1" stopIfTrue="1" bottom="1" rank="3"/>
    <cfRule type="top10" dxfId="67" priority="2" stopIfTrue="1" rank="3"/>
  </conditionalFormatting>
  <conditionalFormatting sqref="I2:J276">
    <cfRule type="top10" dxfId="66" priority="17" stopIfTrue="1" rank="3"/>
    <cfRule type="top10" dxfId="65" priority="18" stopIfTrue="1" bottom="1" rank="3"/>
  </conditionalFormatting>
  <conditionalFormatting sqref="K2:L276">
    <cfRule type="top10" dxfId="64" priority="13" stopIfTrue="1" bottom="1" rank="3"/>
    <cfRule type="top10" dxfId="63" priority="14" stopIfTrue="1" rank="3"/>
  </conditionalFormatting>
  <conditionalFormatting sqref="M2:M276">
    <cfRule type="top10" dxfId="62" priority="7" stopIfTrue="1" bottom="1" rank="3"/>
    <cfRule type="top10" dxfId="61" priority="8" stopIfTrue="1" rank="3"/>
  </conditionalFormatting>
  <conditionalFormatting sqref="Q2:R276">
    <cfRule type="top10" dxfId="60" priority="5" stopIfTrue="1" rank="3"/>
    <cfRule type="top10" dxfId="59" priority="6" stopIfTrue="1" bottom="1" rank="3"/>
  </conditionalFormatting>
  <conditionalFormatting sqref="S2:S276">
    <cfRule type="top10" dxfId="58" priority="3" stopIfTrue="1" rank="3"/>
    <cfRule type="top10" dxfId="57" priority="4" stopIfTrue="1" bottom="1" rank="3"/>
  </conditionalFormatting>
  <conditionalFormatting sqref="U2:V276">
    <cfRule type="top10" dxfId="56" priority="15" stopIfTrue="1" bottom="1" rank="3"/>
    <cfRule type="top10" dxfId="55" priority="16" stopIfTrue="1" rank="3"/>
  </conditionalFormatting>
  <pageMargins left="0.75" right="0.75" top="1" bottom="1" header="0.5" footer="0.5"/>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D8B7-B971-4CDA-95DD-7A44E96A9A3C}">
  <sheetPr codeName="Sheet2"/>
  <dimension ref="A1:BE89"/>
  <sheetViews>
    <sheetView topLeftCell="X1" zoomScaleNormal="100" workbookViewId="0">
      <selection activeCell="X39" sqref="X39"/>
    </sheetView>
  </sheetViews>
  <sheetFormatPr defaultRowHeight="15" x14ac:dyDescent="0.25"/>
  <cols>
    <col min="1" max="1" width="2.85546875" customWidth="1"/>
    <col min="2" max="2" width="12.42578125" bestFit="1" customWidth="1"/>
    <col min="3" max="3" width="7.28515625" bestFit="1" customWidth="1"/>
    <col min="4" max="4" width="12.42578125" bestFit="1" customWidth="1"/>
    <col min="5" max="7" width="5" bestFit="1" customWidth="1"/>
    <col min="8" max="8" width="12.42578125" bestFit="1" customWidth="1"/>
    <col min="9" max="9" width="3.140625" customWidth="1"/>
    <col min="10" max="10" width="0.42578125" customWidth="1"/>
    <col min="11" max="11" width="12.42578125" bestFit="1" customWidth="1"/>
    <col min="12" max="12" width="19.5703125" bestFit="1" customWidth="1"/>
    <col min="13" max="13" width="0.85546875" customWidth="1"/>
    <col min="14" max="14" width="2.140625" customWidth="1"/>
    <col min="15" max="15" width="9.140625" bestFit="1" customWidth="1"/>
    <col min="16" max="16" width="11" bestFit="1" customWidth="1"/>
    <col min="17" max="17" width="16.28515625" bestFit="1" customWidth="1"/>
    <col min="18" max="18" width="2.28515625" customWidth="1"/>
    <col min="19" max="19" width="13.7109375" bestFit="1" customWidth="1"/>
    <col min="20" max="21" width="16.28515625" bestFit="1" customWidth="1"/>
    <col min="22" max="24" width="16.28515625" customWidth="1"/>
    <col min="25" max="25" width="16.28515625" bestFit="1" customWidth="1"/>
    <col min="26" max="26" width="16.28515625" customWidth="1"/>
    <col min="27" max="27" width="17.28515625" bestFit="1" customWidth="1"/>
    <col min="28" max="28" width="12.85546875" bestFit="1" customWidth="1"/>
    <col min="29" max="29" width="16" customWidth="1"/>
    <col min="30" max="30" width="12.85546875" customWidth="1"/>
    <col min="31" max="31" width="13.7109375" bestFit="1" customWidth="1"/>
    <col min="32" max="33" width="16.28515625" bestFit="1" customWidth="1"/>
    <col min="34" max="36" width="16.28515625" customWidth="1"/>
    <col min="37" max="37" width="16.28515625" bestFit="1" customWidth="1"/>
    <col min="38" max="39" width="16.28515625" customWidth="1"/>
    <col min="40" max="40" width="25.28515625" bestFit="1" customWidth="1"/>
    <col min="41" max="41" width="11" bestFit="1" customWidth="1"/>
    <col min="42" max="42" width="15.85546875" bestFit="1" customWidth="1"/>
    <col min="43" max="43" width="11" customWidth="1"/>
    <col min="44" max="44" width="16.28515625" customWidth="1"/>
    <col min="45" max="45" width="9.85546875" customWidth="1"/>
    <col min="46" max="46" width="11.28515625" bestFit="1" customWidth="1"/>
    <col min="47" max="47" width="12.140625" bestFit="1" customWidth="1"/>
    <col min="48" max="50" width="16.28515625" bestFit="1" customWidth="1"/>
    <col min="51" max="51" width="28.28515625" bestFit="1" customWidth="1"/>
    <col min="52" max="52" width="10.7109375" bestFit="1" customWidth="1"/>
    <col min="53" max="54" width="16.28515625" bestFit="1" customWidth="1"/>
    <col min="55" max="55" width="19.140625" bestFit="1" customWidth="1"/>
    <col min="56" max="60" width="12" bestFit="1" customWidth="1"/>
    <col min="61" max="61" width="13.140625" bestFit="1" customWidth="1"/>
    <col min="62" max="113" width="7.28515625" bestFit="1" customWidth="1"/>
    <col min="114" max="114" width="11.28515625" bestFit="1" customWidth="1"/>
    <col min="115" max="265" width="10.7109375" bestFit="1" customWidth="1"/>
    <col min="266" max="266" width="11.28515625" bestFit="1" customWidth="1"/>
    <col min="267" max="270" width="16.28515625" bestFit="1" customWidth="1"/>
    <col min="271" max="271" width="11.28515625" bestFit="1" customWidth="1"/>
  </cols>
  <sheetData>
    <row r="1" spans="2:57" ht="15.75" customHeight="1" x14ac:dyDescent="0.25">
      <c r="B1" s="49" t="s">
        <v>67</v>
      </c>
      <c r="C1" s="49"/>
      <c r="D1" s="49"/>
      <c r="E1" s="49"/>
      <c r="F1" s="49"/>
      <c r="G1" s="49"/>
      <c r="H1" s="49"/>
      <c r="K1" s="49" t="s">
        <v>68</v>
      </c>
      <c r="L1" s="49"/>
      <c r="O1" s="49" t="s">
        <v>69</v>
      </c>
      <c r="P1" s="49"/>
      <c r="Q1" s="49"/>
      <c r="S1" s="49" t="s">
        <v>70</v>
      </c>
      <c r="T1" s="49"/>
      <c r="AA1" s="49" t="s">
        <v>71</v>
      </c>
      <c r="AB1" s="49"/>
      <c r="AE1" s="50" t="s">
        <v>72</v>
      </c>
      <c r="AF1" s="50"/>
      <c r="AN1" s="51"/>
      <c r="AO1" s="51"/>
      <c r="AT1" s="49" t="s">
        <v>73</v>
      </c>
      <c r="AU1" s="49"/>
      <c r="AY1" s="52" t="s">
        <v>74</v>
      </c>
      <c r="AZ1" s="49"/>
      <c r="BC1" s="49" t="s">
        <v>75</v>
      </c>
      <c r="BD1" s="49"/>
    </row>
    <row r="2" spans="2:57" x14ac:dyDescent="0.25">
      <c r="B2" s="8" t="s">
        <v>76</v>
      </c>
      <c r="C2" s="8" t="s">
        <v>4</v>
      </c>
      <c r="K2" s="8" t="s">
        <v>77</v>
      </c>
      <c r="L2" t="s">
        <v>78</v>
      </c>
      <c r="O2" s="8" t="s">
        <v>79</v>
      </c>
      <c r="P2" t="s">
        <v>80</v>
      </c>
      <c r="S2" s="8" t="s">
        <v>81</v>
      </c>
      <c r="T2" s="8" t="s">
        <v>4</v>
      </c>
      <c r="AA2" s="8" t="s">
        <v>82</v>
      </c>
      <c r="AE2" s="8" t="s">
        <v>83</v>
      </c>
      <c r="AF2" s="8" t="s">
        <v>4</v>
      </c>
      <c r="AT2" s="8" t="s">
        <v>84</v>
      </c>
      <c r="AU2" t="s">
        <v>83</v>
      </c>
      <c r="AY2" s="8" t="s">
        <v>85</v>
      </c>
      <c r="BC2" s="8" t="s">
        <v>86</v>
      </c>
      <c r="BD2" s="8" t="s">
        <v>4</v>
      </c>
    </row>
    <row r="3" spans="2:57" x14ac:dyDescent="0.25">
      <c r="B3" s="8" t="s">
        <v>3</v>
      </c>
      <c r="C3" t="s">
        <v>168</v>
      </c>
      <c r="D3" t="s">
        <v>87</v>
      </c>
      <c r="K3" s="9" t="s">
        <v>26</v>
      </c>
      <c r="L3" s="41">
        <v>2407.2370000000001</v>
      </c>
      <c r="O3" s="10" t="s">
        <v>88</v>
      </c>
      <c r="P3" s="4">
        <v>0.2172859025032938</v>
      </c>
      <c r="S3" s="8" t="s">
        <v>3</v>
      </c>
      <c r="T3" t="s">
        <v>168</v>
      </c>
      <c r="U3" t="s">
        <v>89</v>
      </c>
      <c r="AA3" s="9" t="s">
        <v>90</v>
      </c>
      <c r="AB3" s="15">
        <v>47.12</v>
      </c>
      <c r="AE3" s="8" t="s">
        <v>3</v>
      </c>
      <c r="AF3" t="s">
        <v>168</v>
      </c>
      <c r="AG3" t="s">
        <v>89</v>
      </c>
      <c r="AN3" s="8" t="s">
        <v>91</v>
      </c>
      <c r="AO3" t="s">
        <v>83</v>
      </c>
      <c r="AT3" s="9">
        <v>95</v>
      </c>
      <c r="AU3" s="11">
        <v>10240.080000000005</v>
      </c>
      <c r="AY3" s="9" t="s">
        <v>92</v>
      </c>
      <c r="AZ3" s="18">
        <v>82.8</v>
      </c>
      <c r="BC3" s="8" t="s">
        <v>3</v>
      </c>
      <c r="BD3" t="s">
        <v>168</v>
      </c>
      <c r="BE3" t="s">
        <v>89</v>
      </c>
    </row>
    <row r="4" spans="2:57" x14ac:dyDescent="0.25">
      <c r="B4" s="9" t="s">
        <v>93</v>
      </c>
      <c r="C4" s="53">
        <v>6</v>
      </c>
      <c r="D4" s="53">
        <v>6</v>
      </c>
      <c r="K4" s="9" t="s">
        <v>30</v>
      </c>
      <c r="L4" s="41">
        <v>288.99200000000008</v>
      </c>
      <c r="O4" s="10" t="s">
        <v>94</v>
      </c>
      <c r="P4" s="4">
        <v>0.78271409749670617</v>
      </c>
      <c r="S4" s="9" t="s">
        <v>93</v>
      </c>
      <c r="T4" s="15">
        <v>225.36199999999997</v>
      </c>
      <c r="U4" s="15">
        <v>225.36199999999997</v>
      </c>
      <c r="Z4" s="15"/>
      <c r="AA4" s="9" t="s">
        <v>95</v>
      </c>
      <c r="AB4" s="15">
        <v>6.6269999999999998</v>
      </c>
      <c r="AE4" s="9" t="s">
        <v>93</v>
      </c>
      <c r="AF4" s="11">
        <v>297.26</v>
      </c>
      <c r="AG4" s="11">
        <v>297.26</v>
      </c>
      <c r="AL4" s="11"/>
      <c r="AM4" s="11"/>
      <c r="AN4" s="9" t="s">
        <v>41</v>
      </c>
      <c r="AO4" s="11">
        <v>3525.5300000000007</v>
      </c>
      <c r="AT4" s="9">
        <v>98</v>
      </c>
      <c r="AU4" s="11">
        <v>74.760000000000005</v>
      </c>
      <c r="AY4" s="9" t="s">
        <v>96</v>
      </c>
      <c r="AZ4" s="18">
        <v>43.89738181818182</v>
      </c>
      <c r="BC4" s="9" t="s">
        <v>93</v>
      </c>
      <c r="BD4" s="43">
        <v>2578</v>
      </c>
      <c r="BE4" s="43">
        <v>2578</v>
      </c>
    </row>
    <row r="5" spans="2:57" x14ac:dyDescent="0.25">
      <c r="B5" s="9" t="s">
        <v>97</v>
      </c>
      <c r="C5" s="53">
        <v>5</v>
      </c>
      <c r="D5" s="53">
        <v>5</v>
      </c>
      <c r="K5" s="9" t="s">
        <v>33</v>
      </c>
      <c r="L5" s="41">
        <v>2747.5500000000006</v>
      </c>
      <c r="S5" s="9" t="s">
        <v>97</v>
      </c>
      <c r="T5" s="15">
        <v>155.66</v>
      </c>
      <c r="U5" s="15">
        <v>155.66</v>
      </c>
      <c r="Z5" s="15"/>
      <c r="AA5" s="9" t="s">
        <v>98</v>
      </c>
      <c r="AB5" s="15">
        <v>28.621160000000003</v>
      </c>
      <c r="AE5" s="9" t="s">
        <v>97</v>
      </c>
      <c r="AF5" s="11">
        <v>200.96</v>
      </c>
      <c r="AG5" s="11">
        <v>200.96</v>
      </c>
      <c r="AL5" s="11"/>
      <c r="AM5" s="11"/>
      <c r="AN5" s="17" t="s">
        <v>45</v>
      </c>
      <c r="AO5" s="11">
        <v>1728.5600000000004</v>
      </c>
      <c r="AT5" s="9">
        <v>100</v>
      </c>
      <c r="AU5" s="11">
        <v>60</v>
      </c>
      <c r="AY5" s="9" t="s">
        <v>99</v>
      </c>
      <c r="AZ5" s="18">
        <v>10</v>
      </c>
      <c r="BC5" s="9" t="s">
        <v>97</v>
      </c>
      <c r="BD5" s="43">
        <v>2212</v>
      </c>
      <c r="BE5" s="43">
        <v>2212</v>
      </c>
    </row>
    <row r="6" spans="2:57" x14ac:dyDescent="0.25">
      <c r="B6" s="9" t="s">
        <v>100</v>
      </c>
      <c r="C6" s="53">
        <v>6</v>
      </c>
      <c r="D6" s="53">
        <v>6</v>
      </c>
      <c r="K6" s="9" t="s">
        <v>58</v>
      </c>
      <c r="L6" s="41">
        <v>32.49</v>
      </c>
      <c r="S6" s="9" t="s">
        <v>100</v>
      </c>
      <c r="T6" s="15">
        <v>161.09699999999998</v>
      </c>
      <c r="U6" s="15">
        <v>161.09699999999998</v>
      </c>
      <c r="Z6" s="15"/>
      <c r="AA6" s="9" t="s">
        <v>101</v>
      </c>
      <c r="AB6" s="16">
        <v>9.36</v>
      </c>
      <c r="AE6" s="9" t="s">
        <v>100</v>
      </c>
      <c r="AF6" s="11">
        <v>183.02</v>
      </c>
      <c r="AG6" s="11">
        <v>183.02</v>
      </c>
      <c r="AL6" s="11"/>
      <c r="AM6" s="11"/>
      <c r="AN6" s="17" t="s">
        <v>56</v>
      </c>
      <c r="AO6" s="11">
        <v>95.11</v>
      </c>
      <c r="AT6" s="9" t="s">
        <v>43</v>
      </c>
      <c r="AU6" s="11">
        <v>1696.9399999999998</v>
      </c>
      <c r="AY6" s="9" t="s">
        <v>102</v>
      </c>
      <c r="AZ6" s="19">
        <v>2.1389999999999998</v>
      </c>
      <c r="BC6" s="9" t="s">
        <v>100</v>
      </c>
      <c r="BD6" s="43">
        <v>2459</v>
      </c>
      <c r="BE6" s="43">
        <v>2459</v>
      </c>
    </row>
    <row r="7" spans="2:57" x14ac:dyDescent="0.25">
      <c r="B7" s="9" t="s">
        <v>103</v>
      </c>
      <c r="C7" s="53">
        <v>2</v>
      </c>
      <c r="D7" s="53">
        <v>2</v>
      </c>
      <c r="K7" s="9" t="s">
        <v>41</v>
      </c>
      <c r="L7" s="41">
        <v>2394.5500000000002</v>
      </c>
      <c r="S7" s="9" t="s">
        <v>103</v>
      </c>
      <c r="T7" s="15">
        <v>35.906999999999996</v>
      </c>
      <c r="U7" s="15">
        <v>35.906999999999996</v>
      </c>
      <c r="Z7" s="15"/>
      <c r="AA7" s="9" t="s">
        <v>104</v>
      </c>
      <c r="AB7" s="16">
        <v>4.8899999999999997</v>
      </c>
      <c r="AE7" s="9" t="s">
        <v>103</v>
      </c>
      <c r="AF7" s="11">
        <v>40</v>
      </c>
      <c r="AG7" s="11">
        <v>40</v>
      </c>
      <c r="AL7" s="11"/>
      <c r="AM7" s="11"/>
      <c r="AN7" s="17" t="s">
        <v>62</v>
      </c>
      <c r="AO7" s="11">
        <v>28.95</v>
      </c>
      <c r="AY7" s="9" t="s">
        <v>105</v>
      </c>
      <c r="AZ7" s="19">
        <v>1.526610909090909</v>
      </c>
      <c r="BC7" s="9" t="s">
        <v>103</v>
      </c>
      <c r="BD7" s="43">
        <v>570</v>
      </c>
      <c r="BE7" s="43">
        <v>570</v>
      </c>
    </row>
    <row r="8" spans="2:57" ht="15.75" x14ac:dyDescent="0.25">
      <c r="B8" s="9" t="s">
        <v>106</v>
      </c>
      <c r="C8" s="53">
        <v>5</v>
      </c>
      <c r="D8" s="53">
        <v>5</v>
      </c>
      <c r="K8" s="9" t="s">
        <v>87</v>
      </c>
      <c r="L8" s="41">
        <v>7870.8190000000004</v>
      </c>
      <c r="O8" s="49" t="s">
        <v>107</v>
      </c>
      <c r="P8" s="49"/>
      <c r="Q8" s="49"/>
      <c r="S8" s="9" t="s">
        <v>106</v>
      </c>
      <c r="T8" s="15">
        <v>114.68299999999999</v>
      </c>
      <c r="U8" s="15">
        <v>114.68299999999999</v>
      </c>
      <c r="Z8" s="15"/>
      <c r="AA8" s="9" t="s">
        <v>17</v>
      </c>
      <c r="AB8" s="16">
        <v>6.8584689345885712</v>
      </c>
      <c r="AE8" s="9" t="s">
        <v>106</v>
      </c>
      <c r="AF8" s="11">
        <v>124.42999999999999</v>
      </c>
      <c r="AG8" s="11">
        <v>124.42999999999999</v>
      </c>
      <c r="AL8" s="11"/>
      <c r="AM8" s="11"/>
      <c r="AN8" s="17" t="s">
        <v>60</v>
      </c>
      <c r="AO8" s="11">
        <v>205.72</v>
      </c>
      <c r="AY8" s="9" t="s">
        <v>108</v>
      </c>
      <c r="AZ8" s="19">
        <v>1.0009999999999999</v>
      </c>
      <c r="BC8" s="9" t="s">
        <v>106</v>
      </c>
      <c r="BD8" s="43">
        <v>1553</v>
      </c>
      <c r="BE8" s="43">
        <v>1553</v>
      </c>
    </row>
    <row r="9" spans="2:57" ht="15.75" x14ac:dyDescent="0.25">
      <c r="B9" s="9" t="s">
        <v>109</v>
      </c>
      <c r="C9" s="53">
        <v>4</v>
      </c>
      <c r="D9" s="53">
        <v>4</v>
      </c>
      <c r="O9" s="8" t="s">
        <v>110</v>
      </c>
      <c r="P9" t="s">
        <v>111</v>
      </c>
      <c r="S9" s="9" t="s">
        <v>109</v>
      </c>
      <c r="T9" s="15">
        <v>76.900000000000006</v>
      </c>
      <c r="U9" s="15">
        <v>76.900000000000006</v>
      </c>
      <c r="Z9" s="15"/>
      <c r="AA9" s="9" t="s">
        <v>112</v>
      </c>
      <c r="AB9" s="15">
        <v>7870.8190000000004</v>
      </c>
      <c r="AE9" s="9" t="s">
        <v>109</v>
      </c>
      <c r="AF9" s="11">
        <v>90.01</v>
      </c>
      <c r="AG9" s="11">
        <v>90.01</v>
      </c>
      <c r="AL9" s="11"/>
      <c r="AM9" s="11"/>
      <c r="AN9" s="17" t="s">
        <v>42</v>
      </c>
      <c r="AO9" s="11">
        <v>47.67</v>
      </c>
      <c r="AT9" s="49" t="s">
        <v>113</v>
      </c>
      <c r="AU9" s="49"/>
      <c r="AV9" s="49"/>
      <c r="AY9" s="9" t="s">
        <v>114</v>
      </c>
      <c r="AZ9" s="19">
        <v>0.16698239999999998</v>
      </c>
      <c r="BC9" s="9" t="s">
        <v>109</v>
      </c>
      <c r="BD9" s="43">
        <v>1296</v>
      </c>
      <c r="BE9" s="43">
        <v>1296</v>
      </c>
    </row>
    <row r="10" spans="2:57" x14ac:dyDescent="0.25">
      <c r="B10" s="9" t="s">
        <v>115</v>
      </c>
      <c r="C10" s="53">
        <v>2</v>
      </c>
      <c r="D10" s="53">
        <v>2</v>
      </c>
      <c r="O10" s="9" t="s">
        <v>116</v>
      </c>
      <c r="P10" s="4">
        <v>0.29818181818181816</v>
      </c>
      <c r="S10" s="9" t="s">
        <v>115</v>
      </c>
      <c r="T10" s="15">
        <v>37.978000000000002</v>
      </c>
      <c r="U10" s="15">
        <v>37.978000000000002</v>
      </c>
      <c r="Z10" s="15"/>
      <c r="AA10" s="9" t="s">
        <v>117</v>
      </c>
      <c r="AB10">
        <v>275</v>
      </c>
      <c r="AE10" s="9" t="s">
        <v>115</v>
      </c>
      <c r="AF10" s="11">
        <v>45</v>
      </c>
      <c r="AG10" s="11">
        <v>45</v>
      </c>
      <c r="AL10" s="11"/>
      <c r="AM10" s="11"/>
      <c r="AN10" s="17" t="s">
        <v>40</v>
      </c>
      <c r="AO10" s="11">
        <v>59.760000000000005</v>
      </c>
      <c r="AT10" s="8" t="s">
        <v>118</v>
      </c>
      <c r="AU10" t="s">
        <v>111</v>
      </c>
      <c r="AY10" s="9" t="s">
        <v>21</v>
      </c>
      <c r="AZ10" s="19">
        <v>0.10532001395916943</v>
      </c>
      <c r="BC10" s="9" t="s">
        <v>115</v>
      </c>
      <c r="BD10" s="43">
        <v>518</v>
      </c>
      <c r="BE10" s="43">
        <v>518</v>
      </c>
    </row>
    <row r="11" spans="2:57" x14ac:dyDescent="0.25">
      <c r="B11" s="9" t="s">
        <v>119</v>
      </c>
      <c r="C11" s="53">
        <v>5</v>
      </c>
      <c r="D11" s="53">
        <v>5</v>
      </c>
      <c r="O11" s="9" t="s">
        <v>120</v>
      </c>
      <c r="P11" s="4">
        <v>0.70181818181818179</v>
      </c>
      <c r="S11" s="9" t="s">
        <v>119</v>
      </c>
      <c r="T11" s="15">
        <v>132.56400000000002</v>
      </c>
      <c r="U11" s="15">
        <v>132.56400000000002</v>
      </c>
      <c r="Z11" s="15"/>
      <c r="AE11" s="9" t="s">
        <v>119</v>
      </c>
      <c r="AF11" s="11">
        <v>153.13999999999999</v>
      </c>
      <c r="AG11" s="11">
        <v>153.13999999999999</v>
      </c>
      <c r="AL11" s="11"/>
      <c r="AM11" s="11"/>
      <c r="AN11" s="17" t="s">
        <v>44</v>
      </c>
      <c r="AO11" s="11">
        <v>1359.7600000000002</v>
      </c>
      <c r="AT11" s="9" t="s">
        <v>121</v>
      </c>
      <c r="AU11" s="4">
        <v>0.40727272727272729</v>
      </c>
      <c r="AW11" s="4"/>
      <c r="AX11" s="4"/>
      <c r="AY11" s="9" t="s">
        <v>122</v>
      </c>
      <c r="AZ11" s="19">
        <v>6.05488E-2</v>
      </c>
      <c r="BC11" s="9" t="s">
        <v>119</v>
      </c>
      <c r="BD11" s="43">
        <v>1793</v>
      </c>
      <c r="BE11" s="43">
        <v>1793</v>
      </c>
    </row>
    <row r="12" spans="2:57" ht="15.75" x14ac:dyDescent="0.25">
      <c r="B12" s="9" t="s">
        <v>123</v>
      </c>
      <c r="C12" s="53">
        <v>3</v>
      </c>
      <c r="D12" s="53">
        <v>3</v>
      </c>
      <c r="K12" s="49" t="s">
        <v>124</v>
      </c>
      <c r="L12" s="49"/>
      <c r="S12" s="9" t="s">
        <v>123</v>
      </c>
      <c r="T12" s="15">
        <v>50.34</v>
      </c>
      <c r="U12" s="15">
        <v>50.34</v>
      </c>
      <c r="Z12" s="15"/>
      <c r="AE12" s="9" t="s">
        <v>123</v>
      </c>
      <c r="AF12" s="11">
        <v>60</v>
      </c>
      <c r="AG12" s="11">
        <v>60</v>
      </c>
      <c r="AL12" s="11"/>
      <c r="AM12" s="11"/>
      <c r="AN12" s="9" t="s">
        <v>33</v>
      </c>
      <c r="AO12" s="11">
        <v>4453.2800000000016</v>
      </c>
      <c r="AT12" s="9" t="s">
        <v>125</v>
      </c>
      <c r="AU12" s="4">
        <v>0.59272727272727277</v>
      </c>
      <c r="AW12" s="4"/>
      <c r="AX12" s="4"/>
      <c r="AY12" s="9" t="s">
        <v>126</v>
      </c>
      <c r="AZ12" s="18">
        <v>6.7666928251121083</v>
      </c>
      <c r="BC12" s="9" t="s">
        <v>123</v>
      </c>
      <c r="BD12" s="43">
        <v>1111</v>
      </c>
      <c r="BE12" s="43">
        <v>1111</v>
      </c>
    </row>
    <row r="13" spans="2:57" x14ac:dyDescent="0.25">
      <c r="B13" s="9" t="s">
        <v>127</v>
      </c>
      <c r="C13" s="53">
        <v>6</v>
      </c>
      <c r="D13" s="53">
        <v>6</v>
      </c>
      <c r="K13" s="8" t="s">
        <v>77</v>
      </c>
      <c r="L13" t="s">
        <v>128</v>
      </c>
      <c r="S13" s="9" t="s">
        <v>127</v>
      </c>
      <c r="T13" s="15">
        <v>173.99900000000002</v>
      </c>
      <c r="U13" s="15">
        <v>173.99900000000002</v>
      </c>
      <c r="Z13" s="15"/>
      <c r="AE13" s="9" t="s">
        <v>127</v>
      </c>
      <c r="AF13" s="11">
        <v>193.64000000000001</v>
      </c>
      <c r="AG13" s="11">
        <v>193.64000000000001</v>
      </c>
      <c r="AL13" s="11"/>
      <c r="AM13" s="11"/>
      <c r="AN13" s="17" t="s">
        <v>32</v>
      </c>
      <c r="AO13" s="11">
        <v>50.78</v>
      </c>
      <c r="AY13" s="9" t="s">
        <v>129</v>
      </c>
      <c r="AZ13" s="18">
        <v>206.12031872509962</v>
      </c>
      <c r="BC13" s="9" t="s">
        <v>127</v>
      </c>
      <c r="BD13" s="43">
        <v>2137</v>
      </c>
      <c r="BE13" s="43">
        <v>2137</v>
      </c>
    </row>
    <row r="14" spans="2:57" x14ac:dyDescent="0.25">
      <c r="B14" s="9" t="s">
        <v>130</v>
      </c>
      <c r="C14" s="53">
        <v>1</v>
      </c>
      <c r="D14" s="53">
        <v>1</v>
      </c>
      <c r="K14" s="9" t="s">
        <v>26</v>
      </c>
      <c r="L14" s="11">
        <v>3671.68</v>
      </c>
      <c r="S14" s="9" t="s">
        <v>130</v>
      </c>
      <c r="T14" s="15">
        <v>26.34</v>
      </c>
      <c r="U14" s="15">
        <v>26.34</v>
      </c>
      <c r="Z14" s="15"/>
      <c r="AE14" s="9" t="s">
        <v>130</v>
      </c>
      <c r="AF14" s="11">
        <v>30</v>
      </c>
      <c r="AG14" s="11">
        <v>30</v>
      </c>
      <c r="AL14" s="11"/>
      <c r="AM14" s="11"/>
      <c r="AN14" s="17" t="s">
        <v>49</v>
      </c>
      <c r="AO14" s="11">
        <v>35</v>
      </c>
      <c r="AY14" s="9" t="s">
        <v>131</v>
      </c>
      <c r="AZ14" s="18">
        <v>12071.78</v>
      </c>
      <c r="BC14" s="9" t="s">
        <v>130</v>
      </c>
      <c r="BD14" s="43">
        <v>443</v>
      </c>
      <c r="BE14" s="43">
        <v>443</v>
      </c>
    </row>
    <row r="15" spans="2:57" x14ac:dyDescent="0.25">
      <c r="B15" s="9" t="s">
        <v>167</v>
      </c>
      <c r="C15" s="53">
        <v>4</v>
      </c>
      <c r="D15" s="53">
        <v>4</v>
      </c>
      <c r="K15" s="9" t="s">
        <v>30</v>
      </c>
      <c r="L15" s="11">
        <v>367.28999999999996</v>
      </c>
      <c r="S15" s="9" t="s">
        <v>167</v>
      </c>
      <c r="T15" s="15">
        <v>106.17900000000002</v>
      </c>
      <c r="U15" s="15">
        <v>106.17900000000002</v>
      </c>
      <c r="Z15" s="15"/>
      <c r="AE15" s="9" t="s">
        <v>167</v>
      </c>
      <c r="AF15" s="11">
        <v>119.91</v>
      </c>
      <c r="AG15" s="11">
        <v>119.91</v>
      </c>
      <c r="AL15" s="11"/>
      <c r="AM15" s="11"/>
      <c r="AN15" s="17" t="s">
        <v>46</v>
      </c>
      <c r="AO15" s="11">
        <v>80.31</v>
      </c>
      <c r="AY15" s="9" t="s">
        <v>132</v>
      </c>
      <c r="AZ15" s="21">
        <v>7</v>
      </c>
      <c r="BC15" s="9" t="s">
        <v>167</v>
      </c>
      <c r="BD15" s="43">
        <v>1375</v>
      </c>
      <c r="BE15" s="43">
        <v>1375</v>
      </c>
    </row>
    <row r="16" spans="2:57" x14ac:dyDescent="0.25">
      <c r="B16" s="9" t="s">
        <v>87</v>
      </c>
      <c r="C16" s="53">
        <v>49</v>
      </c>
      <c r="D16" s="53">
        <v>49</v>
      </c>
      <c r="K16" s="9" t="s">
        <v>33</v>
      </c>
      <c r="L16" s="11">
        <v>4453.2800000000007</v>
      </c>
      <c r="S16" s="9" t="s">
        <v>89</v>
      </c>
      <c r="T16" s="15">
        <v>1297.0089999999998</v>
      </c>
      <c r="U16" s="15">
        <v>1297.0089999999998</v>
      </c>
      <c r="Z16" s="15"/>
      <c r="AE16" s="9" t="s">
        <v>89</v>
      </c>
      <c r="AF16" s="11">
        <v>1537.3700000000001</v>
      </c>
      <c r="AG16" s="11">
        <v>1537.3700000000001</v>
      </c>
      <c r="AL16" s="11"/>
      <c r="AM16" s="11"/>
      <c r="AN16" s="17" t="s">
        <v>45</v>
      </c>
      <c r="AO16" s="11">
        <v>20</v>
      </c>
      <c r="AU16" s="46"/>
      <c r="AY16" s="9" t="s">
        <v>133</v>
      </c>
      <c r="AZ16" s="21">
        <v>114620</v>
      </c>
      <c r="BC16" s="9" t="s">
        <v>89</v>
      </c>
      <c r="BD16" s="43">
        <v>18045</v>
      </c>
      <c r="BE16" s="43">
        <v>18045</v>
      </c>
    </row>
    <row r="17" spans="1:52" x14ac:dyDescent="0.25">
      <c r="K17" s="9" t="s">
        <v>58</v>
      </c>
      <c r="L17" s="11">
        <v>54</v>
      </c>
      <c r="AN17" s="17" t="s">
        <v>52</v>
      </c>
      <c r="AO17" s="11">
        <v>2986.7700000000004</v>
      </c>
      <c r="AU17" s="46"/>
      <c r="AY17" s="9" t="s">
        <v>134</v>
      </c>
      <c r="AZ17" s="22">
        <v>8.4904761904761905</v>
      </c>
    </row>
    <row r="18" spans="1:52" x14ac:dyDescent="0.25">
      <c r="K18" s="9" t="s">
        <v>41</v>
      </c>
      <c r="L18" s="11">
        <v>3525.5299999999997</v>
      </c>
      <c r="AN18" s="17" t="s">
        <v>35</v>
      </c>
      <c r="AO18" s="11">
        <v>45.96</v>
      </c>
      <c r="AY18" s="9" t="s">
        <v>135</v>
      </c>
      <c r="AZ18" s="22">
        <v>7.5</v>
      </c>
    </row>
    <row r="19" spans="1:52" ht="15.75" x14ac:dyDescent="0.25">
      <c r="K19" s="9" t="s">
        <v>87</v>
      </c>
      <c r="L19" s="11">
        <v>12071.779999999999</v>
      </c>
      <c r="O19" s="49" t="s">
        <v>136</v>
      </c>
      <c r="P19" s="49"/>
      <c r="Q19" s="49"/>
      <c r="AN19" s="17" t="s">
        <v>50</v>
      </c>
      <c r="AO19" s="11">
        <v>15</v>
      </c>
      <c r="AY19" s="9" t="s">
        <v>137</v>
      </c>
      <c r="AZ19" s="21">
        <v>672</v>
      </c>
    </row>
    <row r="20" spans="1:52" x14ac:dyDescent="0.25">
      <c r="O20" s="28" t="s">
        <v>138</v>
      </c>
      <c r="P20" s="28" t="s">
        <v>139</v>
      </c>
      <c r="Q20" s="23" t="s">
        <v>140</v>
      </c>
      <c r="AN20" s="17" t="s">
        <v>48</v>
      </c>
      <c r="AO20" s="11">
        <v>289.35999999999996</v>
      </c>
      <c r="AY20" s="9" t="s">
        <v>141</v>
      </c>
      <c r="AZ20" s="21">
        <v>416.8</v>
      </c>
    </row>
    <row r="21" spans="1:52" x14ac:dyDescent="0.25">
      <c r="O21" s="18">
        <f>LARGE(_xlfn.UNIQUE(Raw_FuelLog[Amount_EUR]), 1)</f>
        <v>82.8</v>
      </c>
      <c r="P21" s="24">
        <f>LARGE(_xlfn.UNIQUE(Raw_FuelLog[Volume_L]), 1)</f>
        <v>47.12</v>
      </c>
      <c r="Q21" s="31">
        <f>LARGE(_xlfn.UNIQUE(Raw_FuelLog[Price_EUR_L]), 1)</f>
        <v>2.1389999999999998</v>
      </c>
      <c r="AN21" s="17" t="s">
        <v>61</v>
      </c>
      <c r="AO21" s="11">
        <v>285.02999999999997</v>
      </c>
      <c r="AY21" s="9" t="s">
        <v>142</v>
      </c>
      <c r="AZ21" s="21">
        <v>64.241031390134523</v>
      </c>
    </row>
    <row r="22" spans="1:52" x14ac:dyDescent="0.25">
      <c r="O22" s="30">
        <f>LARGE(_xlfn.UNIQUE(Raw_FuelLog[Amount_EUR]), 2)</f>
        <v>76.430000000000007</v>
      </c>
      <c r="P22" s="25">
        <f>LARGE(_xlfn.UNIQUE(Raw_FuelLog[Volume_L]), 2)</f>
        <v>43.552999999999997</v>
      </c>
      <c r="Q22" s="32">
        <f>LARGE(_xlfn.UNIQUE(Raw_FuelLog[Price_EUR_L]), 2)</f>
        <v>2.0329999999999999</v>
      </c>
      <c r="AN22" s="17" t="s">
        <v>36</v>
      </c>
      <c r="AO22" s="11">
        <v>31.34</v>
      </c>
      <c r="AY22" s="9" t="s">
        <v>143</v>
      </c>
      <c r="AZ22" s="21">
        <v>1955.4969955156953</v>
      </c>
    </row>
    <row r="23" spans="1:52" x14ac:dyDescent="0.25">
      <c r="O23" s="33">
        <f>LARGE(_xlfn.UNIQUE(Raw_FuelLog[Amount_EUR]), 3)</f>
        <v>76.28</v>
      </c>
      <c r="P23" s="34">
        <f>LARGE(_xlfn.UNIQUE(Raw_FuelLog[Volume_L]), 3)</f>
        <v>43.292999999999999</v>
      </c>
      <c r="Q23" s="35">
        <f>LARGE(_xlfn.UNIQUE(Raw_FuelLog[Price_EUR_L]), 3)</f>
        <v>2.0190000000000001</v>
      </c>
      <c r="AN23" s="17" t="s">
        <v>51</v>
      </c>
      <c r="AO23" s="11">
        <v>347.13</v>
      </c>
    </row>
    <row r="24" spans="1:52" x14ac:dyDescent="0.25">
      <c r="AN24" s="17" t="s">
        <v>47</v>
      </c>
      <c r="AO24" s="11">
        <v>191.17000000000002</v>
      </c>
    </row>
    <row r="25" spans="1:52" x14ac:dyDescent="0.25">
      <c r="AN25" s="17" t="s">
        <v>34</v>
      </c>
      <c r="AO25" s="11">
        <v>45.42</v>
      </c>
    </row>
    <row r="26" spans="1:52" x14ac:dyDescent="0.25">
      <c r="AN26" s="17" t="s">
        <v>144</v>
      </c>
      <c r="AO26" s="11">
        <v>30.01</v>
      </c>
    </row>
    <row r="27" spans="1:52" x14ac:dyDescent="0.25">
      <c r="AN27" s="9" t="s">
        <v>30</v>
      </c>
      <c r="AO27" s="11">
        <v>367.28999999999996</v>
      </c>
    </row>
    <row r="28" spans="1:52" x14ac:dyDescent="0.25">
      <c r="A28" s="44" t="s">
        <v>145</v>
      </c>
      <c r="O28" s="28" t="s">
        <v>146</v>
      </c>
      <c r="P28" s="39" t="s">
        <v>147</v>
      </c>
      <c r="Q28" s="23" t="s">
        <v>148</v>
      </c>
      <c r="AN28" s="17" t="s">
        <v>66</v>
      </c>
      <c r="AO28" s="11">
        <v>31.65</v>
      </c>
    </row>
    <row r="29" spans="1:52" x14ac:dyDescent="0.25">
      <c r="A29" t="e" cm="1" vm="1">
        <f t="array" ref="A29">_xlfn._xlws.PY(0,1,Raw_FuelLog[#All],Pvt_Calculations!A30,Pvt_Calculations!A31,Pvt_Calculations!A32)</f>
        <v>#VALUE!</v>
      </c>
      <c r="O29" s="36">
        <f>SMALL(_xlfn.UNIQUE(Raw_FuelLog[Amount_EUR]), 1)</f>
        <v>10</v>
      </c>
      <c r="P29" s="26" cm="1">
        <f t="array" ref="P29">SMALL(_xlfn.UNIQUE(ROUND(Raw_FuelLog[Volume_L],2)), 1)</f>
        <v>6.63</v>
      </c>
      <c r="Q29" s="37">
        <f>SMALL(_xlfn.UNIQUE(Raw_FuelLog[Price_EUR_L]), 1)</f>
        <v>1.0009999999999999</v>
      </c>
      <c r="AN29" s="17" t="s">
        <v>38</v>
      </c>
      <c r="AO29" s="11">
        <v>31.75</v>
      </c>
    </row>
    <row r="30" spans="1:52" x14ac:dyDescent="0.25">
      <c r="H30" s="8" t="s">
        <v>4</v>
      </c>
      <c r="I30" t="s">
        <v>149</v>
      </c>
      <c r="O30" s="30">
        <f>SMALL(_xlfn.UNIQUE(Raw_FuelLog[Amount_EUR]), 2)</f>
        <v>15</v>
      </c>
      <c r="P30" s="27" cm="1">
        <f t="array" ref="P30">SMALL(_xlfn.UNIQUE(ROUND(Raw_FuelLog[Volume_L],2)), 2)</f>
        <v>7.86</v>
      </c>
      <c r="Q30" s="38">
        <f>SMALL(_xlfn.UNIQUE(Raw_FuelLog[Price_EUR_L]), 2)</f>
        <v>1.004</v>
      </c>
      <c r="AN30" s="17" t="s">
        <v>63</v>
      </c>
      <c r="AO30" s="11">
        <v>120.18</v>
      </c>
    </row>
    <row r="31" spans="1:52" x14ac:dyDescent="0.25">
      <c r="H31" s="9">
        <v>2020</v>
      </c>
      <c r="I31" s="11">
        <v>1537.37</v>
      </c>
      <c r="O31" s="33">
        <f>SMALL(_xlfn.UNIQUE(Raw_FuelLog[Amount_EUR]), 3)</f>
        <v>19.989999999999998</v>
      </c>
      <c r="P31" s="29" cm="1">
        <f t="array" ref="P31">SMALL(_xlfn.UNIQUE(ROUND(Raw_FuelLog[Volume_L],2)), 3)</f>
        <v>9.84</v>
      </c>
      <c r="Q31" s="40">
        <f>SMALL(_xlfn.UNIQUE(Raw_FuelLog[Price_EUR_L]), 3)</f>
        <v>1.0049999999999999</v>
      </c>
      <c r="AN31" s="17" t="s">
        <v>29</v>
      </c>
      <c r="AO31" s="11">
        <v>63.989999999999995</v>
      </c>
    </row>
    <row r="32" spans="1:52" x14ac:dyDescent="0.25">
      <c r="H32" s="9">
        <v>2021</v>
      </c>
      <c r="I32" s="11">
        <v>2063.2800000000002</v>
      </c>
      <c r="AN32" s="17" t="s">
        <v>31</v>
      </c>
      <c r="AO32" s="11">
        <v>40.51</v>
      </c>
      <c r="AY32" s="9"/>
    </row>
    <row r="33" spans="1:41" x14ac:dyDescent="0.25">
      <c r="H33" s="9">
        <v>2022</v>
      </c>
      <c r="I33" s="11">
        <v>3258.68</v>
      </c>
      <c r="AN33" s="17" t="s">
        <v>37</v>
      </c>
      <c r="AO33" s="11">
        <v>79.210000000000008</v>
      </c>
    </row>
    <row r="34" spans="1:41" x14ac:dyDescent="0.25">
      <c r="H34" s="9">
        <v>2023</v>
      </c>
      <c r="I34" s="11">
        <v>3261.69</v>
      </c>
      <c r="AN34" s="9" t="s">
        <v>26</v>
      </c>
      <c r="AO34" s="11">
        <v>3671.68</v>
      </c>
    </row>
    <row r="35" spans="1:41" x14ac:dyDescent="0.25">
      <c r="H35" s="9">
        <v>2024</v>
      </c>
      <c r="I35" s="11">
        <v>1950.76</v>
      </c>
      <c r="AN35" s="17" t="s">
        <v>25</v>
      </c>
      <c r="AO35" s="11">
        <v>63.61</v>
      </c>
    </row>
    <row r="36" spans="1:41" ht="15.75" x14ac:dyDescent="0.25">
      <c r="A36" s="42" t="s">
        <v>150</v>
      </c>
      <c r="H36" s="9" t="s">
        <v>89</v>
      </c>
      <c r="I36" s="11">
        <v>12071.78</v>
      </c>
      <c r="AN36" s="17" t="s">
        <v>27</v>
      </c>
      <c r="AO36" s="11">
        <v>675.86999999999989</v>
      </c>
    </row>
    <row r="37" spans="1:41" x14ac:dyDescent="0.25">
      <c r="A37" t="s">
        <v>151</v>
      </c>
      <c r="AN37" s="17" t="s">
        <v>65</v>
      </c>
      <c r="AO37" s="11">
        <v>52.28</v>
      </c>
    </row>
    <row r="38" spans="1:41" x14ac:dyDescent="0.25">
      <c r="A38" t="s">
        <v>152</v>
      </c>
      <c r="AN38" s="17" t="s">
        <v>28</v>
      </c>
      <c r="AO38" s="11">
        <v>526.03</v>
      </c>
    </row>
    <row r="39" spans="1:41" x14ac:dyDescent="0.25">
      <c r="A39" t="s">
        <v>81</v>
      </c>
      <c r="AN39" s="17" t="s">
        <v>59</v>
      </c>
      <c r="AO39" s="11">
        <v>186.6</v>
      </c>
    </row>
    <row r="40" spans="1:41" x14ac:dyDescent="0.25">
      <c r="A40" t="s">
        <v>75</v>
      </c>
      <c r="AN40" s="17" t="s">
        <v>39</v>
      </c>
      <c r="AO40" s="11">
        <v>1903.0099999999995</v>
      </c>
    </row>
    <row r="41" spans="1:41" x14ac:dyDescent="0.25">
      <c r="A41" t="s">
        <v>153</v>
      </c>
      <c r="AN41" s="17" t="s">
        <v>53</v>
      </c>
      <c r="AO41" s="11">
        <v>30.01</v>
      </c>
    </row>
    <row r="42" spans="1:41" x14ac:dyDescent="0.25">
      <c r="A42" t="s">
        <v>154</v>
      </c>
      <c r="AN42" s="17" t="s">
        <v>55</v>
      </c>
      <c r="AO42" s="11">
        <v>174.03</v>
      </c>
    </row>
    <row r="43" spans="1:41" x14ac:dyDescent="0.25">
      <c r="A43" t="s">
        <v>155</v>
      </c>
      <c r="AN43" s="17" t="s">
        <v>64</v>
      </c>
      <c r="AO43" s="11">
        <v>60.24</v>
      </c>
    </row>
    <row r="44" spans="1:41" x14ac:dyDescent="0.25">
      <c r="A44" t="s">
        <v>73</v>
      </c>
      <c r="AN44" s="9" t="s">
        <v>58</v>
      </c>
      <c r="AO44" s="11">
        <v>54</v>
      </c>
    </row>
    <row r="45" spans="1:41" x14ac:dyDescent="0.25">
      <c r="A45" s="46">
        <v>0.2172859025032938</v>
      </c>
      <c r="AN45" s="17" t="s">
        <v>57</v>
      </c>
      <c r="AO45" s="11">
        <v>54</v>
      </c>
    </row>
    <row r="46" spans="1:41" x14ac:dyDescent="0.25">
      <c r="A46" s="46">
        <v>0.78271409749670617</v>
      </c>
    </row>
    <row r="47" spans="1:41" x14ac:dyDescent="0.25">
      <c r="A47" s="46">
        <v>0.29818181818181816</v>
      </c>
    </row>
    <row r="48" spans="1:41" x14ac:dyDescent="0.25">
      <c r="A48" s="46">
        <v>0.70181818181818179</v>
      </c>
    </row>
    <row r="49" spans="1:1" x14ac:dyDescent="0.25">
      <c r="A49" s="46">
        <v>0.40727272727272729</v>
      </c>
    </row>
    <row r="50" spans="1:1" x14ac:dyDescent="0.25">
      <c r="A50" s="46">
        <v>0.59272727272727277</v>
      </c>
    </row>
    <row r="51" spans="1:1" x14ac:dyDescent="0.25">
      <c r="A51" s="18">
        <v>82.8</v>
      </c>
    </row>
    <row r="52" spans="1:1" x14ac:dyDescent="0.25">
      <c r="A52" s="18">
        <v>43.89738181818182</v>
      </c>
    </row>
    <row r="53" spans="1:1" x14ac:dyDescent="0.25">
      <c r="A53" s="18">
        <v>10</v>
      </c>
    </row>
    <row r="54" spans="1:1" x14ac:dyDescent="0.25">
      <c r="A54" s="19">
        <v>2.1389999999999998</v>
      </c>
    </row>
    <row r="55" spans="1:1" x14ac:dyDescent="0.25">
      <c r="A55" s="19">
        <v>1.526610909090909</v>
      </c>
    </row>
    <row r="56" spans="1:1" x14ac:dyDescent="0.25">
      <c r="A56" s="19">
        <v>1.0009999999999999</v>
      </c>
    </row>
    <row r="57" spans="1:1" x14ac:dyDescent="0.25">
      <c r="A57" s="19">
        <v>0.16698239999999998</v>
      </c>
    </row>
    <row r="58" spans="1:1" x14ac:dyDescent="0.25">
      <c r="A58" s="19">
        <v>0.10532001395916943</v>
      </c>
    </row>
    <row r="59" spans="1:1" x14ac:dyDescent="0.25">
      <c r="A59" s="19">
        <v>6.05488E-2</v>
      </c>
    </row>
    <row r="60" spans="1:1" x14ac:dyDescent="0.25">
      <c r="A60" s="18">
        <v>6.7666928251121083</v>
      </c>
    </row>
    <row r="61" spans="1:1" x14ac:dyDescent="0.25">
      <c r="A61" s="18">
        <v>206.12031872509962</v>
      </c>
    </row>
    <row r="62" spans="1:1" x14ac:dyDescent="0.25">
      <c r="A62" s="18">
        <v>12071.78</v>
      </c>
    </row>
    <row r="63" spans="1:1" x14ac:dyDescent="0.25">
      <c r="A63" s="48">
        <v>47.12</v>
      </c>
    </row>
    <row r="64" spans="1:1" x14ac:dyDescent="0.25">
      <c r="A64" s="48">
        <v>6.6269999999999998</v>
      </c>
    </row>
    <row r="65" spans="1:1" x14ac:dyDescent="0.25">
      <c r="A65" s="48">
        <v>28.621160000000003</v>
      </c>
    </row>
    <row r="66" spans="1:1" x14ac:dyDescent="0.25">
      <c r="A66" s="48">
        <v>9.36</v>
      </c>
    </row>
    <row r="67" spans="1:1" x14ac:dyDescent="0.25">
      <c r="A67" s="48">
        <v>4.8899999999999997</v>
      </c>
    </row>
    <row r="68" spans="1:1" x14ac:dyDescent="0.25">
      <c r="A68" s="48">
        <v>6.8584689345885712</v>
      </c>
    </row>
    <row r="69" spans="1:1" x14ac:dyDescent="0.25">
      <c r="A69" s="48">
        <v>7870.8190000000004</v>
      </c>
    </row>
    <row r="70" spans="1:1" x14ac:dyDescent="0.25">
      <c r="A70">
        <v>275</v>
      </c>
    </row>
    <row r="71" spans="1:1" x14ac:dyDescent="0.25">
      <c r="A71" s="47">
        <v>8.4904761904761905</v>
      </c>
    </row>
    <row r="72" spans="1:1" x14ac:dyDescent="0.25">
      <c r="A72" s="47">
        <v>7.5</v>
      </c>
    </row>
    <row r="73" spans="1:1" x14ac:dyDescent="0.25">
      <c r="A73" t="s">
        <v>156</v>
      </c>
    </row>
    <row r="74" spans="1:1" x14ac:dyDescent="0.25">
      <c r="A74" t="s">
        <v>157</v>
      </c>
    </row>
    <row r="75" spans="1:1" x14ac:dyDescent="0.25">
      <c r="A75" t="s">
        <v>158</v>
      </c>
    </row>
    <row r="76" spans="1:1" x14ac:dyDescent="0.25">
      <c r="A76" s="9" t="s">
        <v>159</v>
      </c>
    </row>
    <row r="77" spans="1:1" x14ac:dyDescent="0.25">
      <c r="A77" s="9" t="s">
        <v>160</v>
      </c>
    </row>
    <row r="78" spans="1:1" x14ac:dyDescent="0.25">
      <c r="A78" s="9" t="s">
        <v>161</v>
      </c>
    </row>
    <row r="79" spans="1:1" x14ac:dyDescent="0.25">
      <c r="A79" s="9" t="s">
        <v>162</v>
      </c>
    </row>
    <row r="80" spans="1:1" x14ac:dyDescent="0.25">
      <c r="A80" s="21">
        <v>7</v>
      </c>
    </row>
    <row r="81" spans="1:1" x14ac:dyDescent="0.25">
      <c r="A81" s="21">
        <v>114620</v>
      </c>
    </row>
    <row r="82" spans="1:1" x14ac:dyDescent="0.25">
      <c r="A82" s="21">
        <v>672</v>
      </c>
    </row>
    <row r="83" spans="1:1" x14ac:dyDescent="0.25">
      <c r="A83" s="21">
        <v>416.8</v>
      </c>
    </row>
    <row r="84" spans="1:1" x14ac:dyDescent="0.25">
      <c r="A84" s="21">
        <v>64.241031390134523</v>
      </c>
    </row>
    <row r="85" spans="1:1" x14ac:dyDescent="0.25">
      <c r="A85" s="21">
        <v>1955.4969955156953</v>
      </c>
    </row>
    <row r="86" spans="1:1" x14ac:dyDescent="0.25">
      <c r="A86" t="s">
        <v>163</v>
      </c>
    </row>
    <row r="87" spans="1:1" x14ac:dyDescent="0.25">
      <c r="A87" t="s">
        <v>164</v>
      </c>
    </row>
    <row r="88" spans="1:1" x14ac:dyDescent="0.25">
      <c r="A88" t="s">
        <v>165</v>
      </c>
    </row>
    <row r="89" spans="1:1" x14ac:dyDescent="0.25">
      <c r="A89" t="s">
        <v>166</v>
      </c>
    </row>
  </sheetData>
  <sheetProtection algorithmName="SHA-512" hashValue="GaUuYuXg3McOnR2Jp+EZcCP3WlVuCkJgvjm90NE3tPk+CnEwy9bTboorS0RqYRpk4v0w0V1Ct0Kk29YNew9+AQ==" saltValue="MXdu4XDF5Nw/UFTrpL1NnA==" spinCount="100000" sheet="1" scenarios="1" selectLockedCells="1" pivotTables="0"/>
  <mergeCells count="14">
    <mergeCell ref="B1:H1"/>
    <mergeCell ref="O8:Q8"/>
    <mergeCell ref="O19:Q19"/>
    <mergeCell ref="K12:L12"/>
    <mergeCell ref="BC1:BD1"/>
    <mergeCell ref="AE1:AF1"/>
    <mergeCell ref="AN1:AO1"/>
    <mergeCell ref="AT1:AU1"/>
    <mergeCell ref="AY1:AZ1"/>
    <mergeCell ref="AT9:AV9"/>
    <mergeCell ref="K1:L1"/>
    <mergeCell ref="O1:Q1"/>
    <mergeCell ref="AA1:AB1"/>
    <mergeCell ref="S1:T1"/>
  </mergeCells>
  <phoneticPr fontId="7" type="noConversion"/>
  <pageMargins left="0.7" right="0.7" top="0.75" bottom="0.75" header="0.3" footer="0.3"/>
  <drawing r:id="rId15"/>
  <tableParts count="2">
    <tablePart r:id="rId16"/>
    <tablePart r:id="rId1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8F78-5FEF-4364-8C59-80FECB4EF8E3}">
  <sheetPr codeName="Sheet4"/>
  <dimension ref="A1"/>
  <sheetViews>
    <sheetView showGridLines="0" showRowColHeaders="0" tabSelected="1" zoomScale="115" zoomScaleNormal="115" workbookViewId="0">
      <selection activeCell="A2" sqref="A2"/>
    </sheetView>
  </sheetViews>
  <sheetFormatPr defaultRowHeight="15" x14ac:dyDescent="0.25"/>
  <cols>
    <col min="1" max="16384" width="9.140625" style="45"/>
  </cols>
  <sheetData/>
  <sheetProtection algorithmName="SHA-512" hashValue="qeoPHB8k5kpDFA1R6wSq8r8JJSOZQB1yXM5THRKQW3L5BPDEQjgYr2+QT7Uq0IN7NWNNmcDlYGUHiwObIMFWMA==" saltValue="C+cvb2N2ejoBsQ7mdzMhFg==" spinCount="100000" sheet="1" scenarios="1" selectLockedCells="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54A07-9E18-4BFC-8085-870E0EC022EC}">
  <sheetPr codeName="Sheet7"/>
  <dimension ref="A1"/>
  <sheetViews>
    <sheetView showGridLines="0" showRowColHeaders="0" zoomScale="115" zoomScaleNormal="115" workbookViewId="0"/>
  </sheetViews>
  <sheetFormatPr defaultRowHeight="15" x14ac:dyDescent="0.25"/>
  <cols>
    <col min="1" max="16384" width="9.140625" style="45"/>
  </cols>
  <sheetData/>
  <sheetProtection algorithmName="SHA-512" hashValue="2Z/0Lq6UXOPeIHzO9asB/hkrCqv6n/QGCnaPp9rUlC2MmUd4Y0hO9eINPVrE2xm1/pUL0juUMkVsAMJRN9B1Pg==" saltValue="oHSI4Dwv05Z20L4jYaf7EA==" spinCount="100000" sheet="1" scenarios="1" selectLockedCells="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705AD-8A98-4A50-B320-49A1123F18B9}">
  <sheetPr codeName="Sheet8"/>
  <dimension ref="A1"/>
  <sheetViews>
    <sheetView showGridLines="0" showRowColHeaders="0" zoomScale="115" zoomScaleNormal="115" workbookViewId="0"/>
  </sheetViews>
  <sheetFormatPr defaultRowHeight="15" x14ac:dyDescent="0.25"/>
  <cols>
    <col min="1" max="16384" width="9.140625" style="45"/>
  </cols>
  <sheetData/>
  <sheetProtection algorithmName="SHA-512" hashValue="ApNHRONYHkxwXjLCcqI28lQU+Xy+4+1v7QCNJyFOvyXWmvk9nsQ0xg6T+NhgnrF/8Suxm5MQiA44a+Bk3CDRwQ==" saltValue="I0i2kyJRdOwG079UaRAJ2A==" spinCount="100000" sheet="1" scenarios="1" selectLockedCells="1" pivotTables="0"/>
  <pageMargins left="0.7" right="0.7" top="0.75" bottom="0.75" header="0.3" footer="0.3"/>
  <pageSetup paperSize="9" orientation="portrait" horizontalDpi="1200" verticalDpi="1200"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4C1B2E34-ED5E-4402-BE30-D505D22BF7A0}">
  <ds:schemaRefs>
    <ds:schemaRef ds:uri="http://gemini/pivotcustomization/LinkedTableUpdateMode"/>
  </ds:schemaRefs>
</ds:datastoreItem>
</file>

<file path=customXml/itemProps2.xml><?xml version="1.0" encoding="utf-8"?>
<ds:datastoreItem xmlns:ds="http://schemas.openxmlformats.org/officeDocument/2006/customXml" ds:itemID="{EAA3FC46-E71D-494B-96AC-D54F6ED2F173}">
  <ds:schemaRefs>
    <ds:schemaRef ds:uri="http://gemini/pivotcustomization/TableXML_Table1"/>
  </ds:schemaRefs>
</ds:datastoreItem>
</file>

<file path=customXml/itemProps3.xml><?xml version="1.0" encoding="utf-8"?>
<ds:datastoreItem xmlns:ds="http://schemas.openxmlformats.org/officeDocument/2006/customXml" ds:itemID="{32B5D9ED-C949-432B-BF2A-74F893952952}">
  <ds:schemaRefs>
    <ds:schemaRef ds:uri="http://gemini/pivotcustomization/ErrorCache"/>
  </ds:schemaRefs>
</ds:datastoreItem>
</file>

<file path=customXml/itemProps4.xml><?xml version="1.0" encoding="utf-8"?>
<ds:datastoreItem xmlns:ds="http://schemas.openxmlformats.org/officeDocument/2006/customXml" ds:itemID="{DD3A852D-18BA-4899-BD27-14494D4F8637}">
  <ds:schemaRefs>
    <ds:schemaRef ds:uri="http://gemini/pivotcustomization/ManualCalcMode"/>
  </ds:schemaRefs>
</ds:datastoreItem>
</file>

<file path=customXml/itemProps5.xml><?xml version="1.0" encoding="utf-8"?>
<ds:datastoreItem xmlns:ds="http://schemas.openxmlformats.org/officeDocument/2006/customXml" ds:itemID="{6B206ADF-D6FE-4515-BE21-23576ED987BB}">
  <ds:schemaRefs>
    <ds:schemaRef ds:uri="http://gemini/pivotcustomization/64006d87-511d-4b6d-82ed-129984f371ec"/>
  </ds:schemaRefs>
</ds:datastoreItem>
</file>

<file path=customXml/itemProps6.xml><?xml version="1.0" encoding="utf-8"?>
<ds:datastoreItem xmlns:ds="http://schemas.openxmlformats.org/officeDocument/2006/customXml" ds:itemID="{137A4B02-2BD2-4C69-A94E-F32C2A095E1C}">
  <ds:schemaRefs>
    <ds:schemaRef ds:uri="http://gemini/pivotcustomization/MeasureGridState"/>
  </ds:schemaRefs>
</ds:datastoreItem>
</file>

<file path=customXml/itemProps7.xml><?xml version="1.0" encoding="utf-8"?>
<ds:datastoreItem xmlns:ds="http://schemas.openxmlformats.org/officeDocument/2006/customXml" ds:itemID="{5EB01B69-EF08-4112-9FFA-94FA388E1E0B}">
  <ds:schemaRefs>
    <ds:schemaRef ds:uri="http://gemini/pivotcustomization/dbc8deeb-65bb-4480-b289-1f337960dd94"/>
  </ds:schemaRefs>
</ds:datastoreItem>
</file>

<file path=customXml/itemProps8.xml><?xml version="1.0" encoding="utf-8"?>
<ds:datastoreItem xmlns:ds="http://schemas.openxmlformats.org/officeDocument/2006/customXml" ds:itemID="{CB581B97-9577-4C9A-AA32-A9F00F0E7532}">
  <ds:schemaRefs>
    <ds:schemaRef ds:uri="http://gemini/pivotcustomization/SandboxNonEmpty"/>
  </ds:schemaRefs>
</ds:datastoreItem>
</file>

<file path=customXml/itemProps9.xml><?xml version="1.0" encoding="utf-8"?>
<ds:datastoreItem xmlns:ds="http://schemas.openxmlformats.org/officeDocument/2006/customXml" ds:itemID="{092F38EB-66C7-43CB-96CB-B411B592BC26}">
  <ds:schemaRefs>
    <ds:schemaRef ds:uri="http://gemini/pivotcustomization/FormulaBarState"/>
  </ds:schemaRefs>
</ds:datastoreItem>
</file>

<file path=customXml/itemProps10.xml><?xml version="1.0" encoding="utf-8"?>
<ds:datastoreItem xmlns:ds="http://schemas.openxmlformats.org/officeDocument/2006/customXml" ds:itemID="{3C42A50F-36A8-41C7-96E0-B7DB3EBBD5A8}">
  <ds:schemaRefs>
    <ds:schemaRef ds:uri="http://gemini/pivotcustomization/IsSandboxEmbedded"/>
  </ds:schemaRefs>
</ds:datastoreItem>
</file>

<file path=customXml/itemProps11.xml><?xml version="1.0" encoding="utf-8"?>
<ds:datastoreItem xmlns:ds="http://schemas.openxmlformats.org/officeDocument/2006/customXml" ds:itemID="{2FD3AB28-97C5-4975-A409-5CE67A7846D0}">
  <ds:schemaRefs>
    <ds:schemaRef ds:uri="http://gemini/pivotcustomization/5294e718-5640-415b-a83f-0b9438e4d2b5"/>
  </ds:schemaRefs>
</ds:datastoreItem>
</file>

<file path=customXml/itemProps12.xml><?xml version="1.0" encoding="utf-8"?>
<ds:datastoreItem xmlns:ds="http://schemas.openxmlformats.org/officeDocument/2006/customXml" ds:itemID="{7F79CBE5-5011-4555-A135-C007CE55F94C}">
  <ds:schemaRefs>
    <ds:schemaRef ds:uri="http://gemini/pivotcustomization/ca6a7879-38ac-41a1-9b22-21c7796f9cbb"/>
  </ds:schemaRefs>
</ds:datastoreItem>
</file>

<file path=customXml/itemProps13.xml><?xml version="1.0" encoding="utf-8"?>
<ds:datastoreItem xmlns:ds="http://schemas.openxmlformats.org/officeDocument/2006/customXml" ds:itemID="{79434465-AC71-4326-BBA0-1AB849C5A75A}">
  <ds:schemaRefs>
    <ds:schemaRef ds:uri="http://gemini/pivotcustomization/5b07d0ab-170f-4e1d-814b-c124c8d0aff0"/>
  </ds:schemaRefs>
</ds:datastoreItem>
</file>

<file path=customXml/itemProps14.xml><?xml version="1.0" encoding="utf-8"?>
<ds:datastoreItem xmlns:ds="http://schemas.openxmlformats.org/officeDocument/2006/customXml" ds:itemID="{D5D9B733-1982-4321-9468-EC188FB2FBC5}">
  <ds:schemaRefs>
    <ds:schemaRef ds:uri="http://gemini/pivotcustomization/9fff81d2-6440-4749-8791-6b941b5d0746"/>
  </ds:schemaRefs>
</ds:datastoreItem>
</file>

<file path=customXml/itemProps15.xml><?xml version="1.0" encoding="utf-8"?>
<ds:datastoreItem xmlns:ds="http://schemas.openxmlformats.org/officeDocument/2006/customXml" ds:itemID="{97FF52E0-AC56-489F-B2C5-6D9D90F03CA6}">
  <ds:schemaRefs>
    <ds:schemaRef ds:uri="http://gemini/pivotcustomization/PowerPivotVersion"/>
  </ds:schemaRefs>
</ds:datastoreItem>
</file>

<file path=customXml/itemProps16.xml><?xml version="1.0" encoding="utf-8"?>
<ds:datastoreItem xmlns:ds="http://schemas.openxmlformats.org/officeDocument/2006/customXml" ds:itemID="{70378337-4DFC-4356-BE47-B5CCCD689649}">
  <ds:schemaRefs>
    <ds:schemaRef ds:uri="http://gemini/pivotcustomization/30a45f6e-92f0-40bd-934a-80079c64bef2"/>
  </ds:schemaRefs>
</ds:datastoreItem>
</file>

<file path=customXml/itemProps17.xml><?xml version="1.0" encoding="utf-8"?>
<ds:datastoreItem xmlns:ds="http://schemas.openxmlformats.org/officeDocument/2006/customXml" ds:itemID="{7462626D-A0DB-4B62-95D0-D3678E1DC146}">
  <ds:schemaRefs>
    <ds:schemaRef ds:uri="http://gemini/pivotcustomization/TableWidget"/>
  </ds:schemaRefs>
</ds:datastoreItem>
</file>

<file path=customXml/itemProps18.xml><?xml version="1.0" encoding="utf-8"?>
<ds:datastoreItem xmlns:ds="http://schemas.openxmlformats.org/officeDocument/2006/customXml" ds:itemID="{4FF7BBE9-90BF-4438-B017-B95E68422CE4}">
  <ds:schemaRefs>
    <ds:schemaRef ds:uri="http://gemini/pivotcustomization/6334c95f-fc9e-417b-a3af-376514a64832"/>
  </ds:schemaRefs>
</ds:datastoreItem>
</file>

<file path=customXml/itemProps19.xml><?xml version="1.0" encoding="utf-8"?>
<ds:datastoreItem xmlns:ds="http://schemas.openxmlformats.org/officeDocument/2006/customXml" ds:itemID="{EF940750-D651-4B47-999B-36F3D97F181E}">
  <ds:schemaRefs>
    <ds:schemaRef ds:uri="http://gemini/pivotcustomization/RelationshipAutoDetectionEnabled"/>
  </ds:schemaRefs>
</ds:datastoreItem>
</file>

<file path=customXml/itemProps20.xml><?xml version="1.0" encoding="utf-8"?>
<ds:datastoreItem xmlns:ds="http://schemas.openxmlformats.org/officeDocument/2006/customXml" ds:itemID="{BA720988-D1A9-4253-AEC7-789CCF9BAEF3}">
  <ds:schemaRefs>
    <ds:schemaRef ds:uri="http://gemini/pivotcustomization/Diagrams"/>
  </ds:schemaRefs>
</ds:datastoreItem>
</file>

<file path=customXml/itemProps21.xml><?xml version="1.0" encoding="utf-8"?>
<ds:datastoreItem xmlns:ds="http://schemas.openxmlformats.org/officeDocument/2006/customXml" ds:itemID="{F164424C-59B5-48CA-832E-E74DBCC2A540}">
  <ds:schemaRefs>
    <ds:schemaRef ds:uri="http://gemini/pivotcustomization/TableOrder"/>
  </ds:schemaRefs>
</ds:datastoreItem>
</file>

<file path=customXml/itemProps22.xml><?xml version="1.0" encoding="utf-8"?>
<ds:datastoreItem xmlns:ds="http://schemas.openxmlformats.org/officeDocument/2006/customXml" ds:itemID="{3A972836-0DAE-4469-AE9A-07F6B93824F7}">
  <ds:schemaRefs>
    <ds:schemaRef ds:uri="http://gemini/pivotcustomization/ClientWindowXML"/>
  </ds:schemaRefs>
</ds:datastoreItem>
</file>

<file path=customXml/itemProps23.xml><?xml version="1.0" encoding="utf-8"?>
<ds:datastoreItem xmlns:ds="http://schemas.openxmlformats.org/officeDocument/2006/customXml" ds:itemID="{E7833F62-89CA-4413-9CE7-62F5DE58211C}">
  <ds:schemaRefs>
    <ds:schemaRef ds:uri="http://gemini/pivotcustomization/ShowHidden"/>
  </ds:schemaRefs>
</ds:datastoreItem>
</file>

<file path=customXml/itemProps24.xml><?xml version="1.0" encoding="utf-8"?>
<ds:datastoreItem xmlns:ds="http://schemas.openxmlformats.org/officeDocument/2006/customXml" ds:itemID="{202387BB-77A6-4AE3-8E6A-5F9E04FB6B9A}">
  <ds:schemaRefs>
    <ds:schemaRef ds:uri="http://gemini/pivotcustomization/ShowImplicitMeasures"/>
  </ds:schemaRefs>
</ds:datastoreItem>
</file>

<file path=customXml/itemProps25.xml><?xml version="1.0" encoding="utf-8"?>
<ds:datastoreItem xmlns:ds="http://schemas.openxmlformats.org/officeDocument/2006/customXml" ds:itemID="{D78098D0-522F-4F0D-B570-222F9792D78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 FILL-UPS</vt:lpstr>
      <vt:lpstr>DASHBOARD COSTS</vt:lpstr>
      <vt:lpstr>DASHBOARD COSTS &amp; DISTANCE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František Stolár</cp:lastModifiedBy>
  <cp:revision/>
  <dcterms:created xsi:type="dcterms:W3CDTF">2025-06-17T19:53:37Z</dcterms:created>
  <dcterms:modified xsi:type="dcterms:W3CDTF">2025-07-26T11:48:35Z</dcterms:modified>
  <cp:category/>
  <cp:contentStatus/>
</cp:coreProperties>
</file>