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24240" windowHeight="12645" activeTab="5"/>
  </bookViews>
  <sheets>
    <sheet name="CRH" sheetId="1" r:id="rId1"/>
    <sheet name="CRE" sheetId="2" r:id="rId2"/>
    <sheet name="CD" sheetId="3" r:id="rId3"/>
    <sheet name="AK" sheetId="4" r:id="rId4"/>
    <sheet name="CV" sheetId="14" r:id="rId5"/>
    <sheet name="GenRmf long" sheetId="5" r:id="rId6"/>
    <sheet name="GenRmf flat" sheetId="6" r:id="rId7"/>
    <sheet name="GenRmf Square" sheetId="7" r:id="rId8"/>
    <sheet name="Wash long" sheetId="8" r:id="rId9"/>
    <sheet name="Wash wide" sheetId="9" r:id="rId10"/>
    <sheet name="EK" sheetId="10" r:id="rId11"/>
    <sheet name="Dinic" sheetId="11" r:id="rId12"/>
    <sheet name="GT" sheetId="12" r:id="rId13"/>
    <sheet name="GT GRC" sheetId="13" r:id="rId14"/>
    <sheet name="GR" sheetId="15" r:id="rId15"/>
  </sheets>
  <calcPr calcId="145621"/>
</workbook>
</file>

<file path=xl/calcChain.xml><?xml version="1.0" encoding="utf-8"?>
<calcChain xmlns="http://schemas.openxmlformats.org/spreadsheetml/2006/main">
  <c r="C42" i="15" l="1"/>
  <c r="E42" i="15"/>
  <c r="G42" i="15"/>
  <c r="I42" i="15"/>
  <c r="K42" i="15"/>
  <c r="M42" i="15"/>
  <c r="O42" i="15"/>
  <c r="Q42" i="15"/>
  <c r="A42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G53" i="15"/>
  <c r="H53" i="15"/>
  <c r="I53" i="15"/>
  <c r="J53" i="15"/>
  <c r="K53" i="15"/>
  <c r="L53" i="15"/>
  <c r="M53" i="15"/>
  <c r="N53" i="15"/>
  <c r="G54" i="15"/>
  <c r="H54" i="15"/>
  <c r="I54" i="15"/>
  <c r="J54" i="15"/>
  <c r="K54" i="15"/>
  <c r="L54" i="15"/>
  <c r="M54" i="15"/>
  <c r="N54" i="15"/>
  <c r="G55" i="15"/>
  <c r="H55" i="15"/>
  <c r="I55" i="15"/>
  <c r="J55" i="15"/>
  <c r="K55" i="15"/>
  <c r="L55" i="15"/>
  <c r="M55" i="15"/>
  <c r="N55" i="15"/>
  <c r="R44" i="15"/>
  <c r="B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A44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43" i="15"/>
  <c r="A29" i="15"/>
  <c r="B29" i="15"/>
  <c r="C29" i="15"/>
  <c r="D29" i="15"/>
  <c r="E29" i="15"/>
  <c r="F29" i="15"/>
  <c r="G29" i="15"/>
  <c r="H29" i="15"/>
  <c r="I29" i="15" s="1"/>
  <c r="J29" i="15"/>
  <c r="K29" i="15"/>
  <c r="L29" i="15" s="1"/>
  <c r="M29" i="15"/>
  <c r="N29" i="15"/>
  <c r="O29" i="15" s="1"/>
  <c r="P29" i="15"/>
  <c r="Q29" i="15"/>
  <c r="R29" i="15"/>
  <c r="S29" i="15"/>
  <c r="T29" i="15"/>
  <c r="U29" i="15" s="1"/>
  <c r="V29" i="15"/>
  <c r="W29" i="15"/>
  <c r="X29" i="15" s="1"/>
  <c r="Y29" i="15"/>
  <c r="Z29" i="15"/>
  <c r="AA29" i="15"/>
  <c r="A30" i="15"/>
  <c r="B30" i="15"/>
  <c r="C30" i="15"/>
  <c r="D30" i="15"/>
  <c r="E30" i="15"/>
  <c r="F30" i="15" s="1"/>
  <c r="G30" i="15"/>
  <c r="H30" i="15"/>
  <c r="I30" i="15" s="1"/>
  <c r="J30" i="15"/>
  <c r="K30" i="15"/>
  <c r="L30" i="15" s="1"/>
  <c r="M30" i="15"/>
  <c r="N30" i="15"/>
  <c r="O30" i="15"/>
  <c r="P30" i="15"/>
  <c r="Q30" i="15"/>
  <c r="R30" i="15" s="1"/>
  <c r="S30" i="15"/>
  <c r="T30" i="15"/>
  <c r="U30" i="15" s="1"/>
  <c r="V30" i="15"/>
  <c r="W30" i="15"/>
  <c r="X30" i="15"/>
  <c r="Y30" i="15"/>
  <c r="Z30" i="15"/>
  <c r="AA30" i="15"/>
  <c r="A31" i="15"/>
  <c r="B31" i="15"/>
  <c r="C31" i="15" s="1"/>
  <c r="D31" i="15"/>
  <c r="E31" i="15"/>
  <c r="F31" i="15" s="1"/>
  <c r="G31" i="15"/>
  <c r="H31" i="15"/>
  <c r="I31" i="15" s="1"/>
  <c r="J31" i="15"/>
  <c r="K31" i="15"/>
  <c r="L31" i="15"/>
  <c r="M31" i="15"/>
  <c r="N31" i="15"/>
  <c r="O31" i="15" s="1"/>
  <c r="P31" i="15"/>
  <c r="Q31" i="15"/>
  <c r="R31" i="15" s="1"/>
  <c r="S31" i="15"/>
  <c r="T31" i="15"/>
  <c r="U31" i="15"/>
  <c r="V31" i="15"/>
  <c r="W31" i="15"/>
  <c r="X31" i="15"/>
  <c r="Y31" i="15"/>
  <c r="Z31" i="15"/>
  <c r="AA31" i="15" s="1"/>
  <c r="A32" i="15"/>
  <c r="B32" i="15"/>
  <c r="C32" i="15" s="1"/>
  <c r="D32" i="15"/>
  <c r="E32" i="15"/>
  <c r="F32" i="15" s="1"/>
  <c r="G32" i="15"/>
  <c r="H32" i="15"/>
  <c r="I32" i="15"/>
  <c r="J32" i="15"/>
  <c r="K32" i="15"/>
  <c r="L32" i="15" s="1"/>
  <c r="M32" i="15"/>
  <c r="N32" i="15"/>
  <c r="O32" i="15" s="1"/>
  <c r="P32" i="15"/>
  <c r="Q32" i="15"/>
  <c r="R32" i="15"/>
  <c r="S32" i="15"/>
  <c r="T32" i="15"/>
  <c r="U32" i="15"/>
  <c r="V32" i="15"/>
  <c r="W32" i="15"/>
  <c r="X32" i="15" s="1"/>
  <c r="Y32" i="15"/>
  <c r="Z32" i="15"/>
  <c r="AA32" i="15" s="1"/>
  <c r="A33" i="15"/>
  <c r="B33" i="15"/>
  <c r="C33" i="15" s="1"/>
  <c r="D33" i="15"/>
  <c r="E33" i="15"/>
  <c r="F33" i="15"/>
  <c r="G33" i="15"/>
  <c r="H33" i="15"/>
  <c r="I33" i="15" s="1"/>
  <c r="J33" i="15"/>
  <c r="K33" i="15"/>
  <c r="L33" i="15" s="1"/>
  <c r="M33" i="15"/>
  <c r="N33" i="15"/>
  <c r="O33" i="15"/>
  <c r="P33" i="15"/>
  <c r="Q33" i="15"/>
  <c r="R33" i="15"/>
  <c r="S33" i="15"/>
  <c r="T33" i="15"/>
  <c r="U33" i="15" s="1"/>
  <c r="V33" i="15"/>
  <c r="W33" i="15"/>
  <c r="X33" i="15" s="1"/>
  <c r="Y33" i="15"/>
  <c r="Z33" i="15"/>
  <c r="AA33" i="15" s="1"/>
  <c r="G34" i="15"/>
  <c r="H34" i="15"/>
  <c r="I34" i="15" s="1"/>
  <c r="J34" i="15"/>
  <c r="K34" i="15"/>
  <c r="L34" i="15"/>
  <c r="M34" i="15"/>
  <c r="N34" i="15"/>
  <c r="O34" i="15"/>
  <c r="P34" i="15"/>
  <c r="Q34" i="15"/>
  <c r="R34" i="15" s="1"/>
  <c r="S34" i="15"/>
  <c r="T34" i="15"/>
  <c r="U34" i="15" s="1"/>
  <c r="V34" i="15"/>
  <c r="W34" i="15"/>
  <c r="X34" i="15" s="1"/>
  <c r="Y34" i="15"/>
  <c r="Z34" i="15"/>
  <c r="AA34" i="15"/>
  <c r="G35" i="15"/>
  <c r="H35" i="15"/>
  <c r="I35" i="15"/>
  <c r="J35" i="15"/>
  <c r="K35" i="15"/>
  <c r="L35" i="15"/>
  <c r="M35" i="15"/>
  <c r="N35" i="15"/>
  <c r="O35" i="15" s="1"/>
  <c r="P35" i="15"/>
  <c r="Q35" i="15"/>
  <c r="R35" i="15" s="1"/>
  <c r="S35" i="15"/>
  <c r="T35" i="15"/>
  <c r="U35" i="15" s="1"/>
  <c r="V35" i="15"/>
  <c r="W35" i="15"/>
  <c r="X35" i="15"/>
  <c r="Y35" i="15"/>
  <c r="Z35" i="15"/>
  <c r="AA35" i="15" s="1"/>
  <c r="G36" i="15"/>
  <c r="H36" i="15"/>
  <c r="I36" i="15"/>
  <c r="J36" i="15"/>
  <c r="K36" i="15"/>
  <c r="L36" i="15" s="1"/>
  <c r="M36" i="15"/>
  <c r="N36" i="15"/>
  <c r="O36" i="15" s="1"/>
  <c r="P36" i="15"/>
  <c r="Q36" i="15"/>
  <c r="R36" i="15" s="1"/>
  <c r="S36" i="15"/>
  <c r="T36" i="15"/>
  <c r="U36" i="15"/>
  <c r="V36" i="15"/>
  <c r="W36" i="15"/>
  <c r="X36" i="15" s="1"/>
  <c r="J37" i="15"/>
  <c r="K37" i="15"/>
  <c r="L37" i="15" s="1"/>
  <c r="M37" i="15"/>
  <c r="N37" i="15"/>
  <c r="O37" i="15" s="1"/>
  <c r="P37" i="15"/>
  <c r="Q37" i="15"/>
  <c r="R37" i="15"/>
  <c r="S37" i="15"/>
  <c r="T37" i="15"/>
  <c r="U37" i="15" s="1"/>
  <c r="J38" i="15"/>
  <c r="K38" i="15"/>
  <c r="L38" i="15" s="1"/>
  <c r="M38" i="15"/>
  <c r="N38" i="15"/>
  <c r="O38" i="15"/>
  <c r="P38" i="15"/>
  <c r="Q38" i="15"/>
  <c r="R38" i="15" s="1"/>
  <c r="S38" i="15"/>
  <c r="T38" i="15"/>
  <c r="U38" i="15" s="1"/>
  <c r="J39" i="15"/>
  <c r="K39" i="15"/>
  <c r="L39" i="15"/>
  <c r="M39" i="15"/>
  <c r="N39" i="15"/>
  <c r="O39" i="15" s="1"/>
  <c r="P39" i="15"/>
  <c r="Q39" i="15"/>
  <c r="R39" i="15" s="1"/>
  <c r="S39" i="15"/>
  <c r="T39" i="15"/>
  <c r="U39" i="15"/>
  <c r="C28" i="15"/>
  <c r="Z28" i="15"/>
  <c r="AA28" i="15" s="1"/>
  <c r="Y28" i="15"/>
  <c r="W28" i="15"/>
  <c r="X28" i="15" s="1"/>
  <c r="V28" i="15"/>
  <c r="U28" i="15"/>
  <c r="T28" i="15"/>
  <c r="S28" i="15"/>
  <c r="R28" i="15"/>
  <c r="Q28" i="15"/>
  <c r="P28" i="15"/>
  <c r="N28" i="15"/>
  <c r="O28" i="15" s="1"/>
  <c r="M28" i="15"/>
  <c r="K28" i="15"/>
  <c r="L28" i="15" s="1"/>
  <c r="J28" i="15"/>
  <c r="I28" i="15"/>
  <c r="H28" i="15"/>
  <c r="G28" i="15"/>
  <c r="E28" i="15"/>
  <c r="F28" i="15" s="1"/>
  <c r="D28" i="15"/>
  <c r="B28" i="15"/>
  <c r="A28" i="15"/>
  <c r="AA27" i="15"/>
  <c r="Y27" i="15"/>
  <c r="X27" i="15"/>
  <c r="V27" i="15"/>
  <c r="U27" i="15"/>
  <c r="S27" i="15"/>
  <c r="R27" i="15"/>
  <c r="P27" i="15"/>
  <c r="O27" i="15"/>
  <c r="M27" i="15"/>
  <c r="L27" i="15"/>
  <c r="J27" i="15"/>
  <c r="I27" i="15"/>
  <c r="G27" i="15"/>
  <c r="F27" i="15"/>
  <c r="D27" i="15"/>
  <c r="C27" i="15"/>
  <c r="A27" i="15"/>
  <c r="Y26" i="15"/>
  <c r="V26" i="15"/>
  <c r="S26" i="15"/>
  <c r="P26" i="15"/>
  <c r="M26" i="15"/>
  <c r="J26" i="15"/>
  <c r="G26" i="15"/>
  <c r="D26" i="15"/>
  <c r="A26" i="15"/>
  <c r="B29" i="13"/>
  <c r="A4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5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6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7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8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X3" i="15"/>
  <c r="U3" i="15"/>
  <c r="R3" i="15"/>
  <c r="AA3" i="15"/>
  <c r="O3" i="15"/>
  <c r="L3" i="15"/>
  <c r="I3" i="15"/>
  <c r="F3" i="15"/>
  <c r="C3" i="15"/>
  <c r="Z3" i="15"/>
  <c r="Y3" i="15"/>
  <c r="W3" i="15"/>
  <c r="V3" i="15"/>
  <c r="T3" i="15"/>
  <c r="S3" i="15"/>
  <c r="Q3" i="15"/>
  <c r="P3" i="15"/>
  <c r="N3" i="15"/>
  <c r="M3" i="15"/>
  <c r="K3" i="15"/>
  <c r="J3" i="15"/>
  <c r="H3" i="15"/>
  <c r="G3" i="15"/>
  <c r="E3" i="15"/>
  <c r="D3" i="15"/>
  <c r="B3" i="15"/>
  <c r="A3" i="15"/>
  <c r="V78" i="11" l="1"/>
  <c r="V79" i="11"/>
  <c r="V80" i="11"/>
  <c r="V81" i="11"/>
  <c r="V82" i="11"/>
  <c r="V83" i="11"/>
  <c r="V84" i="11"/>
  <c r="V85" i="11"/>
  <c r="V86" i="11"/>
  <c r="V77" i="11"/>
  <c r="U78" i="11"/>
  <c r="U79" i="11"/>
  <c r="U80" i="11"/>
  <c r="U81" i="11"/>
  <c r="U82" i="11"/>
  <c r="U83" i="11"/>
  <c r="U84" i="11"/>
  <c r="U85" i="11"/>
  <c r="U86" i="11"/>
  <c r="U77" i="11"/>
  <c r="B21" i="10"/>
  <c r="N24" i="11"/>
  <c r="H25" i="11"/>
  <c r="H26" i="11"/>
  <c r="H27" i="11"/>
  <c r="H28" i="11"/>
  <c r="H29" i="11"/>
  <c r="H30" i="11"/>
  <c r="H31" i="11"/>
  <c r="H32" i="11"/>
  <c r="H33" i="11"/>
  <c r="I33" i="11" s="1"/>
  <c r="F54" i="11" s="1"/>
  <c r="H24" i="11"/>
  <c r="E25" i="11"/>
  <c r="E26" i="11"/>
  <c r="E27" i="11"/>
  <c r="E28" i="11"/>
  <c r="E29" i="11"/>
  <c r="E30" i="11"/>
  <c r="E31" i="11"/>
  <c r="E32" i="11"/>
  <c r="B25" i="11"/>
  <c r="B26" i="11"/>
  <c r="B27" i="11"/>
  <c r="B28" i="11"/>
  <c r="B29" i="11"/>
  <c r="B30" i="11"/>
  <c r="B31" i="11"/>
  <c r="B32" i="11"/>
  <c r="E24" i="11"/>
  <c r="B24" i="11"/>
  <c r="Y24" i="11"/>
  <c r="Z25" i="11"/>
  <c r="Z26" i="11"/>
  <c r="Z27" i="11"/>
  <c r="Z28" i="11"/>
  <c r="Z29" i="11"/>
  <c r="Z30" i="11"/>
  <c r="Z31" i="11"/>
  <c r="Z32" i="11"/>
  <c r="Z33" i="11"/>
  <c r="Z34" i="11"/>
  <c r="Z35" i="11"/>
  <c r="AA35" i="11" s="1"/>
  <c r="R56" i="11" s="1"/>
  <c r="Z36" i="11"/>
  <c r="Z24" i="11"/>
  <c r="W25" i="11"/>
  <c r="W26" i="11"/>
  <c r="W27" i="11"/>
  <c r="W28" i="11"/>
  <c r="W29" i="11"/>
  <c r="W30" i="11"/>
  <c r="W31" i="11"/>
  <c r="W32" i="11"/>
  <c r="W33" i="11"/>
  <c r="X33" i="11" s="1"/>
  <c r="P54" i="11" s="1"/>
  <c r="W34" i="11"/>
  <c r="W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U38" i="11" s="1"/>
  <c r="N59" i="11" s="1"/>
  <c r="T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R38" i="11" s="1"/>
  <c r="L59" i="11" s="1"/>
  <c r="Q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O38" i="11" s="1"/>
  <c r="J59" i="11" s="1"/>
  <c r="K25" i="11"/>
  <c r="K26" i="11"/>
  <c r="K27" i="11"/>
  <c r="K28" i="11"/>
  <c r="K29" i="11"/>
  <c r="K30" i="11"/>
  <c r="K31" i="11"/>
  <c r="K32" i="11"/>
  <c r="K33" i="11"/>
  <c r="K34" i="11"/>
  <c r="K35" i="11"/>
  <c r="K36" i="11"/>
  <c r="K24" i="11"/>
  <c r="A46" i="11"/>
  <c r="A53" i="11"/>
  <c r="C53" i="11"/>
  <c r="E53" i="11"/>
  <c r="G53" i="11"/>
  <c r="I53" i="11"/>
  <c r="K53" i="11"/>
  <c r="M53" i="11"/>
  <c r="O53" i="11"/>
  <c r="Q53" i="11"/>
  <c r="E54" i="11"/>
  <c r="G54" i="11"/>
  <c r="I54" i="11"/>
  <c r="K54" i="11"/>
  <c r="M54" i="11"/>
  <c r="O54" i="11"/>
  <c r="Q54" i="11"/>
  <c r="R54" i="11"/>
  <c r="G55" i="11"/>
  <c r="I55" i="11"/>
  <c r="K55" i="11"/>
  <c r="M55" i="11"/>
  <c r="O55" i="11"/>
  <c r="Q55" i="11"/>
  <c r="G56" i="11"/>
  <c r="I56" i="11"/>
  <c r="K56" i="11"/>
  <c r="M56" i="11"/>
  <c r="Q56" i="11"/>
  <c r="G57" i="11"/>
  <c r="I57" i="11"/>
  <c r="K57" i="11"/>
  <c r="M57" i="11"/>
  <c r="Q57" i="11"/>
  <c r="I58" i="11"/>
  <c r="K58" i="11"/>
  <c r="M58" i="11"/>
  <c r="I59" i="11"/>
  <c r="K59" i="11"/>
  <c r="M59" i="11"/>
  <c r="Y36" i="11"/>
  <c r="AA36" i="11"/>
  <c r="R57" i="11" s="1"/>
  <c r="Y32" i="11"/>
  <c r="AA32" i="11"/>
  <c r="R53" i="11" s="1"/>
  <c r="Y33" i="11"/>
  <c r="AA33" i="11"/>
  <c r="Y34" i="11"/>
  <c r="AA34" i="11"/>
  <c r="R55" i="11" s="1"/>
  <c r="Y35" i="11"/>
  <c r="V33" i="11"/>
  <c r="V34" i="11"/>
  <c r="X34" i="11"/>
  <c r="P55" i="11" s="1"/>
  <c r="S37" i="11"/>
  <c r="U37" i="11"/>
  <c r="N58" i="11" s="1"/>
  <c r="S38" i="11"/>
  <c r="P38" i="11"/>
  <c r="M38" i="11"/>
  <c r="M37" i="11"/>
  <c r="O37" i="11"/>
  <c r="J58" i="11" s="1"/>
  <c r="G33" i="11"/>
  <c r="A32" i="11"/>
  <c r="C32" i="11"/>
  <c r="B53" i="11" s="1"/>
  <c r="D32" i="11"/>
  <c r="F32" i="11"/>
  <c r="D53" i="11" s="1"/>
  <c r="A11" i="11"/>
  <c r="B11" i="11"/>
  <c r="F11" i="11"/>
  <c r="G11" i="11"/>
  <c r="K12" i="11"/>
  <c r="L12" i="11"/>
  <c r="U16" i="11"/>
  <c r="V16" i="11"/>
  <c r="U17" i="11"/>
  <c r="V17" i="11"/>
  <c r="Z17" i="11"/>
  <c r="AA17" i="11"/>
  <c r="AE16" i="11"/>
  <c r="AF16" i="11"/>
  <c r="AE17" i="11"/>
  <c r="AF17" i="11"/>
  <c r="AJ12" i="11"/>
  <c r="AK12" i="11"/>
  <c r="AJ13" i="11"/>
  <c r="AK13" i="11"/>
  <c r="AO11" i="11"/>
  <c r="AP11" i="11"/>
  <c r="AO12" i="11"/>
  <c r="AP12" i="11"/>
  <c r="AO13" i="11"/>
  <c r="AP13" i="11"/>
  <c r="AO14" i="11"/>
  <c r="AP14" i="11"/>
  <c r="AO15" i="11"/>
  <c r="AP15" i="11"/>
  <c r="AS11" i="11"/>
  <c r="AS12" i="11"/>
  <c r="AS13" i="11"/>
  <c r="AS14" i="11"/>
  <c r="AS15" i="11"/>
  <c r="AN12" i="11"/>
  <c r="AN13" i="11"/>
  <c r="AI16" i="11"/>
  <c r="AI17" i="11"/>
  <c r="AD17" i="11"/>
  <c r="Y16" i="11"/>
  <c r="Y17" i="11"/>
  <c r="O12" i="11"/>
  <c r="J11" i="11"/>
  <c r="E11" i="11"/>
  <c r="AB3" i="14" l="1"/>
  <c r="AB4" i="14" s="1"/>
  <c r="AI1" i="14"/>
  <c r="AF1" i="14"/>
  <c r="AG1" i="14"/>
  <c r="AH1" i="14"/>
  <c r="AE2" i="14"/>
  <c r="AC3" i="14"/>
  <c r="AI2" i="14"/>
  <c r="AH2" i="14"/>
  <c r="AG2" i="14"/>
  <c r="AC2" i="14"/>
  <c r="AF3" i="14"/>
  <c r="AF2" i="14"/>
  <c r="AG3" i="14"/>
  <c r="AH3" i="14"/>
  <c r="AB5" i="14" l="1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D3" i="9"/>
  <c r="AD2" i="9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E2" i="8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AF11" i="4"/>
  <c r="AF12" i="4"/>
  <c r="AF13" i="4"/>
  <c r="AF14" i="4"/>
  <c r="AF15" i="4"/>
  <c r="AF16" i="4"/>
  <c r="AF17" i="4"/>
  <c r="AF18" i="4"/>
  <c r="AF10" i="4"/>
  <c r="AF9" i="4"/>
  <c r="AF8" i="4"/>
  <c r="AF7" i="4"/>
  <c r="AF6" i="4"/>
  <c r="AF5" i="4"/>
  <c r="AF4" i="4"/>
  <c r="AF3" i="4"/>
  <c r="AF2" i="4"/>
  <c r="AC10" i="3"/>
  <c r="AC9" i="3"/>
  <c r="AC8" i="3"/>
  <c r="AC7" i="3"/>
  <c r="AC6" i="3"/>
  <c r="AC5" i="3"/>
  <c r="AC4" i="3"/>
  <c r="AC3" i="3"/>
  <c r="AC2" i="3"/>
  <c r="AC10" i="2"/>
  <c r="AC9" i="2"/>
  <c r="AC8" i="2"/>
  <c r="AC7" i="2"/>
  <c r="AC6" i="2"/>
  <c r="AC5" i="2"/>
  <c r="AC4" i="2"/>
  <c r="AC3" i="2"/>
  <c r="AC2" i="2"/>
  <c r="AC3" i="1"/>
  <c r="AC4" i="1"/>
  <c r="AC5" i="1"/>
  <c r="AC6" i="1"/>
  <c r="AC7" i="1"/>
  <c r="AC8" i="1"/>
  <c r="AC9" i="1"/>
  <c r="AC10" i="1"/>
  <c r="AC2" i="1"/>
  <c r="AE1" i="14"/>
  <c r="AA1" i="9"/>
  <c r="AB1" i="9"/>
  <c r="AC1" i="9"/>
  <c r="AA2" i="9"/>
  <c r="AB2" i="9"/>
  <c r="AC2" i="9"/>
  <c r="AA3" i="9"/>
  <c r="AB3" i="9"/>
  <c r="AC3" i="9"/>
  <c r="AA4" i="9"/>
  <c r="AB4" i="9"/>
  <c r="AC4" i="9"/>
  <c r="AA5" i="9"/>
  <c r="AB5" i="9"/>
  <c r="AC5" i="9"/>
  <c r="AA6" i="9"/>
  <c r="AB6" i="9"/>
  <c r="AC6" i="9"/>
  <c r="AA7" i="9"/>
  <c r="AB7" i="9"/>
  <c r="AC7" i="9"/>
  <c r="AA8" i="9"/>
  <c r="AB8" i="9"/>
  <c r="AC8" i="9"/>
  <c r="AA9" i="9"/>
  <c r="AB9" i="9"/>
  <c r="AC9" i="9"/>
  <c r="AA10" i="9"/>
  <c r="AB10" i="9"/>
  <c r="AC10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B1" i="8"/>
  <c r="AC1" i="8"/>
  <c r="AD1" i="8"/>
  <c r="AB2" i="8"/>
  <c r="AC2" i="8"/>
  <c r="AD2" i="8"/>
  <c r="AB3" i="8"/>
  <c r="AC3" i="8"/>
  <c r="AD3" i="8"/>
  <c r="AB4" i="8"/>
  <c r="AC4" i="8"/>
  <c r="AD4" i="8"/>
  <c r="AB5" i="8"/>
  <c r="AC5" i="8"/>
  <c r="AD5" i="8"/>
  <c r="AB6" i="8"/>
  <c r="AC6" i="8"/>
  <c r="AD6" i="8"/>
  <c r="AB7" i="8"/>
  <c r="AC7" i="8"/>
  <c r="AD7" i="8"/>
  <c r="AB8" i="8"/>
  <c r="AC8" i="8"/>
  <c r="AD8" i="8"/>
  <c r="AB9" i="8"/>
  <c r="AC9" i="8"/>
  <c r="AD9" i="8"/>
  <c r="AB10" i="8"/>
  <c r="AC10" i="8"/>
  <c r="AD10" i="8"/>
  <c r="AB11" i="8"/>
  <c r="AC11" i="8"/>
  <c r="AD11" i="8"/>
  <c r="AB12" i="8"/>
  <c r="AC12" i="8"/>
  <c r="AD12" i="8"/>
  <c r="AB13" i="8"/>
  <c r="AC13" i="8"/>
  <c r="AD13" i="8"/>
  <c r="AB14" i="8"/>
  <c r="AC14" i="8"/>
  <c r="AD14" i="8"/>
  <c r="AB1" i="5"/>
  <c r="AC1" i="5"/>
  <c r="AD1" i="5"/>
  <c r="AB2" i="5"/>
  <c r="AC2" i="5"/>
  <c r="AD2" i="5"/>
  <c r="AB3" i="5"/>
  <c r="AC3" i="5"/>
  <c r="AD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B14" i="5"/>
  <c r="AC14" i="5"/>
  <c r="AD14" i="5"/>
  <c r="AB15" i="5"/>
  <c r="AC15" i="5"/>
  <c r="AD15" i="5"/>
  <c r="AB16" i="5"/>
  <c r="AC16" i="5"/>
  <c r="AD16" i="5"/>
  <c r="AB17" i="5"/>
  <c r="AC17" i="5"/>
  <c r="AD17" i="5"/>
  <c r="AB18" i="5"/>
  <c r="AC18" i="5"/>
  <c r="AD18" i="5"/>
  <c r="AB1" i="6"/>
  <c r="AC1" i="6"/>
  <c r="AD1" i="6"/>
  <c r="AB2" i="6"/>
  <c r="AC2" i="6"/>
  <c r="AD2" i="6"/>
  <c r="AB3" i="6"/>
  <c r="AC3" i="6"/>
  <c r="AD3" i="6"/>
  <c r="AB4" i="6"/>
  <c r="AC4" i="6"/>
  <c r="AD4" i="6"/>
  <c r="AB5" i="6"/>
  <c r="AC5" i="6"/>
  <c r="AD5" i="6"/>
  <c r="AB6" i="6"/>
  <c r="AC6" i="6"/>
  <c r="AD6" i="6"/>
  <c r="AB7" i="6"/>
  <c r="AC7" i="6"/>
  <c r="AD7" i="6"/>
  <c r="AB8" i="6"/>
  <c r="AC8" i="6"/>
  <c r="AD8" i="6"/>
  <c r="AB9" i="6"/>
  <c r="AC9" i="6"/>
  <c r="AD9" i="6"/>
  <c r="AB10" i="6"/>
  <c r="AC10" i="6"/>
  <c r="AD10" i="6"/>
  <c r="AB11" i="6"/>
  <c r="AC11" i="6"/>
  <c r="AD11" i="6"/>
  <c r="AB12" i="6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" i="7"/>
  <c r="AC1" i="7"/>
  <c r="AD1" i="7"/>
  <c r="AB2" i="7"/>
  <c r="AC2" i="7"/>
  <c r="AD2" i="7"/>
  <c r="AB3" i="7"/>
  <c r="AC3" i="7"/>
  <c r="AD3" i="7"/>
  <c r="AB4" i="7"/>
  <c r="AC4" i="7"/>
  <c r="AD4" i="7"/>
  <c r="AB5" i="7"/>
  <c r="AC5" i="7"/>
  <c r="AD5" i="7"/>
  <c r="AB6" i="7"/>
  <c r="AC6" i="7"/>
  <c r="AD6" i="7"/>
  <c r="AB7" i="7"/>
  <c r="AC7" i="7"/>
  <c r="AD7" i="7"/>
  <c r="AB8" i="7"/>
  <c r="AC8" i="7"/>
  <c r="AD8" i="7"/>
  <c r="AB9" i="7"/>
  <c r="AC9" i="7"/>
  <c r="AD9" i="7"/>
  <c r="AB10" i="7"/>
  <c r="AC10" i="7"/>
  <c r="AD10" i="7"/>
  <c r="AB11" i="7"/>
  <c r="AC11" i="7"/>
  <c r="AD11" i="7"/>
  <c r="AB12" i="7"/>
  <c r="AC12" i="7"/>
  <c r="AD12" i="7"/>
  <c r="AB13" i="7"/>
  <c r="AC13" i="7"/>
  <c r="AD13" i="7"/>
  <c r="AB14" i="7"/>
  <c r="AC14" i="7"/>
  <c r="AD14" i="7"/>
  <c r="AB15" i="7"/>
  <c r="AC15" i="7"/>
  <c r="AD15" i="7"/>
  <c r="AB16" i="7"/>
  <c r="AC16" i="7"/>
  <c r="AD16" i="7"/>
  <c r="AB17" i="7"/>
  <c r="AC17" i="7"/>
  <c r="AD17" i="7"/>
  <c r="AB18" i="7"/>
  <c r="AC18" i="7"/>
  <c r="AD18" i="7"/>
  <c r="AC1" i="4"/>
  <c r="AD1" i="4"/>
  <c r="AE1" i="4"/>
  <c r="AC2" i="4"/>
  <c r="AD2" i="4"/>
  <c r="AE2" i="4"/>
  <c r="AC3" i="4"/>
  <c r="AD3" i="4"/>
  <c r="AE3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E3" i="14"/>
  <c r="AE4" i="14"/>
  <c r="AI3" i="14"/>
  <c r="AC4" i="14"/>
  <c r="AG4" i="14"/>
  <c r="AH4" i="14"/>
  <c r="AF4" i="14"/>
  <c r="AF5" i="14"/>
  <c r="AH5" i="14"/>
  <c r="AI4" i="14"/>
  <c r="AG5" i="14"/>
  <c r="AB6" i="14" l="1"/>
  <c r="AP12" i="9"/>
  <c r="AP11" i="9"/>
  <c r="AP10" i="9"/>
  <c r="AP9" i="9"/>
  <c r="AP8" i="9"/>
  <c r="AP7" i="9"/>
  <c r="AP6" i="9"/>
  <c r="AP5" i="9"/>
  <c r="AP4" i="9"/>
  <c r="AP3" i="9"/>
  <c r="AP2" i="9"/>
  <c r="AO12" i="8"/>
  <c r="AO11" i="8"/>
  <c r="AO10" i="8"/>
  <c r="AO9" i="8"/>
  <c r="AO8" i="8"/>
  <c r="AO7" i="8"/>
  <c r="AO6" i="8"/>
  <c r="AO5" i="8"/>
  <c r="AO4" i="8"/>
  <c r="AO3" i="8"/>
  <c r="AO2" i="8"/>
  <c r="AO12" i="7"/>
  <c r="AO11" i="7"/>
  <c r="AO10" i="7"/>
  <c r="AO9" i="7"/>
  <c r="AO8" i="7"/>
  <c r="AO7" i="7"/>
  <c r="AO6" i="7"/>
  <c r="AO5" i="7"/>
  <c r="AO4" i="7"/>
  <c r="AO3" i="7"/>
  <c r="AO2" i="7"/>
  <c r="AO12" i="6"/>
  <c r="AO11" i="6"/>
  <c r="AO10" i="6"/>
  <c r="AO9" i="6"/>
  <c r="AO8" i="6"/>
  <c r="AO7" i="6"/>
  <c r="AO6" i="6"/>
  <c r="AO5" i="6"/>
  <c r="AO4" i="6"/>
  <c r="AO3" i="6"/>
  <c r="AO2" i="6"/>
  <c r="AO3" i="5"/>
  <c r="AO4" i="5"/>
  <c r="AO5" i="5"/>
  <c r="AO6" i="5"/>
  <c r="AO7" i="5"/>
  <c r="AO8" i="5"/>
  <c r="AO9" i="5"/>
  <c r="AO10" i="5"/>
  <c r="AO11" i="5"/>
  <c r="AO12" i="5"/>
  <c r="AO2" i="5"/>
  <c r="AN18" i="9"/>
  <c r="AM18" i="9"/>
  <c r="AL18" i="9"/>
  <c r="AK18" i="9"/>
  <c r="AJ18" i="9"/>
  <c r="AI18" i="9"/>
  <c r="AH18" i="9"/>
  <c r="AG18" i="9"/>
  <c r="AN17" i="9"/>
  <c r="AM17" i="9"/>
  <c r="AL17" i="9"/>
  <c r="AK17" i="9"/>
  <c r="AJ17" i="9"/>
  <c r="AI17" i="9"/>
  <c r="AH17" i="9"/>
  <c r="AG17" i="9"/>
  <c r="AN16" i="9"/>
  <c r="AM16" i="9"/>
  <c r="AL16" i="9"/>
  <c r="AK16" i="9"/>
  <c r="AJ16" i="9"/>
  <c r="AI16" i="9"/>
  <c r="AH16" i="9"/>
  <c r="AG16" i="9"/>
  <c r="AN15" i="9"/>
  <c r="AM15" i="9"/>
  <c r="AL15" i="9"/>
  <c r="AK15" i="9"/>
  <c r="AJ15" i="9"/>
  <c r="AI15" i="9"/>
  <c r="AH15" i="9"/>
  <c r="AG15" i="9"/>
  <c r="AN14" i="9"/>
  <c r="AM14" i="9"/>
  <c r="AL14" i="9"/>
  <c r="AK14" i="9"/>
  <c r="AJ14" i="9"/>
  <c r="AI14" i="9"/>
  <c r="AH14" i="9"/>
  <c r="AG14" i="9"/>
  <c r="AN13" i="9"/>
  <c r="AM13" i="9"/>
  <c r="AL13" i="9"/>
  <c r="AK13" i="9"/>
  <c r="AJ13" i="9"/>
  <c r="AI13" i="9"/>
  <c r="AH13" i="9"/>
  <c r="AG13" i="9"/>
  <c r="AN12" i="9"/>
  <c r="AM12" i="9"/>
  <c r="AL12" i="9"/>
  <c r="AK12" i="9"/>
  <c r="AJ12" i="9"/>
  <c r="AI12" i="9"/>
  <c r="AH12" i="9"/>
  <c r="AG12" i="9"/>
  <c r="AN11" i="9"/>
  <c r="AM11" i="9"/>
  <c r="AL11" i="9"/>
  <c r="AK11" i="9"/>
  <c r="AJ11" i="9"/>
  <c r="AI11" i="9"/>
  <c r="AH11" i="9"/>
  <c r="AG11" i="9"/>
  <c r="AN10" i="9"/>
  <c r="AM10" i="9"/>
  <c r="AL10" i="9"/>
  <c r="AK10" i="9"/>
  <c r="AJ10" i="9"/>
  <c r="AI10" i="9"/>
  <c r="AH10" i="9"/>
  <c r="AG10" i="9"/>
  <c r="AN9" i="9"/>
  <c r="AM9" i="9"/>
  <c r="AL9" i="9"/>
  <c r="AK9" i="9"/>
  <c r="AJ9" i="9"/>
  <c r="AI9" i="9"/>
  <c r="AH9" i="9"/>
  <c r="AG9" i="9"/>
  <c r="AN8" i="9"/>
  <c r="AM8" i="9"/>
  <c r="AL8" i="9"/>
  <c r="AK8" i="9"/>
  <c r="AJ8" i="9"/>
  <c r="AI8" i="9"/>
  <c r="AH8" i="9"/>
  <c r="AG8" i="9"/>
  <c r="AN7" i="9"/>
  <c r="AM7" i="9"/>
  <c r="AL7" i="9"/>
  <c r="AK7" i="9"/>
  <c r="AJ7" i="9"/>
  <c r="AI7" i="9"/>
  <c r="AH7" i="9"/>
  <c r="AG7" i="9"/>
  <c r="AN6" i="9"/>
  <c r="AM6" i="9"/>
  <c r="AL6" i="9"/>
  <c r="AK6" i="9"/>
  <c r="AJ6" i="9"/>
  <c r="AI6" i="9"/>
  <c r="AH6" i="9"/>
  <c r="AG6" i="9"/>
  <c r="AN5" i="9"/>
  <c r="AM5" i="9"/>
  <c r="AL5" i="9"/>
  <c r="AK5" i="9"/>
  <c r="AJ5" i="9"/>
  <c r="AI5" i="9"/>
  <c r="AH5" i="9"/>
  <c r="AG5" i="9"/>
  <c r="AN4" i="9"/>
  <c r="AM4" i="9"/>
  <c r="AL4" i="9"/>
  <c r="AK4" i="9"/>
  <c r="AJ4" i="9"/>
  <c r="AI4" i="9"/>
  <c r="AH4" i="9"/>
  <c r="AG4" i="9"/>
  <c r="AN3" i="9"/>
  <c r="AM3" i="9"/>
  <c r="AL3" i="9"/>
  <c r="AK3" i="9"/>
  <c r="AJ3" i="9"/>
  <c r="AI3" i="9"/>
  <c r="AH3" i="9"/>
  <c r="AG3" i="9"/>
  <c r="AN2" i="9"/>
  <c r="AM2" i="9"/>
  <c r="AL2" i="9"/>
  <c r="AK2" i="9"/>
  <c r="AJ2" i="9"/>
  <c r="AI2" i="9"/>
  <c r="AH2" i="9"/>
  <c r="AG2" i="9"/>
  <c r="AM18" i="8"/>
  <c r="AL18" i="8"/>
  <c r="AK18" i="8"/>
  <c r="AJ18" i="8"/>
  <c r="AI18" i="8"/>
  <c r="AH18" i="8"/>
  <c r="AG18" i="8"/>
  <c r="AF18" i="8"/>
  <c r="AM17" i="8"/>
  <c r="AL17" i="8"/>
  <c r="AK17" i="8"/>
  <c r="AJ17" i="8"/>
  <c r="AI17" i="8"/>
  <c r="AH17" i="8"/>
  <c r="AG17" i="8"/>
  <c r="AF17" i="8"/>
  <c r="AM16" i="8"/>
  <c r="AL16" i="8"/>
  <c r="AK16" i="8"/>
  <c r="AJ16" i="8"/>
  <c r="AI16" i="8"/>
  <c r="AH16" i="8"/>
  <c r="AG16" i="8"/>
  <c r="AF16" i="8"/>
  <c r="AM15" i="8"/>
  <c r="AL15" i="8"/>
  <c r="AK15" i="8"/>
  <c r="AJ15" i="8"/>
  <c r="AI15" i="8"/>
  <c r="AH15" i="8"/>
  <c r="AG15" i="8"/>
  <c r="AF15" i="8"/>
  <c r="AM14" i="8"/>
  <c r="AL14" i="8"/>
  <c r="AK14" i="8"/>
  <c r="AJ14" i="8"/>
  <c r="AI14" i="8"/>
  <c r="AH14" i="8"/>
  <c r="AG14" i="8"/>
  <c r="AF14" i="8"/>
  <c r="AM13" i="8"/>
  <c r="AL13" i="8"/>
  <c r="AK13" i="8"/>
  <c r="AJ13" i="8"/>
  <c r="AI13" i="8"/>
  <c r="AH13" i="8"/>
  <c r="AG13" i="8"/>
  <c r="AF13" i="8"/>
  <c r="AM12" i="8"/>
  <c r="AL12" i="8"/>
  <c r="AK12" i="8"/>
  <c r="AJ12" i="8"/>
  <c r="AI12" i="8"/>
  <c r="AH12" i="8"/>
  <c r="AG12" i="8"/>
  <c r="AF12" i="8"/>
  <c r="AM11" i="8"/>
  <c r="AL11" i="8"/>
  <c r="AK11" i="8"/>
  <c r="AJ11" i="8"/>
  <c r="AI11" i="8"/>
  <c r="AH11" i="8"/>
  <c r="AG11" i="8"/>
  <c r="AF11" i="8"/>
  <c r="AM10" i="8"/>
  <c r="AL10" i="8"/>
  <c r="AK10" i="8"/>
  <c r="AJ10" i="8"/>
  <c r="AI10" i="8"/>
  <c r="AH10" i="8"/>
  <c r="AG10" i="8"/>
  <c r="AF10" i="8"/>
  <c r="AM9" i="8"/>
  <c r="AL9" i="8"/>
  <c r="AK9" i="8"/>
  <c r="AJ9" i="8"/>
  <c r="AI9" i="8"/>
  <c r="AH9" i="8"/>
  <c r="AG9" i="8"/>
  <c r="AF9" i="8"/>
  <c r="AM8" i="8"/>
  <c r="AL8" i="8"/>
  <c r="AK8" i="8"/>
  <c r="AJ8" i="8"/>
  <c r="AI8" i="8"/>
  <c r="AH8" i="8"/>
  <c r="AG8" i="8"/>
  <c r="AF8" i="8"/>
  <c r="AM7" i="8"/>
  <c r="AL7" i="8"/>
  <c r="AK7" i="8"/>
  <c r="AJ7" i="8"/>
  <c r="AI7" i="8"/>
  <c r="AH7" i="8"/>
  <c r="AG7" i="8"/>
  <c r="AF7" i="8"/>
  <c r="AM6" i="8"/>
  <c r="AL6" i="8"/>
  <c r="AK6" i="8"/>
  <c r="AJ6" i="8"/>
  <c r="AI6" i="8"/>
  <c r="AH6" i="8"/>
  <c r="AG6" i="8"/>
  <c r="AF6" i="8"/>
  <c r="AM5" i="8"/>
  <c r="AL5" i="8"/>
  <c r="AK5" i="8"/>
  <c r="AJ5" i="8"/>
  <c r="AI5" i="8"/>
  <c r="AH5" i="8"/>
  <c r="AG5" i="8"/>
  <c r="AF5" i="8"/>
  <c r="AM4" i="8"/>
  <c r="AL4" i="8"/>
  <c r="AK4" i="8"/>
  <c r="AJ4" i="8"/>
  <c r="AI4" i="8"/>
  <c r="AH4" i="8"/>
  <c r="AG4" i="8"/>
  <c r="AF4" i="8"/>
  <c r="AM3" i="8"/>
  <c r="AL3" i="8"/>
  <c r="AK3" i="8"/>
  <c r="AJ3" i="8"/>
  <c r="AI3" i="8"/>
  <c r="AH3" i="8"/>
  <c r="AG3" i="8"/>
  <c r="AF3" i="8"/>
  <c r="AM2" i="8"/>
  <c r="AL2" i="8"/>
  <c r="AK2" i="8"/>
  <c r="AJ2" i="8"/>
  <c r="AI2" i="8"/>
  <c r="AH2" i="8"/>
  <c r="AG2" i="8"/>
  <c r="AF2" i="8"/>
  <c r="AM18" i="7"/>
  <c r="AL18" i="7"/>
  <c r="AK18" i="7"/>
  <c r="AJ18" i="7"/>
  <c r="AI18" i="7"/>
  <c r="AH18" i="7"/>
  <c r="AG18" i="7"/>
  <c r="AF18" i="7"/>
  <c r="AM17" i="7"/>
  <c r="AL17" i="7"/>
  <c r="AK17" i="7"/>
  <c r="AJ17" i="7"/>
  <c r="AI17" i="7"/>
  <c r="AH17" i="7"/>
  <c r="AG17" i="7"/>
  <c r="AF17" i="7"/>
  <c r="AM16" i="7"/>
  <c r="AL16" i="7"/>
  <c r="AK16" i="7"/>
  <c r="AJ16" i="7"/>
  <c r="AI16" i="7"/>
  <c r="AH16" i="7"/>
  <c r="AG16" i="7"/>
  <c r="AF16" i="7"/>
  <c r="AM15" i="7"/>
  <c r="AL15" i="7"/>
  <c r="AK15" i="7"/>
  <c r="AJ15" i="7"/>
  <c r="AI15" i="7"/>
  <c r="AH15" i="7"/>
  <c r="AG15" i="7"/>
  <c r="AF15" i="7"/>
  <c r="AM14" i="7"/>
  <c r="AL14" i="7"/>
  <c r="AK14" i="7"/>
  <c r="AJ14" i="7"/>
  <c r="AI14" i="7"/>
  <c r="AH14" i="7"/>
  <c r="AG14" i="7"/>
  <c r="AF14" i="7"/>
  <c r="AM13" i="7"/>
  <c r="AL13" i="7"/>
  <c r="AK13" i="7"/>
  <c r="AJ13" i="7"/>
  <c r="AI13" i="7"/>
  <c r="AH13" i="7"/>
  <c r="AG13" i="7"/>
  <c r="AF13" i="7"/>
  <c r="AM12" i="7"/>
  <c r="AL12" i="7"/>
  <c r="AK12" i="7"/>
  <c r="AJ12" i="7"/>
  <c r="AI12" i="7"/>
  <c r="AH12" i="7"/>
  <c r="AG12" i="7"/>
  <c r="AF12" i="7"/>
  <c r="AM11" i="7"/>
  <c r="AL11" i="7"/>
  <c r="AK11" i="7"/>
  <c r="AJ11" i="7"/>
  <c r="AI11" i="7"/>
  <c r="AH11" i="7"/>
  <c r="AG11" i="7"/>
  <c r="AF11" i="7"/>
  <c r="AM10" i="7"/>
  <c r="AL10" i="7"/>
  <c r="AK10" i="7"/>
  <c r="AJ10" i="7"/>
  <c r="AI10" i="7"/>
  <c r="AH10" i="7"/>
  <c r="AG10" i="7"/>
  <c r="AF10" i="7"/>
  <c r="AM9" i="7"/>
  <c r="AL9" i="7"/>
  <c r="AK9" i="7"/>
  <c r="AJ9" i="7"/>
  <c r="AI9" i="7"/>
  <c r="AH9" i="7"/>
  <c r="AG9" i="7"/>
  <c r="AF9" i="7"/>
  <c r="AM8" i="7"/>
  <c r="AL8" i="7"/>
  <c r="AK8" i="7"/>
  <c r="AJ8" i="7"/>
  <c r="AI8" i="7"/>
  <c r="AH8" i="7"/>
  <c r="AG8" i="7"/>
  <c r="AF8" i="7"/>
  <c r="AM7" i="7"/>
  <c r="AL7" i="7"/>
  <c r="AK7" i="7"/>
  <c r="AJ7" i="7"/>
  <c r="AI7" i="7"/>
  <c r="AH7" i="7"/>
  <c r="AG7" i="7"/>
  <c r="AF7" i="7"/>
  <c r="AM6" i="7"/>
  <c r="AL6" i="7"/>
  <c r="AK6" i="7"/>
  <c r="AJ6" i="7"/>
  <c r="AI6" i="7"/>
  <c r="AH6" i="7"/>
  <c r="AG6" i="7"/>
  <c r="AF6" i="7"/>
  <c r="AM5" i="7"/>
  <c r="AL5" i="7"/>
  <c r="AK5" i="7"/>
  <c r="AJ5" i="7"/>
  <c r="AI5" i="7"/>
  <c r="AH5" i="7"/>
  <c r="AG5" i="7"/>
  <c r="AF5" i="7"/>
  <c r="AM4" i="7"/>
  <c r="AL4" i="7"/>
  <c r="AK4" i="7"/>
  <c r="AJ4" i="7"/>
  <c r="AI4" i="7"/>
  <c r="AH4" i="7"/>
  <c r="AG4" i="7"/>
  <c r="AF4" i="7"/>
  <c r="AM3" i="7"/>
  <c r="AL3" i="7"/>
  <c r="AK3" i="7"/>
  <c r="AJ3" i="7"/>
  <c r="AI3" i="7"/>
  <c r="AH3" i="7"/>
  <c r="AG3" i="7"/>
  <c r="AF3" i="7"/>
  <c r="AM2" i="7"/>
  <c r="AL2" i="7"/>
  <c r="AK2" i="7"/>
  <c r="AJ2" i="7"/>
  <c r="AI2" i="7"/>
  <c r="AH2" i="7"/>
  <c r="AG2" i="7"/>
  <c r="AF2" i="7"/>
  <c r="AM18" i="6"/>
  <c r="AL18" i="6"/>
  <c r="AK18" i="6"/>
  <c r="AJ18" i="6"/>
  <c r="AI18" i="6"/>
  <c r="AH18" i="6"/>
  <c r="AG18" i="6"/>
  <c r="AF18" i="6"/>
  <c r="AM17" i="6"/>
  <c r="AL17" i="6"/>
  <c r="AK17" i="6"/>
  <c r="AJ17" i="6"/>
  <c r="AI17" i="6"/>
  <c r="AH17" i="6"/>
  <c r="AG17" i="6"/>
  <c r="AF17" i="6"/>
  <c r="AM16" i="6"/>
  <c r="AL16" i="6"/>
  <c r="AK16" i="6"/>
  <c r="AJ16" i="6"/>
  <c r="AI16" i="6"/>
  <c r="AH16" i="6"/>
  <c r="AG16" i="6"/>
  <c r="AF16" i="6"/>
  <c r="AM15" i="6"/>
  <c r="AL15" i="6"/>
  <c r="AK15" i="6"/>
  <c r="AJ15" i="6"/>
  <c r="AI15" i="6"/>
  <c r="AH15" i="6"/>
  <c r="AG15" i="6"/>
  <c r="AF15" i="6"/>
  <c r="AM14" i="6"/>
  <c r="AL14" i="6"/>
  <c r="AK14" i="6"/>
  <c r="AJ14" i="6"/>
  <c r="AI14" i="6"/>
  <c r="AH14" i="6"/>
  <c r="AG14" i="6"/>
  <c r="AF14" i="6"/>
  <c r="AM13" i="6"/>
  <c r="AL13" i="6"/>
  <c r="AK13" i="6"/>
  <c r="AJ13" i="6"/>
  <c r="AI13" i="6"/>
  <c r="AH13" i="6"/>
  <c r="AG13" i="6"/>
  <c r="AF13" i="6"/>
  <c r="AM12" i="6"/>
  <c r="AL12" i="6"/>
  <c r="AK12" i="6"/>
  <c r="AJ12" i="6"/>
  <c r="AI12" i="6"/>
  <c r="AH12" i="6"/>
  <c r="AG12" i="6"/>
  <c r="AF12" i="6"/>
  <c r="AM11" i="6"/>
  <c r="AL11" i="6"/>
  <c r="AK11" i="6"/>
  <c r="AJ11" i="6"/>
  <c r="AI11" i="6"/>
  <c r="AH11" i="6"/>
  <c r="AG11" i="6"/>
  <c r="AF11" i="6"/>
  <c r="AM10" i="6"/>
  <c r="AL10" i="6"/>
  <c r="AK10" i="6"/>
  <c r="AJ10" i="6"/>
  <c r="AI10" i="6"/>
  <c r="AH10" i="6"/>
  <c r="AG10" i="6"/>
  <c r="AF10" i="6"/>
  <c r="AM9" i="6"/>
  <c r="AL9" i="6"/>
  <c r="AK9" i="6"/>
  <c r="AJ9" i="6"/>
  <c r="AI9" i="6"/>
  <c r="AH9" i="6"/>
  <c r="AG9" i="6"/>
  <c r="AF9" i="6"/>
  <c r="AM8" i="6"/>
  <c r="AL8" i="6"/>
  <c r="AK8" i="6"/>
  <c r="AJ8" i="6"/>
  <c r="AI8" i="6"/>
  <c r="AH8" i="6"/>
  <c r="AG8" i="6"/>
  <c r="AF8" i="6"/>
  <c r="AM7" i="6"/>
  <c r="AL7" i="6"/>
  <c r="AK7" i="6"/>
  <c r="AJ7" i="6"/>
  <c r="AI7" i="6"/>
  <c r="AH7" i="6"/>
  <c r="AG7" i="6"/>
  <c r="AF7" i="6"/>
  <c r="AM6" i="6"/>
  <c r="AL6" i="6"/>
  <c r="AK6" i="6"/>
  <c r="AJ6" i="6"/>
  <c r="AI6" i="6"/>
  <c r="AH6" i="6"/>
  <c r="AG6" i="6"/>
  <c r="AF6" i="6"/>
  <c r="AM5" i="6"/>
  <c r="AL5" i="6"/>
  <c r="AK5" i="6"/>
  <c r="AJ5" i="6"/>
  <c r="AI5" i="6"/>
  <c r="AH5" i="6"/>
  <c r="AG5" i="6"/>
  <c r="AF5" i="6"/>
  <c r="AM4" i="6"/>
  <c r="AL4" i="6"/>
  <c r="AK4" i="6"/>
  <c r="AJ4" i="6"/>
  <c r="AI4" i="6"/>
  <c r="AH4" i="6"/>
  <c r="AG4" i="6"/>
  <c r="AF4" i="6"/>
  <c r="AM3" i="6"/>
  <c r="AL3" i="6"/>
  <c r="AK3" i="6"/>
  <c r="AJ3" i="6"/>
  <c r="AI3" i="6"/>
  <c r="AH3" i="6"/>
  <c r="AG3" i="6"/>
  <c r="AF3" i="6"/>
  <c r="AM2" i="6"/>
  <c r="AL2" i="6"/>
  <c r="AK2" i="6"/>
  <c r="AJ2" i="6"/>
  <c r="AI2" i="6"/>
  <c r="AH2" i="6"/>
  <c r="AG2" i="6"/>
  <c r="AF2" i="6"/>
  <c r="AM18" i="5"/>
  <c r="AL18" i="5"/>
  <c r="AK18" i="5"/>
  <c r="AJ18" i="5"/>
  <c r="AI18" i="5"/>
  <c r="AH18" i="5"/>
  <c r="AG18" i="5"/>
  <c r="AF18" i="5"/>
  <c r="AM17" i="5"/>
  <c r="AL17" i="5"/>
  <c r="AK17" i="5"/>
  <c r="AJ17" i="5"/>
  <c r="AI17" i="5"/>
  <c r="AH17" i="5"/>
  <c r="AG17" i="5"/>
  <c r="AF17" i="5"/>
  <c r="AM16" i="5"/>
  <c r="AL16" i="5"/>
  <c r="AK16" i="5"/>
  <c r="AJ16" i="5"/>
  <c r="AI16" i="5"/>
  <c r="AH16" i="5"/>
  <c r="AG16" i="5"/>
  <c r="AF16" i="5"/>
  <c r="AM15" i="5"/>
  <c r="AL15" i="5"/>
  <c r="AK15" i="5"/>
  <c r="AJ15" i="5"/>
  <c r="AI15" i="5"/>
  <c r="AH15" i="5"/>
  <c r="AG15" i="5"/>
  <c r="AF15" i="5"/>
  <c r="AM14" i="5"/>
  <c r="AL14" i="5"/>
  <c r="AK14" i="5"/>
  <c r="AJ14" i="5"/>
  <c r="AI14" i="5"/>
  <c r="AH14" i="5"/>
  <c r="AG14" i="5"/>
  <c r="AF14" i="5"/>
  <c r="AM13" i="5"/>
  <c r="AL13" i="5"/>
  <c r="AK13" i="5"/>
  <c r="AJ13" i="5"/>
  <c r="AI13" i="5"/>
  <c r="AH13" i="5"/>
  <c r="AG13" i="5"/>
  <c r="AF13" i="5"/>
  <c r="AM12" i="5"/>
  <c r="AL12" i="5"/>
  <c r="AK12" i="5"/>
  <c r="AJ12" i="5"/>
  <c r="AI12" i="5"/>
  <c r="AH12" i="5"/>
  <c r="AG12" i="5"/>
  <c r="AF12" i="5"/>
  <c r="AM11" i="5"/>
  <c r="AL11" i="5"/>
  <c r="AK11" i="5"/>
  <c r="AJ11" i="5"/>
  <c r="AI11" i="5"/>
  <c r="AH11" i="5"/>
  <c r="AG11" i="5"/>
  <c r="AF11" i="5"/>
  <c r="AM10" i="5"/>
  <c r="AL10" i="5"/>
  <c r="AK10" i="5"/>
  <c r="AJ10" i="5"/>
  <c r="AI10" i="5"/>
  <c r="AH10" i="5"/>
  <c r="AG10" i="5"/>
  <c r="AF10" i="5"/>
  <c r="AM9" i="5"/>
  <c r="AL9" i="5"/>
  <c r="AK9" i="5"/>
  <c r="AJ9" i="5"/>
  <c r="AI9" i="5"/>
  <c r="AH9" i="5"/>
  <c r="AG9" i="5"/>
  <c r="AF9" i="5"/>
  <c r="AM8" i="5"/>
  <c r="AL8" i="5"/>
  <c r="AK8" i="5"/>
  <c r="AJ8" i="5"/>
  <c r="AI8" i="5"/>
  <c r="AH8" i="5"/>
  <c r="AG8" i="5"/>
  <c r="AF8" i="5"/>
  <c r="AM7" i="5"/>
  <c r="AL7" i="5"/>
  <c r="AK7" i="5"/>
  <c r="AJ7" i="5"/>
  <c r="AI7" i="5"/>
  <c r="AH7" i="5"/>
  <c r="AG7" i="5"/>
  <c r="AF7" i="5"/>
  <c r="AM6" i="5"/>
  <c r="AL6" i="5"/>
  <c r="AK6" i="5"/>
  <c r="AJ6" i="5"/>
  <c r="AI6" i="5"/>
  <c r="AH6" i="5"/>
  <c r="AG6" i="5"/>
  <c r="AF6" i="5"/>
  <c r="AM5" i="5"/>
  <c r="AL5" i="5"/>
  <c r="AK5" i="5"/>
  <c r="AJ5" i="5"/>
  <c r="AI5" i="5"/>
  <c r="AH5" i="5"/>
  <c r="AG5" i="5"/>
  <c r="AF5" i="5"/>
  <c r="AM4" i="5"/>
  <c r="AL4" i="5"/>
  <c r="AK4" i="5"/>
  <c r="AJ4" i="5"/>
  <c r="AI4" i="5"/>
  <c r="AH4" i="5"/>
  <c r="AG4" i="5"/>
  <c r="AF4" i="5"/>
  <c r="AM3" i="5"/>
  <c r="AL3" i="5"/>
  <c r="AK3" i="5"/>
  <c r="AJ3" i="5"/>
  <c r="AI3" i="5"/>
  <c r="AH3" i="5"/>
  <c r="AG3" i="5"/>
  <c r="AF3" i="5"/>
  <c r="AM2" i="5"/>
  <c r="AL2" i="5"/>
  <c r="AK2" i="5"/>
  <c r="AJ2" i="5"/>
  <c r="AI2" i="5"/>
  <c r="AH2" i="5"/>
  <c r="AG2" i="5"/>
  <c r="AF2" i="5"/>
  <c r="AD2" i="3"/>
  <c r="AQ3" i="4"/>
  <c r="AQ4" i="4"/>
  <c r="AQ5" i="4"/>
  <c r="AQ6" i="4"/>
  <c r="AQ7" i="4"/>
  <c r="AQ8" i="4"/>
  <c r="AQ9" i="4"/>
  <c r="AQ10" i="4"/>
  <c r="AQ11" i="4"/>
  <c r="AQ12" i="4"/>
  <c r="AQ13" i="4"/>
  <c r="AQ14" i="4"/>
  <c r="AQ2" i="4"/>
  <c r="AH2" i="4"/>
  <c r="AI2" i="4"/>
  <c r="AJ2" i="4"/>
  <c r="AK2" i="4"/>
  <c r="AL2" i="4"/>
  <c r="AM2" i="4"/>
  <c r="AN2" i="4"/>
  <c r="AH3" i="4"/>
  <c r="AI3" i="4"/>
  <c r="AJ3" i="4"/>
  <c r="AK3" i="4"/>
  <c r="AL3" i="4"/>
  <c r="AM3" i="4"/>
  <c r="AN3" i="4"/>
  <c r="AH4" i="4"/>
  <c r="AI4" i="4"/>
  <c r="AJ4" i="4"/>
  <c r="AK4" i="4"/>
  <c r="AL4" i="4"/>
  <c r="AM4" i="4"/>
  <c r="AN4" i="4"/>
  <c r="AH5" i="4"/>
  <c r="AI5" i="4"/>
  <c r="AJ5" i="4"/>
  <c r="AK5" i="4"/>
  <c r="AL5" i="4"/>
  <c r="AM5" i="4"/>
  <c r="AN5" i="4"/>
  <c r="AH6" i="4"/>
  <c r="AI6" i="4"/>
  <c r="AJ6" i="4"/>
  <c r="AK6" i="4"/>
  <c r="AL6" i="4"/>
  <c r="AM6" i="4"/>
  <c r="AN6" i="4"/>
  <c r="AH7" i="4"/>
  <c r="AI7" i="4"/>
  <c r="AJ7" i="4"/>
  <c r="AK7" i="4"/>
  <c r="AL7" i="4"/>
  <c r="AM7" i="4"/>
  <c r="AN7" i="4"/>
  <c r="AH8" i="4"/>
  <c r="AI8" i="4"/>
  <c r="AJ8" i="4"/>
  <c r="AK8" i="4"/>
  <c r="AL8" i="4"/>
  <c r="AM8" i="4"/>
  <c r="AN8" i="4"/>
  <c r="AH9" i="4"/>
  <c r="AI9" i="4"/>
  <c r="AJ9" i="4"/>
  <c r="AK9" i="4"/>
  <c r="AL9" i="4"/>
  <c r="AM9" i="4"/>
  <c r="AN9" i="4"/>
  <c r="AH10" i="4"/>
  <c r="AI10" i="4"/>
  <c r="AJ10" i="4"/>
  <c r="AK10" i="4"/>
  <c r="AL10" i="4"/>
  <c r="AM10" i="4"/>
  <c r="AN10" i="4"/>
  <c r="AH11" i="4"/>
  <c r="AI11" i="4"/>
  <c r="AJ11" i="4"/>
  <c r="AK11" i="4"/>
  <c r="AL11" i="4"/>
  <c r="AM11" i="4"/>
  <c r="AN11" i="4"/>
  <c r="AH12" i="4"/>
  <c r="AI12" i="4"/>
  <c r="AJ12" i="4"/>
  <c r="AK12" i="4"/>
  <c r="AL12" i="4"/>
  <c r="AM12" i="4"/>
  <c r="AN12" i="4"/>
  <c r="AH13" i="4"/>
  <c r="AI13" i="4"/>
  <c r="AJ13" i="4"/>
  <c r="AK13" i="4"/>
  <c r="AL13" i="4"/>
  <c r="AM13" i="4"/>
  <c r="AN13" i="4"/>
  <c r="AH14" i="4"/>
  <c r="AI14" i="4"/>
  <c r="AJ14" i="4"/>
  <c r="AK14" i="4"/>
  <c r="AL14" i="4"/>
  <c r="AM14" i="4"/>
  <c r="AN14" i="4"/>
  <c r="AH15" i="4"/>
  <c r="AI15" i="4"/>
  <c r="AJ15" i="4"/>
  <c r="AK15" i="4"/>
  <c r="AL15" i="4"/>
  <c r="AM15" i="4"/>
  <c r="AN15" i="4"/>
  <c r="AH16" i="4"/>
  <c r="AI16" i="4"/>
  <c r="AJ16" i="4"/>
  <c r="AK16" i="4"/>
  <c r="AL16" i="4"/>
  <c r="AM16" i="4"/>
  <c r="AN16" i="4"/>
  <c r="AH17" i="4"/>
  <c r="AI17" i="4"/>
  <c r="AJ17" i="4"/>
  <c r="AK17" i="4"/>
  <c r="AL17" i="4"/>
  <c r="AM17" i="4"/>
  <c r="AN17" i="4"/>
  <c r="AH18" i="4"/>
  <c r="AI18" i="4"/>
  <c r="AJ18" i="4"/>
  <c r="AK18" i="4"/>
  <c r="AL18" i="4"/>
  <c r="AM18" i="4"/>
  <c r="AN18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2" i="4"/>
  <c r="AP2" i="4"/>
  <c r="AP3" i="4"/>
  <c r="AP4" i="4"/>
  <c r="AP5" i="4"/>
  <c r="AP6" i="4"/>
  <c r="AP7" i="4"/>
  <c r="AP8" i="4"/>
  <c r="AP12" i="4"/>
  <c r="AP13" i="4"/>
  <c r="AP14" i="4"/>
  <c r="AP10" i="4"/>
  <c r="AP11" i="4"/>
  <c r="AP9" i="4"/>
  <c r="AD11" i="3"/>
  <c r="AE11" i="3"/>
  <c r="AF11" i="3"/>
  <c r="AG11" i="3"/>
  <c r="AH11" i="3"/>
  <c r="AI11" i="3"/>
  <c r="AJ11" i="3"/>
  <c r="AK11" i="3"/>
  <c r="AD12" i="3"/>
  <c r="AE12" i="3"/>
  <c r="AF12" i="3"/>
  <c r="AG12" i="3"/>
  <c r="AH12" i="3"/>
  <c r="AI12" i="3"/>
  <c r="AJ12" i="3"/>
  <c r="AK12" i="3"/>
  <c r="AK10" i="3"/>
  <c r="AJ10" i="3"/>
  <c r="AI10" i="3"/>
  <c r="AH10" i="3"/>
  <c r="AG10" i="3"/>
  <c r="AF10" i="3"/>
  <c r="AE10" i="3"/>
  <c r="AD10" i="3"/>
  <c r="AK9" i="3"/>
  <c r="AJ9" i="3"/>
  <c r="AI9" i="3"/>
  <c r="AH9" i="3"/>
  <c r="AG9" i="3"/>
  <c r="AF9" i="3"/>
  <c r="AE9" i="3"/>
  <c r="AD9" i="3"/>
  <c r="AK8" i="3"/>
  <c r="AJ8" i="3"/>
  <c r="AI8" i="3"/>
  <c r="AH8" i="3"/>
  <c r="AG8" i="3"/>
  <c r="AF8" i="3"/>
  <c r="AE8" i="3"/>
  <c r="AD8" i="3"/>
  <c r="AK7" i="3"/>
  <c r="AJ7" i="3"/>
  <c r="AI7" i="3"/>
  <c r="AH7" i="3"/>
  <c r="AG7" i="3"/>
  <c r="AF7" i="3"/>
  <c r="AE7" i="3"/>
  <c r="AD7" i="3"/>
  <c r="AK6" i="3"/>
  <c r="AJ6" i="3"/>
  <c r="AI6" i="3"/>
  <c r="AH6" i="3"/>
  <c r="AG6" i="3"/>
  <c r="AF6" i="3"/>
  <c r="AE6" i="3"/>
  <c r="AD6" i="3"/>
  <c r="AK5" i="3"/>
  <c r="AJ5" i="3"/>
  <c r="AI5" i="3"/>
  <c r="AH5" i="3"/>
  <c r="AG5" i="3"/>
  <c r="AF5" i="3"/>
  <c r="AE5" i="3"/>
  <c r="AD5" i="3"/>
  <c r="AK4" i="3"/>
  <c r="AJ4" i="3"/>
  <c r="AI4" i="3"/>
  <c r="AH4" i="3"/>
  <c r="AG4" i="3"/>
  <c r="AF4" i="3"/>
  <c r="AE4" i="3"/>
  <c r="AD4" i="3"/>
  <c r="AK3" i="3"/>
  <c r="AJ3" i="3"/>
  <c r="AI3" i="3"/>
  <c r="AH3" i="3"/>
  <c r="AG3" i="3"/>
  <c r="AF3" i="3"/>
  <c r="AE3" i="3"/>
  <c r="AD3" i="3"/>
  <c r="AK2" i="3"/>
  <c r="AJ2" i="3"/>
  <c r="AI2" i="3"/>
  <c r="AH2" i="3"/>
  <c r="AG2" i="3"/>
  <c r="AF2" i="3"/>
  <c r="AE2" i="3"/>
  <c r="AK10" i="1"/>
  <c r="AJ10" i="1"/>
  <c r="AI10" i="1"/>
  <c r="AH10" i="1"/>
  <c r="AG10" i="1"/>
  <c r="AF10" i="1"/>
  <c r="AE10" i="1"/>
  <c r="AD10" i="1"/>
  <c r="AK9" i="1"/>
  <c r="AJ9" i="1"/>
  <c r="AI9" i="1"/>
  <c r="AH9" i="1"/>
  <c r="AG9" i="1"/>
  <c r="AF9" i="1"/>
  <c r="AE9" i="1"/>
  <c r="AD9" i="1"/>
  <c r="AK8" i="1"/>
  <c r="AJ8" i="1"/>
  <c r="AI8" i="1"/>
  <c r="AH8" i="1"/>
  <c r="AG8" i="1"/>
  <c r="AF8" i="1"/>
  <c r="AE8" i="1"/>
  <c r="AD8" i="1"/>
  <c r="AK7" i="1"/>
  <c r="AJ7" i="1"/>
  <c r="AI7" i="1"/>
  <c r="AH7" i="1"/>
  <c r="AG7" i="1"/>
  <c r="AF7" i="1"/>
  <c r="AE7" i="1"/>
  <c r="AD7" i="1"/>
  <c r="AK6" i="1"/>
  <c r="AJ6" i="1"/>
  <c r="AI6" i="1"/>
  <c r="AH6" i="1"/>
  <c r="AG6" i="1"/>
  <c r="AF6" i="1"/>
  <c r="AE6" i="1"/>
  <c r="AD6" i="1"/>
  <c r="AK5" i="1"/>
  <c r="AJ5" i="1"/>
  <c r="AI5" i="1"/>
  <c r="AH5" i="1"/>
  <c r="AG5" i="1"/>
  <c r="AF5" i="1"/>
  <c r="AE5" i="1"/>
  <c r="AD5" i="1"/>
  <c r="AK4" i="1"/>
  <c r="AJ4" i="1"/>
  <c r="AI4" i="1"/>
  <c r="AH4" i="1"/>
  <c r="AG4" i="1"/>
  <c r="AF4" i="1"/>
  <c r="AE4" i="1"/>
  <c r="AD4" i="1"/>
  <c r="AK3" i="1"/>
  <c r="AJ3" i="1"/>
  <c r="AI3" i="1"/>
  <c r="AH3" i="1"/>
  <c r="AG3" i="1"/>
  <c r="AF3" i="1"/>
  <c r="AE3" i="1"/>
  <c r="AD3" i="1"/>
  <c r="AK2" i="1"/>
  <c r="AJ2" i="1"/>
  <c r="AI2" i="1"/>
  <c r="AH2" i="1"/>
  <c r="AG2" i="1"/>
  <c r="AF2" i="1"/>
  <c r="AE2" i="1"/>
  <c r="AD2" i="1"/>
  <c r="AD3" i="2"/>
  <c r="AE3" i="2"/>
  <c r="AF3" i="2"/>
  <c r="AG3" i="2"/>
  <c r="AH3" i="2"/>
  <c r="AI3" i="2"/>
  <c r="AJ3" i="2"/>
  <c r="AK3" i="2"/>
  <c r="AD4" i="2"/>
  <c r="AE4" i="2"/>
  <c r="AF4" i="2"/>
  <c r="AG4" i="2"/>
  <c r="AH4" i="2"/>
  <c r="AI4" i="2"/>
  <c r="AJ4" i="2"/>
  <c r="AK4" i="2"/>
  <c r="AD5" i="2"/>
  <c r="AE5" i="2"/>
  <c r="AF5" i="2"/>
  <c r="AG5" i="2"/>
  <c r="AH5" i="2"/>
  <c r="AI5" i="2"/>
  <c r="AJ5" i="2"/>
  <c r="AK5" i="2"/>
  <c r="AD6" i="2"/>
  <c r="AE6" i="2"/>
  <c r="AF6" i="2"/>
  <c r="AG6" i="2"/>
  <c r="AH6" i="2"/>
  <c r="AI6" i="2"/>
  <c r="AJ6" i="2"/>
  <c r="AK6" i="2"/>
  <c r="AD7" i="2"/>
  <c r="AE7" i="2"/>
  <c r="AF7" i="2"/>
  <c r="AG7" i="2"/>
  <c r="AH7" i="2"/>
  <c r="AI7" i="2"/>
  <c r="AJ7" i="2"/>
  <c r="AK7" i="2"/>
  <c r="AD8" i="2"/>
  <c r="AE8" i="2"/>
  <c r="AF8" i="2"/>
  <c r="AG8" i="2"/>
  <c r="AH8" i="2"/>
  <c r="AI8" i="2"/>
  <c r="AJ8" i="2"/>
  <c r="AK8" i="2"/>
  <c r="AD9" i="2"/>
  <c r="AE9" i="2"/>
  <c r="AF9" i="2"/>
  <c r="AG9" i="2"/>
  <c r="AH9" i="2"/>
  <c r="AI9" i="2"/>
  <c r="AJ9" i="2"/>
  <c r="AK9" i="2"/>
  <c r="AD10" i="2"/>
  <c r="AE10" i="2"/>
  <c r="AF10" i="2"/>
  <c r="AG10" i="2"/>
  <c r="AH10" i="2"/>
  <c r="AI10" i="2"/>
  <c r="AJ10" i="2"/>
  <c r="AK10" i="2"/>
  <c r="AE2" i="2"/>
  <c r="AF2" i="2"/>
  <c r="AG2" i="2"/>
  <c r="AH2" i="2"/>
  <c r="AI2" i="2"/>
  <c r="AJ2" i="2"/>
  <c r="AK2" i="2"/>
  <c r="AD2" i="2"/>
  <c r="Q52" i="13"/>
  <c r="R52" i="13"/>
  <c r="A53" i="13"/>
  <c r="B53" i="13"/>
  <c r="C53" i="13"/>
  <c r="D53" i="13"/>
  <c r="O53" i="13"/>
  <c r="P53" i="13"/>
  <c r="Q53" i="13"/>
  <c r="R53" i="13"/>
  <c r="A54" i="13"/>
  <c r="B54" i="13"/>
  <c r="C54" i="13"/>
  <c r="D54" i="13"/>
  <c r="E54" i="13"/>
  <c r="F54" i="13"/>
  <c r="O54" i="13"/>
  <c r="P54" i="13"/>
  <c r="Q54" i="13"/>
  <c r="R54" i="13"/>
  <c r="A55" i="13"/>
  <c r="B55" i="13"/>
  <c r="C55" i="13"/>
  <c r="D55" i="13"/>
  <c r="E55" i="13"/>
  <c r="F55" i="13"/>
  <c r="O55" i="13"/>
  <c r="P55" i="13"/>
  <c r="Q55" i="13"/>
  <c r="R55" i="13"/>
  <c r="A56" i="13"/>
  <c r="B56" i="13"/>
  <c r="C56" i="13"/>
  <c r="D56" i="13"/>
  <c r="E56" i="13"/>
  <c r="F56" i="13"/>
  <c r="I56" i="13"/>
  <c r="J56" i="13"/>
  <c r="K56" i="13"/>
  <c r="L56" i="13"/>
  <c r="M56" i="13"/>
  <c r="N56" i="13"/>
  <c r="O56" i="13"/>
  <c r="P56" i="13"/>
  <c r="Q56" i="13"/>
  <c r="R56" i="13"/>
  <c r="A57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A58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B43" i="13"/>
  <c r="A43" i="13"/>
  <c r="A26" i="13"/>
  <c r="V31" i="13"/>
  <c r="O47" i="13" s="1"/>
  <c r="T31" i="13"/>
  <c r="S31" i="13"/>
  <c r="M47" i="13" s="1"/>
  <c r="H30" i="13"/>
  <c r="D30" i="13"/>
  <c r="C46" i="13" s="1"/>
  <c r="AA27" i="13"/>
  <c r="Y27" i="13"/>
  <c r="X27" i="13"/>
  <c r="V27" i="13"/>
  <c r="U27" i="13"/>
  <c r="S27" i="13"/>
  <c r="R27" i="13"/>
  <c r="P27" i="13"/>
  <c r="O27" i="13"/>
  <c r="M27" i="13"/>
  <c r="L27" i="13"/>
  <c r="J27" i="13"/>
  <c r="I27" i="13"/>
  <c r="G27" i="13"/>
  <c r="F27" i="13"/>
  <c r="D27" i="13"/>
  <c r="C27" i="13"/>
  <c r="A27" i="13"/>
  <c r="Y26" i="13"/>
  <c r="V26" i="13"/>
  <c r="S26" i="13"/>
  <c r="P26" i="13"/>
  <c r="M26" i="13"/>
  <c r="J26" i="13"/>
  <c r="G26" i="13"/>
  <c r="D26" i="13"/>
  <c r="A4" i="13"/>
  <c r="A29" i="13" s="1"/>
  <c r="A45" i="13" s="1"/>
  <c r="B4" i="13"/>
  <c r="C4" i="13"/>
  <c r="D4" i="13"/>
  <c r="D29" i="13" s="1"/>
  <c r="C45" i="13" s="1"/>
  <c r="E4" i="13"/>
  <c r="F4" i="13"/>
  <c r="G4" i="13"/>
  <c r="G29" i="13" s="1"/>
  <c r="E45" i="13" s="1"/>
  <c r="H4" i="13"/>
  <c r="I4" i="13"/>
  <c r="J4" i="13"/>
  <c r="K29" i="13" s="1"/>
  <c r="L29" i="13" s="1"/>
  <c r="H45" i="13" s="1"/>
  <c r="K4" i="13"/>
  <c r="L4" i="13"/>
  <c r="M4" i="13"/>
  <c r="N29" i="13" s="1"/>
  <c r="O29" i="13" s="1"/>
  <c r="J45" i="13" s="1"/>
  <c r="N4" i="13"/>
  <c r="O4" i="13"/>
  <c r="P4" i="13"/>
  <c r="Q29" i="13" s="1"/>
  <c r="R29" i="13" s="1"/>
  <c r="L45" i="13" s="1"/>
  <c r="Q4" i="13"/>
  <c r="R4" i="13"/>
  <c r="S4" i="13"/>
  <c r="T29" i="13" s="1"/>
  <c r="T4" i="13"/>
  <c r="U4" i="13"/>
  <c r="V4" i="13"/>
  <c r="W29" i="13" s="1"/>
  <c r="X29" i="13" s="1"/>
  <c r="P45" i="13" s="1"/>
  <c r="W4" i="13"/>
  <c r="X4" i="13"/>
  <c r="Y4" i="13"/>
  <c r="Z29" i="13" s="1"/>
  <c r="Z4" i="13"/>
  <c r="AA4" i="13"/>
  <c r="A5" i="13"/>
  <c r="A30" i="13" s="1"/>
  <c r="A46" i="13" s="1"/>
  <c r="B5" i="13"/>
  <c r="C5" i="13"/>
  <c r="D5" i="13"/>
  <c r="E5" i="13"/>
  <c r="E30" i="13" s="1"/>
  <c r="F5" i="13"/>
  <c r="G5" i="13"/>
  <c r="G30" i="13" s="1"/>
  <c r="E46" i="13" s="1"/>
  <c r="H5" i="13"/>
  <c r="I5" i="13"/>
  <c r="J5" i="13"/>
  <c r="K30" i="13" s="1"/>
  <c r="L30" i="13" s="1"/>
  <c r="H46" i="13" s="1"/>
  <c r="K5" i="13"/>
  <c r="L5" i="13"/>
  <c r="M5" i="13"/>
  <c r="N5" i="13"/>
  <c r="O5" i="13"/>
  <c r="P5" i="13"/>
  <c r="Q30" i="13" s="1"/>
  <c r="Q5" i="13"/>
  <c r="R5" i="13"/>
  <c r="S5" i="13"/>
  <c r="T30" i="13" s="1"/>
  <c r="U30" i="13" s="1"/>
  <c r="N46" i="13" s="1"/>
  <c r="T5" i="13"/>
  <c r="U5" i="13"/>
  <c r="V5" i="13"/>
  <c r="V30" i="13" s="1"/>
  <c r="O46" i="13" s="1"/>
  <c r="W5" i="13"/>
  <c r="X5" i="13"/>
  <c r="Y5" i="13"/>
  <c r="Z30" i="13" s="1"/>
  <c r="Z5" i="13"/>
  <c r="AA5" i="13"/>
  <c r="A6" i="13"/>
  <c r="A31" i="13" s="1"/>
  <c r="A47" i="13" s="1"/>
  <c r="B6" i="13"/>
  <c r="C6" i="13"/>
  <c r="D6" i="13"/>
  <c r="E6" i="13"/>
  <c r="F6" i="13"/>
  <c r="G6" i="13"/>
  <c r="H31" i="13" s="1"/>
  <c r="H6" i="13"/>
  <c r="I6" i="13"/>
  <c r="J6" i="13"/>
  <c r="K31" i="13" s="1"/>
  <c r="L31" i="13" s="1"/>
  <c r="H47" i="13" s="1"/>
  <c r="K6" i="13"/>
  <c r="L6" i="13"/>
  <c r="M6" i="13"/>
  <c r="N6" i="13"/>
  <c r="O6" i="13"/>
  <c r="P6" i="13"/>
  <c r="Q31" i="13" s="1"/>
  <c r="Q6" i="13"/>
  <c r="R6" i="13"/>
  <c r="R31" i="13" s="1"/>
  <c r="L47" i="13" s="1"/>
  <c r="S6" i="13"/>
  <c r="T6" i="13"/>
  <c r="U6" i="13"/>
  <c r="U31" i="13" s="1"/>
  <c r="N47" i="13" s="1"/>
  <c r="V6" i="13"/>
  <c r="W6" i="13"/>
  <c r="W31" i="13" s="1"/>
  <c r="X6" i="13"/>
  <c r="X31" i="13" s="1"/>
  <c r="P47" i="13" s="1"/>
  <c r="Y6" i="13"/>
  <c r="Z31" i="13" s="1"/>
  <c r="Z6" i="13"/>
  <c r="AA6" i="13"/>
  <c r="AA31" i="13" s="1"/>
  <c r="R47" i="13" s="1"/>
  <c r="A7" i="13"/>
  <c r="B7" i="13"/>
  <c r="C7" i="13"/>
  <c r="D7" i="13"/>
  <c r="D32" i="13" s="1"/>
  <c r="C48" i="13" s="1"/>
  <c r="E7" i="13"/>
  <c r="F7" i="13"/>
  <c r="G7" i="13"/>
  <c r="H32" i="13" s="1"/>
  <c r="H7" i="13"/>
  <c r="I7" i="13"/>
  <c r="J7" i="13"/>
  <c r="J32" i="13" s="1"/>
  <c r="G48" i="13" s="1"/>
  <c r="K7" i="13"/>
  <c r="L7" i="13"/>
  <c r="M7" i="13"/>
  <c r="N32" i="13" s="1"/>
  <c r="N7" i="13"/>
  <c r="O7" i="13"/>
  <c r="P7" i="13"/>
  <c r="Q32" i="13" s="1"/>
  <c r="Q7" i="13"/>
  <c r="R7" i="13"/>
  <c r="S7" i="13"/>
  <c r="T32" i="13" s="1"/>
  <c r="T7" i="13"/>
  <c r="U7" i="13"/>
  <c r="U32" i="13" s="1"/>
  <c r="N48" i="13" s="1"/>
  <c r="V7" i="13"/>
  <c r="W32" i="13" s="1"/>
  <c r="W7" i="13"/>
  <c r="X7" i="13"/>
  <c r="X32" i="13" s="1"/>
  <c r="P48" i="13" s="1"/>
  <c r="Y7" i="13"/>
  <c r="Y32" i="13" s="1"/>
  <c r="Q48" i="13" s="1"/>
  <c r="Z7" i="13"/>
  <c r="AA7" i="13"/>
  <c r="A8" i="13"/>
  <c r="B8" i="13"/>
  <c r="C8" i="13"/>
  <c r="D8" i="13"/>
  <c r="D33" i="13" s="1"/>
  <c r="C49" i="13" s="1"/>
  <c r="E8" i="13"/>
  <c r="E33" i="13" s="1"/>
  <c r="F33" i="13" s="1"/>
  <c r="D49" i="13" s="1"/>
  <c r="F8" i="13"/>
  <c r="G8" i="13"/>
  <c r="H8" i="13"/>
  <c r="I8" i="13"/>
  <c r="J8" i="13"/>
  <c r="J33" i="13" s="1"/>
  <c r="G49" i="13" s="1"/>
  <c r="K8" i="13"/>
  <c r="L8" i="13"/>
  <c r="M8" i="13"/>
  <c r="N33" i="13" s="1"/>
  <c r="N8" i="13"/>
  <c r="O8" i="13"/>
  <c r="P8" i="13"/>
  <c r="Q33" i="13" s="1"/>
  <c r="Q8" i="13"/>
  <c r="R8" i="13"/>
  <c r="R33" i="13" s="1"/>
  <c r="L49" i="13" s="1"/>
  <c r="S8" i="13"/>
  <c r="T33" i="13" s="1"/>
  <c r="T8" i="13"/>
  <c r="U8" i="13"/>
  <c r="V8" i="13"/>
  <c r="W33" i="13" s="1"/>
  <c r="X33" i="13" s="1"/>
  <c r="P49" i="13" s="1"/>
  <c r="W8" i="13"/>
  <c r="X8" i="13"/>
  <c r="Y8" i="13"/>
  <c r="Z33" i="13" s="1"/>
  <c r="AA33" i="13" s="1"/>
  <c r="R49" i="13" s="1"/>
  <c r="Z8" i="13"/>
  <c r="AA8" i="13"/>
  <c r="A9" i="13"/>
  <c r="B9" i="13"/>
  <c r="C9" i="13"/>
  <c r="D9" i="13"/>
  <c r="E9" i="13"/>
  <c r="F9" i="13"/>
  <c r="G9" i="13"/>
  <c r="G34" i="13" s="1"/>
  <c r="E50" i="13" s="1"/>
  <c r="H9" i="13"/>
  <c r="H34" i="13" s="1"/>
  <c r="I9" i="13"/>
  <c r="J9" i="13"/>
  <c r="J34" i="13" s="1"/>
  <c r="G50" i="13" s="1"/>
  <c r="K9" i="13"/>
  <c r="L9" i="13"/>
  <c r="M9" i="13"/>
  <c r="N9" i="13"/>
  <c r="O9" i="13"/>
  <c r="P9" i="13"/>
  <c r="Q34" i="13" s="1"/>
  <c r="Q9" i="13"/>
  <c r="R9" i="13"/>
  <c r="R34" i="13" s="1"/>
  <c r="L50" i="13" s="1"/>
  <c r="S9" i="13"/>
  <c r="T34" i="13" s="1"/>
  <c r="U34" i="13" s="1"/>
  <c r="N50" i="13" s="1"/>
  <c r="T9" i="13"/>
  <c r="U9" i="13"/>
  <c r="V9" i="13"/>
  <c r="W34" i="13" s="1"/>
  <c r="X34" i="13" s="1"/>
  <c r="P50" i="13" s="1"/>
  <c r="W9" i="13"/>
  <c r="X9" i="13"/>
  <c r="Y9" i="13"/>
  <c r="Z34" i="13" s="1"/>
  <c r="AA34" i="13" s="1"/>
  <c r="R50" i="13" s="1"/>
  <c r="Z9" i="13"/>
  <c r="AA9" i="13"/>
  <c r="A10" i="13"/>
  <c r="A35" i="13" s="1"/>
  <c r="A51" i="13" s="1"/>
  <c r="B10" i="13"/>
  <c r="C10" i="13"/>
  <c r="D10" i="13"/>
  <c r="E35" i="13" s="1"/>
  <c r="E10" i="13"/>
  <c r="F10" i="13"/>
  <c r="G10" i="13"/>
  <c r="G35" i="13" s="1"/>
  <c r="E51" i="13" s="1"/>
  <c r="H10" i="13"/>
  <c r="I10" i="13"/>
  <c r="J10" i="13"/>
  <c r="K35" i="13" s="1"/>
  <c r="K10" i="13"/>
  <c r="L10" i="13"/>
  <c r="M10" i="13"/>
  <c r="M35" i="13" s="1"/>
  <c r="I51" i="13" s="1"/>
  <c r="N10" i="13"/>
  <c r="O10" i="13"/>
  <c r="P10" i="13"/>
  <c r="Q35" i="13" s="1"/>
  <c r="Q10" i="13"/>
  <c r="R10" i="13"/>
  <c r="S10" i="13"/>
  <c r="T35" i="13" s="1"/>
  <c r="U35" i="13" s="1"/>
  <c r="N51" i="13" s="1"/>
  <c r="T10" i="13"/>
  <c r="U10" i="13"/>
  <c r="V10" i="13"/>
  <c r="W35" i="13" s="1"/>
  <c r="X35" i="13" s="1"/>
  <c r="P51" i="13" s="1"/>
  <c r="W10" i="13"/>
  <c r="X10" i="13"/>
  <c r="Y10" i="13"/>
  <c r="Z35" i="13" s="1"/>
  <c r="AA35" i="13" s="1"/>
  <c r="R51" i="13" s="1"/>
  <c r="Z10" i="13"/>
  <c r="AA10" i="13"/>
  <c r="A11" i="13"/>
  <c r="B11" i="13"/>
  <c r="C11" i="13"/>
  <c r="D11" i="13"/>
  <c r="E36" i="13" s="1"/>
  <c r="E11" i="13"/>
  <c r="F11" i="13"/>
  <c r="G11" i="13"/>
  <c r="G36" i="13" s="1"/>
  <c r="E52" i="13" s="1"/>
  <c r="H11" i="13"/>
  <c r="H36" i="13" s="1"/>
  <c r="I36" i="13" s="1"/>
  <c r="F52" i="13" s="1"/>
  <c r="I11" i="13"/>
  <c r="J11" i="13"/>
  <c r="K36" i="13" s="1"/>
  <c r="K11" i="13"/>
  <c r="L11" i="13"/>
  <c r="M11" i="13"/>
  <c r="N36" i="13" s="1"/>
  <c r="N11" i="13"/>
  <c r="O11" i="13"/>
  <c r="P11" i="13"/>
  <c r="Q36" i="13" s="1"/>
  <c r="Q11" i="13"/>
  <c r="R11" i="13"/>
  <c r="R36" i="13" s="1"/>
  <c r="L52" i="13" s="1"/>
  <c r="S11" i="13"/>
  <c r="T36" i="13" s="1"/>
  <c r="U36" i="13" s="1"/>
  <c r="N52" i="13" s="1"/>
  <c r="T11" i="13"/>
  <c r="U11" i="13"/>
  <c r="V11" i="13"/>
  <c r="W36" i="13" s="1"/>
  <c r="X36" i="13" s="1"/>
  <c r="P52" i="13" s="1"/>
  <c r="W11" i="13"/>
  <c r="X11" i="13"/>
  <c r="G12" i="13"/>
  <c r="G37" i="13" s="1"/>
  <c r="E53" i="13" s="1"/>
  <c r="H12" i="13"/>
  <c r="H37" i="13" s="1"/>
  <c r="I37" i="13" s="1"/>
  <c r="F53" i="13" s="1"/>
  <c r="I12" i="13"/>
  <c r="J12" i="13"/>
  <c r="K37" i="13" s="1"/>
  <c r="L37" i="13" s="1"/>
  <c r="H53" i="13" s="1"/>
  <c r="K12" i="13"/>
  <c r="L12" i="13"/>
  <c r="M12" i="13"/>
  <c r="N12" i="13"/>
  <c r="O12" i="13"/>
  <c r="P12" i="13"/>
  <c r="Q37" i="13" s="1"/>
  <c r="R37" i="13" s="1"/>
  <c r="L53" i="13" s="1"/>
  <c r="Q12" i="13"/>
  <c r="R12" i="13"/>
  <c r="S12" i="13"/>
  <c r="T37" i="13" s="1"/>
  <c r="T12" i="13"/>
  <c r="U12" i="13"/>
  <c r="J13" i="13"/>
  <c r="J38" i="13" s="1"/>
  <c r="G54" i="13" s="1"/>
  <c r="K13" i="13"/>
  <c r="L13" i="13"/>
  <c r="M13" i="13"/>
  <c r="N13" i="13"/>
  <c r="O13" i="13"/>
  <c r="P13" i="13"/>
  <c r="Q38" i="13" s="1"/>
  <c r="R38" i="13" s="1"/>
  <c r="L54" i="13" s="1"/>
  <c r="Q13" i="13"/>
  <c r="R13" i="13"/>
  <c r="S13" i="13"/>
  <c r="T38" i="13" s="1"/>
  <c r="U38" i="13" s="1"/>
  <c r="N54" i="13" s="1"/>
  <c r="T13" i="13"/>
  <c r="U13" i="13"/>
  <c r="J14" i="13"/>
  <c r="K39" i="13" s="1"/>
  <c r="K14" i="13"/>
  <c r="L14" i="13"/>
  <c r="L39" i="13" s="1"/>
  <c r="H55" i="13" s="1"/>
  <c r="M14" i="13"/>
  <c r="N14" i="13"/>
  <c r="O14" i="13"/>
  <c r="P14" i="13"/>
  <c r="Q39" i="13" s="1"/>
  <c r="Q14" i="13"/>
  <c r="R14" i="13"/>
  <c r="R39" i="13" s="1"/>
  <c r="L55" i="13" s="1"/>
  <c r="S14" i="13"/>
  <c r="T39" i="13" s="1"/>
  <c r="T14" i="13"/>
  <c r="U14" i="13"/>
  <c r="J15" i="13"/>
  <c r="K40" i="13" s="1"/>
  <c r="L40" i="13" s="1"/>
  <c r="H56" i="13" s="1"/>
  <c r="K15" i="13"/>
  <c r="L15" i="13"/>
  <c r="AA3" i="13"/>
  <c r="X3" i="13"/>
  <c r="X28" i="13" s="1"/>
  <c r="P44" i="13" s="1"/>
  <c r="U3" i="13"/>
  <c r="R3" i="13"/>
  <c r="O3" i="13"/>
  <c r="L3" i="13"/>
  <c r="I3" i="13"/>
  <c r="F3" i="13"/>
  <c r="C3" i="13"/>
  <c r="Z3" i="13"/>
  <c r="Y3" i="13"/>
  <c r="Z28" i="13" s="1"/>
  <c r="AA28" i="13" s="1"/>
  <c r="R44" i="13" s="1"/>
  <c r="W3" i="13"/>
  <c r="V3" i="13"/>
  <c r="W28" i="13" s="1"/>
  <c r="T3" i="13"/>
  <c r="S3" i="13"/>
  <c r="T28" i="13" s="1"/>
  <c r="U28" i="13" s="1"/>
  <c r="N44" i="13" s="1"/>
  <c r="Q3" i="13"/>
  <c r="P3" i="13"/>
  <c r="Q28" i="13" s="1"/>
  <c r="R28" i="13" s="1"/>
  <c r="L44" i="13" s="1"/>
  <c r="N3" i="13"/>
  <c r="M3" i="13"/>
  <c r="N28" i="13" s="1"/>
  <c r="O28" i="13" s="1"/>
  <c r="J44" i="13" s="1"/>
  <c r="K3" i="13"/>
  <c r="J3" i="13"/>
  <c r="J28" i="13" s="1"/>
  <c r="G44" i="13" s="1"/>
  <c r="H3" i="13"/>
  <c r="G3" i="13"/>
  <c r="G28" i="13" s="1"/>
  <c r="E44" i="13" s="1"/>
  <c r="E3" i="13"/>
  <c r="D3" i="13"/>
  <c r="E28" i="13" s="1"/>
  <c r="B3" i="13"/>
  <c r="A3" i="13"/>
  <c r="Q64" i="10"/>
  <c r="R64" i="10"/>
  <c r="K64" i="10"/>
  <c r="L64" i="10"/>
  <c r="M64" i="10"/>
  <c r="N64" i="10"/>
  <c r="O64" i="10"/>
  <c r="P64" i="10"/>
  <c r="C64" i="10"/>
  <c r="D64" i="10"/>
  <c r="E64" i="10"/>
  <c r="F64" i="10"/>
  <c r="G64" i="10"/>
  <c r="H64" i="10"/>
  <c r="I64" i="10"/>
  <c r="J64" i="10"/>
  <c r="B64" i="10"/>
  <c r="A64" i="10"/>
  <c r="AI5" i="14"/>
  <c r="AC5" i="14"/>
  <c r="AE5" i="14"/>
  <c r="AB7" i="14" l="1"/>
  <c r="H33" i="13"/>
  <c r="I33" i="13" s="1"/>
  <c r="F49" i="13" s="1"/>
  <c r="I34" i="13"/>
  <c r="F50" i="13" s="1"/>
  <c r="I32" i="13"/>
  <c r="F48" i="13" s="1"/>
  <c r="G32" i="13"/>
  <c r="E48" i="13" s="1"/>
  <c r="I28" i="13"/>
  <c r="F44" i="13" s="1"/>
  <c r="H29" i="13"/>
  <c r="I29" i="13" s="1"/>
  <c r="F45" i="13" s="1"/>
  <c r="H28" i="13"/>
  <c r="I31" i="13"/>
  <c r="F47" i="13" s="1"/>
  <c r="I30" i="13"/>
  <c r="F46" i="13" s="1"/>
  <c r="F28" i="13"/>
  <c r="D44" i="13" s="1"/>
  <c r="F35" i="13"/>
  <c r="D51" i="13" s="1"/>
  <c r="E32" i="13"/>
  <c r="F32" i="13" s="1"/>
  <c r="D48" i="13" s="1"/>
  <c r="E34" i="13"/>
  <c r="F34" i="13" s="1"/>
  <c r="D50" i="13" s="1"/>
  <c r="E29" i="13"/>
  <c r="F29" i="13" s="1"/>
  <c r="D45" i="13" s="1"/>
  <c r="E31" i="13"/>
  <c r="F31" i="13" s="1"/>
  <c r="D47" i="13" s="1"/>
  <c r="F30" i="13"/>
  <c r="D46" i="13" s="1"/>
  <c r="B33" i="13"/>
  <c r="C33" i="13" s="1"/>
  <c r="B49" i="13" s="1"/>
  <c r="N38" i="13"/>
  <c r="O38" i="13" s="1"/>
  <c r="J54" i="13" s="1"/>
  <c r="O32" i="13"/>
  <c r="J48" i="13" s="1"/>
  <c r="N30" i="13"/>
  <c r="O30" i="13" s="1"/>
  <c r="J46" i="13" s="1"/>
  <c r="O34" i="13"/>
  <c r="J50" i="13" s="1"/>
  <c r="O37" i="13"/>
  <c r="J53" i="13" s="1"/>
  <c r="N39" i="13"/>
  <c r="O39" i="13" s="1"/>
  <c r="J55" i="13" s="1"/>
  <c r="N37" i="13"/>
  <c r="N34" i="13"/>
  <c r="O33" i="13"/>
  <c r="J49" i="13" s="1"/>
  <c r="N31" i="13"/>
  <c r="H35" i="13"/>
  <c r="I35" i="13" s="1"/>
  <c r="F51" i="13" s="1"/>
  <c r="G33" i="13"/>
  <c r="E49" i="13" s="1"/>
  <c r="G31" i="13"/>
  <c r="E47" i="13" s="1"/>
  <c r="F36" i="13"/>
  <c r="D52" i="13" s="1"/>
  <c r="D35" i="13"/>
  <c r="C51" i="13" s="1"/>
  <c r="D28" i="13"/>
  <c r="C44" i="13" s="1"/>
  <c r="D31" i="13"/>
  <c r="C47" i="13" s="1"/>
  <c r="D34" i="13"/>
  <c r="C50" i="13" s="1"/>
  <c r="D36" i="13"/>
  <c r="C52" i="13" s="1"/>
  <c r="B36" i="13"/>
  <c r="C36" i="13" s="1"/>
  <c r="B52" i="13" s="1"/>
  <c r="A33" i="13"/>
  <c r="A49" i="13" s="1"/>
  <c r="B28" i="13"/>
  <c r="C28" i="13" s="1"/>
  <c r="B44" i="13" s="1"/>
  <c r="B32" i="13"/>
  <c r="C32" i="13" s="1"/>
  <c r="B48" i="13" s="1"/>
  <c r="B34" i="13"/>
  <c r="C34" i="13" s="1"/>
  <c r="B50" i="13" s="1"/>
  <c r="B30" i="13"/>
  <c r="C30" i="13" s="1"/>
  <c r="B46" i="13" s="1"/>
  <c r="B31" i="13"/>
  <c r="C31" i="13" s="1"/>
  <c r="B47" i="13" s="1"/>
  <c r="A36" i="13"/>
  <c r="A52" i="13" s="1"/>
  <c r="A28" i="13"/>
  <c r="A44" i="13" s="1"/>
  <c r="C29" i="13"/>
  <c r="B45" i="13" s="1"/>
  <c r="A32" i="13"/>
  <c r="A48" i="13" s="1"/>
  <c r="B35" i="13"/>
  <c r="C35" i="13" s="1"/>
  <c r="B51" i="13" s="1"/>
  <c r="A34" i="13"/>
  <c r="A50" i="13" s="1"/>
  <c r="AA30" i="13"/>
  <c r="R46" i="13" s="1"/>
  <c r="AA29" i="13"/>
  <c r="R45" i="13" s="1"/>
  <c r="Z32" i="13"/>
  <c r="AA32" i="13" s="1"/>
  <c r="R48" i="13" s="1"/>
  <c r="Y33" i="13"/>
  <c r="Q49" i="13" s="1"/>
  <c r="Y30" i="13"/>
  <c r="Q46" i="13" s="1"/>
  <c r="Y34" i="13"/>
  <c r="Q50" i="13" s="1"/>
  <c r="Y35" i="13"/>
  <c r="Q51" i="13" s="1"/>
  <c r="Y28" i="13"/>
  <c r="Q44" i="13" s="1"/>
  <c r="Y29" i="13"/>
  <c r="Q45" i="13" s="1"/>
  <c r="Y31" i="13"/>
  <c r="Q47" i="13" s="1"/>
  <c r="W30" i="13"/>
  <c r="X30" i="13" s="1"/>
  <c r="P46" i="13" s="1"/>
  <c r="V36" i="13"/>
  <c r="O52" i="13" s="1"/>
  <c r="V29" i="13"/>
  <c r="O45" i="13" s="1"/>
  <c r="V32" i="13"/>
  <c r="O48" i="13" s="1"/>
  <c r="V34" i="13"/>
  <c r="O50" i="13" s="1"/>
  <c r="V35" i="13"/>
  <c r="O51" i="13" s="1"/>
  <c r="V28" i="13"/>
  <c r="O44" i="13" s="1"/>
  <c r="V33" i="13"/>
  <c r="O49" i="13" s="1"/>
  <c r="O31" i="13"/>
  <c r="J47" i="13" s="1"/>
  <c r="O36" i="13"/>
  <c r="J52" i="13" s="1"/>
  <c r="N35" i="13"/>
  <c r="O35" i="13" s="1"/>
  <c r="J51" i="13" s="1"/>
  <c r="M37" i="13"/>
  <c r="I53" i="13" s="1"/>
  <c r="M34" i="13"/>
  <c r="I50" i="13" s="1"/>
  <c r="M31" i="13"/>
  <c r="I47" i="13" s="1"/>
  <c r="M33" i="13"/>
  <c r="I49" i="13" s="1"/>
  <c r="M36" i="13"/>
  <c r="I52" i="13" s="1"/>
  <c r="M38" i="13"/>
  <c r="I54" i="13" s="1"/>
  <c r="M30" i="13"/>
  <c r="I46" i="13" s="1"/>
  <c r="M32" i="13"/>
  <c r="I48" i="13" s="1"/>
  <c r="M29" i="13"/>
  <c r="I45" i="13" s="1"/>
  <c r="M39" i="13"/>
  <c r="I55" i="13" s="1"/>
  <c r="M28" i="13"/>
  <c r="I44" i="13" s="1"/>
  <c r="R30" i="13"/>
  <c r="L46" i="13" s="1"/>
  <c r="R35" i="13"/>
  <c r="L51" i="13" s="1"/>
  <c r="R32" i="13"/>
  <c r="L48" i="13" s="1"/>
  <c r="P28" i="13"/>
  <c r="K44" i="13" s="1"/>
  <c r="P38" i="13"/>
  <c r="K54" i="13" s="1"/>
  <c r="P29" i="13"/>
  <c r="K45" i="13" s="1"/>
  <c r="P32" i="13"/>
  <c r="K48" i="13" s="1"/>
  <c r="P30" i="13"/>
  <c r="K46" i="13" s="1"/>
  <c r="P33" i="13"/>
  <c r="K49" i="13" s="1"/>
  <c r="P36" i="13"/>
  <c r="K52" i="13" s="1"/>
  <c r="P37" i="13"/>
  <c r="K53" i="13" s="1"/>
  <c r="P39" i="13"/>
  <c r="K55" i="13" s="1"/>
  <c r="P31" i="13"/>
  <c r="K47" i="13" s="1"/>
  <c r="P34" i="13"/>
  <c r="K50" i="13" s="1"/>
  <c r="P35" i="13"/>
  <c r="K51" i="13" s="1"/>
  <c r="U29" i="13"/>
  <c r="N45" i="13" s="1"/>
  <c r="U39" i="13"/>
  <c r="N55" i="13" s="1"/>
  <c r="U37" i="13"/>
  <c r="N53" i="13" s="1"/>
  <c r="U33" i="13"/>
  <c r="N49" i="13" s="1"/>
  <c r="S32" i="13"/>
  <c r="M48" i="13" s="1"/>
  <c r="S29" i="13"/>
  <c r="M45" i="13" s="1"/>
  <c r="S34" i="13"/>
  <c r="M50" i="13" s="1"/>
  <c r="S35" i="13"/>
  <c r="M51" i="13" s="1"/>
  <c r="S39" i="13"/>
  <c r="M55" i="13" s="1"/>
  <c r="S33" i="13"/>
  <c r="M49" i="13" s="1"/>
  <c r="S36" i="13"/>
  <c r="M52" i="13" s="1"/>
  <c r="S38" i="13"/>
  <c r="M54" i="13" s="1"/>
  <c r="S28" i="13"/>
  <c r="M44" i="13" s="1"/>
  <c r="S30" i="13"/>
  <c r="M46" i="13" s="1"/>
  <c r="S37" i="13"/>
  <c r="M53" i="13" s="1"/>
  <c r="L36" i="13"/>
  <c r="H52" i="13" s="1"/>
  <c r="L35" i="13"/>
  <c r="H51" i="13" s="1"/>
  <c r="K28" i="13"/>
  <c r="L28" i="13" s="1"/>
  <c r="H44" i="13" s="1"/>
  <c r="J31" i="13"/>
  <c r="G47" i="13" s="1"/>
  <c r="K32" i="13"/>
  <c r="L32" i="13" s="1"/>
  <c r="H48" i="13" s="1"/>
  <c r="K33" i="13"/>
  <c r="L33" i="13" s="1"/>
  <c r="H49" i="13" s="1"/>
  <c r="K34" i="13"/>
  <c r="L34" i="13" s="1"/>
  <c r="H50" i="13" s="1"/>
  <c r="J36" i="13"/>
  <c r="G52" i="13" s="1"/>
  <c r="K38" i="13"/>
  <c r="L38" i="13" s="1"/>
  <c r="H54" i="13" s="1"/>
  <c r="J39" i="13"/>
  <c r="G55" i="13" s="1"/>
  <c r="J30" i="13"/>
  <c r="G46" i="13" s="1"/>
  <c r="J40" i="13"/>
  <c r="G56" i="13" s="1"/>
  <c r="J29" i="13"/>
  <c r="G45" i="13" s="1"/>
  <c r="J35" i="13"/>
  <c r="G51" i="13" s="1"/>
  <c r="J37" i="13"/>
  <c r="G53" i="13" s="1"/>
  <c r="Z1" i="3"/>
  <c r="AA1" i="3"/>
  <c r="AB1" i="3"/>
  <c r="Z2" i="3"/>
  <c r="AA2" i="3"/>
  <c r="AB2" i="3"/>
  <c r="Z3" i="3"/>
  <c r="AA3" i="3"/>
  <c r="AB3" i="3"/>
  <c r="Z4" i="3"/>
  <c r="AA4" i="3"/>
  <c r="AB4" i="3"/>
  <c r="Z5" i="3"/>
  <c r="AA5" i="3"/>
  <c r="AB5" i="3"/>
  <c r="Z6" i="3"/>
  <c r="AA6" i="3"/>
  <c r="AB6" i="3"/>
  <c r="Z7" i="3"/>
  <c r="AA7" i="3"/>
  <c r="AB7" i="3"/>
  <c r="Z8" i="3"/>
  <c r="AA8" i="3"/>
  <c r="AB8" i="3"/>
  <c r="Z9" i="3"/>
  <c r="AA9" i="3"/>
  <c r="AB9" i="3"/>
  <c r="Z10" i="3"/>
  <c r="AA10" i="3"/>
  <c r="AB10" i="3"/>
  <c r="Z11" i="3"/>
  <c r="AA11" i="3"/>
  <c r="AB11" i="3"/>
  <c r="Z12" i="3"/>
  <c r="AA12" i="3"/>
  <c r="AB12" i="3"/>
  <c r="Z1" i="2"/>
  <c r="AA1" i="2"/>
  <c r="AB1" i="2"/>
  <c r="Z2" i="2"/>
  <c r="AA2" i="2"/>
  <c r="AB2" i="2"/>
  <c r="Z3" i="2"/>
  <c r="AA3" i="2"/>
  <c r="AB3" i="2"/>
  <c r="Z4" i="2"/>
  <c r="AA4" i="2"/>
  <c r="AB4" i="2"/>
  <c r="Z5" i="2"/>
  <c r="AA5" i="2"/>
  <c r="AB5" i="2"/>
  <c r="Z6" i="2"/>
  <c r="AA6" i="2"/>
  <c r="AB6" i="2"/>
  <c r="Z7" i="2"/>
  <c r="AA7" i="2"/>
  <c r="AB7" i="2"/>
  <c r="Z8" i="2"/>
  <c r="AA8" i="2"/>
  <c r="AB8" i="2"/>
  <c r="Z9" i="2"/>
  <c r="AA9" i="2"/>
  <c r="AB9" i="2"/>
  <c r="Z10" i="2"/>
  <c r="AA10" i="2"/>
  <c r="AB10" i="2"/>
  <c r="AE6" i="14"/>
  <c r="AC6" i="14"/>
  <c r="AF6" i="14"/>
  <c r="AI6" i="14"/>
  <c r="AG6" i="14"/>
  <c r="AH6" i="14"/>
  <c r="AB8" i="14" l="1"/>
  <c r="Z3" i="1"/>
  <c r="Z2" i="1"/>
  <c r="Z1" i="1"/>
  <c r="AA1" i="1"/>
  <c r="AB1" i="1"/>
  <c r="AA2" i="1"/>
  <c r="AB2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AF7" i="14"/>
  <c r="AG7" i="14"/>
  <c r="AH7" i="14"/>
  <c r="AC7" i="14"/>
  <c r="AI7" i="14"/>
  <c r="AE7" i="14"/>
  <c r="AB9" i="14" l="1"/>
  <c r="C27" i="12"/>
  <c r="B46" i="12" s="1"/>
  <c r="D26" i="12"/>
  <c r="C45" i="12" s="1"/>
  <c r="G26" i="12"/>
  <c r="E45" i="12" s="1"/>
  <c r="J26" i="12"/>
  <c r="G45" i="12" s="1"/>
  <c r="M26" i="12"/>
  <c r="I45" i="12" s="1"/>
  <c r="P26" i="12"/>
  <c r="K45" i="12" s="1"/>
  <c r="S26" i="12"/>
  <c r="M45" i="12" s="1"/>
  <c r="V26" i="12"/>
  <c r="O45" i="12" s="1"/>
  <c r="Y26" i="12"/>
  <c r="Q45" i="12" s="1"/>
  <c r="D27" i="12"/>
  <c r="C46" i="12" s="1"/>
  <c r="F27" i="12"/>
  <c r="D46" i="12" s="1"/>
  <c r="G27" i="12"/>
  <c r="E46" i="12" s="1"/>
  <c r="I27" i="12"/>
  <c r="F46" i="12" s="1"/>
  <c r="J27" i="12"/>
  <c r="G46" i="12" s="1"/>
  <c r="L27" i="12"/>
  <c r="H46" i="12" s="1"/>
  <c r="M27" i="12"/>
  <c r="I46" i="12" s="1"/>
  <c r="O27" i="12"/>
  <c r="J46" i="12" s="1"/>
  <c r="P27" i="12"/>
  <c r="K46" i="12" s="1"/>
  <c r="R27" i="12"/>
  <c r="L46" i="12" s="1"/>
  <c r="S27" i="12"/>
  <c r="M46" i="12" s="1"/>
  <c r="U27" i="12"/>
  <c r="N46" i="12" s="1"/>
  <c r="V27" i="12"/>
  <c r="O46" i="12" s="1"/>
  <c r="X27" i="12"/>
  <c r="P46" i="12" s="1"/>
  <c r="Y27" i="12"/>
  <c r="Q46" i="12" s="1"/>
  <c r="AA27" i="12"/>
  <c r="R46" i="12" s="1"/>
  <c r="A27" i="12"/>
  <c r="A46" i="12" s="1"/>
  <c r="A26" i="12"/>
  <c r="A45" i="12" s="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C44" i="11"/>
  <c r="D44" i="11"/>
  <c r="B44" i="11"/>
  <c r="A44" i="11"/>
  <c r="D22" i="11"/>
  <c r="C43" i="11" s="1"/>
  <c r="G22" i="11"/>
  <c r="E43" i="11" s="1"/>
  <c r="J22" i="11"/>
  <c r="G43" i="11" s="1"/>
  <c r="M22" i="11"/>
  <c r="I43" i="11" s="1"/>
  <c r="P22" i="11"/>
  <c r="K43" i="11" s="1"/>
  <c r="S22" i="11"/>
  <c r="M43" i="11" s="1"/>
  <c r="V22" i="11"/>
  <c r="O43" i="11" s="1"/>
  <c r="Y22" i="11"/>
  <c r="Q43" i="11" s="1"/>
  <c r="A22" i="11"/>
  <c r="A43" i="11" s="1"/>
  <c r="AC8" i="14"/>
  <c r="AE8" i="14"/>
  <c r="AF8" i="14"/>
  <c r="AH8" i="14"/>
  <c r="AG8" i="14"/>
  <c r="AI8" i="14"/>
  <c r="AB10" i="14" l="1"/>
  <c r="AJ9" i="11"/>
  <c r="V30" i="11" s="1"/>
  <c r="O51" i="11" s="1"/>
  <c r="AJ5" i="11"/>
  <c r="V26" i="11" s="1"/>
  <c r="O47" i="11" s="1"/>
  <c r="X9" i="10"/>
  <c r="T5" i="10"/>
  <c r="T13" i="10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J14" i="4"/>
  <c r="K14" i="4"/>
  <c r="L14" i="4"/>
  <c r="N22" i="4" s="1"/>
  <c r="N23" i="4" s="1"/>
  <c r="N24" i="4" s="1"/>
  <c r="N25" i="4" s="1"/>
  <c r="O25" i="4" s="1"/>
  <c r="M14" i="4"/>
  <c r="N14" i="4"/>
  <c r="O14" i="4"/>
  <c r="O22" i="4" s="1"/>
  <c r="P14" i="4"/>
  <c r="P22" i="4" s="1"/>
  <c r="Q14" i="4"/>
  <c r="R14" i="4"/>
  <c r="S14" i="4"/>
  <c r="T14" i="4"/>
  <c r="U14" i="4"/>
  <c r="V14" i="4"/>
  <c r="W14" i="4"/>
  <c r="X14" i="4"/>
  <c r="Y14" i="4"/>
  <c r="Z14" i="4"/>
  <c r="AA14" i="4"/>
  <c r="AB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G1" i="4"/>
  <c r="H1" i="4"/>
  <c r="G2" i="4"/>
  <c r="H2" i="4"/>
  <c r="T3" i="11" s="1"/>
  <c r="G3" i="4"/>
  <c r="H3" i="4"/>
  <c r="T4" i="11" s="1"/>
  <c r="G4" i="4"/>
  <c r="H4" i="4"/>
  <c r="T5" i="11" s="1"/>
  <c r="G5" i="4"/>
  <c r="P6" i="10" s="1"/>
  <c r="H5" i="4"/>
  <c r="T6" i="11" s="1"/>
  <c r="G6" i="4"/>
  <c r="H6" i="4"/>
  <c r="T7" i="11" s="1"/>
  <c r="G7" i="4"/>
  <c r="H7" i="4"/>
  <c r="T8" i="11" s="1"/>
  <c r="G8" i="4"/>
  <c r="H8" i="4"/>
  <c r="T9" i="11" s="1"/>
  <c r="G9" i="4"/>
  <c r="P10" i="10" s="1"/>
  <c r="H9" i="4"/>
  <c r="T10" i="11" s="1"/>
  <c r="G10" i="4"/>
  <c r="H10" i="4"/>
  <c r="T11" i="11" s="1"/>
  <c r="G11" i="4"/>
  <c r="H11" i="4"/>
  <c r="T12" i="11" s="1"/>
  <c r="G12" i="4"/>
  <c r="H12" i="4"/>
  <c r="T13" i="11" s="1"/>
  <c r="G13" i="4"/>
  <c r="P14" i="10" s="1"/>
  <c r="H13" i="4"/>
  <c r="T14" i="11" s="1"/>
  <c r="G14" i="4"/>
  <c r="H14" i="4"/>
  <c r="T15" i="11" s="1"/>
  <c r="G15" i="4"/>
  <c r="H15" i="4"/>
  <c r="G16" i="4"/>
  <c r="H16" i="4"/>
  <c r="G17" i="4"/>
  <c r="H17" i="4"/>
  <c r="G18" i="4"/>
  <c r="H18" i="4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" i="3"/>
  <c r="E1" i="3"/>
  <c r="D2" i="3"/>
  <c r="L3" i="10" s="1"/>
  <c r="E2" i="3"/>
  <c r="O3" i="11" s="1"/>
  <c r="D3" i="3"/>
  <c r="L4" i="10" s="1"/>
  <c r="E3" i="3"/>
  <c r="O4" i="11" s="1"/>
  <c r="D4" i="3"/>
  <c r="E4" i="3"/>
  <c r="O5" i="11" s="1"/>
  <c r="D5" i="3"/>
  <c r="L6" i="10" s="1"/>
  <c r="E5" i="3"/>
  <c r="O6" i="11" s="1"/>
  <c r="D6" i="3"/>
  <c r="L7" i="10" s="1"/>
  <c r="E6" i="3"/>
  <c r="O7" i="11" s="1"/>
  <c r="D7" i="3"/>
  <c r="E7" i="3"/>
  <c r="O8" i="11" s="1"/>
  <c r="D8" i="3"/>
  <c r="E8" i="3"/>
  <c r="O9" i="11" s="1"/>
  <c r="D9" i="3"/>
  <c r="E9" i="3"/>
  <c r="O10" i="11" s="1"/>
  <c r="D10" i="3"/>
  <c r="E10" i="3"/>
  <c r="O11" i="11" s="1"/>
  <c r="D11" i="3"/>
  <c r="E11" i="3"/>
  <c r="D12" i="3"/>
  <c r="E12" i="3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" i="2"/>
  <c r="E1" i="2"/>
  <c r="D2" i="2"/>
  <c r="E2" i="2"/>
  <c r="J3" i="11" s="1"/>
  <c r="D3" i="2"/>
  <c r="E3" i="2"/>
  <c r="J4" i="11" s="1"/>
  <c r="D4" i="2"/>
  <c r="E4" i="2"/>
  <c r="J5" i="11" s="1"/>
  <c r="D5" i="2"/>
  <c r="H6" i="10" s="1"/>
  <c r="E5" i="2"/>
  <c r="J6" i="11" s="1"/>
  <c r="D6" i="2"/>
  <c r="H7" i="10" s="1"/>
  <c r="E6" i="2"/>
  <c r="J7" i="11" s="1"/>
  <c r="D7" i="2"/>
  <c r="H8" i="10" s="1"/>
  <c r="E7" i="2"/>
  <c r="J8" i="11" s="1"/>
  <c r="D8" i="2"/>
  <c r="E8" i="2"/>
  <c r="J9" i="11" s="1"/>
  <c r="D9" i="2"/>
  <c r="E9" i="2"/>
  <c r="J10" i="11" s="1"/>
  <c r="D10" i="2"/>
  <c r="E10" i="2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D1" i="1"/>
  <c r="E1" i="1"/>
  <c r="F1" i="1"/>
  <c r="D2" i="1"/>
  <c r="D3" i="10" s="1"/>
  <c r="E2" i="1"/>
  <c r="E3" i="11" s="1"/>
  <c r="F2" i="1"/>
  <c r="C3" i="12" s="1"/>
  <c r="D3" i="1"/>
  <c r="E3" i="1"/>
  <c r="E4" i="11" s="1"/>
  <c r="F3" i="1"/>
  <c r="C4" i="12" s="1"/>
  <c r="D4" i="1"/>
  <c r="D5" i="10" s="1"/>
  <c r="E4" i="1"/>
  <c r="E5" i="11" s="1"/>
  <c r="F4" i="1"/>
  <c r="C5" i="12" s="1"/>
  <c r="D5" i="1"/>
  <c r="D6" i="10" s="1"/>
  <c r="E5" i="1"/>
  <c r="E6" i="11" s="1"/>
  <c r="F5" i="1"/>
  <c r="C6" i="12" s="1"/>
  <c r="D6" i="1"/>
  <c r="D7" i="10" s="1"/>
  <c r="E6" i="1"/>
  <c r="E7" i="11" s="1"/>
  <c r="F6" i="1"/>
  <c r="C7" i="12" s="1"/>
  <c r="D7" i="1"/>
  <c r="E7" i="1"/>
  <c r="E8" i="11" s="1"/>
  <c r="F7" i="1"/>
  <c r="C8" i="12" s="1"/>
  <c r="D8" i="1"/>
  <c r="E8" i="1"/>
  <c r="E9" i="11" s="1"/>
  <c r="F8" i="1"/>
  <c r="C9" i="12" s="1"/>
  <c r="D9" i="1"/>
  <c r="E9" i="1"/>
  <c r="E10" i="11" s="1"/>
  <c r="F9" i="1"/>
  <c r="D10" i="1"/>
  <c r="E10" i="1"/>
  <c r="F10" i="1"/>
  <c r="AC4" i="10"/>
  <c r="AC5" i="10"/>
  <c r="AC9" i="10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3" i="8"/>
  <c r="D3" i="8" s="1"/>
  <c r="AK4" i="11" s="1"/>
  <c r="A6" i="8"/>
  <c r="D6" i="8" s="1"/>
  <c r="A7" i="8"/>
  <c r="D7" i="8" s="1"/>
  <c r="A9" i="8"/>
  <c r="D9" i="8" s="1"/>
  <c r="A11" i="8"/>
  <c r="A14" i="8"/>
  <c r="D14" i="8" s="1"/>
  <c r="C1" i="8"/>
  <c r="C2" i="8"/>
  <c r="V3" i="12" s="1"/>
  <c r="C3" i="8"/>
  <c r="V4" i="12" s="1"/>
  <c r="C4" i="8"/>
  <c r="V5" i="12" s="1"/>
  <c r="C5" i="8"/>
  <c r="C6" i="8"/>
  <c r="V7" i="12" s="1"/>
  <c r="C7" i="8"/>
  <c r="V8" i="12" s="1"/>
  <c r="C8" i="8"/>
  <c r="V9" i="12" s="1"/>
  <c r="C9" i="8"/>
  <c r="V10" i="12" s="1"/>
  <c r="C10" i="8"/>
  <c r="C11" i="8"/>
  <c r="C12" i="8"/>
  <c r="A12" i="8" s="1"/>
  <c r="D12" i="8" s="1"/>
  <c r="C13" i="8"/>
  <c r="A13" i="8" s="1"/>
  <c r="D13" i="8" s="1"/>
  <c r="C14" i="8"/>
  <c r="AA1" i="8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G2" i="8"/>
  <c r="AN3" i="11" s="1"/>
  <c r="H2" i="8"/>
  <c r="X3" i="12" s="1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G3" i="8"/>
  <c r="AN4" i="11" s="1"/>
  <c r="H3" i="8"/>
  <c r="X4" i="12" s="1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G4" i="8"/>
  <c r="AN5" i="11" s="1"/>
  <c r="H4" i="8"/>
  <c r="X5" i="12" s="1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G5" i="8"/>
  <c r="AN6" i="11" s="1"/>
  <c r="H5" i="8"/>
  <c r="X6" i="12" s="1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G6" i="8"/>
  <c r="AN7" i="11" s="1"/>
  <c r="H6" i="8"/>
  <c r="X7" i="12" s="1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G7" i="8"/>
  <c r="AN8" i="11" s="1"/>
  <c r="H7" i="8"/>
  <c r="X8" i="12" s="1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G8" i="8"/>
  <c r="AN9" i="11" s="1"/>
  <c r="H8" i="8"/>
  <c r="X9" i="12" s="1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G9" i="8"/>
  <c r="AN10" i="11" s="1"/>
  <c r="H9" i="8"/>
  <c r="X10" i="12" s="1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G10" i="8"/>
  <c r="AN11" i="11" s="1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F2" i="8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F1" i="5"/>
  <c r="G1" i="5"/>
  <c r="H1" i="5"/>
  <c r="F2" i="5"/>
  <c r="T3" i="10" s="1"/>
  <c r="G2" i="5"/>
  <c r="Y3" i="11" s="1"/>
  <c r="H2" i="5"/>
  <c r="O3" i="12" s="1"/>
  <c r="F3" i="5"/>
  <c r="T4" i="10" s="1"/>
  <c r="G3" i="5"/>
  <c r="Y4" i="11" s="1"/>
  <c r="H3" i="5"/>
  <c r="O4" i="12" s="1"/>
  <c r="F4" i="5"/>
  <c r="G4" i="5"/>
  <c r="Y5" i="11" s="1"/>
  <c r="H4" i="5"/>
  <c r="O5" i="12" s="1"/>
  <c r="F5" i="5"/>
  <c r="T6" i="10" s="1"/>
  <c r="G5" i="5"/>
  <c r="Y6" i="11" s="1"/>
  <c r="H5" i="5"/>
  <c r="O6" i="12" s="1"/>
  <c r="F6" i="5"/>
  <c r="T7" i="10" s="1"/>
  <c r="G6" i="5"/>
  <c r="Y7" i="11" s="1"/>
  <c r="H6" i="5"/>
  <c r="O7" i="12" s="1"/>
  <c r="F7" i="5"/>
  <c r="T8" i="10" s="1"/>
  <c r="G7" i="5"/>
  <c r="Y8" i="11" s="1"/>
  <c r="H7" i="5"/>
  <c r="O8" i="12" s="1"/>
  <c r="F8" i="5"/>
  <c r="T9" i="10" s="1"/>
  <c r="G8" i="5"/>
  <c r="Y9" i="11" s="1"/>
  <c r="H8" i="5"/>
  <c r="O9" i="12" s="1"/>
  <c r="F9" i="5"/>
  <c r="T10" i="10" s="1"/>
  <c r="G9" i="5"/>
  <c r="Y10" i="11" s="1"/>
  <c r="H9" i="5"/>
  <c r="O10" i="12" s="1"/>
  <c r="F10" i="5"/>
  <c r="T11" i="10" s="1"/>
  <c r="G10" i="5"/>
  <c r="Y11" i="11" s="1"/>
  <c r="H10" i="5"/>
  <c r="O11" i="12" s="1"/>
  <c r="F11" i="5"/>
  <c r="T12" i="10" s="1"/>
  <c r="G11" i="5"/>
  <c r="Y12" i="11" s="1"/>
  <c r="H11" i="5"/>
  <c r="O12" i="12" s="1"/>
  <c r="F12" i="5"/>
  <c r="G12" i="5"/>
  <c r="Y13" i="11" s="1"/>
  <c r="H12" i="5"/>
  <c r="O13" i="12" s="1"/>
  <c r="F13" i="5"/>
  <c r="T14" i="10" s="1"/>
  <c r="G13" i="5"/>
  <c r="Y14" i="11" s="1"/>
  <c r="H13" i="5"/>
  <c r="O14" i="12" s="1"/>
  <c r="F14" i="5"/>
  <c r="G14" i="5"/>
  <c r="Y15" i="11" s="1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F17" i="6"/>
  <c r="B17" i="6"/>
  <c r="A17" i="6"/>
  <c r="X1" i="6"/>
  <c r="Y1" i="6"/>
  <c r="Z1" i="6"/>
  <c r="AA1" i="6"/>
  <c r="X2" i="6"/>
  <c r="Y2" i="6"/>
  <c r="Z2" i="6"/>
  <c r="AA2" i="6"/>
  <c r="X3" i="6"/>
  <c r="Y3" i="6"/>
  <c r="Z3" i="6"/>
  <c r="AA3" i="6"/>
  <c r="X4" i="6"/>
  <c r="Y4" i="6"/>
  <c r="Z4" i="6"/>
  <c r="AA4" i="6"/>
  <c r="X5" i="6"/>
  <c r="Y5" i="6"/>
  <c r="Z5" i="6"/>
  <c r="AA5" i="6"/>
  <c r="X6" i="6"/>
  <c r="Y6" i="6"/>
  <c r="Z6" i="6"/>
  <c r="AA6" i="6"/>
  <c r="X7" i="6"/>
  <c r="Y7" i="6"/>
  <c r="Z7" i="6"/>
  <c r="AA7" i="6"/>
  <c r="X8" i="6"/>
  <c r="Y8" i="6"/>
  <c r="Z8" i="6"/>
  <c r="AA8" i="6"/>
  <c r="X9" i="6"/>
  <c r="Y9" i="6"/>
  <c r="Z9" i="6"/>
  <c r="AA9" i="6"/>
  <c r="X10" i="6"/>
  <c r="Y10" i="6"/>
  <c r="Z10" i="6"/>
  <c r="AA10" i="6"/>
  <c r="X11" i="6"/>
  <c r="Y11" i="6"/>
  <c r="Z11" i="6"/>
  <c r="AA11" i="6"/>
  <c r="X12" i="6"/>
  <c r="Y12" i="6"/>
  <c r="Z12" i="6"/>
  <c r="AA12" i="6"/>
  <c r="X13" i="6"/>
  <c r="Y13" i="6"/>
  <c r="Z13" i="6"/>
  <c r="AA13" i="6"/>
  <c r="X14" i="6"/>
  <c r="Y14" i="6"/>
  <c r="Z14" i="6"/>
  <c r="AA14" i="6"/>
  <c r="X15" i="6"/>
  <c r="Y15" i="6"/>
  <c r="Z15" i="6"/>
  <c r="AA15" i="6"/>
  <c r="X16" i="6"/>
  <c r="Y16" i="6"/>
  <c r="Z16" i="6"/>
  <c r="AA16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F1" i="6"/>
  <c r="G1" i="6"/>
  <c r="H1" i="6"/>
  <c r="F2" i="6"/>
  <c r="X3" i="10" s="1"/>
  <c r="G2" i="6"/>
  <c r="AD3" i="11" s="1"/>
  <c r="H2" i="6"/>
  <c r="R3" i="12" s="1"/>
  <c r="F3" i="6"/>
  <c r="X4" i="10" s="1"/>
  <c r="G3" i="6"/>
  <c r="AD4" i="11" s="1"/>
  <c r="H3" i="6"/>
  <c r="R4" i="12" s="1"/>
  <c r="F4" i="6"/>
  <c r="X5" i="10" s="1"/>
  <c r="G4" i="6"/>
  <c r="AD5" i="11" s="1"/>
  <c r="H4" i="6"/>
  <c r="R5" i="12" s="1"/>
  <c r="F5" i="6"/>
  <c r="X6" i="10" s="1"/>
  <c r="G5" i="6"/>
  <c r="AD6" i="11" s="1"/>
  <c r="H5" i="6"/>
  <c r="R6" i="12" s="1"/>
  <c r="F6" i="6"/>
  <c r="X7" i="10" s="1"/>
  <c r="G6" i="6"/>
  <c r="AD7" i="11" s="1"/>
  <c r="H6" i="6"/>
  <c r="R7" i="12" s="1"/>
  <c r="F7" i="6"/>
  <c r="X8" i="10" s="1"/>
  <c r="G7" i="6"/>
  <c r="AD8" i="11" s="1"/>
  <c r="H7" i="6"/>
  <c r="R8" i="12" s="1"/>
  <c r="F8" i="6"/>
  <c r="G8" i="6"/>
  <c r="AD9" i="11" s="1"/>
  <c r="H8" i="6"/>
  <c r="R9" i="12" s="1"/>
  <c r="F9" i="6"/>
  <c r="X10" i="10" s="1"/>
  <c r="G9" i="6"/>
  <c r="AD10" i="11" s="1"/>
  <c r="H9" i="6"/>
  <c r="R10" i="12" s="1"/>
  <c r="F10" i="6"/>
  <c r="X11" i="10" s="1"/>
  <c r="G10" i="6"/>
  <c r="AD11" i="11" s="1"/>
  <c r="H10" i="6"/>
  <c r="R11" i="12" s="1"/>
  <c r="F11" i="6"/>
  <c r="X12" i="10" s="1"/>
  <c r="G11" i="6"/>
  <c r="AD12" i="11" s="1"/>
  <c r="H11" i="6"/>
  <c r="R12" i="12" s="1"/>
  <c r="F12" i="6"/>
  <c r="X13" i="10" s="1"/>
  <c r="G12" i="6"/>
  <c r="AD13" i="11" s="1"/>
  <c r="H12" i="6"/>
  <c r="R13" i="12" s="1"/>
  <c r="F13" i="6"/>
  <c r="X14" i="10" s="1"/>
  <c r="G13" i="6"/>
  <c r="AD14" i="11" s="1"/>
  <c r="H13" i="6"/>
  <c r="R14" i="12" s="1"/>
  <c r="F14" i="6"/>
  <c r="G14" i="6"/>
  <c r="AD15" i="11" s="1"/>
  <c r="H14" i="6"/>
  <c r="R15" i="12" s="1"/>
  <c r="F15" i="6"/>
  <c r="G15" i="6"/>
  <c r="AD16" i="11" s="1"/>
  <c r="H15" i="6"/>
  <c r="F16" i="6"/>
  <c r="G16" i="6"/>
  <c r="H16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" i="6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G2" i="7"/>
  <c r="AI3" i="11" s="1"/>
  <c r="H2" i="7"/>
  <c r="U3" i="12" s="1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G3" i="7"/>
  <c r="AI4" i="11" s="1"/>
  <c r="H3" i="7"/>
  <c r="U4" i="12" s="1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G4" i="7"/>
  <c r="AI5" i="11" s="1"/>
  <c r="H4" i="7"/>
  <c r="U5" i="12" s="1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G5" i="7"/>
  <c r="AI6" i="11" s="1"/>
  <c r="H5" i="7"/>
  <c r="U6" i="12" s="1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G6" i="7"/>
  <c r="AI7" i="11" s="1"/>
  <c r="H6" i="7"/>
  <c r="U7" i="12" s="1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G7" i="7"/>
  <c r="AI8" i="11" s="1"/>
  <c r="H7" i="7"/>
  <c r="U8" i="12" s="1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G8" i="7"/>
  <c r="AI9" i="11" s="1"/>
  <c r="H8" i="7"/>
  <c r="U9" i="12" s="1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G9" i="7"/>
  <c r="AI10" i="11" s="1"/>
  <c r="H9" i="7"/>
  <c r="U10" i="12" s="1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G10" i="7"/>
  <c r="AI11" i="11" s="1"/>
  <c r="H10" i="7"/>
  <c r="U11" i="12" s="1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G11" i="7"/>
  <c r="AI12" i="11" s="1"/>
  <c r="H11" i="7"/>
  <c r="U12" i="12" s="1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G12" i="7"/>
  <c r="AI13" i="11" s="1"/>
  <c r="H12" i="7"/>
  <c r="U13" i="12" s="1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G13" i="7"/>
  <c r="AI14" i="11" s="1"/>
  <c r="H13" i="7"/>
  <c r="U14" i="12" s="1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G14" i="7"/>
  <c r="AI15" i="11" s="1"/>
  <c r="H14" i="7"/>
  <c r="U15" i="12" s="1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F2" i="7"/>
  <c r="AB3" i="10" s="1"/>
  <c r="A18" i="5"/>
  <c r="B18" i="5"/>
  <c r="C18" i="5" s="1"/>
  <c r="B20" i="10"/>
  <c r="AG4" i="10"/>
  <c r="AG9" i="10"/>
  <c r="B8" i="9"/>
  <c r="D8" i="9" s="1"/>
  <c r="D11" i="8"/>
  <c r="E15" i="6"/>
  <c r="O4" i="10"/>
  <c r="O5" i="10"/>
  <c r="M6" i="10"/>
  <c r="O6" i="10"/>
  <c r="O7" i="10"/>
  <c r="N8" i="10"/>
  <c r="O8" i="10"/>
  <c r="O9" i="10"/>
  <c r="M10" i="10"/>
  <c r="O10" i="10"/>
  <c r="M11" i="10"/>
  <c r="O11" i="10"/>
  <c r="O12" i="10"/>
  <c r="P12" i="10"/>
  <c r="O13" i="10"/>
  <c r="P13" i="10"/>
  <c r="O14" i="10"/>
  <c r="O15" i="10"/>
  <c r="I8" i="10"/>
  <c r="E4" i="10"/>
  <c r="E6" i="10"/>
  <c r="E8" i="10"/>
  <c r="E3" i="10"/>
  <c r="B3" i="2"/>
  <c r="B5" i="2"/>
  <c r="C6" i="2"/>
  <c r="B7" i="2"/>
  <c r="C10" i="2"/>
  <c r="C2" i="2"/>
  <c r="D4" i="10"/>
  <c r="A2" i="7"/>
  <c r="A3" i="7"/>
  <c r="A4" i="7"/>
  <c r="A5" i="7"/>
  <c r="A6" i="7"/>
  <c r="A7" i="7"/>
  <c r="C7" i="7" s="1"/>
  <c r="A8" i="7"/>
  <c r="A9" i="7"/>
  <c r="D9" i="7" s="1"/>
  <c r="A10" i="7"/>
  <c r="A11" i="7"/>
  <c r="A12" i="7"/>
  <c r="A13" i="7"/>
  <c r="A14" i="7"/>
  <c r="A15" i="7"/>
  <c r="D15" i="7" s="1"/>
  <c r="A16" i="7"/>
  <c r="A17" i="7"/>
  <c r="D17" i="7" s="1"/>
  <c r="A18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D18" i="7" s="1"/>
  <c r="E1" i="9"/>
  <c r="F1" i="9"/>
  <c r="G1" i="9"/>
  <c r="H1" i="9"/>
  <c r="I1" i="9"/>
  <c r="E2" i="9"/>
  <c r="AJ3" i="10" s="1"/>
  <c r="F2" i="9"/>
  <c r="AS3" i="11" s="1"/>
  <c r="G2" i="9"/>
  <c r="AA3" i="12" s="1"/>
  <c r="H2" i="9"/>
  <c r="I2" i="9"/>
  <c r="E3" i="9"/>
  <c r="AJ4" i="10" s="1"/>
  <c r="F3" i="9"/>
  <c r="AS4" i="11" s="1"/>
  <c r="G3" i="9"/>
  <c r="AA4" i="12" s="1"/>
  <c r="H3" i="9"/>
  <c r="I3" i="9"/>
  <c r="E4" i="9"/>
  <c r="AJ5" i="10" s="1"/>
  <c r="F4" i="9"/>
  <c r="AS5" i="11" s="1"/>
  <c r="G4" i="9"/>
  <c r="AA5" i="12" s="1"/>
  <c r="H4" i="9"/>
  <c r="I4" i="9"/>
  <c r="E5" i="9"/>
  <c r="AJ6" i="10" s="1"/>
  <c r="F5" i="9"/>
  <c r="AS6" i="11" s="1"/>
  <c r="G5" i="9"/>
  <c r="AA6" i="12" s="1"/>
  <c r="H5" i="9"/>
  <c r="I5" i="9"/>
  <c r="E6" i="9"/>
  <c r="AJ7" i="10" s="1"/>
  <c r="F6" i="9"/>
  <c r="AS7" i="11" s="1"/>
  <c r="G6" i="9"/>
  <c r="AA7" i="12" s="1"/>
  <c r="H6" i="9"/>
  <c r="I6" i="9"/>
  <c r="E7" i="9"/>
  <c r="AJ8" i="10" s="1"/>
  <c r="F7" i="9"/>
  <c r="AS8" i="11" s="1"/>
  <c r="G7" i="9"/>
  <c r="AA8" i="12" s="1"/>
  <c r="H7" i="9"/>
  <c r="I7" i="9"/>
  <c r="E8" i="9"/>
  <c r="AJ9" i="10" s="1"/>
  <c r="F8" i="9"/>
  <c r="AS9" i="11" s="1"/>
  <c r="G8" i="9"/>
  <c r="AA9" i="12" s="1"/>
  <c r="H8" i="9"/>
  <c r="I8" i="9"/>
  <c r="E9" i="9"/>
  <c r="AJ10" i="10" s="1"/>
  <c r="F9" i="9"/>
  <c r="AS10" i="11" s="1"/>
  <c r="G9" i="9"/>
  <c r="AA10" i="12" s="1"/>
  <c r="H9" i="9"/>
  <c r="I9" i="9"/>
  <c r="E10" i="9"/>
  <c r="F10" i="9"/>
  <c r="G10" i="9"/>
  <c r="H10" i="9"/>
  <c r="I10" i="9"/>
  <c r="E11" i="9"/>
  <c r="F11" i="9"/>
  <c r="G11" i="9"/>
  <c r="H11" i="9"/>
  <c r="I11" i="9"/>
  <c r="E12" i="9"/>
  <c r="F12" i="9"/>
  <c r="G12" i="9"/>
  <c r="H12" i="9"/>
  <c r="I12" i="9"/>
  <c r="E13" i="9"/>
  <c r="F13" i="9"/>
  <c r="G13" i="9"/>
  <c r="H13" i="9"/>
  <c r="I13" i="9"/>
  <c r="E14" i="9"/>
  <c r="F14" i="9"/>
  <c r="G14" i="9"/>
  <c r="H14" i="9"/>
  <c r="I14" i="9"/>
  <c r="F1" i="8"/>
  <c r="AF3" i="10"/>
  <c r="F3" i="8"/>
  <c r="AF4" i="10" s="1"/>
  <c r="F4" i="8"/>
  <c r="AF5" i="10" s="1"/>
  <c r="F5" i="8"/>
  <c r="AF6" i="10" s="1"/>
  <c r="F6" i="8"/>
  <c r="AF7" i="10" s="1"/>
  <c r="F7" i="8"/>
  <c r="AF8" i="10" s="1"/>
  <c r="F8" i="8"/>
  <c r="AF9" i="10" s="1"/>
  <c r="F9" i="8"/>
  <c r="AF10" i="10" s="1"/>
  <c r="F10" i="8"/>
  <c r="F11" i="8"/>
  <c r="F12" i="8"/>
  <c r="F13" i="8"/>
  <c r="F14" i="8"/>
  <c r="F1" i="7"/>
  <c r="F3" i="7"/>
  <c r="AB4" i="10" s="1"/>
  <c r="F4" i="7"/>
  <c r="AB5" i="10" s="1"/>
  <c r="F5" i="7"/>
  <c r="AB6" i="10" s="1"/>
  <c r="F6" i="7"/>
  <c r="AB7" i="10" s="1"/>
  <c r="F7" i="7"/>
  <c r="AB8" i="10" s="1"/>
  <c r="F8" i="7"/>
  <c r="AB9" i="10" s="1"/>
  <c r="F9" i="7"/>
  <c r="AB10" i="10" s="1"/>
  <c r="F10" i="7"/>
  <c r="AB11" i="10" s="1"/>
  <c r="F11" i="7"/>
  <c r="AB12" i="10" s="1"/>
  <c r="F12" i="7"/>
  <c r="AB13" i="10" s="1"/>
  <c r="F13" i="7"/>
  <c r="AB14" i="10" s="1"/>
  <c r="F14" i="7"/>
  <c r="F15" i="7"/>
  <c r="F16" i="7"/>
  <c r="F17" i="7"/>
  <c r="F18" i="7"/>
  <c r="F1" i="3"/>
  <c r="F2" i="3"/>
  <c r="I3" i="12" s="1"/>
  <c r="F3" i="3"/>
  <c r="I4" i="12" s="1"/>
  <c r="L5" i="10"/>
  <c r="F4" i="3"/>
  <c r="I5" i="12" s="1"/>
  <c r="F5" i="3"/>
  <c r="I6" i="12" s="1"/>
  <c r="F6" i="3"/>
  <c r="I7" i="12" s="1"/>
  <c r="L8" i="10"/>
  <c r="F7" i="3"/>
  <c r="I8" i="12" s="1"/>
  <c r="L9" i="10"/>
  <c r="F8" i="3"/>
  <c r="I9" i="12" s="1"/>
  <c r="L10" i="10"/>
  <c r="F9" i="3"/>
  <c r="I10" i="12" s="1"/>
  <c r="F10" i="3"/>
  <c r="I11" i="12" s="1"/>
  <c r="F11" i="3"/>
  <c r="I12" i="12" s="1"/>
  <c r="F12" i="3"/>
  <c r="I13" i="12" s="1"/>
  <c r="A12" i="3"/>
  <c r="A11" i="3"/>
  <c r="A10" i="3"/>
  <c r="A9" i="3"/>
  <c r="A8" i="3"/>
  <c r="A7" i="3"/>
  <c r="A6" i="3"/>
  <c r="K7" i="11" s="1"/>
  <c r="G28" i="11" s="1"/>
  <c r="E49" i="11" s="1"/>
  <c r="A5" i="3"/>
  <c r="K6" i="11" s="1"/>
  <c r="G27" i="11" s="1"/>
  <c r="E48" i="11" s="1"/>
  <c r="A4" i="3"/>
  <c r="A3" i="3"/>
  <c r="A2" i="3"/>
  <c r="A1" i="3"/>
  <c r="C14" i="9"/>
  <c r="B14" i="9" s="1"/>
  <c r="D14" i="9" s="1"/>
  <c r="C13" i="9"/>
  <c r="B13" i="9" s="1"/>
  <c r="D13" i="9" s="1"/>
  <c r="C12" i="9"/>
  <c r="B12" i="9" s="1"/>
  <c r="D12" i="9" s="1"/>
  <c r="C11" i="9"/>
  <c r="B11" i="9" s="1"/>
  <c r="D11" i="9" s="1"/>
  <c r="C10" i="9"/>
  <c r="B10" i="9" s="1"/>
  <c r="D10" i="9" s="1"/>
  <c r="C9" i="9"/>
  <c r="C8" i="9"/>
  <c r="Y9" i="12" s="1"/>
  <c r="C7" i="9"/>
  <c r="AO8" i="11" s="1"/>
  <c r="Y29" i="11" s="1"/>
  <c r="Q50" i="11" s="1"/>
  <c r="C6" i="9"/>
  <c r="B6" i="9" s="1"/>
  <c r="D6" i="9" s="1"/>
  <c r="C5" i="9"/>
  <c r="C4" i="9"/>
  <c r="AO5" i="11" s="1"/>
  <c r="Y26" i="11" s="1"/>
  <c r="Q47" i="11" s="1"/>
  <c r="C3" i="9"/>
  <c r="AO4" i="11" s="1"/>
  <c r="Y25" i="11" s="1"/>
  <c r="Q46" i="11" s="1"/>
  <c r="C2" i="9"/>
  <c r="C1" i="9"/>
  <c r="A1" i="4"/>
  <c r="G1" i="1"/>
  <c r="G2" i="1"/>
  <c r="G3" i="1"/>
  <c r="G4" i="1"/>
  <c r="G5" i="1"/>
  <c r="G6" i="1"/>
  <c r="D8" i="10"/>
  <c r="G7" i="1"/>
  <c r="D9" i="10"/>
  <c r="G8" i="1"/>
  <c r="G9" i="1"/>
  <c r="G10" i="1"/>
  <c r="A1" i="1"/>
  <c r="A10" i="1"/>
  <c r="B10" i="1" s="1"/>
  <c r="A9" i="1"/>
  <c r="A8" i="1"/>
  <c r="A7" i="1"/>
  <c r="A8" i="11" s="1"/>
  <c r="A29" i="11" s="1"/>
  <c r="A50" i="11" s="1"/>
  <c r="A6" i="1"/>
  <c r="A5" i="1"/>
  <c r="A4" i="1"/>
  <c r="A5" i="11" s="1"/>
  <c r="A26" i="11" s="1"/>
  <c r="A47" i="11" s="1"/>
  <c r="A3" i="1"/>
  <c r="A4" i="11" s="1"/>
  <c r="A25" i="11" s="1"/>
  <c r="A2" i="1"/>
  <c r="B17" i="5"/>
  <c r="A17" i="5"/>
  <c r="A16" i="5"/>
  <c r="A15" i="5"/>
  <c r="E15" i="5" s="1"/>
  <c r="A14" i="5"/>
  <c r="A13" i="5"/>
  <c r="A12" i="5"/>
  <c r="D12" i="5" s="1"/>
  <c r="A11" i="5"/>
  <c r="A10" i="5"/>
  <c r="A9" i="5"/>
  <c r="A8" i="5"/>
  <c r="A7" i="5"/>
  <c r="E7" i="5" s="1"/>
  <c r="A6" i="5"/>
  <c r="A5" i="5"/>
  <c r="A4" i="5"/>
  <c r="D4" i="5" s="1"/>
  <c r="V5" i="11" s="1"/>
  <c r="A3" i="5"/>
  <c r="A2" i="5"/>
  <c r="B16" i="5"/>
  <c r="B15" i="5"/>
  <c r="B14" i="5"/>
  <c r="B13" i="5"/>
  <c r="B12" i="5"/>
  <c r="B11" i="5"/>
  <c r="B10" i="5"/>
  <c r="B9" i="5"/>
  <c r="B8" i="5"/>
  <c r="B7" i="5"/>
  <c r="B6" i="5"/>
  <c r="B5" i="5"/>
  <c r="C5" i="5" s="1"/>
  <c r="B4" i="5"/>
  <c r="B3" i="5"/>
  <c r="C3" i="5" s="1"/>
  <c r="U4" i="11" s="1"/>
  <c r="B2" i="5"/>
  <c r="B1" i="5"/>
  <c r="A1" i="5"/>
  <c r="B1" i="6"/>
  <c r="B2" i="6"/>
  <c r="B3" i="6"/>
  <c r="B4" i="6"/>
  <c r="B5" i="6"/>
  <c r="B6" i="6"/>
  <c r="B7" i="6"/>
  <c r="D7" i="6" s="1"/>
  <c r="B8" i="6"/>
  <c r="B9" i="6"/>
  <c r="B10" i="6"/>
  <c r="C10" i="6" s="1"/>
  <c r="B11" i="6"/>
  <c r="B12" i="6"/>
  <c r="B13" i="6"/>
  <c r="B14" i="6"/>
  <c r="B15" i="6"/>
  <c r="B16" i="6"/>
  <c r="A1" i="6"/>
  <c r="A16" i="6"/>
  <c r="E16" i="6" s="1"/>
  <c r="A15" i="6"/>
  <c r="A14" i="6"/>
  <c r="A13" i="6"/>
  <c r="D13" i="6" s="1"/>
  <c r="AA14" i="11" s="1"/>
  <c r="A12" i="6"/>
  <c r="A11" i="6"/>
  <c r="A10" i="6"/>
  <c r="A9" i="6"/>
  <c r="D9" i="6" s="1"/>
  <c r="A8" i="6"/>
  <c r="D8" i="6" s="1"/>
  <c r="A7" i="6"/>
  <c r="A6" i="6"/>
  <c r="E6" i="6" s="1"/>
  <c r="A5" i="6"/>
  <c r="D5" i="6" s="1"/>
  <c r="AA6" i="11" s="1"/>
  <c r="A4" i="6"/>
  <c r="A3" i="6"/>
  <c r="D3" i="6" s="1"/>
  <c r="A2" i="6"/>
  <c r="H3" i="10"/>
  <c r="H4" i="10"/>
  <c r="H5" i="10"/>
  <c r="H9" i="10"/>
  <c r="F9" i="2"/>
  <c r="F10" i="12" s="1"/>
  <c r="F10" i="2"/>
  <c r="F11" i="12" s="1"/>
  <c r="F8" i="2"/>
  <c r="F9" i="12" s="1"/>
  <c r="F7" i="2"/>
  <c r="F8" i="12" s="1"/>
  <c r="F6" i="2"/>
  <c r="F7" i="12" s="1"/>
  <c r="F5" i="2"/>
  <c r="F6" i="12" s="1"/>
  <c r="F4" i="2"/>
  <c r="F5" i="12" s="1"/>
  <c r="F3" i="2"/>
  <c r="F4" i="12" s="1"/>
  <c r="F2" i="2"/>
  <c r="F3" i="12" s="1"/>
  <c r="F1" i="2"/>
  <c r="A3" i="2"/>
  <c r="D4" i="12" s="1"/>
  <c r="A10" i="2"/>
  <c r="D11" i="12" s="1"/>
  <c r="A9" i="2"/>
  <c r="A8" i="2"/>
  <c r="A7" i="2"/>
  <c r="D8" i="12" s="1"/>
  <c r="A6" i="2"/>
  <c r="D7" i="12" s="1"/>
  <c r="A5" i="2"/>
  <c r="D6" i="12" s="1"/>
  <c r="A4" i="2"/>
  <c r="A2" i="2"/>
  <c r="D3" i="12" s="1"/>
  <c r="U92" i="4"/>
  <c r="V92" i="4" s="1"/>
  <c r="U93" i="4"/>
  <c r="V93" i="4" s="1"/>
  <c r="U94" i="4"/>
  <c r="V94" i="4" s="1"/>
  <c r="U95" i="4"/>
  <c r="V95" i="4" s="1"/>
  <c r="U96" i="4"/>
  <c r="U97" i="4"/>
  <c r="V97" i="4" s="1"/>
  <c r="U98" i="4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91" i="4"/>
  <c r="V91" i="4" s="1"/>
  <c r="V96" i="4"/>
  <c r="V98" i="4"/>
  <c r="I18" i="4"/>
  <c r="L19" i="12" s="1"/>
  <c r="A18" i="4"/>
  <c r="C83" i="4"/>
  <c r="C84" i="4" s="1"/>
  <c r="D83" i="4"/>
  <c r="D84" i="4" s="1"/>
  <c r="E83" i="4"/>
  <c r="E84" i="4" s="1"/>
  <c r="F83" i="4"/>
  <c r="F84" i="4" s="1"/>
  <c r="G83" i="4"/>
  <c r="G84" i="4" s="1"/>
  <c r="H83" i="4"/>
  <c r="H84" i="4" s="1"/>
  <c r="I83" i="4"/>
  <c r="I84" i="4" s="1"/>
  <c r="J83" i="4"/>
  <c r="J84" i="4" s="1"/>
  <c r="K83" i="4"/>
  <c r="K84" i="4" s="1"/>
  <c r="L83" i="4"/>
  <c r="L84" i="4" s="1"/>
  <c r="M83" i="4"/>
  <c r="M84" i="4" s="1"/>
  <c r="N83" i="4"/>
  <c r="N84" i="4" s="1"/>
  <c r="O83" i="4"/>
  <c r="O84" i="4" s="1"/>
  <c r="P83" i="4"/>
  <c r="P84" i="4" s="1"/>
  <c r="Q83" i="4"/>
  <c r="Q84" i="4" s="1"/>
  <c r="R83" i="4"/>
  <c r="R84" i="4" s="1"/>
  <c r="S83" i="4"/>
  <c r="S84" i="4" s="1"/>
  <c r="B83" i="4"/>
  <c r="B84" i="4" s="1"/>
  <c r="AD133" i="4"/>
  <c r="AD134" i="4"/>
  <c r="AD135" i="4"/>
  <c r="AD136" i="4"/>
  <c r="AD137" i="4"/>
  <c r="AD138" i="4"/>
  <c r="AD139" i="4"/>
  <c r="AD140" i="4"/>
  <c r="AD141" i="4"/>
  <c r="AD132" i="4"/>
  <c r="AC121" i="4"/>
  <c r="AC123" i="4" s="1"/>
  <c r="AC120" i="4"/>
  <c r="AC119" i="4"/>
  <c r="AC132" i="4"/>
  <c r="AC133" i="4"/>
  <c r="AC134" i="4"/>
  <c r="AC135" i="4"/>
  <c r="AC136" i="4"/>
  <c r="AC137" i="4"/>
  <c r="AC138" i="4"/>
  <c r="AC139" i="4"/>
  <c r="AC140" i="4"/>
  <c r="AC141" i="4"/>
  <c r="AC131" i="4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30" i="4"/>
  <c r="V130" i="4" s="1"/>
  <c r="E9" i="4"/>
  <c r="E10" i="4"/>
  <c r="E14" i="4"/>
  <c r="E16" i="4"/>
  <c r="F22" i="4"/>
  <c r="F23" i="4"/>
  <c r="F24" i="4"/>
  <c r="D7" i="4"/>
  <c r="B3" i="4"/>
  <c r="K4" i="12" s="1"/>
  <c r="B5" i="4"/>
  <c r="B7" i="4"/>
  <c r="K8" i="12" s="1"/>
  <c r="B9" i="4"/>
  <c r="B11" i="4"/>
  <c r="K12" i="12" s="1"/>
  <c r="B16" i="4"/>
  <c r="K17" i="12" s="1"/>
  <c r="B17" i="4"/>
  <c r="K18" i="12" s="1"/>
  <c r="I16" i="4"/>
  <c r="L17" i="12" s="1"/>
  <c r="I17" i="4"/>
  <c r="L18" i="12" s="1"/>
  <c r="A17" i="4"/>
  <c r="A16" i="4"/>
  <c r="J17" i="12" s="1"/>
  <c r="I15" i="4"/>
  <c r="L16" i="12" s="1"/>
  <c r="A15" i="4"/>
  <c r="A14" i="4"/>
  <c r="I1" i="4"/>
  <c r="I2" i="4"/>
  <c r="L3" i="12" s="1"/>
  <c r="I3" i="4"/>
  <c r="L4" i="12" s="1"/>
  <c r="I4" i="4"/>
  <c r="L5" i="12" s="1"/>
  <c r="I5" i="4"/>
  <c r="L6" i="12" s="1"/>
  <c r="I6" i="4"/>
  <c r="L7" i="12" s="1"/>
  <c r="I7" i="4"/>
  <c r="L8" i="12" s="1"/>
  <c r="I8" i="4"/>
  <c r="L9" i="12" s="1"/>
  <c r="I9" i="4"/>
  <c r="L10" i="12" s="1"/>
  <c r="I10" i="4"/>
  <c r="L11" i="12" s="1"/>
  <c r="I11" i="4"/>
  <c r="L12" i="12" s="1"/>
  <c r="I12" i="4"/>
  <c r="L13" i="12" s="1"/>
  <c r="I13" i="4"/>
  <c r="L14" i="12" s="1"/>
  <c r="I14" i="4"/>
  <c r="L15" i="12" s="1"/>
  <c r="P3" i="10"/>
  <c r="P4" i="10"/>
  <c r="P5" i="10"/>
  <c r="P7" i="10"/>
  <c r="P8" i="10"/>
  <c r="P9" i="10"/>
  <c r="P11" i="10"/>
  <c r="P15" i="10"/>
  <c r="A13" i="4"/>
  <c r="A12" i="4"/>
  <c r="A11" i="4"/>
  <c r="J12" i="12" s="1"/>
  <c r="A10" i="4"/>
  <c r="J11" i="12" s="1"/>
  <c r="A9" i="4"/>
  <c r="J10" i="12" s="1"/>
  <c r="A8" i="4"/>
  <c r="A7" i="4"/>
  <c r="J8" i="12" s="1"/>
  <c r="A6" i="4"/>
  <c r="A5" i="4"/>
  <c r="A4" i="4"/>
  <c r="A3" i="4"/>
  <c r="J4" i="12" s="1"/>
  <c r="A2" i="4"/>
  <c r="AC9" i="14"/>
  <c r="AE9" i="14"/>
  <c r="AG9" i="14"/>
  <c r="AF9" i="14"/>
  <c r="AH9" i="14"/>
  <c r="AI9" i="14"/>
  <c r="AB11" i="14" l="1"/>
  <c r="R71" i="10"/>
  <c r="P69" i="10"/>
  <c r="G26" i="10"/>
  <c r="G70" i="10"/>
  <c r="AH7" i="10"/>
  <c r="Z7" i="12"/>
  <c r="AP7" i="11"/>
  <c r="V4" i="10"/>
  <c r="Q4" i="12"/>
  <c r="AA4" i="11"/>
  <c r="K10" i="12"/>
  <c r="N10" i="10"/>
  <c r="Q10" i="11"/>
  <c r="E6" i="12"/>
  <c r="F6" i="10"/>
  <c r="G6" i="11"/>
  <c r="V6" i="12"/>
  <c r="AC6" i="10"/>
  <c r="AJ6" i="11"/>
  <c r="V27" i="11" s="1"/>
  <c r="O48" i="11" s="1"/>
  <c r="A5" i="8"/>
  <c r="D5" i="8" s="1"/>
  <c r="AD8" i="10"/>
  <c r="W8" i="12"/>
  <c r="AK8" i="11"/>
  <c r="J9" i="12"/>
  <c r="M9" i="10"/>
  <c r="E8" i="4"/>
  <c r="P9" i="11"/>
  <c r="B8" i="4"/>
  <c r="C9" i="1"/>
  <c r="A10" i="11"/>
  <c r="A31" i="11" s="1"/>
  <c r="A52" i="11" s="1"/>
  <c r="AG10" i="10"/>
  <c r="Y10" i="12"/>
  <c r="AO10" i="11"/>
  <c r="Y31" i="11" s="1"/>
  <c r="Q52" i="11" s="1"/>
  <c r="B11" i="3"/>
  <c r="H12" i="12" s="1"/>
  <c r="G12" i="12"/>
  <c r="E18" i="7"/>
  <c r="F4" i="10"/>
  <c r="D66" i="10" s="1"/>
  <c r="E4" i="12"/>
  <c r="G4" i="11"/>
  <c r="AH9" i="10"/>
  <c r="Z9" i="12"/>
  <c r="AP9" i="11"/>
  <c r="AD7" i="10"/>
  <c r="W7" i="12"/>
  <c r="W32" i="12" s="1"/>
  <c r="X32" i="12" s="1"/>
  <c r="P51" i="12" s="1"/>
  <c r="AK7" i="11"/>
  <c r="J18" i="12"/>
  <c r="D17" i="4"/>
  <c r="V8" i="10"/>
  <c r="Q8" i="12"/>
  <c r="AA8" i="11"/>
  <c r="I4" i="10"/>
  <c r="G4" i="12"/>
  <c r="K4" i="11"/>
  <c r="G25" i="11" s="1"/>
  <c r="E46" i="11" s="1"/>
  <c r="D5" i="12"/>
  <c r="B4" i="2"/>
  <c r="F5" i="11"/>
  <c r="D26" i="11" s="1"/>
  <c r="C47" i="11" s="1"/>
  <c r="C4" i="2"/>
  <c r="Z10" i="10"/>
  <c r="T10" i="12"/>
  <c r="AF10" i="11"/>
  <c r="AD10" i="10"/>
  <c r="W10" i="12"/>
  <c r="AK10" i="11"/>
  <c r="AJ11" i="11"/>
  <c r="V32" i="11" s="1"/>
  <c r="A10" i="8"/>
  <c r="D10" i="8" s="1"/>
  <c r="AK11" i="11" s="1"/>
  <c r="V28" i="12"/>
  <c r="O47" i="12" s="1"/>
  <c r="K6" i="12"/>
  <c r="N6" i="10"/>
  <c r="Q6" i="11"/>
  <c r="AH23" i="11"/>
  <c r="M25" i="11"/>
  <c r="I46" i="11" s="1"/>
  <c r="Y8" i="10"/>
  <c r="S8" i="12"/>
  <c r="AE8" i="11"/>
  <c r="S29" i="11" s="1"/>
  <c r="M50" i="11" s="1"/>
  <c r="D10" i="12"/>
  <c r="F10" i="11"/>
  <c r="D31" i="11" s="1"/>
  <c r="C52" i="11" s="1"/>
  <c r="C9" i="2"/>
  <c r="J19" i="12"/>
  <c r="B18" i="4"/>
  <c r="K19" i="12" s="1"/>
  <c r="J13" i="12"/>
  <c r="E12" i="4"/>
  <c r="B12" i="4"/>
  <c r="P13" i="11"/>
  <c r="M13" i="10"/>
  <c r="C15" i="6"/>
  <c r="Z16" i="11" s="1"/>
  <c r="D15" i="6"/>
  <c r="AA16" i="11" s="1"/>
  <c r="C11" i="6"/>
  <c r="C3" i="6"/>
  <c r="Q6" i="10"/>
  <c r="M6" i="12"/>
  <c r="U6" i="11"/>
  <c r="B5" i="1"/>
  <c r="A6" i="12"/>
  <c r="A6" i="11"/>
  <c r="A27" i="11" s="1"/>
  <c r="A48" i="11" s="1"/>
  <c r="AG6" i="10"/>
  <c r="Y6" i="12"/>
  <c r="AO6" i="11"/>
  <c r="Y27" i="11" s="1"/>
  <c r="Q48" i="11" s="1"/>
  <c r="B7" i="3"/>
  <c r="G8" i="12"/>
  <c r="K8" i="11"/>
  <c r="G29" i="11" s="1"/>
  <c r="E50" i="11" s="1"/>
  <c r="D14" i="7"/>
  <c r="C6" i="7"/>
  <c r="B9" i="2"/>
  <c r="E5" i="10"/>
  <c r="J7" i="12"/>
  <c r="P7" i="11"/>
  <c r="M7" i="10"/>
  <c r="B6" i="4"/>
  <c r="D6" i="4" s="1"/>
  <c r="J3" i="12"/>
  <c r="M3" i="10"/>
  <c r="B2" i="4"/>
  <c r="E2" i="4"/>
  <c r="P3" i="11"/>
  <c r="D2" i="4"/>
  <c r="E6" i="4"/>
  <c r="J5" i="12"/>
  <c r="E4" i="4"/>
  <c r="B4" i="4"/>
  <c r="M5" i="10"/>
  <c r="P5" i="11"/>
  <c r="A24" i="4"/>
  <c r="J15" i="12"/>
  <c r="P15" i="11"/>
  <c r="M15" i="10"/>
  <c r="B14" i="4"/>
  <c r="D16" i="4"/>
  <c r="J6" i="12"/>
  <c r="E5" i="4"/>
  <c r="P6" i="11"/>
  <c r="D5" i="4"/>
  <c r="J14" i="12"/>
  <c r="M14" i="10"/>
  <c r="E13" i="4"/>
  <c r="P14" i="11"/>
  <c r="D13" i="4"/>
  <c r="J16" i="12"/>
  <c r="E15" i="4"/>
  <c r="B15" i="4"/>
  <c r="K16" i="12" s="1"/>
  <c r="B13" i="4"/>
  <c r="E17" i="4"/>
  <c r="D9" i="12"/>
  <c r="B8" i="2"/>
  <c r="F9" i="11"/>
  <c r="D30" i="11" s="1"/>
  <c r="C51" i="11" s="1"/>
  <c r="C8" i="2"/>
  <c r="E9" i="10"/>
  <c r="V9" i="10"/>
  <c r="Q9" i="12"/>
  <c r="AA9" i="11"/>
  <c r="U11" i="10"/>
  <c r="P11" i="12"/>
  <c r="Z11" i="11"/>
  <c r="D6" i="5"/>
  <c r="D14" i="5"/>
  <c r="V15" i="11" s="1"/>
  <c r="A7" i="10"/>
  <c r="A7" i="12"/>
  <c r="A7" i="11"/>
  <c r="A28" i="11" s="1"/>
  <c r="A49" i="11" s="1"/>
  <c r="AG7" i="10"/>
  <c r="R69" i="10" s="1"/>
  <c r="Y7" i="12"/>
  <c r="AO7" i="11"/>
  <c r="Y28" i="11" s="1"/>
  <c r="Q49" i="11" s="1"/>
  <c r="I9" i="10"/>
  <c r="G9" i="12"/>
  <c r="K9" i="11"/>
  <c r="G30" i="11" s="1"/>
  <c r="E51" i="11" s="1"/>
  <c r="F8" i="10"/>
  <c r="D70" i="10" s="1"/>
  <c r="E8" i="12"/>
  <c r="E33" i="12" s="1"/>
  <c r="F33" i="12" s="1"/>
  <c r="D52" i="12" s="1"/>
  <c r="G8" i="11"/>
  <c r="V32" i="12"/>
  <c r="O51" i="12" s="1"/>
  <c r="A2" i="8"/>
  <c r="D2" i="8" s="1"/>
  <c r="D24" i="10"/>
  <c r="Q4" i="11"/>
  <c r="Q8" i="11"/>
  <c r="F3" i="11"/>
  <c r="D24" i="11" s="1"/>
  <c r="C45" i="11" s="1"/>
  <c r="F7" i="11"/>
  <c r="D28" i="11" s="1"/>
  <c r="C49" i="11" s="1"/>
  <c r="A8" i="10"/>
  <c r="A8" i="12"/>
  <c r="AG8" i="10"/>
  <c r="Y8" i="12"/>
  <c r="B9" i="3"/>
  <c r="G10" i="12"/>
  <c r="E13" i="7"/>
  <c r="E5" i="7"/>
  <c r="B10" i="2"/>
  <c r="E11" i="12" s="1"/>
  <c r="E36" i="12" s="1"/>
  <c r="F36" i="12" s="1"/>
  <c r="D55" i="12" s="1"/>
  <c r="B6" i="2"/>
  <c r="M8" i="10"/>
  <c r="H70" i="10" s="1"/>
  <c r="V30" i="12"/>
  <c r="O49" i="12" s="1"/>
  <c r="AC3" i="10"/>
  <c r="D36" i="12"/>
  <c r="C55" i="12" s="1"/>
  <c r="V10" i="10"/>
  <c r="Q10" i="12"/>
  <c r="J33" i="12"/>
  <c r="G52" i="12" s="1"/>
  <c r="K33" i="12"/>
  <c r="L33" i="12" s="1"/>
  <c r="H52" i="12" s="1"/>
  <c r="J42" i="12"/>
  <c r="G61" i="12" s="1"/>
  <c r="K42" i="12"/>
  <c r="E7" i="4"/>
  <c r="D28" i="12"/>
  <c r="C47" i="12" s="1"/>
  <c r="D29" i="12"/>
  <c r="C48" i="12" s="1"/>
  <c r="E29" i="12"/>
  <c r="F29" i="12" s="1"/>
  <c r="D48" i="12" s="1"/>
  <c r="C2" i="6"/>
  <c r="C17" i="5"/>
  <c r="B8" i="1"/>
  <c r="A9" i="12"/>
  <c r="Z34" i="12"/>
  <c r="Y34" i="12"/>
  <c r="Q53" i="12" s="1"/>
  <c r="I3" i="10"/>
  <c r="G3" i="12"/>
  <c r="B10" i="3"/>
  <c r="G11" i="12"/>
  <c r="C5" i="2"/>
  <c r="I10" i="10"/>
  <c r="D5" i="7"/>
  <c r="AG5" i="10"/>
  <c r="V29" i="12"/>
  <c r="O48" i="12" s="1"/>
  <c r="A4" i="8"/>
  <c r="D4" i="8" s="1"/>
  <c r="AC10" i="10"/>
  <c r="P72" i="10" s="1"/>
  <c r="K3" i="11"/>
  <c r="G24" i="11" s="1"/>
  <c r="E45" i="11" s="1"/>
  <c r="F4" i="11"/>
  <c r="D25" i="11" s="1"/>
  <c r="C46" i="11" s="1"/>
  <c r="F8" i="11"/>
  <c r="D29" i="11" s="1"/>
  <c r="C50" i="11" s="1"/>
  <c r="A9" i="11"/>
  <c r="A30" i="11" s="1"/>
  <c r="A51" i="11" s="1"/>
  <c r="AO9" i="11"/>
  <c r="Y30" i="11" s="1"/>
  <c r="Q51" i="11" s="1"/>
  <c r="P11" i="11"/>
  <c r="P12" i="11"/>
  <c r="AD4" i="10"/>
  <c r="P66" i="10" s="1"/>
  <c r="W4" i="12"/>
  <c r="W29" i="12" s="1"/>
  <c r="X29" i="12" s="1"/>
  <c r="P48" i="12" s="1"/>
  <c r="AA10" i="11"/>
  <c r="Q12" i="11"/>
  <c r="L33" i="11" s="1"/>
  <c r="H54" i="11" s="1"/>
  <c r="J35" i="12"/>
  <c r="G54" i="12" s="1"/>
  <c r="K35" i="12"/>
  <c r="D11" i="4"/>
  <c r="D3" i="4"/>
  <c r="D31" i="12"/>
  <c r="C50" i="12" s="1"/>
  <c r="E31" i="12"/>
  <c r="F31" i="12" s="1"/>
  <c r="D50" i="12" s="1"/>
  <c r="E2" i="5"/>
  <c r="E11" i="5"/>
  <c r="A3" i="10"/>
  <c r="A3" i="12"/>
  <c r="B2" i="9"/>
  <c r="D2" i="9" s="1"/>
  <c r="Y3" i="12"/>
  <c r="I5" i="10"/>
  <c r="G5" i="12"/>
  <c r="B12" i="3"/>
  <c r="H13" i="12" s="1"/>
  <c r="G13" i="12"/>
  <c r="E17" i="7"/>
  <c r="E9" i="7"/>
  <c r="C18" i="7"/>
  <c r="N12" i="10"/>
  <c r="N4" i="10"/>
  <c r="W35" i="12"/>
  <c r="X35" i="12" s="1"/>
  <c r="P54" i="12" s="1"/>
  <c r="V35" i="12"/>
  <c r="O54" i="12" s="1"/>
  <c r="AC8" i="10"/>
  <c r="P70" i="10" s="1"/>
  <c r="AJ3" i="11"/>
  <c r="V24" i="11" s="1"/>
  <c r="O45" i="11" s="1"/>
  <c r="AJ7" i="11"/>
  <c r="V28" i="11" s="1"/>
  <c r="O49" i="11" s="1"/>
  <c r="K10" i="11"/>
  <c r="G31" i="11" s="1"/>
  <c r="E52" i="11" s="1"/>
  <c r="K11" i="11"/>
  <c r="G32" i="11" s="1"/>
  <c r="J36" i="12"/>
  <c r="G55" i="12" s="1"/>
  <c r="D32" i="12"/>
  <c r="C51" i="12" s="1"/>
  <c r="V6" i="10"/>
  <c r="Q6" i="12"/>
  <c r="R13" i="10"/>
  <c r="N13" i="12"/>
  <c r="A4" i="10"/>
  <c r="A4" i="12"/>
  <c r="B5" i="3"/>
  <c r="G6" i="12"/>
  <c r="AA34" i="12"/>
  <c r="R53" i="12" s="1"/>
  <c r="E7" i="10"/>
  <c r="M12" i="10"/>
  <c r="H74" i="10" s="1"/>
  <c r="M4" i="10"/>
  <c r="H66" i="10" s="1"/>
  <c r="V34" i="12"/>
  <c r="O53" i="12" s="1"/>
  <c r="AC7" i="10"/>
  <c r="V13" i="11"/>
  <c r="L42" i="12"/>
  <c r="H61" i="12" s="1"/>
  <c r="V14" i="10"/>
  <c r="Q14" i="12"/>
  <c r="Q4" i="10"/>
  <c r="M4" i="12"/>
  <c r="R5" i="10"/>
  <c r="N5" i="12"/>
  <c r="B3" i="9"/>
  <c r="D3" i="9" s="1"/>
  <c r="Y4" i="12"/>
  <c r="J29" i="12"/>
  <c r="G48" i="12" s="1"/>
  <c r="K29" i="12"/>
  <c r="L29" i="12" s="1"/>
  <c r="H48" i="12" s="1"/>
  <c r="K37" i="12"/>
  <c r="L37" i="12" s="1"/>
  <c r="H56" i="12" s="1"/>
  <c r="J37" i="12"/>
  <c r="G56" i="12" s="1"/>
  <c r="L35" i="12"/>
  <c r="H54" i="12" s="1"/>
  <c r="B10" i="4"/>
  <c r="D10" i="4" s="1"/>
  <c r="D9" i="4"/>
  <c r="E11" i="4"/>
  <c r="E3" i="4"/>
  <c r="D33" i="12"/>
  <c r="C52" i="12" s="1"/>
  <c r="E14" i="6"/>
  <c r="D12" i="6"/>
  <c r="D4" i="6"/>
  <c r="C4" i="1"/>
  <c r="A5" i="12"/>
  <c r="B4" i="9"/>
  <c r="D4" i="9" s="1"/>
  <c r="Y5" i="12"/>
  <c r="B6" i="3"/>
  <c r="G7" i="12"/>
  <c r="E16" i="7"/>
  <c r="C8" i="7"/>
  <c r="B2" i="2"/>
  <c r="C7" i="2"/>
  <c r="C3" i="2"/>
  <c r="E18" i="5"/>
  <c r="V33" i="12"/>
  <c r="O52" i="12" s="1"/>
  <c r="W33" i="12"/>
  <c r="X33" i="12" s="1"/>
  <c r="P52" i="12" s="1"/>
  <c r="A8" i="8"/>
  <c r="D8" i="8" s="1"/>
  <c r="A3" i="11"/>
  <c r="A24" i="11" s="1"/>
  <c r="A45" i="11" s="1"/>
  <c r="AO3" i="11"/>
  <c r="Q45" i="11" s="1"/>
  <c r="P4" i="11"/>
  <c r="AJ4" i="11"/>
  <c r="V25" i="11" s="1"/>
  <c r="O46" i="11" s="1"/>
  <c r="K5" i="11"/>
  <c r="G26" i="11" s="1"/>
  <c r="E47" i="11" s="1"/>
  <c r="F6" i="11"/>
  <c r="D27" i="11" s="1"/>
  <c r="C48" i="11" s="1"/>
  <c r="P8" i="11"/>
  <c r="AJ8" i="11"/>
  <c r="V29" i="11" s="1"/>
  <c r="O50" i="11" s="1"/>
  <c r="P10" i="11"/>
  <c r="AJ10" i="11"/>
  <c r="V31" i="11" s="1"/>
  <c r="O52" i="11" s="1"/>
  <c r="C2" i="1"/>
  <c r="B2" i="1"/>
  <c r="C10" i="1"/>
  <c r="B5" i="9"/>
  <c r="D5" i="9" s="1"/>
  <c r="AG3" i="10"/>
  <c r="B7" i="9"/>
  <c r="D7" i="9" s="1"/>
  <c r="B9" i="9"/>
  <c r="D9" i="9" s="1"/>
  <c r="R25" i="10"/>
  <c r="R27" i="10"/>
  <c r="P28" i="10"/>
  <c r="P25" i="10"/>
  <c r="P26" i="10"/>
  <c r="E6" i="5"/>
  <c r="E14" i="5"/>
  <c r="C4" i="5"/>
  <c r="C12" i="5"/>
  <c r="E5" i="5"/>
  <c r="E13" i="5"/>
  <c r="D7" i="5"/>
  <c r="E3" i="5"/>
  <c r="E4" i="5"/>
  <c r="D10" i="5"/>
  <c r="E10" i="5"/>
  <c r="D18" i="5"/>
  <c r="D3" i="5"/>
  <c r="D9" i="5"/>
  <c r="D11" i="5"/>
  <c r="D15" i="5"/>
  <c r="C8" i="5"/>
  <c r="D16" i="5"/>
  <c r="D17" i="6"/>
  <c r="C17" i="6"/>
  <c r="E17" i="6"/>
  <c r="L32" i="10"/>
  <c r="C7" i="6"/>
  <c r="C9" i="6"/>
  <c r="E8" i="6"/>
  <c r="E9" i="6"/>
  <c r="E4" i="6"/>
  <c r="W5" i="10" s="1"/>
  <c r="C12" i="6"/>
  <c r="E3" i="6"/>
  <c r="W4" i="10" s="1"/>
  <c r="L22" i="10" s="1"/>
  <c r="E11" i="6"/>
  <c r="E2" i="6"/>
  <c r="W3" i="10" s="1"/>
  <c r="D10" i="6"/>
  <c r="C8" i="6"/>
  <c r="L28" i="10"/>
  <c r="D11" i="6"/>
  <c r="E7" i="6"/>
  <c r="C4" i="6"/>
  <c r="E10" i="6"/>
  <c r="C13" i="6"/>
  <c r="C5" i="6"/>
  <c r="L24" i="10"/>
  <c r="C14" i="6"/>
  <c r="C6" i="6"/>
  <c r="D2" i="6"/>
  <c r="E12" i="6"/>
  <c r="L27" i="10"/>
  <c r="D6" i="6"/>
  <c r="C16" i="6"/>
  <c r="E13" i="6"/>
  <c r="E5" i="6"/>
  <c r="L26" i="10"/>
  <c r="D14" i="6"/>
  <c r="D16" i="6"/>
  <c r="E6" i="7"/>
  <c r="D13" i="7"/>
  <c r="C10" i="7"/>
  <c r="D2" i="7"/>
  <c r="E14" i="7"/>
  <c r="C11" i="7"/>
  <c r="D3" i="7"/>
  <c r="C15" i="7"/>
  <c r="C16" i="7"/>
  <c r="C17" i="7"/>
  <c r="C9" i="7"/>
  <c r="C2" i="7"/>
  <c r="E2" i="7"/>
  <c r="D10" i="7"/>
  <c r="D6" i="7"/>
  <c r="C3" i="7"/>
  <c r="D7" i="7"/>
  <c r="C12" i="7"/>
  <c r="C4" i="7"/>
  <c r="E15" i="7"/>
  <c r="E11" i="7"/>
  <c r="E7" i="7"/>
  <c r="E3" i="7"/>
  <c r="C13" i="7"/>
  <c r="C5" i="7"/>
  <c r="D16" i="7"/>
  <c r="D12" i="7"/>
  <c r="D8" i="7"/>
  <c r="D4" i="7"/>
  <c r="E10" i="7"/>
  <c r="D11" i="7"/>
  <c r="C14" i="7"/>
  <c r="E12" i="7"/>
  <c r="E8" i="7"/>
  <c r="E4" i="7"/>
  <c r="A5" i="10"/>
  <c r="B3" i="1"/>
  <c r="B4" i="1"/>
  <c r="C3" i="1"/>
  <c r="C5" i="1"/>
  <c r="B9" i="1"/>
  <c r="B10" i="11" s="1"/>
  <c r="C31" i="11" s="1"/>
  <c r="B52" i="11" s="1"/>
  <c r="C6" i="1"/>
  <c r="B6" i="1"/>
  <c r="C7" i="1"/>
  <c r="A9" i="10"/>
  <c r="A6" i="10"/>
  <c r="B7" i="1"/>
  <c r="C8" i="1"/>
  <c r="B2" i="3"/>
  <c r="B4" i="3"/>
  <c r="B8" i="3"/>
  <c r="I7" i="10"/>
  <c r="I6" i="10"/>
  <c r="B3" i="3"/>
  <c r="H28" i="10"/>
  <c r="H30" i="10"/>
  <c r="H26" i="10"/>
  <c r="H22" i="10"/>
  <c r="H24" i="10"/>
  <c r="E9" i="5"/>
  <c r="C2" i="5"/>
  <c r="D13" i="5"/>
  <c r="D5" i="5"/>
  <c r="E16" i="5"/>
  <c r="E8" i="5"/>
  <c r="E17" i="5"/>
  <c r="D8" i="5"/>
  <c r="E12" i="5"/>
  <c r="C15" i="5"/>
  <c r="D2" i="5"/>
  <c r="D17" i="5"/>
  <c r="C16" i="5"/>
  <c r="J31" i="10"/>
  <c r="J23" i="10"/>
  <c r="D22" i="10"/>
  <c r="D26" i="10"/>
  <c r="C10" i="5"/>
  <c r="C11" i="5"/>
  <c r="C13" i="5"/>
  <c r="C6" i="5"/>
  <c r="C9" i="5"/>
  <c r="C7" i="5"/>
  <c r="C14" i="5"/>
  <c r="U15" i="11" s="1"/>
  <c r="AI10" i="14"/>
  <c r="AF10" i="14"/>
  <c r="AE10" i="14"/>
  <c r="AH10" i="14"/>
  <c r="AG10" i="14"/>
  <c r="AC10" i="14"/>
  <c r="AB12" i="14" l="1"/>
  <c r="C24" i="10"/>
  <c r="C68" i="10"/>
  <c r="F29" i="11"/>
  <c r="D50" i="11" s="1"/>
  <c r="C22" i="10"/>
  <c r="C66" i="10"/>
  <c r="C26" i="10"/>
  <c r="C70" i="10"/>
  <c r="D68" i="10"/>
  <c r="Q27" i="10"/>
  <c r="Q71" i="10"/>
  <c r="Q25" i="10"/>
  <c r="Q69" i="10"/>
  <c r="O22" i="10"/>
  <c r="O66" i="10"/>
  <c r="P22" i="10"/>
  <c r="O28" i="10"/>
  <c r="O72" i="10"/>
  <c r="O26" i="10"/>
  <c r="O70" i="10"/>
  <c r="O25" i="10"/>
  <c r="O69" i="10"/>
  <c r="I23" i="10"/>
  <c r="I67" i="10"/>
  <c r="I31" i="10"/>
  <c r="I75" i="10"/>
  <c r="K28" i="10"/>
  <c r="K72" i="10"/>
  <c r="K27" i="10"/>
  <c r="K71" i="10"/>
  <c r="K32" i="10"/>
  <c r="K76" i="10"/>
  <c r="K24" i="10"/>
  <c r="K68" i="10"/>
  <c r="K26" i="10"/>
  <c r="K70" i="10"/>
  <c r="K22" i="10"/>
  <c r="K66" i="10"/>
  <c r="N70" i="10"/>
  <c r="M28" i="10"/>
  <c r="M72" i="10"/>
  <c r="N28" i="10"/>
  <c r="H65" i="10"/>
  <c r="G24" i="10"/>
  <c r="G68" i="10"/>
  <c r="G28" i="10"/>
  <c r="G72" i="10"/>
  <c r="H68" i="10"/>
  <c r="H72" i="10"/>
  <c r="G22" i="10"/>
  <c r="G66" i="10"/>
  <c r="G30" i="10"/>
  <c r="G74" i="10"/>
  <c r="Q7" i="10"/>
  <c r="M7" i="12"/>
  <c r="U7" i="11"/>
  <c r="R9" i="10"/>
  <c r="N9" i="12"/>
  <c r="V9" i="11"/>
  <c r="B8" i="10"/>
  <c r="B70" i="10" s="1"/>
  <c r="B8" i="12"/>
  <c r="B8" i="11"/>
  <c r="C29" i="11" s="1"/>
  <c r="B50" i="11" s="1"/>
  <c r="Y6" i="10"/>
  <c r="S6" i="12"/>
  <c r="AE6" i="11"/>
  <c r="S27" i="11" s="1"/>
  <c r="M48" i="11" s="1"/>
  <c r="Z8" i="10"/>
  <c r="T8" i="12"/>
  <c r="AF8" i="11"/>
  <c r="U29" i="11" s="1"/>
  <c r="N50" i="11" s="1"/>
  <c r="Z3" i="10"/>
  <c r="M65" i="10" s="1"/>
  <c r="T3" i="12"/>
  <c r="AF3" i="11"/>
  <c r="U7" i="10"/>
  <c r="P7" i="12"/>
  <c r="Z7" i="11"/>
  <c r="V12" i="10"/>
  <c r="Q12" i="12"/>
  <c r="AA12" i="11"/>
  <c r="Q5" i="10"/>
  <c r="J67" i="10" s="1"/>
  <c r="M5" i="12"/>
  <c r="U5" i="11"/>
  <c r="AH10" i="10"/>
  <c r="Z10" i="12"/>
  <c r="AP10" i="11"/>
  <c r="AA31" i="11" s="1"/>
  <c r="R52" i="11" s="1"/>
  <c r="J7" i="10"/>
  <c r="E69" i="10" s="1"/>
  <c r="H7" i="12"/>
  <c r="L7" i="11"/>
  <c r="I28" i="11" s="1"/>
  <c r="F49" i="11" s="1"/>
  <c r="G31" i="12"/>
  <c r="E50" i="12" s="1"/>
  <c r="AH3" i="10"/>
  <c r="Q65" i="10" s="1"/>
  <c r="Z3" i="12"/>
  <c r="AP3" i="11"/>
  <c r="AA24" i="11" s="1"/>
  <c r="R45" i="11" s="1"/>
  <c r="A34" i="12"/>
  <c r="A53" i="12" s="1"/>
  <c r="E7" i="12"/>
  <c r="E32" i="12" s="1"/>
  <c r="F32" i="12" s="1"/>
  <c r="D51" i="12" s="1"/>
  <c r="F7" i="10"/>
  <c r="C69" i="10" s="1"/>
  <c r="G7" i="11"/>
  <c r="F28" i="11" s="1"/>
  <c r="D49" i="11" s="1"/>
  <c r="A33" i="12"/>
  <c r="A52" i="12" s="1"/>
  <c r="B33" i="12"/>
  <c r="C33" i="12" s="1"/>
  <c r="B52" i="12" s="1"/>
  <c r="K14" i="12"/>
  <c r="N14" i="10"/>
  <c r="G76" i="10" s="1"/>
  <c r="Q14" i="11"/>
  <c r="L35" i="11" s="1"/>
  <c r="H56" i="11" s="1"/>
  <c r="K15" i="12"/>
  <c r="Q15" i="11"/>
  <c r="L36" i="11" s="1"/>
  <c r="H57" i="11" s="1"/>
  <c r="N15" i="10"/>
  <c r="G77" i="10" s="1"/>
  <c r="K5" i="12"/>
  <c r="Q5" i="11"/>
  <c r="L26" i="11" s="1"/>
  <c r="H47" i="11" s="1"/>
  <c r="N5" i="10"/>
  <c r="G67" i="10" s="1"/>
  <c r="K3" i="12"/>
  <c r="Q3" i="11"/>
  <c r="L24" i="11" s="1"/>
  <c r="H45" i="11" s="1"/>
  <c r="N3" i="10"/>
  <c r="G65" i="10" s="1"/>
  <c r="A31" i="12"/>
  <c r="A50" i="12" s="1"/>
  <c r="R37" i="11"/>
  <c r="L58" i="11" s="1"/>
  <c r="P37" i="11"/>
  <c r="G29" i="12"/>
  <c r="E48" i="12" s="1"/>
  <c r="AH34" i="11"/>
  <c r="M36" i="11"/>
  <c r="S15" i="12"/>
  <c r="AE15" i="11"/>
  <c r="S36" i="11" s="1"/>
  <c r="Y14" i="10"/>
  <c r="S14" i="12"/>
  <c r="AE14" i="11"/>
  <c r="S35" i="11" s="1"/>
  <c r="Y4" i="10"/>
  <c r="S4" i="12"/>
  <c r="AE4" i="11"/>
  <c r="S25" i="11" s="1"/>
  <c r="M46" i="11" s="1"/>
  <c r="Y11" i="10"/>
  <c r="N73" i="10" s="1"/>
  <c r="S11" i="12"/>
  <c r="AE11" i="11"/>
  <c r="S32" i="11" s="1"/>
  <c r="P15" i="12"/>
  <c r="Z15" i="11"/>
  <c r="R11" i="10"/>
  <c r="N11" i="12"/>
  <c r="V11" i="11"/>
  <c r="AH8" i="10"/>
  <c r="Z8" i="12"/>
  <c r="AP8" i="11"/>
  <c r="AA29" i="11" s="1"/>
  <c r="R50" i="11" s="1"/>
  <c r="AG29" i="11"/>
  <c r="J31" i="11"/>
  <c r="G52" i="11" s="1"/>
  <c r="Y30" i="12"/>
  <c r="Q49" i="12" s="1"/>
  <c r="J6" i="10"/>
  <c r="E68" i="10" s="1"/>
  <c r="H6" i="12"/>
  <c r="H31" i="12" s="1"/>
  <c r="I31" i="12" s="1"/>
  <c r="F50" i="12" s="1"/>
  <c r="L6" i="11"/>
  <c r="I27" i="11" s="1"/>
  <c r="F48" i="11" s="1"/>
  <c r="A28" i="12"/>
  <c r="A47" i="12" s="1"/>
  <c r="B9" i="10"/>
  <c r="A71" i="10" s="1"/>
  <c r="B9" i="12"/>
  <c r="B34" i="12" s="1"/>
  <c r="C34" i="12" s="1"/>
  <c r="B53" i="12" s="1"/>
  <c r="B9" i="11"/>
  <c r="C30" i="11" s="1"/>
  <c r="B51" i="11" s="1"/>
  <c r="G34" i="12"/>
  <c r="E53" i="12" s="1"/>
  <c r="O36" i="11"/>
  <c r="J57" i="11" s="1"/>
  <c r="K39" i="12"/>
  <c r="L39" i="12" s="1"/>
  <c r="H58" i="12" s="1"/>
  <c r="J39" i="12"/>
  <c r="G58" i="12" s="1"/>
  <c r="B6" i="10"/>
  <c r="A68" i="10" s="1"/>
  <c r="B6" i="12"/>
  <c r="B31" i="12" s="1"/>
  <c r="C31" i="12" s="1"/>
  <c r="B50" i="12" s="1"/>
  <c r="B6" i="11"/>
  <c r="C27" i="11" s="1"/>
  <c r="B48" i="11" s="1"/>
  <c r="L27" i="11"/>
  <c r="H48" i="11" s="1"/>
  <c r="X32" i="11"/>
  <c r="P53" i="11" s="1"/>
  <c r="K9" i="12"/>
  <c r="N9" i="10"/>
  <c r="Q9" i="11"/>
  <c r="L30" i="11" s="1"/>
  <c r="H51" i="11" s="1"/>
  <c r="D8" i="4"/>
  <c r="B4" i="10"/>
  <c r="B22" i="10" s="1"/>
  <c r="B4" i="12"/>
  <c r="B29" i="12" s="1"/>
  <c r="C29" i="12" s="1"/>
  <c r="B48" i="12" s="1"/>
  <c r="B4" i="11"/>
  <c r="C25" i="11" s="1"/>
  <c r="B46" i="11" s="1"/>
  <c r="Q8" i="10"/>
  <c r="M8" i="12"/>
  <c r="U8" i="11"/>
  <c r="R6" i="10"/>
  <c r="J68" i="10" s="1"/>
  <c r="N6" i="12"/>
  <c r="V6" i="11"/>
  <c r="O27" i="11" s="1"/>
  <c r="J48" i="11" s="1"/>
  <c r="J9" i="10"/>
  <c r="F71" i="10" s="1"/>
  <c r="H9" i="12"/>
  <c r="H34" i="12" s="1"/>
  <c r="I34" i="12" s="1"/>
  <c r="F53" i="12" s="1"/>
  <c r="L9" i="11"/>
  <c r="I30" i="11" s="1"/>
  <c r="F51" i="11" s="1"/>
  <c r="Z12" i="10"/>
  <c r="T12" i="12"/>
  <c r="AF12" i="11"/>
  <c r="Z7" i="10"/>
  <c r="M69" i="10" s="1"/>
  <c r="T7" i="12"/>
  <c r="AF7" i="11"/>
  <c r="Z14" i="10"/>
  <c r="T14" i="12"/>
  <c r="AF14" i="11"/>
  <c r="V7" i="10"/>
  <c r="Q7" i="12"/>
  <c r="AA7" i="11"/>
  <c r="U9" i="10"/>
  <c r="L71" i="10" s="1"/>
  <c r="P9" i="12"/>
  <c r="Z9" i="11"/>
  <c r="Q9" i="10"/>
  <c r="M9" i="12"/>
  <c r="U9" i="11"/>
  <c r="AH5" i="10"/>
  <c r="Q67" i="10" s="1"/>
  <c r="Z5" i="12"/>
  <c r="Z30" i="12" s="1"/>
  <c r="AA30" i="12" s="1"/>
  <c r="R49" i="12" s="1"/>
  <c r="AP5" i="11"/>
  <c r="AA26" i="11" s="1"/>
  <c r="R47" i="11" s="1"/>
  <c r="A29" i="12"/>
  <c r="A48" i="12" s="1"/>
  <c r="G36" i="12"/>
  <c r="E55" i="12" s="1"/>
  <c r="R7" i="10"/>
  <c r="I69" i="10" s="1"/>
  <c r="N7" i="12"/>
  <c r="V7" i="11"/>
  <c r="O28" i="11" s="1"/>
  <c r="J49" i="11" s="1"/>
  <c r="AG34" i="11"/>
  <c r="J36" i="11"/>
  <c r="K30" i="12"/>
  <c r="L30" i="12" s="1"/>
  <c r="H49" i="12" s="1"/>
  <c r="J30" i="12"/>
  <c r="G49" i="12" s="1"/>
  <c r="J28" i="12"/>
  <c r="G47" i="12" s="1"/>
  <c r="K28" i="12"/>
  <c r="L28" i="12" s="1"/>
  <c r="H47" i="12" s="1"/>
  <c r="G33" i="12"/>
  <c r="E52" i="12" s="1"/>
  <c r="AH25" i="11"/>
  <c r="M27" i="11"/>
  <c r="I48" i="11" s="1"/>
  <c r="AG32" i="11"/>
  <c r="J34" i="11"/>
  <c r="T33" i="12"/>
  <c r="U33" i="12" s="1"/>
  <c r="N52" i="12" s="1"/>
  <c r="S33" i="12"/>
  <c r="M52" i="12" s="1"/>
  <c r="G37" i="12"/>
  <c r="E56" i="12" s="1"/>
  <c r="H37" i="12"/>
  <c r="I37" i="12" s="1"/>
  <c r="F56" i="12" s="1"/>
  <c r="AD6" i="10"/>
  <c r="W6" i="12"/>
  <c r="AK6" i="11"/>
  <c r="X27" i="11" s="1"/>
  <c r="P48" i="11" s="1"/>
  <c r="B7" i="10"/>
  <c r="B69" i="10" s="1"/>
  <c r="B7" i="12"/>
  <c r="B32" i="12" s="1"/>
  <c r="C32" i="12" s="1"/>
  <c r="B51" i="12" s="1"/>
  <c r="B7" i="11"/>
  <c r="C28" i="11" s="1"/>
  <c r="B49" i="11" s="1"/>
  <c r="Q10" i="10"/>
  <c r="M10" i="12"/>
  <c r="U10" i="11"/>
  <c r="R3" i="10"/>
  <c r="N3" i="12"/>
  <c r="V3" i="11"/>
  <c r="R14" i="10"/>
  <c r="N14" i="12"/>
  <c r="V14" i="11"/>
  <c r="J5" i="10"/>
  <c r="F67" i="10" s="1"/>
  <c r="H5" i="12"/>
  <c r="L5" i="11"/>
  <c r="I26" i="11" s="1"/>
  <c r="F47" i="11" s="1"/>
  <c r="B5" i="10"/>
  <c r="B67" i="10" s="1"/>
  <c r="B5" i="12"/>
  <c r="B30" i="12" s="1"/>
  <c r="C30" i="12" s="1"/>
  <c r="B49" i="12" s="1"/>
  <c r="B5" i="11"/>
  <c r="C26" i="11" s="1"/>
  <c r="B47" i="11" s="1"/>
  <c r="Z11" i="10"/>
  <c r="T11" i="12"/>
  <c r="AF11" i="11"/>
  <c r="U32" i="11" s="1"/>
  <c r="N53" i="11" s="1"/>
  <c r="U6" i="10"/>
  <c r="L68" i="10" s="1"/>
  <c r="P6" i="12"/>
  <c r="Z6" i="11"/>
  <c r="V11" i="10"/>
  <c r="Q11" i="12"/>
  <c r="AA11" i="11"/>
  <c r="U10" i="10"/>
  <c r="L72" i="10" s="1"/>
  <c r="P10" i="12"/>
  <c r="Z10" i="11"/>
  <c r="AH6" i="10"/>
  <c r="Z6" i="12"/>
  <c r="Z31" i="12" s="1"/>
  <c r="AA31" i="12" s="1"/>
  <c r="R50" i="12" s="1"/>
  <c r="AP6" i="11"/>
  <c r="AA27" i="11" s="1"/>
  <c r="R48" i="11" s="1"/>
  <c r="AG27" i="11"/>
  <c r="J29" i="11"/>
  <c r="G50" i="11" s="1"/>
  <c r="AD9" i="10"/>
  <c r="W9" i="12"/>
  <c r="W34" i="12" s="1"/>
  <c r="X34" i="12" s="1"/>
  <c r="P53" i="12" s="1"/>
  <c r="AK9" i="11"/>
  <c r="X30" i="11" s="1"/>
  <c r="P51" i="11" s="1"/>
  <c r="E3" i="12"/>
  <c r="E28" i="12" s="1"/>
  <c r="F28" i="12" s="1"/>
  <c r="D47" i="12" s="1"/>
  <c r="G3" i="11"/>
  <c r="F24" i="11" s="1"/>
  <c r="D45" i="11" s="1"/>
  <c r="F3" i="10"/>
  <c r="A30" i="12"/>
  <c r="A49" i="12" s="1"/>
  <c r="Y29" i="12"/>
  <c r="Q48" i="12" s="1"/>
  <c r="Z29" i="12"/>
  <c r="AA29" i="12" s="1"/>
  <c r="R48" i="12" s="1"/>
  <c r="G38" i="12"/>
  <c r="E57" i="12" s="1"/>
  <c r="H38" i="12"/>
  <c r="I38" i="12" s="1"/>
  <c r="F57" i="12" s="1"/>
  <c r="AG31" i="11"/>
  <c r="J33" i="11"/>
  <c r="AD5" i="10"/>
  <c r="W5" i="12"/>
  <c r="W30" i="12" s="1"/>
  <c r="X30" i="12" s="1"/>
  <c r="P49" i="12" s="1"/>
  <c r="AK5" i="11"/>
  <c r="X26" i="11" s="1"/>
  <c r="P47" i="11" s="1"/>
  <c r="H11" i="12"/>
  <c r="H36" i="12" s="1"/>
  <c r="I36" i="12" s="1"/>
  <c r="F55" i="12" s="1"/>
  <c r="L11" i="11"/>
  <c r="I32" i="11" s="1"/>
  <c r="F53" i="11" s="1"/>
  <c r="U3" i="10"/>
  <c r="P3" i="12"/>
  <c r="Z3" i="11"/>
  <c r="L29" i="11"/>
  <c r="H50" i="11" s="1"/>
  <c r="R32" i="11"/>
  <c r="L53" i="11" s="1"/>
  <c r="P32" i="11"/>
  <c r="K41" i="12"/>
  <c r="L41" i="12" s="1"/>
  <c r="H60" i="12" s="1"/>
  <c r="J41" i="12"/>
  <c r="G60" i="12" s="1"/>
  <c r="AG25" i="11"/>
  <c r="J27" i="11"/>
  <c r="G48" i="11" s="1"/>
  <c r="K40" i="12"/>
  <c r="L40" i="12" s="1"/>
  <c r="H59" i="12" s="1"/>
  <c r="J40" i="12"/>
  <c r="G59" i="12" s="1"/>
  <c r="J8" i="10"/>
  <c r="H8" i="12"/>
  <c r="H33" i="12" s="1"/>
  <c r="I33" i="12" s="1"/>
  <c r="F52" i="12" s="1"/>
  <c r="L8" i="11"/>
  <c r="I29" i="11" s="1"/>
  <c r="F50" i="11" s="1"/>
  <c r="M31" i="12"/>
  <c r="I50" i="12" s="1"/>
  <c r="N31" i="12"/>
  <c r="O31" i="12" s="1"/>
  <c r="J50" i="12" s="1"/>
  <c r="K13" i="12"/>
  <c r="Q13" i="11"/>
  <c r="L34" i="11" s="1"/>
  <c r="H55" i="11" s="1"/>
  <c r="D12" i="4"/>
  <c r="N13" i="10"/>
  <c r="G75" i="10" s="1"/>
  <c r="AA30" i="11"/>
  <c r="R51" i="11" s="1"/>
  <c r="AG28" i="11"/>
  <c r="J30" i="11"/>
  <c r="G51" i="11" s="1"/>
  <c r="F27" i="11"/>
  <c r="D48" i="11" s="1"/>
  <c r="J4" i="10"/>
  <c r="H4" i="12"/>
  <c r="H29" i="12" s="1"/>
  <c r="I29" i="12" s="1"/>
  <c r="F48" i="12" s="1"/>
  <c r="L4" i="11"/>
  <c r="I25" i="11" s="1"/>
  <c r="F46" i="11" s="1"/>
  <c r="Z5" i="10"/>
  <c r="T5" i="12"/>
  <c r="AF5" i="11"/>
  <c r="U14" i="10"/>
  <c r="L76" i="10" s="1"/>
  <c r="P14" i="12"/>
  <c r="Z14" i="11"/>
  <c r="U8" i="10"/>
  <c r="L70" i="10" s="1"/>
  <c r="P8" i="12"/>
  <c r="Z8" i="11"/>
  <c r="R12" i="10"/>
  <c r="I74" i="10" s="1"/>
  <c r="N12" i="12"/>
  <c r="V12" i="11"/>
  <c r="R8" i="10"/>
  <c r="I70" i="10" s="1"/>
  <c r="N8" i="12"/>
  <c r="V8" i="11"/>
  <c r="O29" i="11" s="1"/>
  <c r="J50" i="11" s="1"/>
  <c r="Y9" i="10"/>
  <c r="S9" i="12"/>
  <c r="AE9" i="11"/>
  <c r="S30" i="11" s="1"/>
  <c r="M51" i="11" s="1"/>
  <c r="AH4" i="10"/>
  <c r="Z4" i="12"/>
  <c r="AP4" i="11"/>
  <c r="AA25" i="11" s="1"/>
  <c r="R46" i="11" s="1"/>
  <c r="AG30" i="11"/>
  <c r="J32" i="11"/>
  <c r="G28" i="12"/>
  <c r="E47" i="12" s="1"/>
  <c r="G35" i="12"/>
  <c r="E54" i="12" s="1"/>
  <c r="L25" i="11"/>
  <c r="H46" i="11" s="1"/>
  <c r="Y32" i="12"/>
  <c r="Q51" i="12" s="1"/>
  <c r="Z32" i="12"/>
  <c r="AA32" i="12" s="1"/>
  <c r="R51" i="12" s="1"/>
  <c r="Q36" i="12"/>
  <c r="R36" i="12" s="1"/>
  <c r="L55" i="12" s="1"/>
  <c r="P36" i="12"/>
  <c r="K55" i="12" s="1"/>
  <c r="F9" i="10"/>
  <c r="E9" i="12"/>
  <c r="E34" i="12" s="1"/>
  <c r="F34" i="12" s="1"/>
  <c r="D53" i="12" s="1"/>
  <c r="G9" i="11"/>
  <c r="F30" i="11" s="1"/>
  <c r="D51" i="11" s="1"/>
  <c r="K7" i="12"/>
  <c r="Q7" i="11"/>
  <c r="L28" i="11" s="1"/>
  <c r="H49" i="11" s="1"/>
  <c r="N7" i="10"/>
  <c r="G69" i="10" s="1"/>
  <c r="AA28" i="11"/>
  <c r="R49" i="11" s="1"/>
  <c r="Q14" i="10"/>
  <c r="M14" i="12"/>
  <c r="U14" i="11"/>
  <c r="Z9" i="10"/>
  <c r="T9" i="12"/>
  <c r="AF9" i="11"/>
  <c r="U30" i="11" s="1"/>
  <c r="N51" i="11" s="1"/>
  <c r="Y3" i="10"/>
  <c r="N65" i="10" s="1"/>
  <c r="S3" i="12"/>
  <c r="AE3" i="11"/>
  <c r="S24" i="11" s="1"/>
  <c r="M45" i="11" s="1"/>
  <c r="Z4" i="10"/>
  <c r="T4" i="12"/>
  <c r="AF4" i="11"/>
  <c r="U25" i="11" s="1"/>
  <c r="N46" i="11" s="1"/>
  <c r="Q15" i="12"/>
  <c r="AA15" i="11"/>
  <c r="R10" i="10"/>
  <c r="I72" i="10" s="1"/>
  <c r="N10" i="12"/>
  <c r="V10" i="11"/>
  <c r="B3" i="10"/>
  <c r="B65" i="10" s="1"/>
  <c r="B3" i="12"/>
  <c r="B28" i="12" s="1"/>
  <c r="C28" i="12" s="1"/>
  <c r="B47" i="12" s="1"/>
  <c r="B3" i="11"/>
  <c r="C24" i="11" s="1"/>
  <c r="B45" i="11" s="1"/>
  <c r="V5" i="10"/>
  <c r="K67" i="10" s="1"/>
  <c r="Q5" i="12"/>
  <c r="AA5" i="11"/>
  <c r="K11" i="12"/>
  <c r="K36" i="12" s="1"/>
  <c r="L36" i="12" s="1"/>
  <c r="H55" i="12" s="1"/>
  <c r="Q11" i="11"/>
  <c r="L32" i="11" s="1"/>
  <c r="H53" i="11" s="1"/>
  <c r="N11" i="10"/>
  <c r="G30" i="12"/>
  <c r="E49" i="12" s="1"/>
  <c r="H30" i="12"/>
  <c r="I30" i="12" s="1"/>
  <c r="F49" i="12" s="1"/>
  <c r="J10" i="10"/>
  <c r="E72" i="10" s="1"/>
  <c r="H10" i="12"/>
  <c r="H35" i="12" s="1"/>
  <c r="I35" i="12" s="1"/>
  <c r="F54" i="12" s="1"/>
  <c r="L10" i="11"/>
  <c r="I31" i="11" s="1"/>
  <c r="F52" i="11" s="1"/>
  <c r="D34" i="12"/>
  <c r="C53" i="12" s="1"/>
  <c r="J31" i="12"/>
  <c r="G50" i="12" s="1"/>
  <c r="K31" i="12"/>
  <c r="L31" i="12" s="1"/>
  <c r="H50" i="12" s="1"/>
  <c r="E10" i="12"/>
  <c r="E35" i="12" s="1"/>
  <c r="F35" i="12" s="1"/>
  <c r="D54" i="12" s="1"/>
  <c r="G10" i="11"/>
  <c r="F31" i="11" s="1"/>
  <c r="D52" i="11" s="1"/>
  <c r="Y31" i="12"/>
  <c r="Q50" i="12" s="1"/>
  <c r="U4" i="10"/>
  <c r="L66" i="10" s="1"/>
  <c r="P4" i="12"/>
  <c r="Z4" i="11"/>
  <c r="K38" i="12"/>
  <c r="L38" i="12" s="1"/>
  <c r="H57" i="12" s="1"/>
  <c r="J38" i="12"/>
  <c r="G57" i="12" s="1"/>
  <c r="D35" i="12"/>
  <c r="C54" i="12" s="1"/>
  <c r="X31" i="11"/>
  <c r="P52" i="11" s="1"/>
  <c r="X25" i="11"/>
  <c r="P46" i="11" s="1"/>
  <c r="F5" i="10"/>
  <c r="C67" i="10" s="1"/>
  <c r="E5" i="12"/>
  <c r="G5" i="11"/>
  <c r="F26" i="11" s="1"/>
  <c r="D47" i="11" s="1"/>
  <c r="Z35" i="12"/>
  <c r="AA35" i="12" s="1"/>
  <c r="R54" i="12" s="1"/>
  <c r="Y35" i="12"/>
  <c r="Q54" i="12" s="1"/>
  <c r="V31" i="12"/>
  <c r="O50" i="12" s="1"/>
  <c r="W31" i="12"/>
  <c r="X31" i="12" s="1"/>
  <c r="P50" i="12" s="1"/>
  <c r="Q3" i="10"/>
  <c r="J65" i="10" s="1"/>
  <c r="M3" i="12"/>
  <c r="U3" i="11"/>
  <c r="Q12" i="10"/>
  <c r="J74" i="10" s="1"/>
  <c r="M12" i="12"/>
  <c r="U12" i="11"/>
  <c r="Y5" i="10"/>
  <c r="S5" i="12"/>
  <c r="AE5" i="11"/>
  <c r="S26" i="11" s="1"/>
  <c r="M47" i="11" s="1"/>
  <c r="Y10" i="10"/>
  <c r="N72" i="10" s="1"/>
  <c r="S10" i="12"/>
  <c r="AE10" i="11"/>
  <c r="S31" i="11" s="1"/>
  <c r="M52" i="11" s="1"/>
  <c r="U5" i="10"/>
  <c r="L67" i="10" s="1"/>
  <c r="P5" i="12"/>
  <c r="Z5" i="11"/>
  <c r="R4" i="10"/>
  <c r="N4" i="12"/>
  <c r="V4" i="11"/>
  <c r="O25" i="11" s="1"/>
  <c r="J46" i="11" s="1"/>
  <c r="V13" i="10"/>
  <c r="K75" i="10" s="1"/>
  <c r="Q13" i="12"/>
  <c r="AA13" i="11"/>
  <c r="Y33" i="12"/>
  <c r="Q52" i="12" s="1"/>
  <c r="Z33" i="12"/>
  <c r="AA33" i="12" s="1"/>
  <c r="R52" i="12" s="1"/>
  <c r="J35" i="11"/>
  <c r="AG33" i="11"/>
  <c r="AG24" i="11"/>
  <c r="J26" i="11"/>
  <c r="G47" i="11" s="1"/>
  <c r="AG22" i="11"/>
  <c r="J24" i="11"/>
  <c r="G45" i="11" s="1"/>
  <c r="AG26" i="11"/>
  <c r="J28" i="11"/>
  <c r="G49" i="11" s="1"/>
  <c r="Y7" i="10"/>
  <c r="N69" i="10" s="1"/>
  <c r="S7" i="12"/>
  <c r="AE7" i="11"/>
  <c r="S28" i="11" s="1"/>
  <c r="M49" i="11" s="1"/>
  <c r="U12" i="10"/>
  <c r="L74" i="10" s="1"/>
  <c r="P12" i="12"/>
  <c r="Z12" i="11"/>
  <c r="E30" i="12"/>
  <c r="F30" i="12" s="1"/>
  <c r="D49" i="12" s="1"/>
  <c r="D30" i="12"/>
  <c r="C49" i="12" s="1"/>
  <c r="K43" i="12"/>
  <c r="L43" i="12" s="1"/>
  <c r="H62" i="12" s="1"/>
  <c r="J43" i="12"/>
  <c r="G62" i="12" s="1"/>
  <c r="F25" i="11"/>
  <c r="D46" i="11" s="1"/>
  <c r="K34" i="12"/>
  <c r="L34" i="12" s="1"/>
  <c r="H53" i="12" s="1"/>
  <c r="J34" i="12"/>
  <c r="G53" i="12" s="1"/>
  <c r="L31" i="11"/>
  <c r="H52" i="11" s="1"/>
  <c r="J3" i="10"/>
  <c r="H3" i="12"/>
  <c r="H28" i="12" s="1"/>
  <c r="I28" i="12" s="1"/>
  <c r="F47" i="12" s="1"/>
  <c r="L3" i="11"/>
  <c r="I24" i="11" s="1"/>
  <c r="F45" i="11" s="1"/>
  <c r="Z13" i="10"/>
  <c r="M75" i="10" s="1"/>
  <c r="T13" i="12"/>
  <c r="AF13" i="11"/>
  <c r="Y12" i="10"/>
  <c r="N74" i="10" s="1"/>
  <c r="S12" i="12"/>
  <c r="AE12" i="11"/>
  <c r="S33" i="11" s="1"/>
  <c r="Q11" i="10"/>
  <c r="J73" i="10" s="1"/>
  <c r="M11" i="12"/>
  <c r="U11" i="11"/>
  <c r="Y13" i="10"/>
  <c r="N75" i="10" s="1"/>
  <c r="S13" i="12"/>
  <c r="AE13" i="11"/>
  <c r="S34" i="11" s="1"/>
  <c r="V3" i="10"/>
  <c r="Q3" i="12"/>
  <c r="AA3" i="11"/>
  <c r="U13" i="10"/>
  <c r="L75" i="10" s="1"/>
  <c r="P13" i="12"/>
  <c r="Z13" i="11"/>
  <c r="Q13" i="10"/>
  <c r="J75" i="10" s="1"/>
  <c r="M13" i="12"/>
  <c r="U13" i="11"/>
  <c r="AG23" i="11"/>
  <c r="J25" i="11"/>
  <c r="G46" i="11" s="1"/>
  <c r="H32" i="12"/>
  <c r="I32" i="12" s="1"/>
  <c r="F51" i="12" s="1"/>
  <c r="G32" i="12"/>
  <c r="E51" i="12" s="1"/>
  <c r="M29" i="12"/>
  <c r="I48" i="12" s="1"/>
  <c r="N29" i="12"/>
  <c r="O29" i="12" s="1"/>
  <c r="J48" i="12" s="1"/>
  <c r="Z28" i="12"/>
  <c r="AA28" i="12" s="1"/>
  <c r="R47" i="12" s="1"/>
  <c r="Y28" i="12"/>
  <c r="Q47" i="12" s="1"/>
  <c r="Z6" i="10"/>
  <c r="M68" i="10" s="1"/>
  <c r="T6" i="12"/>
  <c r="AF6" i="11"/>
  <c r="U27" i="11" s="1"/>
  <c r="N48" i="11" s="1"/>
  <c r="AD3" i="10"/>
  <c r="O65" i="10" s="1"/>
  <c r="W3" i="12"/>
  <c r="W28" i="12" s="1"/>
  <c r="X28" i="12" s="1"/>
  <c r="P47" i="12" s="1"/>
  <c r="AK3" i="11"/>
  <c r="X24" i="11" s="1"/>
  <c r="P45" i="11" s="1"/>
  <c r="A32" i="12"/>
  <c r="A51" i="12" s="1"/>
  <c r="D15" i="4"/>
  <c r="D14" i="4"/>
  <c r="J32" i="12"/>
  <c r="G51" i="12" s="1"/>
  <c r="K32" i="12"/>
  <c r="L32" i="12" s="1"/>
  <c r="H51" i="12" s="1"/>
  <c r="T15" i="12"/>
  <c r="AF15" i="11"/>
  <c r="U36" i="11" s="1"/>
  <c r="N57" i="11" s="1"/>
  <c r="J44" i="12"/>
  <c r="G63" i="12" s="1"/>
  <c r="K44" i="12"/>
  <c r="L44" i="12" s="1"/>
  <c r="H63" i="12" s="1"/>
  <c r="X28" i="11"/>
  <c r="P49" i="11" s="1"/>
  <c r="X29" i="11"/>
  <c r="P50" i="11" s="1"/>
  <c r="D4" i="4"/>
  <c r="R26" i="10"/>
  <c r="R28" i="10"/>
  <c r="R24" i="10"/>
  <c r="J29" i="10"/>
  <c r="L29" i="10"/>
  <c r="L25" i="10"/>
  <c r="L30" i="10"/>
  <c r="N29" i="10"/>
  <c r="N22" i="10"/>
  <c r="N32" i="10"/>
  <c r="N23" i="10"/>
  <c r="N25" i="10"/>
  <c r="M25" i="10"/>
  <c r="N30" i="10"/>
  <c r="N26" i="10"/>
  <c r="B23" i="10"/>
  <c r="B25" i="10"/>
  <c r="B26" i="10"/>
  <c r="F21" i="10"/>
  <c r="F23" i="10"/>
  <c r="F27" i="10"/>
  <c r="F22" i="10"/>
  <c r="J21" i="10"/>
  <c r="J24" i="10"/>
  <c r="J27" i="10"/>
  <c r="AF11" i="14"/>
  <c r="AH11" i="14"/>
  <c r="AC11" i="14"/>
  <c r="AE11" i="14"/>
  <c r="AI11" i="14"/>
  <c r="AG11" i="14"/>
  <c r="AB13" i="14" l="1"/>
  <c r="F68" i="10"/>
  <c r="J72" i="10"/>
  <c r="E21" i="10"/>
  <c r="E65" i="10"/>
  <c r="E22" i="10"/>
  <c r="E66" i="10"/>
  <c r="F66" i="10"/>
  <c r="E23" i="10"/>
  <c r="E67" i="10"/>
  <c r="F69" i="10"/>
  <c r="F65" i="10"/>
  <c r="E70" i="10"/>
  <c r="F70" i="10"/>
  <c r="E27" i="10"/>
  <c r="E71" i="10"/>
  <c r="F72" i="10"/>
  <c r="C65" i="10"/>
  <c r="D65" i="10"/>
  <c r="C71" i="10"/>
  <c r="D71" i="10"/>
  <c r="D67" i="10"/>
  <c r="D69" i="10"/>
  <c r="B66" i="10"/>
  <c r="A25" i="10"/>
  <c r="A69" i="10"/>
  <c r="A21" i="10"/>
  <c r="A65" i="10"/>
  <c r="A23" i="10"/>
  <c r="A67" i="10"/>
  <c r="A22" i="10"/>
  <c r="A66" i="10"/>
  <c r="B68" i="10"/>
  <c r="A26" i="10"/>
  <c r="A70" i="10"/>
  <c r="B71" i="10"/>
  <c r="Q66" i="10"/>
  <c r="R66" i="10"/>
  <c r="Q28" i="10"/>
  <c r="Q72" i="10"/>
  <c r="R67" i="10"/>
  <c r="R65" i="10"/>
  <c r="R72" i="10"/>
  <c r="Q24" i="10"/>
  <c r="Q68" i="10"/>
  <c r="R68" i="10"/>
  <c r="Q26" i="10"/>
  <c r="Q70" i="10"/>
  <c r="R70" i="10"/>
  <c r="O71" i="10"/>
  <c r="P71" i="10"/>
  <c r="O67" i="10"/>
  <c r="P67" i="10"/>
  <c r="O68" i="10"/>
  <c r="P68" i="10"/>
  <c r="P65" i="10"/>
  <c r="I22" i="10"/>
  <c r="I66" i="10"/>
  <c r="J71" i="10"/>
  <c r="J70" i="10"/>
  <c r="I29" i="10"/>
  <c r="I73" i="10"/>
  <c r="I32" i="10"/>
  <c r="I76" i="10"/>
  <c r="I27" i="10"/>
  <c r="I71" i="10"/>
  <c r="J32" i="10"/>
  <c r="O31" i="11"/>
  <c r="J52" i="11" s="1"/>
  <c r="J76" i="10"/>
  <c r="I21" i="10"/>
  <c r="I65" i="10"/>
  <c r="J69" i="10"/>
  <c r="I24" i="10"/>
  <c r="I68" i="10"/>
  <c r="J66" i="10"/>
  <c r="K29" i="10"/>
  <c r="K73" i="10"/>
  <c r="L69" i="10"/>
  <c r="K21" i="10"/>
  <c r="K65" i="10"/>
  <c r="L65" i="10"/>
  <c r="K25" i="10"/>
  <c r="K69" i="10"/>
  <c r="L21" i="10"/>
  <c r="K30" i="10"/>
  <c r="K74" i="10"/>
  <c r="L73" i="10"/>
  <c r="M30" i="10"/>
  <c r="M74" i="10"/>
  <c r="N67" i="10"/>
  <c r="M29" i="10"/>
  <c r="M73" i="10"/>
  <c r="N66" i="10"/>
  <c r="M26" i="10"/>
  <c r="M70" i="10"/>
  <c r="M27" i="10"/>
  <c r="M71" i="10"/>
  <c r="M23" i="10"/>
  <c r="M67" i="10"/>
  <c r="M32" i="10"/>
  <c r="M76" i="10"/>
  <c r="N71" i="10"/>
  <c r="M22" i="10"/>
  <c r="M66" i="10"/>
  <c r="N76" i="10"/>
  <c r="N68" i="10"/>
  <c r="G71" i="10"/>
  <c r="H71" i="10"/>
  <c r="H69" i="10"/>
  <c r="H75" i="10"/>
  <c r="H77" i="10"/>
  <c r="H76" i="10"/>
  <c r="G73" i="10"/>
  <c r="H73" i="10"/>
  <c r="H67" i="10"/>
  <c r="N27" i="10"/>
  <c r="J22" i="10"/>
  <c r="AH32" i="11"/>
  <c r="M34" i="11"/>
  <c r="S37" i="12"/>
  <c r="M56" i="12" s="1"/>
  <c r="T37" i="12"/>
  <c r="U37" i="12" s="1"/>
  <c r="N56" i="12" s="1"/>
  <c r="R33" i="11"/>
  <c r="L54" i="11" s="1"/>
  <c r="P33" i="11"/>
  <c r="O34" i="11"/>
  <c r="J55" i="11" s="1"/>
  <c r="Q30" i="12"/>
  <c r="R30" i="12" s="1"/>
  <c r="L49" i="12" s="1"/>
  <c r="P30" i="12"/>
  <c r="K49" i="12" s="1"/>
  <c r="AH31" i="11"/>
  <c r="M33" i="11"/>
  <c r="E28" i="10"/>
  <c r="F28" i="10"/>
  <c r="K23" i="10"/>
  <c r="L23" i="10"/>
  <c r="O33" i="11"/>
  <c r="J54" i="11" s="1"/>
  <c r="P31" i="11"/>
  <c r="K52" i="11" s="1"/>
  <c r="R31" i="11"/>
  <c r="L52" i="11" s="1"/>
  <c r="AH29" i="11"/>
  <c r="M31" i="11"/>
  <c r="I52" i="11" s="1"/>
  <c r="O24" i="10"/>
  <c r="P24" i="10"/>
  <c r="M21" i="10"/>
  <c r="N21" i="10"/>
  <c r="P37" i="12"/>
  <c r="K56" i="12" s="1"/>
  <c r="Q37" i="12"/>
  <c r="R37" i="12" s="1"/>
  <c r="L56" i="12" s="1"/>
  <c r="M37" i="12"/>
  <c r="I56" i="12" s="1"/>
  <c r="N37" i="12"/>
  <c r="O37" i="12" s="1"/>
  <c r="J56" i="12" s="1"/>
  <c r="Q22" i="10"/>
  <c r="R22" i="10"/>
  <c r="U26" i="11"/>
  <c r="N47" i="11" s="1"/>
  <c r="P35" i="12"/>
  <c r="K54" i="12" s="1"/>
  <c r="Q35" i="12"/>
  <c r="R35" i="12" s="1"/>
  <c r="L54" i="12" s="1"/>
  <c r="M35" i="12"/>
  <c r="I54" i="12" s="1"/>
  <c r="N35" i="12"/>
  <c r="O35" i="12" s="1"/>
  <c r="J54" i="12" s="1"/>
  <c r="A24" i="10"/>
  <c r="B24" i="10"/>
  <c r="A27" i="10"/>
  <c r="B27" i="10"/>
  <c r="R36" i="11"/>
  <c r="L57" i="11" s="1"/>
  <c r="P36" i="11"/>
  <c r="G32" i="10"/>
  <c r="H32" i="10"/>
  <c r="E25" i="10"/>
  <c r="F25" i="10"/>
  <c r="AH33" i="11"/>
  <c r="M35" i="11"/>
  <c r="I30" i="10"/>
  <c r="J30" i="10"/>
  <c r="O27" i="10"/>
  <c r="P27" i="10"/>
  <c r="O35" i="11"/>
  <c r="J56" i="11" s="1"/>
  <c r="Q23" i="10"/>
  <c r="R23" i="10"/>
  <c r="U33" i="11"/>
  <c r="N54" i="11" s="1"/>
  <c r="P40" i="12"/>
  <c r="K59" i="12" s="1"/>
  <c r="Q40" i="12"/>
  <c r="R40" i="12" s="1"/>
  <c r="L59" i="12" s="1"/>
  <c r="S39" i="12"/>
  <c r="M58" i="12" s="1"/>
  <c r="T39" i="12"/>
  <c r="U39" i="12" s="1"/>
  <c r="N58" i="12" s="1"/>
  <c r="U31" i="11"/>
  <c r="N52" i="11" s="1"/>
  <c r="G23" i="10"/>
  <c r="H23" i="10"/>
  <c r="O30" i="11"/>
  <c r="J51" i="11" s="1"/>
  <c r="T38" i="12"/>
  <c r="U38" i="12" s="1"/>
  <c r="N57" i="12" s="1"/>
  <c r="S38" i="12"/>
  <c r="M57" i="12" s="1"/>
  <c r="AH22" i="11"/>
  <c r="M24" i="11"/>
  <c r="I45" i="11" s="1"/>
  <c r="M39" i="12"/>
  <c r="I58" i="12" s="1"/>
  <c r="N39" i="12"/>
  <c r="O39" i="12" s="1"/>
  <c r="J58" i="12" s="1"/>
  <c r="C27" i="10"/>
  <c r="D27" i="10"/>
  <c r="S34" i="12"/>
  <c r="M53" i="12" s="1"/>
  <c r="T34" i="12"/>
  <c r="U34" i="12" s="1"/>
  <c r="N53" i="12" s="1"/>
  <c r="R29" i="11"/>
  <c r="L50" i="11" s="1"/>
  <c r="P29" i="11"/>
  <c r="K50" i="11" s="1"/>
  <c r="G31" i="10"/>
  <c r="H31" i="10"/>
  <c r="E26" i="10"/>
  <c r="F26" i="10"/>
  <c r="I25" i="10"/>
  <c r="J25" i="10"/>
  <c r="AH28" i="11"/>
  <c r="M30" i="11"/>
  <c r="I51" i="11" s="1"/>
  <c r="AH27" i="11"/>
  <c r="M29" i="11"/>
  <c r="I50" i="11" s="1"/>
  <c r="G27" i="10"/>
  <c r="H27" i="10"/>
  <c r="R28" i="11"/>
  <c r="L49" i="11" s="1"/>
  <c r="P28" i="11"/>
  <c r="K49" i="11" s="1"/>
  <c r="M38" i="12"/>
  <c r="I57" i="12" s="1"/>
  <c r="N38" i="12"/>
  <c r="O38" i="12" s="1"/>
  <c r="J57" i="12" s="1"/>
  <c r="U34" i="11"/>
  <c r="N55" i="11" s="1"/>
  <c r="R34" i="11"/>
  <c r="L55" i="11" s="1"/>
  <c r="P34" i="11"/>
  <c r="K31" i="10"/>
  <c r="L31" i="10"/>
  <c r="T35" i="12"/>
  <c r="U35" i="12" s="1"/>
  <c r="N54" i="12" s="1"/>
  <c r="S35" i="12"/>
  <c r="M54" i="12" s="1"/>
  <c r="R25" i="11"/>
  <c r="L46" i="11" s="1"/>
  <c r="P25" i="11"/>
  <c r="K46" i="11" s="1"/>
  <c r="G29" i="10"/>
  <c r="H29" i="10"/>
  <c r="O21" i="10"/>
  <c r="P21" i="10"/>
  <c r="P38" i="12"/>
  <c r="K57" i="12" s="1"/>
  <c r="Q38" i="12"/>
  <c r="R38" i="12" s="1"/>
  <c r="L57" i="12" s="1"/>
  <c r="AH30" i="11"/>
  <c r="M32" i="11"/>
  <c r="M31" i="10"/>
  <c r="N31" i="10"/>
  <c r="S32" i="12"/>
  <c r="M51" i="12" s="1"/>
  <c r="T32" i="12"/>
  <c r="U32" i="12" s="1"/>
  <c r="N51" i="12" s="1"/>
  <c r="M28" i="12"/>
  <c r="I47" i="12" s="1"/>
  <c r="N28" i="12"/>
  <c r="O28" i="12" s="1"/>
  <c r="J47" i="12" s="1"/>
  <c r="C23" i="10"/>
  <c r="D23" i="10"/>
  <c r="P29" i="12"/>
  <c r="K48" i="12" s="1"/>
  <c r="Q29" i="12"/>
  <c r="R29" i="12" s="1"/>
  <c r="L48" i="12" s="1"/>
  <c r="Q33" i="12"/>
  <c r="R33" i="12" s="1"/>
  <c r="L52" i="12" s="1"/>
  <c r="P33" i="12"/>
  <c r="K52" i="12" s="1"/>
  <c r="O23" i="10"/>
  <c r="P23" i="10"/>
  <c r="M34" i="12"/>
  <c r="I53" i="12" s="1"/>
  <c r="N34" i="12"/>
  <c r="O34" i="12" s="1"/>
  <c r="J53" i="12" s="1"/>
  <c r="U35" i="11"/>
  <c r="N56" i="11" s="1"/>
  <c r="M33" i="12"/>
  <c r="I52" i="12" s="1"/>
  <c r="N33" i="12"/>
  <c r="O33" i="12" s="1"/>
  <c r="J52" i="12" s="1"/>
  <c r="S36" i="12"/>
  <c r="M55" i="12" s="1"/>
  <c r="T36" i="12"/>
  <c r="U36" i="12" s="1"/>
  <c r="N55" i="12" s="1"/>
  <c r="Q21" i="10"/>
  <c r="R21" i="10"/>
  <c r="P32" i="12"/>
  <c r="K51" i="12" s="1"/>
  <c r="Q32" i="12"/>
  <c r="R32" i="12" s="1"/>
  <c r="L51" i="12" s="1"/>
  <c r="T28" i="12"/>
  <c r="U28" i="12" s="1"/>
  <c r="N47" i="12" s="1"/>
  <c r="S28" i="12"/>
  <c r="M47" i="12" s="1"/>
  <c r="R24" i="11"/>
  <c r="L45" i="11" s="1"/>
  <c r="P24" i="11"/>
  <c r="K45" i="11" s="1"/>
  <c r="C21" i="10"/>
  <c r="D21" i="10"/>
  <c r="O24" i="11"/>
  <c r="J45" i="11" s="1"/>
  <c r="S40" i="12"/>
  <c r="M59" i="12" s="1"/>
  <c r="T40" i="12"/>
  <c r="U40" i="12" s="1"/>
  <c r="N59" i="12" s="1"/>
  <c r="G33" i="10"/>
  <c r="H33" i="10"/>
  <c r="AH24" i="11"/>
  <c r="M26" i="11"/>
  <c r="I47" i="11" s="1"/>
  <c r="O26" i="11"/>
  <c r="J47" i="11" s="1"/>
  <c r="S31" i="12"/>
  <c r="M50" i="12" s="1"/>
  <c r="T31" i="12"/>
  <c r="U31" i="12" s="1"/>
  <c r="N50" i="12" s="1"/>
  <c r="AH26" i="11"/>
  <c r="M28" i="11"/>
  <c r="I49" i="11" s="1"/>
  <c r="S30" i="12"/>
  <c r="M49" i="12" s="1"/>
  <c r="T30" i="12"/>
  <c r="U30" i="12" s="1"/>
  <c r="N49" i="12" s="1"/>
  <c r="I28" i="10"/>
  <c r="J28" i="10"/>
  <c r="G25" i="10"/>
  <c r="H25" i="10"/>
  <c r="R35" i="11"/>
  <c r="L56" i="11" s="1"/>
  <c r="P35" i="11"/>
  <c r="Q28" i="12"/>
  <c r="R28" i="12" s="1"/>
  <c r="L47" i="12" s="1"/>
  <c r="P28" i="12"/>
  <c r="K47" i="12" s="1"/>
  <c r="R27" i="11"/>
  <c r="L48" i="11" s="1"/>
  <c r="P27" i="11"/>
  <c r="K48" i="11" s="1"/>
  <c r="R30" i="11"/>
  <c r="L51" i="11" s="1"/>
  <c r="P30" i="11"/>
  <c r="K51" i="11" s="1"/>
  <c r="E24" i="10"/>
  <c r="F24" i="10"/>
  <c r="O32" i="11"/>
  <c r="J53" i="11" s="1"/>
  <c r="C25" i="10"/>
  <c r="D25" i="10"/>
  <c r="N30" i="12"/>
  <c r="O30" i="12" s="1"/>
  <c r="J49" i="12" s="1"/>
  <c r="M30" i="12"/>
  <c r="I49" i="12" s="1"/>
  <c r="U24" i="11"/>
  <c r="N45" i="11" s="1"/>
  <c r="N32" i="12"/>
  <c r="O32" i="12" s="1"/>
  <c r="J51" i="12" s="1"/>
  <c r="M32" i="12"/>
  <c r="I51" i="12" s="1"/>
  <c r="M36" i="12"/>
  <c r="I55" i="12" s="1"/>
  <c r="N36" i="12"/>
  <c r="O36" i="12" s="1"/>
  <c r="J55" i="12" s="1"/>
  <c r="N24" i="10"/>
  <c r="M24" i="10"/>
  <c r="R26" i="11"/>
  <c r="L47" i="11" s="1"/>
  <c r="P26" i="11"/>
  <c r="K47" i="11" s="1"/>
  <c r="I26" i="10"/>
  <c r="J26" i="10"/>
  <c r="P39" i="12"/>
  <c r="K58" i="12" s="1"/>
  <c r="Q39" i="12"/>
  <c r="R39" i="12" s="1"/>
  <c r="L58" i="12" s="1"/>
  <c r="Q31" i="12"/>
  <c r="R31" i="12" s="1"/>
  <c r="L50" i="12" s="1"/>
  <c r="P31" i="12"/>
  <c r="K50" i="12" s="1"/>
  <c r="P34" i="12"/>
  <c r="K53" i="12" s="1"/>
  <c r="Q34" i="12"/>
  <c r="R34" i="12" s="1"/>
  <c r="L53" i="12" s="1"/>
  <c r="U28" i="11"/>
  <c r="N49" i="11" s="1"/>
  <c r="S29" i="12"/>
  <c r="M48" i="12" s="1"/>
  <c r="T29" i="12"/>
  <c r="U29" i="12" s="1"/>
  <c r="N48" i="12" s="1"/>
  <c r="G21" i="10"/>
  <c r="H21" i="10"/>
  <c r="AF12" i="14"/>
  <c r="AG12" i="14"/>
  <c r="AH12" i="14"/>
  <c r="AC12" i="14"/>
  <c r="AI12" i="14"/>
  <c r="AE12" i="14"/>
  <c r="AB14" i="14" l="1"/>
  <c r="AG13" i="14"/>
  <c r="AH13" i="14"/>
  <c r="AE13" i="14"/>
  <c r="AC13" i="14"/>
  <c r="AF13" i="14"/>
  <c r="AI13" i="14"/>
  <c r="AB15" i="14" l="1"/>
  <c r="AG14" i="14"/>
  <c r="AE14" i="14"/>
  <c r="AI14" i="14"/>
  <c r="AF14" i="14"/>
  <c r="AC14" i="14"/>
  <c r="AH14" i="14"/>
  <c r="AB16" i="14" l="1"/>
  <c r="AH15" i="14"/>
  <c r="AE15" i="14"/>
  <c r="AC15" i="14"/>
  <c r="AI15" i="14"/>
  <c r="AF15" i="14"/>
  <c r="AG15" i="14"/>
  <c r="AB17" i="14" l="1"/>
  <c r="AG16" i="14"/>
  <c r="AI16" i="14"/>
  <c r="AH16" i="14"/>
  <c r="AF16" i="14"/>
  <c r="AE16" i="14"/>
  <c r="AC16" i="14"/>
  <c r="AB18" i="14" l="1"/>
  <c r="AG17" i="14"/>
  <c r="AC17" i="14"/>
  <c r="AE17" i="14"/>
  <c r="AH17" i="14"/>
  <c r="AI17" i="14"/>
  <c r="AF17" i="14"/>
  <c r="AB19" i="14" l="1"/>
  <c r="AF18" i="14"/>
  <c r="AE18" i="14"/>
  <c r="AC18" i="14"/>
  <c r="AH18" i="14"/>
  <c r="AI18" i="14"/>
  <c r="AG18" i="14"/>
  <c r="AB20" i="14" l="1"/>
  <c r="AH19" i="14"/>
  <c r="AF19" i="14"/>
  <c r="AE19" i="14"/>
  <c r="AC19" i="14"/>
  <c r="AG19" i="14"/>
  <c r="AI19" i="14"/>
  <c r="AB21" i="14" l="1"/>
  <c r="AG20" i="14"/>
  <c r="AF20" i="14"/>
  <c r="AC20" i="14"/>
  <c r="AE20" i="14"/>
  <c r="AI20" i="14"/>
  <c r="AH20" i="14"/>
  <c r="AB22" i="14" l="1"/>
  <c r="AG21" i="14"/>
  <c r="AH21" i="14"/>
  <c r="AI21" i="14"/>
  <c r="AF21" i="14"/>
  <c r="AE21" i="14"/>
  <c r="AC21" i="14"/>
  <c r="AB23" i="14" l="1"/>
  <c r="AI22" i="14"/>
  <c r="AH22" i="14"/>
  <c r="AF22" i="14"/>
  <c r="AG22" i="14"/>
  <c r="AE22" i="14"/>
  <c r="AC22" i="14"/>
  <c r="AB24" i="14" l="1"/>
  <c r="AE23" i="14"/>
  <c r="AF23" i="14"/>
  <c r="AG23" i="14"/>
  <c r="AC23" i="14"/>
  <c r="AI23" i="14"/>
  <c r="AH23" i="14"/>
  <c r="AB25" i="14" l="1"/>
  <c r="AE24" i="14"/>
  <c r="AC24" i="14"/>
  <c r="AH24" i="14"/>
  <c r="AI24" i="14"/>
  <c r="AG24" i="14"/>
  <c r="AF24" i="14"/>
  <c r="AB26" i="14" l="1"/>
  <c r="AC25" i="14"/>
  <c r="AI25" i="14"/>
  <c r="AH25" i="14"/>
  <c r="AG25" i="14"/>
  <c r="AF25" i="14"/>
  <c r="AE25" i="14"/>
  <c r="AB27" i="14" l="1"/>
  <c r="AF26" i="14"/>
  <c r="AC26" i="14"/>
  <c r="AI26" i="14"/>
  <c r="AH26" i="14"/>
  <c r="AE26" i="14"/>
  <c r="AG26" i="14"/>
  <c r="AB28" i="14" l="1"/>
  <c r="AE27" i="14"/>
  <c r="AI27" i="14"/>
  <c r="AH27" i="14"/>
  <c r="AC27" i="14"/>
  <c r="AF27" i="14"/>
  <c r="AG27" i="14"/>
  <c r="AB29" i="14" l="1"/>
  <c r="AE28" i="14"/>
  <c r="AC28" i="14"/>
  <c r="AF28" i="14"/>
  <c r="AI28" i="14"/>
  <c r="AH28" i="14"/>
  <c r="AG28" i="14"/>
  <c r="AB30" i="14" l="1"/>
  <c r="AF29" i="14"/>
  <c r="AG29" i="14"/>
  <c r="AI29" i="14"/>
  <c r="AE29" i="14"/>
  <c r="AC29" i="14"/>
  <c r="AH29" i="14"/>
  <c r="AB31" i="14" l="1"/>
  <c r="AG30" i="14"/>
  <c r="AI30" i="14"/>
  <c r="AH30" i="14"/>
  <c r="AE30" i="14"/>
  <c r="AC30" i="14"/>
  <c r="AF30" i="14"/>
  <c r="AB32" i="14" l="1"/>
  <c r="AH31" i="14"/>
  <c r="AI31" i="14"/>
  <c r="AF31" i="14"/>
  <c r="AE31" i="14"/>
  <c r="AC31" i="14"/>
  <c r="AG31" i="14"/>
  <c r="AB33" i="14" l="1"/>
  <c r="AI32" i="14"/>
  <c r="AE32" i="14"/>
  <c r="AF32" i="14"/>
  <c r="AG32" i="14"/>
  <c r="AH32" i="14"/>
  <c r="AC32" i="14"/>
  <c r="AB34" i="14" l="1"/>
  <c r="AE33" i="14"/>
  <c r="AG33" i="14"/>
  <c r="AF33" i="14"/>
  <c r="AI33" i="14"/>
  <c r="AC33" i="14"/>
  <c r="AH33" i="14"/>
  <c r="AB35" i="14" l="1"/>
  <c r="AC34" i="14"/>
  <c r="AE34" i="14"/>
  <c r="AF34" i="14"/>
  <c r="AI34" i="14"/>
  <c r="AG34" i="14"/>
  <c r="AH34" i="14"/>
  <c r="AB36" i="14" l="1"/>
  <c r="AE35" i="14"/>
  <c r="AF35" i="14"/>
  <c r="AH35" i="14"/>
  <c r="AC35" i="14"/>
  <c r="AI35" i="14"/>
  <c r="AG35" i="14"/>
  <c r="AB37" i="14" l="1"/>
  <c r="AE36" i="14"/>
  <c r="AF36" i="14"/>
  <c r="AC36" i="14"/>
  <c r="AI36" i="14"/>
  <c r="AG36" i="14"/>
  <c r="AH36" i="14"/>
  <c r="AB38" i="14" l="1"/>
  <c r="AF37" i="14"/>
  <c r="AI37" i="14"/>
  <c r="AG37" i="14"/>
  <c r="AC37" i="14"/>
  <c r="AE37" i="14"/>
  <c r="AH37" i="14"/>
  <c r="AB39" i="14" l="1"/>
  <c r="AI38" i="14"/>
  <c r="AE38" i="14"/>
  <c r="AC38" i="14"/>
  <c r="AF38" i="14"/>
  <c r="AG38" i="14"/>
  <c r="AH38" i="14"/>
  <c r="AB40" i="14" l="1"/>
  <c r="AG39" i="14"/>
  <c r="AH39" i="14"/>
  <c r="AE39" i="14"/>
  <c r="AI39" i="14"/>
  <c r="AC39" i="14"/>
  <c r="AF39" i="14"/>
  <c r="AB41" i="14" l="1"/>
  <c r="AC40" i="14"/>
  <c r="AH40" i="14"/>
  <c r="AE40" i="14"/>
  <c r="AI40" i="14"/>
  <c r="AF40" i="14"/>
  <c r="AG40" i="14"/>
  <c r="AB42" i="14" l="1"/>
  <c r="AF41" i="14"/>
  <c r="AE41" i="14"/>
  <c r="AI41" i="14"/>
  <c r="AC41" i="14"/>
  <c r="AH41" i="14"/>
  <c r="AG41" i="14"/>
  <c r="AB43" i="14" l="1"/>
  <c r="AI42" i="14"/>
  <c r="AC42" i="14"/>
  <c r="AF42" i="14"/>
  <c r="AE42" i="14"/>
  <c r="AG42" i="14"/>
  <c r="AH42" i="14"/>
  <c r="AB44" i="14" l="1"/>
  <c r="AC43" i="14"/>
  <c r="AH43" i="14"/>
  <c r="AF43" i="14"/>
  <c r="AG43" i="14"/>
  <c r="AE43" i="14"/>
  <c r="AI43" i="14"/>
  <c r="AB45" i="14" l="1"/>
  <c r="AC44" i="14"/>
  <c r="AI44" i="14"/>
  <c r="AH44" i="14"/>
  <c r="AG44" i="14"/>
  <c r="AF44" i="14"/>
  <c r="AE44" i="14"/>
  <c r="AB46" i="14" l="1"/>
  <c r="AE45" i="14"/>
  <c r="AI45" i="14"/>
  <c r="AF45" i="14"/>
  <c r="AH45" i="14"/>
  <c r="AC45" i="14"/>
  <c r="AG45" i="14"/>
  <c r="AB47" i="14" l="1"/>
  <c r="AF46" i="14"/>
  <c r="AG46" i="14"/>
  <c r="AC46" i="14"/>
  <c r="AE46" i="14"/>
  <c r="AI46" i="14"/>
  <c r="AH46" i="14"/>
  <c r="AB48" i="14" l="1"/>
  <c r="AH47" i="14"/>
  <c r="AG47" i="14"/>
  <c r="AI47" i="14"/>
  <c r="AE47" i="14"/>
  <c r="AF47" i="14"/>
  <c r="AC47" i="14"/>
  <c r="AB49" i="14" l="1"/>
  <c r="AI48" i="14"/>
  <c r="AC48" i="14"/>
  <c r="AH48" i="14"/>
  <c r="AF48" i="14"/>
  <c r="AE48" i="14"/>
  <c r="AG48" i="14"/>
  <c r="AB50" i="14" l="1"/>
  <c r="AB51" i="14" s="1"/>
  <c r="AH50" i="14"/>
  <c r="AE50" i="14"/>
  <c r="AE49" i="14"/>
  <c r="AH49" i="14"/>
  <c r="AC49" i="14"/>
  <c r="AG50" i="14"/>
  <c r="AF49" i="14"/>
  <c r="AI49" i="14"/>
  <c r="AF50" i="14"/>
  <c r="AI50" i="14"/>
  <c r="AC50" i="14"/>
  <c r="AG49" i="14"/>
  <c r="AB52" i="14" l="1"/>
  <c r="AC51" i="14"/>
  <c r="AE51" i="14"/>
  <c r="AF51" i="14"/>
  <c r="AI51" i="14"/>
  <c r="AH51" i="14"/>
  <c r="AG51" i="14"/>
  <c r="AB53" i="14" l="1"/>
  <c r="AI52" i="14"/>
  <c r="AH52" i="14"/>
  <c r="AF52" i="14"/>
  <c r="AC52" i="14"/>
  <c r="AG52" i="14"/>
  <c r="AE52" i="14"/>
  <c r="AB54" i="14" l="1"/>
  <c r="AE53" i="14"/>
  <c r="AI53" i="14"/>
  <c r="AC53" i="14"/>
  <c r="AH53" i="14"/>
  <c r="AG53" i="14"/>
  <c r="AF53" i="14"/>
  <c r="AB55" i="14" l="1"/>
  <c r="AF54" i="14"/>
  <c r="AI54" i="14"/>
  <c r="AC54" i="14"/>
  <c r="AH54" i="14"/>
  <c r="AE54" i="14"/>
  <c r="AG54" i="14"/>
  <c r="AB56" i="14" l="1"/>
  <c r="AG55" i="14"/>
  <c r="AH55" i="14"/>
  <c r="AF55" i="14"/>
  <c r="AI55" i="14"/>
  <c r="AE55" i="14"/>
  <c r="AC55" i="14"/>
  <c r="AB57" i="14" l="1"/>
  <c r="AF56" i="14"/>
  <c r="AH56" i="14"/>
  <c r="AE56" i="14"/>
  <c r="AG56" i="14"/>
  <c r="AI56" i="14"/>
  <c r="AC56" i="14"/>
  <c r="AB58" i="14" l="1"/>
  <c r="AE57" i="14"/>
  <c r="AH57" i="14"/>
  <c r="AC57" i="14"/>
  <c r="AG57" i="14"/>
  <c r="AI57" i="14"/>
  <c r="AF57" i="14"/>
  <c r="AB59" i="14" l="1"/>
  <c r="AF58" i="14"/>
  <c r="AC58" i="14"/>
  <c r="AE58" i="14"/>
  <c r="AH58" i="14"/>
  <c r="AI58" i="14"/>
  <c r="AG58" i="14"/>
  <c r="AB60" i="14" l="1"/>
  <c r="AC59" i="14"/>
  <c r="AF59" i="14"/>
  <c r="AG59" i="14"/>
  <c r="AE59" i="14"/>
  <c r="AH59" i="14"/>
  <c r="AI59" i="14"/>
  <c r="AG60" i="14"/>
  <c r="AI60" i="14"/>
  <c r="AF60" i="14"/>
  <c r="AH60" i="14"/>
  <c r="AE60" i="14"/>
  <c r="AC60" i="14"/>
</calcChain>
</file>

<file path=xl/sharedStrings.xml><?xml version="1.0" encoding="utf-8"?>
<sst xmlns="http://schemas.openxmlformats.org/spreadsheetml/2006/main" count="1315" uniqueCount="233">
  <si>
    <t>n</t>
  </si>
  <si>
    <t>EK</t>
  </si>
  <si>
    <t>Dinic</t>
  </si>
  <si>
    <t>GT N3</t>
  </si>
  <si>
    <t>GT Dyn</t>
  </si>
  <si>
    <t>GT N3 GR</t>
  </si>
  <si>
    <t>GT N3 RGR</t>
  </si>
  <si>
    <t>GT Dyn Gr</t>
  </si>
  <si>
    <t>GT Dyn RGR</t>
  </si>
  <si>
    <t>KR</t>
  </si>
  <si>
    <t>KR GR</t>
  </si>
  <si>
    <t>KR RGR</t>
  </si>
  <si>
    <t>KR M</t>
  </si>
  <si>
    <t>KR M GR</t>
  </si>
  <si>
    <t>KR M RGR</t>
  </si>
  <si>
    <t>KR M Dyn</t>
  </si>
  <si>
    <t>KR M Dyn GR</t>
  </si>
  <si>
    <t>KR M Dyn RGR</t>
  </si>
  <si>
    <t>GR</t>
  </si>
  <si>
    <t>m</t>
  </si>
  <si>
    <t>Bytes</t>
  </si>
  <si>
    <t>B</t>
  </si>
  <si>
    <t>KB</t>
  </si>
  <si>
    <t>MB</t>
  </si>
  <si>
    <t>L1</t>
  </si>
  <si>
    <t>32 KB</t>
  </si>
  <si>
    <t>L2</t>
  </si>
  <si>
    <t>256 KB</t>
  </si>
  <si>
    <t>L3</t>
  </si>
  <si>
    <t>8MB</t>
  </si>
  <si>
    <t>seconds</t>
  </si>
  <si>
    <t>cycle</t>
  </si>
  <si>
    <t>Ram</t>
  </si>
  <si>
    <t>a</t>
  </si>
  <si>
    <t>b</t>
  </si>
  <si>
    <t>X</t>
  </si>
  <si>
    <t>W</t>
  </si>
  <si>
    <t>WW</t>
  </si>
  <si>
    <t>CRH</t>
  </si>
  <si>
    <t>paths</t>
  </si>
  <si>
    <t>time</t>
  </si>
  <si>
    <t>CRE</t>
  </si>
  <si>
    <t>AK</t>
  </si>
  <si>
    <t>GenRmf long</t>
  </si>
  <si>
    <t>GenRmf flat</t>
  </si>
  <si>
    <t>GenRmf square</t>
  </si>
  <si>
    <t>Wash long</t>
  </si>
  <si>
    <t>Wash wide</t>
  </si>
  <si>
    <t>CD</t>
  </si>
  <si>
    <t>rows</t>
  </si>
  <si>
    <t>cols</t>
  </si>
  <si>
    <t>KR LM GRN</t>
  </si>
  <si>
    <t>GT GRN</t>
  </si>
  <si>
    <t>GT D GRN</t>
  </si>
  <si>
    <t>a=col</t>
  </si>
  <si>
    <t>b=rows</t>
  </si>
  <si>
    <t>long: a=64</t>
  </si>
  <si>
    <t>wide: b=64</t>
  </si>
  <si>
    <t>GT</t>
  </si>
  <si>
    <t>GT GRC</t>
  </si>
  <si>
    <t>GT GRP</t>
  </si>
  <si>
    <t>GT D</t>
  </si>
  <si>
    <t>GT D GRC</t>
  </si>
  <si>
    <t>GT D GRP</t>
  </si>
  <si>
    <t>KR GRC</t>
  </si>
  <si>
    <t>KR GRP</t>
  </si>
  <si>
    <t>KR LM GRC</t>
  </si>
  <si>
    <t>KR LM</t>
  </si>
  <si>
    <t>KR LM GRP</t>
  </si>
  <si>
    <t>KR LM D</t>
  </si>
  <si>
    <t>KR LM D GRC</t>
  </si>
  <si>
    <t>KR LM D GRP</t>
  </si>
  <si>
    <t>KR LM D GRN</t>
  </si>
  <si>
    <t>Layers</t>
  </si>
  <si>
    <t>value</t>
  </si>
  <si>
    <t>Div</t>
  </si>
  <si>
    <t>L*m</t>
  </si>
  <si>
    <t>P*m</t>
  </si>
  <si>
    <t>div</t>
  </si>
  <si>
    <t>EK Lib</t>
  </si>
  <si>
    <t>GT Lib</t>
  </si>
  <si>
    <t>BK Lib</t>
  </si>
  <si>
    <t>GRC</t>
  </si>
  <si>
    <t>GRP</t>
  </si>
  <si>
    <t>GRN</t>
  </si>
  <si>
    <t>D</t>
  </si>
  <si>
    <t>D GRC</t>
  </si>
  <si>
    <t>D GRP</t>
  </si>
  <si>
    <t>D GRN</t>
  </si>
  <si>
    <t>BVZ-tsukuba4.max</t>
  </si>
  <si>
    <t>KZ2-tsukuba13.max</t>
  </si>
  <si>
    <t>BVZ-tsukuba5.max</t>
  </si>
  <si>
    <t>BVZ-tsukuba7.max</t>
  </si>
  <si>
    <t>BVZ-tsukuba8.max</t>
  </si>
  <si>
    <t>BVZ-tsukuba3.max</t>
  </si>
  <si>
    <t>BVZ-tsukuba2.max</t>
  </si>
  <si>
    <t>BVZ-tsukuba11.max</t>
  </si>
  <si>
    <t>BVZ-tsukuba6.max</t>
  </si>
  <si>
    <t>BVZ-tsukuba12.max</t>
  </si>
  <si>
    <t>BVZ-tsukuba10.max</t>
  </si>
  <si>
    <t>BVZ-tsukuba0.max</t>
  </si>
  <si>
    <t>BVZ-tsukuba14.max</t>
  </si>
  <si>
    <t>BVZ-tsukuba9.max</t>
  </si>
  <si>
    <t>BVZ-tsukuba15.max</t>
  </si>
  <si>
    <t>BVZ-tsukuba1.max</t>
  </si>
  <si>
    <t>BVZ-tsukuba13.max</t>
  </si>
  <si>
    <t>KZ2-sawtooth17.max</t>
  </si>
  <si>
    <t>BVZ-sawtooth8.max</t>
  </si>
  <si>
    <t>BVZ-sawtooth14.max</t>
  </si>
  <si>
    <t>BVZ-sawtooth16.max</t>
  </si>
  <si>
    <t>BVZ-sawtooth12.max</t>
  </si>
  <si>
    <t>BVZ-sawtooth11.max</t>
  </si>
  <si>
    <t>BVZ-sawtooth4.max</t>
  </si>
  <si>
    <t>BVZ-sawtooth6.max</t>
  </si>
  <si>
    <t>BVZ-sawtooth7.max</t>
  </si>
  <si>
    <t>BVZ-sawtooth15.max</t>
  </si>
  <si>
    <t>BVZ-sawtooth10.max</t>
  </si>
  <si>
    <t>BVZ-sawtooth13.max</t>
  </si>
  <si>
    <t>BVZ-sawtooth9.max</t>
  </si>
  <si>
    <t>BVZ-sawtooth18.max</t>
  </si>
  <si>
    <t>BVZ-sawtooth5.max</t>
  </si>
  <si>
    <t>KZ2-venus19.max</t>
  </si>
  <si>
    <t>BVZ-venus7.max</t>
  </si>
  <si>
    <t>BVZ-venus5.max</t>
  </si>
  <si>
    <t>BVZ-venus12.max</t>
  </si>
  <si>
    <t>BVZ-venus11.max</t>
  </si>
  <si>
    <t>BVZ-venus13.max</t>
  </si>
  <si>
    <t>BVZ-venus8.max</t>
  </si>
  <si>
    <t>BVZ-venus10.max</t>
  </si>
  <si>
    <t>BVZ-venus9.max</t>
  </si>
  <si>
    <t>BVZ-venus4.max</t>
  </si>
  <si>
    <t>BVZ-venus14.max</t>
  </si>
  <si>
    <t>BVZ-venus16.max</t>
  </si>
  <si>
    <t>BVZ-venus15.max</t>
  </si>
  <si>
    <t>BVZ-venus3.max</t>
  </si>
  <si>
    <t>BVZ-venus2.max</t>
  </si>
  <si>
    <t>BVZ-venus6.max</t>
  </si>
  <si>
    <t>BVZ-venus17.max</t>
  </si>
  <si>
    <t>BVZ-venus1.max</t>
  </si>
  <si>
    <t>BVZ-sawtooth3.max</t>
  </si>
  <si>
    <t>BVZ-sawtooth19.max</t>
  </si>
  <si>
    <t>BVZ-venus18.max</t>
  </si>
  <si>
    <t>BVZ-venus0.max</t>
  </si>
  <si>
    <t>BVZ-sawtooth1.max</t>
  </si>
  <si>
    <t>BVZ-sawtooth2.max</t>
  </si>
  <si>
    <t>BVZ-sawtooth0.max</t>
  </si>
  <si>
    <t>BVZ-venus20.max</t>
  </si>
  <si>
    <t>BVZ-venus21.max</t>
  </si>
  <si>
    <t>BVZ-sawtooth17.max</t>
  </si>
  <si>
    <t>BVZ-venus19.max</t>
  </si>
  <si>
    <t>KZ2-tsukuba9.max</t>
  </si>
  <si>
    <t>KZ2-tsukuba1.max</t>
  </si>
  <si>
    <t>KZ2-tsukuba10.max</t>
  </si>
  <si>
    <t>KZ2-tsukuba6.max</t>
  </si>
  <si>
    <t>KZ2-tsukuba5.max</t>
  </si>
  <si>
    <t>KZ2-sawtooth13.max</t>
  </si>
  <si>
    <t>KZ2-tsukuba8.max</t>
  </si>
  <si>
    <t>KZ2-tsukuba14.max</t>
  </si>
  <si>
    <t>KZ2-tsukuba15.max</t>
  </si>
  <si>
    <t>KZ2-tsukuba11.max</t>
  </si>
  <si>
    <t>KZ2-tsukuba12.max</t>
  </si>
  <si>
    <t>KZ2-tsukuba4.max</t>
  </si>
  <si>
    <t>KZ2-tsukuba2.max</t>
  </si>
  <si>
    <t>KZ2-tsukuba7.max</t>
  </si>
  <si>
    <t>KZ2-tsukuba0.max</t>
  </si>
  <si>
    <t>KZ2-tsukuba3.max</t>
  </si>
  <si>
    <t>KZ2-venus15.max</t>
  </si>
  <si>
    <t>KZ2-sawtooth9.max</t>
  </si>
  <si>
    <t>KZ2-venus13.max</t>
  </si>
  <si>
    <t>KZ2-venus11.max</t>
  </si>
  <si>
    <t>KZ2-sawtooth5.max</t>
  </si>
  <si>
    <t>KZ2-venus6.max</t>
  </si>
  <si>
    <t>KZ2-sawtooth10.max</t>
  </si>
  <si>
    <t>KZ2-sawtooth2.max</t>
  </si>
  <si>
    <t>KZ2-sawtooth3.max</t>
  </si>
  <si>
    <t>KZ2-sawtooth7.max</t>
  </si>
  <si>
    <t>KZ2-sawtooth18.max</t>
  </si>
  <si>
    <t>KZ2-sawtooth8.max</t>
  </si>
  <si>
    <t>KZ2-sawtooth15.max</t>
  </si>
  <si>
    <t>KZ2-venus18.max</t>
  </si>
  <si>
    <t>KZ2-sawtooth6.max</t>
  </si>
  <si>
    <t>KZ2-venus14.max</t>
  </si>
  <si>
    <t>KZ2-sawtooth19.max</t>
  </si>
  <si>
    <t>KZ2-sawtooth14.max</t>
  </si>
  <si>
    <t>KZ2-venus21.max</t>
  </si>
  <si>
    <t>KZ2-venus5.max</t>
  </si>
  <si>
    <t>KZ2-sawtooth12.max</t>
  </si>
  <si>
    <t>KZ2-sawtooth16.max</t>
  </si>
  <si>
    <t>KZ2-venus10.max</t>
  </si>
  <si>
    <t>KZ2-sawtooth11.max</t>
  </si>
  <si>
    <t>KZ2-venus9.max</t>
  </si>
  <si>
    <t>KZ2-venus12.max</t>
  </si>
  <si>
    <t>KZ2-venus20.max</t>
  </si>
  <si>
    <t>KZ2-sawtooth1.max</t>
  </si>
  <si>
    <t>KZ2-sawtooth0.max</t>
  </si>
  <si>
    <t>KZ2-venus17.max</t>
  </si>
  <si>
    <t>KZ2-venus3.max</t>
  </si>
  <si>
    <t>KZ2-venus4.max</t>
  </si>
  <si>
    <t>KZ2-venus0.max</t>
  </si>
  <si>
    <t>KZ2-sawtooth4.max</t>
  </si>
  <si>
    <t>KZ2-venus8.max</t>
  </si>
  <si>
    <t>KZ2-venus16.max</t>
  </si>
  <si>
    <t>KZ2-venus7.max</t>
  </si>
  <si>
    <t>KZ2-venus1.max</t>
  </si>
  <si>
    <t>KZ2-venus2.max</t>
  </si>
  <si>
    <t>BVZ-tsukuba00.max</t>
  </si>
  <si>
    <t>BVZ-tsukuba01.max</t>
  </si>
  <si>
    <t>BVZ-tsukuba02.max</t>
  </si>
  <si>
    <t>BVZ-tsukuba03.max</t>
  </si>
  <si>
    <t>BVZ-tsukuba04.max</t>
  </si>
  <si>
    <t>BVZ-tsukuba05.max</t>
  </si>
  <si>
    <t>BVZ-tsukuba07.max</t>
  </si>
  <si>
    <t>BVZ-tsukuba08.max</t>
  </si>
  <si>
    <t>BVZ-tsukuba09.max</t>
  </si>
  <si>
    <t>BVZ-venus01.max</t>
  </si>
  <si>
    <t>BVZ-sawtooth04.max</t>
  </si>
  <si>
    <t>BVZ-sawtooth06.max</t>
  </si>
  <si>
    <t>BVZ-sawtooth07.max</t>
  </si>
  <si>
    <t>BVZ-sawtooth08.max</t>
  </si>
  <si>
    <t>BVZ-sawtooth09.max</t>
  </si>
  <si>
    <t>BVZ-venus02.max</t>
  </si>
  <si>
    <t>BVZ-venus03.max</t>
  </si>
  <si>
    <t>BVZ-venus04.max</t>
  </si>
  <si>
    <t>BVZ-venus05.max</t>
  </si>
  <si>
    <t>BVZ-venus06.max</t>
  </si>
  <si>
    <t>BVZ-venus07.max</t>
  </si>
  <si>
    <t>BVZ-venus08.max</t>
  </si>
  <si>
    <t>BVZ-venus09.max</t>
  </si>
  <si>
    <t>BVZ-tsukuba06.max</t>
  </si>
  <si>
    <t>BVZ-sawtooth05.max</t>
  </si>
  <si>
    <t>BVZ-sawtooth03.max</t>
  </si>
  <si>
    <t>ppm</t>
  </si>
  <si>
    <t>ppmln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</si>
</sst>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4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36" borderId="0" xfId="0" applyFill="1"/>
    <xf numFmtId="0" fontId="0" fillId="34" borderId="0" xfId="0" applyFill="1"/>
    <xf numFmtId="0" fontId="0" fillId="33" borderId="0" xfId="0" applyFill="1"/>
    <xf numFmtId="0" fontId="0" fillId="35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CRH!$D$1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CRH!$D$2:$D$10</c:f>
              <c:numCache>
                <c:formatCode>General</c:formatCode>
                <c:ptCount val="9"/>
                <c:pt idx="0">
                  <c:v>8.9172733333333341E-5</c:v>
                </c:pt>
                <c:pt idx="1">
                  <c:v>5.6091033333333323E-4</c:v>
                </c:pt>
                <c:pt idx="2">
                  <c:v>5.0779533333333328E-3</c:v>
                </c:pt>
                <c:pt idx="3">
                  <c:v>3.8123333333333335E-2</c:v>
                </c:pt>
                <c:pt idx="4">
                  <c:v>0.33955066666666661</c:v>
                </c:pt>
                <c:pt idx="5">
                  <c:v>4.1645099999999999</c:v>
                </c:pt>
                <c:pt idx="6">
                  <c:v>33.724566666666668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CRH!$E$1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CRH!$E$2:$E$10</c:f>
              <c:numCache>
                <c:formatCode>General</c:formatCode>
                <c:ptCount val="9"/>
                <c:pt idx="0">
                  <c:v>2.7762333333333334E-5</c:v>
                </c:pt>
                <c:pt idx="1">
                  <c:v>8.41754E-5</c:v>
                </c:pt>
                <c:pt idx="2">
                  <c:v>2.8972733333333336E-4</c:v>
                </c:pt>
                <c:pt idx="3">
                  <c:v>1.2224333333333334E-3</c:v>
                </c:pt>
                <c:pt idx="4">
                  <c:v>6.0341966666666675E-3</c:v>
                </c:pt>
                <c:pt idx="5">
                  <c:v>4.0603633333333333E-2</c:v>
                </c:pt>
                <c:pt idx="6">
                  <c:v>0.16643466666666668</c:v>
                </c:pt>
                <c:pt idx="7">
                  <c:v>0.75874566666666665</c:v>
                </c:pt>
                <c:pt idx="8">
                  <c:v>3.2044133333333331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CRH!$F$1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CRH!$F$2:$F$10</c:f>
              <c:numCache>
                <c:formatCode>General</c:formatCode>
                <c:ptCount val="9"/>
                <c:pt idx="0">
                  <c:v>3.1449166666666661E-4</c:v>
                </c:pt>
                <c:pt idx="1">
                  <c:v>1.8701833333333335E-3</c:v>
                </c:pt>
                <c:pt idx="2">
                  <c:v>1.37617E-2</c:v>
                </c:pt>
                <c:pt idx="3">
                  <c:v>0.10970033333333333</c:v>
                </c:pt>
                <c:pt idx="4">
                  <c:v>1.2905219999999999</c:v>
                </c:pt>
                <c:pt idx="5">
                  <c:v>8.8882333333333321</c:v>
                </c:pt>
                <c:pt idx="6">
                  <c:v>68.606766666666658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CRH!$G$1</c:f>
              <c:strCache>
                <c:ptCount val="1"/>
                <c:pt idx="0">
                  <c:v>GT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CRH!$G$2:$G$10</c:f>
              <c:numCache>
                <c:formatCode>General</c:formatCode>
                <c:ptCount val="9"/>
                <c:pt idx="0">
                  <c:v>4.0088799999999995E-5</c:v>
                </c:pt>
                <c:pt idx="1">
                  <c:v>8.6507433333333331E-5</c:v>
                </c:pt>
                <c:pt idx="2">
                  <c:v>2.3131533333333332E-4</c:v>
                </c:pt>
                <c:pt idx="3">
                  <c:v>8.4064333333333345E-4</c:v>
                </c:pt>
                <c:pt idx="4">
                  <c:v>4.9807866666666664E-3</c:v>
                </c:pt>
                <c:pt idx="5">
                  <c:v>1.9460933333333336E-2</c:v>
                </c:pt>
                <c:pt idx="6">
                  <c:v>7.6449900000000001E-2</c:v>
                </c:pt>
                <c:pt idx="7">
                  <c:v>0.35763499999999998</c:v>
                </c:pt>
                <c:pt idx="8">
                  <c:v>1.694086666666667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CRH!$H$1</c:f>
              <c:strCache>
                <c:ptCount val="1"/>
                <c:pt idx="0">
                  <c:v>GT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CRH!$H$2:$H$10</c:f>
              <c:numCache>
                <c:formatCode>General</c:formatCode>
                <c:ptCount val="9"/>
                <c:pt idx="0">
                  <c:v>4.9972166666666669E-5</c:v>
                </c:pt>
                <c:pt idx="1">
                  <c:v>2.2032166666666666E-4</c:v>
                </c:pt>
                <c:pt idx="2">
                  <c:v>1.0181000000000001E-3</c:v>
                </c:pt>
                <c:pt idx="3">
                  <c:v>3.2345333333333331E-3</c:v>
                </c:pt>
                <c:pt idx="4">
                  <c:v>2.6379533333333333E-2</c:v>
                </c:pt>
                <c:pt idx="5">
                  <c:v>9.9438099999999988E-2</c:v>
                </c:pt>
                <c:pt idx="6">
                  <c:v>0.44404500000000002</c:v>
                </c:pt>
                <c:pt idx="7">
                  <c:v>1.8730733333333334</c:v>
                </c:pt>
                <c:pt idx="8">
                  <c:v>8.5727899999999995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CRH!$I$1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CRH!$I$2:$I$10</c:f>
              <c:numCache>
                <c:formatCode>General</c:formatCode>
                <c:ptCount val="9"/>
                <c:pt idx="0">
                  <c:v>1.6224349999999999E-4</c:v>
                </c:pt>
                <c:pt idx="1">
                  <c:v>7.4181166666666674E-5</c:v>
                </c:pt>
                <c:pt idx="2">
                  <c:v>3.3925699999999998E-4</c:v>
                </c:pt>
                <c:pt idx="3">
                  <c:v>1.20067E-3</c:v>
                </c:pt>
                <c:pt idx="4">
                  <c:v>6.2992899999999999E-3</c:v>
                </c:pt>
                <c:pt idx="5">
                  <c:v>2.6440500000000002E-2</c:v>
                </c:pt>
                <c:pt idx="6">
                  <c:v>0.10406866666666666</c:v>
                </c:pt>
                <c:pt idx="7">
                  <c:v>0.58242666666666665</c:v>
                </c:pt>
                <c:pt idx="8">
                  <c:v>2.3292100000000002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CRH!$J$1</c:f>
              <c:strCache>
                <c:ptCount val="1"/>
                <c:pt idx="0">
                  <c:v>GT D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CRH!$J$2:$J$10</c:f>
              <c:numCache>
                <c:formatCode>General</c:formatCode>
                <c:ptCount val="9"/>
                <c:pt idx="0">
                  <c:v>5.9056233333333336E-4</c:v>
                </c:pt>
                <c:pt idx="1">
                  <c:v>3.4157766666666665E-3</c:v>
                </c:pt>
                <c:pt idx="2">
                  <c:v>2.3887433333333333E-2</c:v>
                </c:pt>
                <c:pt idx="3">
                  <c:v>0.18503533333333333</c:v>
                </c:pt>
                <c:pt idx="4">
                  <c:v>1.5043966666666666</c:v>
                </c:pt>
                <c:pt idx="5">
                  <c:v>12.514866666666668</c:v>
                </c:pt>
                <c:pt idx="6">
                  <c:v>98.094866666666675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CRH!$K$1</c:f>
              <c:strCache>
                <c:ptCount val="1"/>
                <c:pt idx="0">
                  <c:v>GT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CRH!$K$2:$K$10</c:f>
              <c:numCache>
                <c:formatCode>General</c:formatCode>
                <c:ptCount val="9"/>
                <c:pt idx="0">
                  <c:v>1.00833E-4</c:v>
                </c:pt>
                <c:pt idx="1">
                  <c:v>3.1393766666666667E-4</c:v>
                </c:pt>
                <c:pt idx="2">
                  <c:v>1.2860676666666666E-3</c:v>
                </c:pt>
                <c:pt idx="3">
                  <c:v>5.1577166666666669E-3</c:v>
                </c:pt>
                <c:pt idx="4">
                  <c:v>2.2182613333333333E-2</c:v>
                </c:pt>
                <c:pt idx="5">
                  <c:v>0.1106239</c:v>
                </c:pt>
                <c:pt idx="6">
                  <c:v>0.48802099999999998</c:v>
                </c:pt>
                <c:pt idx="7">
                  <c:v>2.0591133333333329</c:v>
                </c:pt>
                <c:pt idx="8">
                  <c:v>26.679353333333335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CRH!$L$1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CRH!$L$2:$L$10</c:f>
              <c:numCache>
                <c:formatCode>General</c:formatCode>
                <c:ptCount val="9"/>
                <c:pt idx="0">
                  <c:v>2.6829583333333332E-4</c:v>
                </c:pt>
                <c:pt idx="1">
                  <c:v>6.2776366666666668E-4</c:v>
                </c:pt>
                <c:pt idx="2">
                  <c:v>3.1257166666666669E-3</c:v>
                </c:pt>
                <c:pt idx="3">
                  <c:v>1.1373383333333334E-2</c:v>
                </c:pt>
                <c:pt idx="4">
                  <c:v>8.4937633333333332E-2</c:v>
                </c:pt>
                <c:pt idx="5">
                  <c:v>0.44937200000000005</c:v>
                </c:pt>
                <c:pt idx="6">
                  <c:v>2.4504800000000002</c:v>
                </c:pt>
                <c:pt idx="7">
                  <c:v>9.5373866666666647</c:v>
                </c:pt>
                <c:pt idx="8">
                  <c:v>60.580399999999997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CRH!$M$1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CRH!$M$2:$M$10</c:f>
              <c:numCache>
                <c:formatCode>General</c:formatCode>
                <c:ptCount val="9"/>
                <c:pt idx="0">
                  <c:v>1.1193789999999999E-4</c:v>
                </c:pt>
                <c:pt idx="1">
                  <c:v>3.5802400000000003E-4</c:v>
                </c:pt>
                <c:pt idx="2">
                  <c:v>1.4548616666666665E-3</c:v>
                </c:pt>
                <c:pt idx="3">
                  <c:v>6.5706866666666664E-3</c:v>
                </c:pt>
                <c:pt idx="4">
                  <c:v>2.8821933333333338E-2</c:v>
                </c:pt>
                <c:pt idx="5">
                  <c:v>0.15784866666666666</c:v>
                </c:pt>
                <c:pt idx="6">
                  <c:v>0.81882300000000008</c:v>
                </c:pt>
                <c:pt idx="7">
                  <c:v>3.4772466666666664</c:v>
                </c:pt>
                <c:pt idx="8">
                  <c:v>34.994999999999997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CRH!$N$1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CRH!$N$2:$N$10</c:f>
              <c:numCache>
                <c:formatCode>General</c:formatCode>
                <c:ptCount val="9"/>
                <c:pt idx="0">
                  <c:v>1.8173300000000003E-2</c:v>
                </c:pt>
                <c:pt idx="1">
                  <c:v>0.16573966666666665</c:v>
                </c:pt>
                <c:pt idx="2">
                  <c:v>1.2165599999999999</c:v>
                </c:pt>
                <c:pt idx="3">
                  <c:v>10.092233333333334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CRH!$O$1</c:f>
              <c:strCache>
                <c:ptCount val="1"/>
                <c:pt idx="0">
                  <c:v>KR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CRH!$O$2:$O$10</c:f>
              <c:numCache>
                <c:formatCode>General</c:formatCode>
                <c:ptCount val="9"/>
                <c:pt idx="0">
                  <c:v>1.5687900000000001E-2</c:v>
                </c:pt>
                <c:pt idx="1">
                  <c:v>0.15196200000000001</c:v>
                </c:pt>
                <c:pt idx="2">
                  <c:v>1.4505299999999999</c:v>
                </c:pt>
                <c:pt idx="3">
                  <c:v>12.039299999999999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CRH!$P$1</c:f>
              <c:strCache>
                <c:ptCount val="1"/>
                <c:pt idx="0">
                  <c:v>KR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CRH!$P$2:$P$10</c:f>
              <c:numCache>
                <c:formatCode>General</c:formatCode>
                <c:ptCount val="9"/>
                <c:pt idx="0">
                  <c:v>1.6405833333333331E-2</c:v>
                </c:pt>
                <c:pt idx="1">
                  <c:v>0.16203966666666667</c:v>
                </c:pt>
                <c:pt idx="2">
                  <c:v>1.4515799999999999</c:v>
                </c:pt>
                <c:pt idx="3">
                  <c:v>12.017366666666668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CRH!$Q$1</c:f>
              <c:strCache>
                <c:ptCount val="1"/>
                <c:pt idx="0">
                  <c:v>KR LM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CRH!$Q$2:$Q$10</c:f>
              <c:numCache>
                <c:formatCode>General</c:formatCode>
                <c:ptCount val="9"/>
                <c:pt idx="0">
                  <c:v>1.1234899999999998E-3</c:v>
                </c:pt>
                <c:pt idx="1">
                  <c:v>1.2595033333333333E-2</c:v>
                </c:pt>
                <c:pt idx="2">
                  <c:v>0.13195433333333331</c:v>
                </c:pt>
                <c:pt idx="3">
                  <c:v>1.7050066666666668</c:v>
                </c:pt>
                <c:pt idx="4">
                  <c:v>32.907699999999998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CRH!$R$1</c:f>
              <c:strCache>
                <c:ptCount val="1"/>
                <c:pt idx="0">
                  <c:v>KR LM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CRH!$R$2:$R$10</c:f>
              <c:numCache>
                <c:formatCode>General</c:formatCode>
                <c:ptCount val="9"/>
                <c:pt idx="0">
                  <c:v>9.1227400000000014E-4</c:v>
                </c:pt>
                <c:pt idx="1">
                  <c:v>3.0065599999999997E-3</c:v>
                </c:pt>
                <c:pt idx="2">
                  <c:v>1.2558933333333333E-2</c:v>
                </c:pt>
                <c:pt idx="3">
                  <c:v>3.7941999999999997E-2</c:v>
                </c:pt>
                <c:pt idx="4">
                  <c:v>0.21365666666666669</c:v>
                </c:pt>
                <c:pt idx="5">
                  <c:v>1.0073683333333334</c:v>
                </c:pt>
                <c:pt idx="6">
                  <c:v>4.5027166666666671</c:v>
                </c:pt>
                <c:pt idx="7">
                  <c:v>21.198999999999998</c:v>
                </c:pt>
                <c:pt idx="8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CRH!$S$1</c:f>
              <c:strCache>
                <c:ptCount val="1"/>
                <c:pt idx="0">
                  <c:v>KR LM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CRH!$S$2:$S$10</c:f>
              <c:numCache>
                <c:formatCode>General</c:formatCode>
                <c:ptCount val="9"/>
                <c:pt idx="0">
                  <c:v>9.5436000000000013E-4</c:v>
                </c:pt>
                <c:pt idx="1">
                  <c:v>3.2082266666666665E-3</c:v>
                </c:pt>
                <c:pt idx="2">
                  <c:v>8.0702099999999995E-3</c:v>
                </c:pt>
                <c:pt idx="3">
                  <c:v>3.9130899999999996E-2</c:v>
                </c:pt>
                <c:pt idx="4">
                  <c:v>0.26430666666666669</c:v>
                </c:pt>
                <c:pt idx="5">
                  <c:v>1.0297626666666666</c:v>
                </c:pt>
                <c:pt idx="6">
                  <c:v>5.1084399999999999</c:v>
                </c:pt>
                <c:pt idx="7">
                  <c:v>21.544733333333337</c:v>
                </c:pt>
                <c:pt idx="8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CRH!$T$1</c:f>
              <c:strCache>
                <c:ptCount val="1"/>
                <c:pt idx="0">
                  <c:v>KR LM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CRH!$T$2:$T$10</c:f>
              <c:numCache>
                <c:formatCode>General</c:formatCode>
                <c:ptCount val="9"/>
                <c:pt idx="0">
                  <c:v>7.7257333333333319E-4</c:v>
                </c:pt>
                <c:pt idx="1">
                  <c:v>2.344813333333333E-3</c:v>
                </c:pt>
                <c:pt idx="2">
                  <c:v>8.068313333333332E-3</c:v>
                </c:pt>
                <c:pt idx="3">
                  <c:v>4.0385666666666667E-2</c:v>
                </c:pt>
                <c:pt idx="4">
                  <c:v>0.24028966666666665</c:v>
                </c:pt>
                <c:pt idx="5">
                  <c:v>1.0692166666666667</c:v>
                </c:pt>
                <c:pt idx="6">
                  <c:v>4.7167533333333331</c:v>
                </c:pt>
                <c:pt idx="7">
                  <c:v>21.922933333333333</c:v>
                </c:pt>
                <c:pt idx="8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CRH!$U$1</c:f>
              <c:strCache>
                <c:ptCount val="1"/>
                <c:pt idx="0">
                  <c:v>KR LM D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CRH!$U$2:$U$10</c:f>
              <c:numCache>
                <c:formatCode>General</c:formatCode>
                <c:ptCount val="9"/>
                <c:pt idx="0">
                  <c:v>2.0141066666666666E-3</c:v>
                </c:pt>
                <c:pt idx="1">
                  <c:v>1.7855999999999997E-2</c:v>
                </c:pt>
                <c:pt idx="2">
                  <c:v>0.16025</c:v>
                </c:pt>
                <c:pt idx="3">
                  <c:v>1.8240700000000001</c:v>
                </c:pt>
                <c:pt idx="4">
                  <c:v>33.376433333333331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CRH!$V$1</c:f>
              <c:strCache>
                <c:ptCount val="1"/>
                <c:pt idx="0">
                  <c:v>KR LM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CRH!$V$2:$V$10</c:f>
              <c:numCache>
                <c:formatCode>General</c:formatCode>
                <c:ptCount val="9"/>
                <c:pt idx="0">
                  <c:v>7.221566666666667E-4</c:v>
                </c:pt>
                <c:pt idx="1">
                  <c:v>1.9820166666666668E-3</c:v>
                </c:pt>
                <c:pt idx="2">
                  <c:v>8.6986299999999989E-3</c:v>
                </c:pt>
                <c:pt idx="3">
                  <c:v>4.3668633333333338E-2</c:v>
                </c:pt>
                <c:pt idx="4">
                  <c:v>0.22459266666666666</c:v>
                </c:pt>
                <c:pt idx="5">
                  <c:v>1.0179513333333334</c:v>
                </c:pt>
                <c:pt idx="6">
                  <c:v>4.5106900000000003</c:v>
                </c:pt>
                <c:pt idx="7">
                  <c:v>21.019866666666669</c:v>
                </c:pt>
                <c:pt idx="8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CRH!$W$1</c:f>
              <c:strCache>
                <c:ptCount val="1"/>
                <c:pt idx="0">
                  <c:v>KR LM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CRH!$W$2:$W$10</c:f>
              <c:numCache>
                <c:formatCode>General</c:formatCode>
                <c:ptCount val="9"/>
                <c:pt idx="0">
                  <c:v>7.4658733333333321E-4</c:v>
                </c:pt>
                <c:pt idx="1">
                  <c:v>2.0942866666666666E-3</c:v>
                </c:pt>
                <c:pt idx="2">
                  <c:v>1.0713516666666667E-2</c:v>
                </c:pt>
                <c:pt idx="3">
                  <c:v>6.3737266666666667E-2</c:v>
                </c:pt>
                <c:pt idx="4">
                  <c:v>0.37464266666666668</c:v>
                </c:pt>
                <c:pt idx="5">
                  <c:v>3.505513333333333</c:v>
                </c:pt>
                <c:pt idx="6">
                  <c:v>25.296766666666667</c:v>
                </c:pt>
                <c:pt idx="7">
                  <c:v>216.74600000000001</c:v>
                </c:pt>
                <c:pt idx="8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CRH!$X$1</c:f>
              <c:strCache>
                <c:ptCount val="1"/>
                <c:pt idx="0">
                  <c:v>KR LM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CRH!$X$2:$X$10</c:f>
              <c:numCache>
                <c:formatCode>General</c:formatCode>
                <c:ptCount val="9"/>
                <c:pt idx="0">
                  <c:v>7.0738733333333334E-4</c:v>
                </c:pt>
                <c:pt idx="1">
                  <c:v>2.1132766666666666E-3</c:v>
                </c:pt>
                <c:pt idx="2">
                  <c:v>9.4780933333333331E-3</c:v>
                </c:pt>
                <c:pt idx="3">
                  <c:v>4.8001899999999993E-2</c:v>
                </c:pt>
                <c:pt idx="4">
                  <c:v>0.24329100000000001</c:v>
                </c:pt>
                <c:pt idx="5">
                  <c:v>1.0525366666666667</c:v>
                </c:pt>
                <c:pt idx="6">
                  <c:v>4.6321666666666665</c:v>
                </c:pt>
                <c:pt idx="7">
                  <c:v>21.358900000000002</c:v>
                </c:pt>
                <c:pt idx="8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CRH!$Y$1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CRH!$Y$2:$Y$10</c:f>
              <c:numCache>
                <c:formatCode>General</c:formatCode>
                <c:ptCount val="9"/>
                <c:pt idx="0">
                  <c:v>4.1269266666666667E-3</c:v>
                </c:pt>
                <c:pt idx="1">
                  <c:v>2.3131233333333334E-2</c:v>
                </c:pt>
                <c:pt idx="2">
                  <c:v>0.11914233333333334</c:v>
                </c:pt>
                <c:pt idx="3">
                  <c:v>0.76522133333333331</c:v>
                </c:pt>
                <c:pt idx="4">
                  <c:v>5.8176866666666669</c:v>
                </c:pt>
                <c:pt idx="5">
                  <c:v>58.605633333333323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CRH!$Z$1</c:f>
              <c:strCache>
                <c:ptCount val="1"/>
                <c:pt idx="0">
                  <c:v>EK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CRH!$Z$2:$Z$10</c:f>
              <c:numCache>
                <c:formatCode>General</c:formatCode>
                <c:ptCount val="9"/>
                <c:pt idx="0">
                  <c:v>1.2094100000000002E-2</c:v>
                </c:pt>
                <c:pt idx="1">
                  <c:v>9.2989166666666664E-2</c:v>
                </c:pt>
                <c:pt idx="2">
                  <c:v>0.70449133333333336</c:v>
                </c:pt>
                <c:pt idx="3">
                  <c:v>8.1466999999999992</c:v>
                </c:pt>
                <c:pt idx="4">
                  <c:v>72.254400000000004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CRH!$AA$1</c:f>
              <c:strCache>
                <c:ptCount val="1"/>
                <c:pt idx="0">
                  <c:v>GT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CRH!$AA$2:$AA$10</c:f>
              <c:numCache>
                <c:formatCode>General</c:formatCode>
                <c:ptCount val="9"/>
                <c:pt idx="0">
                  <c:v>1.9418200000000001E-3</c:v>
                </c:pt>
                <c:pt idx="1">
                  <c:v>6.5918200000000008E-3</c:v>
                </c:pt>
                <c:pt idx="2">
                  <c:v>2.5150266666666671E-2</c:v>
                </c:pt>
                <c:pt idx="3">
                  <c:v>0.10913966666666668</c:v>
                </c:pt>
                <c:pt idx="4">
                  <c:v>0.45730666666666669</c:v>
                </c:pt>
                <c:pt idx="5">
                  <c:v>1.8180466666666668</c:v>
                </c:pt>
                <c:pt idx="6">
                  <c:v>7.5012733333333337</c:v>
                </c:pt>
                <c:pt idx="7">
                  <c:v>30.582666666666665</c:v>
                </c:pt>
                <c:pt idx="8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CRH!$AB$1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CRH!$A$2:$A$10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CRH!$AB$2:$AB$10</c:f>
              <c:numCache>
                <c:formatCode>General</c:formatCode>
                <c:ptCount val="9"/>
                <c:pt idx="0">
                  <c:v>1.1990066666666668E-3</c:v>
                </c:pt>
                <c:pt idx="1">
                  <c:v>5.9265200000000002E-3</c:v>
                </c:pt>
                <c:pt idx="2">
                  <c:v>3.1122566666666667E-2</c:v>
                </c:pt>
                <c:pt idx="3">
                  <c:v>0.13881299999999999</c:v>
                </c:pt>
                <c:pt idx="4">
                  <c:v>0.8716896666666667</c:v>
                </c:pt>
                <c:pt idx="5">
                  <c:v>8.6321266666666663</c:v>
                </c:pt>
                <c:pt idx="6">
                  <c:v>61.727899999999998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9600"/>
        <c:axId val="119131136"/>
      </c:scatterChart>
      <c:valAx>
        <c:axId val="11912960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31136"/>
        <c:crosses val="autoZero"/>
        <c:crossBetween val="midCat"/>
      </c:valAx>
      <c:valAx>
        <c:axId val="1191311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2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'GenRmf Square'!$F$1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Square'!$F$2:$F$18</c:f>
              <c:numCache>
                <c:formatCode>General</c:formatCode>
                <c:ptCount val="17"/>
                <c:pt idx="0" formatCode="0.00E+00">
                  <c:v>1.8323166666666668E-5</c:v>
                </c:pt>
                <c:pt idx="1">
                  <c:v>1.6435299999999998E-5</c:v>
                </c:pt>
                <c:pt idx="2">
                  <c:v>9.1948833333333336E-5</c:v>
                </c:pt>
                <c:pt idx="3">
                  <c:v>3.5857833333333334E-4</c:v>
                </c:pt>
                <c:pt idx="4">
                  <c:v>2.7893366666666666E-3</c:v>
                </c:pt>
                <c:pt idx="5">
                  <c:v>1.1478266666666667E-2</c:v>
                </c:pt>
                <c:pt idx="6">
                  <c:v>3.9519566666666665E-2</c:v>
                </c:pt>
                <c:pt idx="7">
                  <c:v>0.18927099999999999</c:v>
                </c:pt>
                <c:pt idx="8">
                  <c:v>0.70650633333333335</c:v>
                </c:pt>
                <c:pt idx="9">
                  <c:v>2.78247</c:v>
                </c:pt>
                <c:pt idx="10">
                  <c:v>12.127733333333332</c:v>
                </c:pt>
                <c:pt idx="11">
                  <c:v>96.656899999999993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'GenRmf Square'!$G$1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Square'!$G$2:$G$18</c:f>
              <c:numCache>
                <c:formatCode>General</c:formatCode>
                <c:ptCount val="17"/>
                <c:pt idx="0" formatCode="0.00E+00">
                  <c:v>2.1654633333333334E-5</c:v>
                </c:pt>
                <c:pt idx="1">
                  <c:v>1.9877833333333331E-5</c:v>
                </c:pt>
                <c:pt idx="2">
                  <c:v>7.0405300000000008E-5</c:v>
                </c:pt>
                <c:pt idx="3">
                  <c:v>1.9222633333333333E-4</c:v>
                </c:pt>
                <c:pt idx="4">
                  <c:v>1.1151573333333332E-3</c:v>
                </c:pt>
                <c:pt idx="5">
                  <c:v>3.1193733333333331E-3</c:v>
                </c:pt>
                <c:pt idx="6">
                  <c:v>9.9160399999999992E-3</c:v>
                </c:pt>
                <c:pt idx="7">
                  <c:v>2.2189799999999999E-2</c:v>
                </c:pt>
                <c:pt idx="8">
                  <c:v>5.3542766666666665E-2</c:v>
                </c:pt>
                <c:pt idx="9">
                  <c:v>0.14486666666666667</c:v>
                </c:pt>
                <c:pt idx="10">
                  <c:v>0.59337000000000006</c:v>
                </c:pt>
                <c:pt idx="11">
                  <c:v>2.4171</c:v>
                </c:pt>
                <c:pt idx="12">
                  <c:v>9.9275133333333319</c:v>
                </c:pt>
                <c:pt idx="13">
                  <c:v>24.715666666666664</c:v>
                </c:pt>
                <c:pt idx="14">
                  <c:v>72.89203333333333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'GenRmf Square'!$H$1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Square'!$H$2:$H$18</c:f>
              <c:numCache>
                <c:formatCode>General</c:formatCode>
                <c:ptCount val="17"/>
                <c:pt idx="0" formatCode="0.00E+00">
                  <c:v>2.5430299999999999E-5</c:v>
                </c:pt>
                <c:pt idx="1">
                  <c:v>2.3764566666666669E-5</c:v>
                </c:pt>
                <c:pt idx="2">
                  <c:v>1.539143333333333E-4</c:v>
                </c:pt>
                <c:pt idx="3">
                  <c:v>2.8428633333333334E-4</c:v>
                </c:pt>
                <c:pt idx="4">
                  <c:v>1.1141600000000001E-3</c:v>
                </c:pt>
                <c:pt idx="5">
                  <c:v>1.2694499999999999E-2</c:v>
                </c:pt>
                <c:pt idx="6">
                  <c:v>7.5073033333333331E-2</c:v>
                </c:pt>
                <c:pt idx="7">
                  <c:v>5.5363333333333341E-2</c:v>
                </c:pt>
                <c:pt idx="8">
                  <c:v>0.24596133333333334</c:v>
                </c:pt>
                <c:pt idx="9">
                  <c:v>0.48840900000000004</c:v>
                </c:pt>
                <c:pt idx="10">
                  <c:v>31.417033333333336</c:v>
                </c:pt>
                <c:pt idx="11">
                  <c:v>59.171866666666666</c:v>
                </c:pt>
                <c:pt idx="12">
                  <c:v>109.86066666666666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'GenRmf Square'!$I$1</c:f>
              <c:strCache>
                <c:ptCount val="1"/>
                <c:pt idx="0">
                  <c:v>GT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Square'!$I$2:$I$18</c:f>
              <c:numCache>
                <c:formatCode>General</c:formatCode>
                <c:ptCount val="17"/>
                <c:pt idx="0" formatCode="0.00E+00">
                  <c:v>3.0316466666666667E-5</c:v>
                </c:pt>
                <c:pt idx="1">
                  <c:v>2.2431966666666668E-5</c:v>
                </c:pt>
                <c:pt idx="2">
                  <c:v>1.1116033333333333E-4</c:v>
                </c:pt>
                <c:pt idx="3">
                  <c:v>3.2659600000000002E-4</c:v>
                </c:pt>
                <c:pt idx="4">
                  <c:v>1.3827866666666667E-3</c:v>
                </c:pt>
                <c:pt idx="5">
                  <c:v>6.8239800000000003E-3</c:v>
                </c:pt>
                <c:pt idx="6">
                  <c:v>3.1213833333333333E-2</c:v>
                </c:pt>
                <c:pt idx="7">
                  <c:v>0.16648000000000002</c:v>
                </c:pt>
                <c:pt idx="8">
                  <c:v>0.58362133333333333</c:v>
                </c:pt>
                <c:pt idx="9">
                  <c:v>2.3512633333333333</c:v>
                </c:pt>
                <c:pt idx="10">
                  <c:v>10.811999999999999</c:v>
                </c:pt>
                <c:pt idx="11">
                  <c:v>85.612366666666674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'GenRmf Square'!$J$1</c:f>
              <c:strCache>
                <c:ptCount val="1"/>
                <c:pt idx="0">
                  <c:v>GT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Square'!$J$2:$J$18</c:f>
              <c:numCache>
                <c:formatCode>General</c:formatCode>
                <c:ptCount val="17"/>
                <c:pt idx="0" formatCode="0.00E+00">
                  <c:v>2.9317000000000001E-5</c:v>
                </c:pt>
                <c:pt idx="1">
                  <c:v>2.7318166666666669E-5</c:v>
                </c:pt>
                <c:pt idx="2">
                  <c:v>8.8395266666666677E-5</c:v>
                </c:pt>
                <c:pt idx="3">
                  <c:v>1.3303700000000002E-4</c:v>
                </c:pt>
                <c:pt idx="4">
                  <c:v>4.2243166666666661E-4</c:v>
                </c:pt>
                <c:pt idx="5">
                  <c:v>1.3051599999999999E-3</c:v>
                </c:pt>
                <c:pt idx="6">
                  <c:v>4.5258166666666674E-3</c:v>
                </c:pt>
                <c:pt idx="7">
                  <c:v>1.5537799999999999E-2</c:v>
                </c:pt>
                <c:pt idx="8">
                  <c:v>3.6563666666666668E-2</c:v>
                </c:pt>
                <c:pt idx="9">
                  <c:v>0.11181433333333335</c:v>
                </c:pt>
                <c:pt idx="10">
                  <c:v>0.30789099999999997</c:v>
                </c:pt>
                <c:pt idx="11">
                  <c:v>1.6035866666666667</c:v>
                </c:pt>
                <c:pt idx="12">
                  <c:v>5.25922</c:v>
                </c:pt>
                <c:pt idx="13">
                  <c:v>12.753866666666667</c:v>
                </c:pt>
                <c:pt idx="14">
                  <c:v>33.787333333333329</c:v>
                </c:pt>
                <c:pt idx="15">
                  <c:v>100.26233333333334</c:v>
                </c:pt>
                <c:pt idx="1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'GenRmf Square'!$K$1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Square'!$K$2:$K$18</c:f>
              <c:numCache>
                <c:formatCode>General</c:formatCode>
                <c:ptCount val="17"/>
                <c:pt idx="0" formatCode="0.00E+00">
                  <c:v>2.03221E-5</c:v>
                </c:pt>
                <c:pt idx="1">
                  <c:v>1.5102733333333334E-5</c:v>
                </c:pt>
                <c:pt idx="2">
                  <c:v>4.042206666666666E-5</c:v>
                </c:pt>
                <c:pt idx="3">
                  <c:v>8.1843599999999997E-5</c:v>
                </c:pt>
                <c:pt idx="4">
                  <c:v>1.9977833333333333E-4</c:v>
                </c:pt>
                <c:pt idx="5">
                  <c:v>5.7734733333333335E-4</c:v>
                </c:pt>
                <c:pt idx="6">
                  <c:v>1.5091666666666667E-3</c:v>
                </c:pt>
                <c:pt idx="7">
                  <c:v>5.0507633333333329E-3</c:v>
                </c:pt>
                <c:pt idx="8">
                  <c:v>1.13486E-2</c:v>
                </c:pt>
                <c:pt idx="9">
                  <c:v>2.9768100000000002E-2</c:v>
                </c:pt>
                <c:pt idx="10">
                  <c:v>9.6823533333333336E-2</c:v>
                </c:pt>
                <c:pt idx="11">
                  <c:v>0.35027900000000001</c:v>
                </c:pt>
                <c:pt idx="12">
                  <c:v>1.0149966666666668</c:v>
                </c:pt>
                <c:pt idx="13">
                  <c:v>2.6982999999999997</c:v>
                </c:pt>
                <c:pt idx="14">
                  <c:v>7.1012533333333332</c:v>
                </c:pt>
                <c:pt idx="15">
                  <c:v>19.291566666666665</c:v>
                </c:pt>
                <c:pt idx="16">
                  <c:v>64.0214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'GenRmf Square'!$L$1</c:f>
              <c:strCache>
                <c:ptCount val="1"/>
                <c:pt idx="0">
                  <c:v>GT D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Square'!$L$2:$L$18</c:f>
              <c:numCache>
                <c:formatCode>General</c:formatCode>
                <c:ptCount val="17"/>
                <c:pt idx="0" formatCode="0.00E+00">
                  <c:v>1.3303766666666666E-4</c:v>
                </c:pt>
                <c:pt idx="1">
                  <c:v>1.2715200000000001E-4</c:v>
                </c:pt>
                <c:pt idx="2">
                  <c:v>9.7745899999999997E-4</c:v>
                </c:pt>
                <c:pt idx="3">
                  <c:v>1.6820699999999999E-3</c:v>
                </c:pt>
                <c:pt idx="4">
                  <c:v>7.4207833333333334E-3</c:v>
                </c:pt>
                <c:pt idx="5">
                  <c:v>7.5174499999999991E-2</c:v>
                </c:pt>
                <c:pt idx="6">
                  <c:v>0.41724600000000001</c:v>
                </c:pt>
                <c:pt idx="7">
                  <c:v>0.35832933333333328</c:v>
                </c:pt>
                <c:pt idx="8">
                  <c:v>1.5030133333333335</c:v>
                </c:pt>
                <c:pt idx="9">
                  <c:v>3.0357666666666669</c:v>
                </c:pt>
                <c:pt idx="10">
                  <c:v>127.17166666666667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'GenRmf Square'!$M$1</c:f>
              <c:strCache>
                <c:ptCount val="1"/>
                <c:pt idx="0">
                  <c:v>GT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Square'!$M$2:$M$18</c:f>
              <c:numCache>
                <c:formatCode>General</c:formatCode>
                <c:ptCount val="17"/>
                <c:pt idx="0" formatCode="0.00E+00">
                  <c:v>8.9505866666666673E-5</c:v>
                </c:pt>
                <c:pt idx="1">
                  <c:v>8.0399966666666676E-5</c:v>
                </c:pt>
                <c:pt idx="2">
                  <c:v>3.2881799999999998E-4</c:v>
                </c:pt>
                <c:pt idx="3">
                  <c:v>7.6635400000000002E-4</c:v>
                </c:pt>
                <c:pt idx="4">
                  <c:v>2.5277133333333336E-3</c:v>
                </c:pt>
                <c:pt idx="5">
                  <c:v>1.14739E-2</c:v>
                </c:pt>
                <c:pt idx="6">
                  <c:v>4.7524900000000002E-2</c:v>
                </c:pt>
                <c:pt idx="7">
                  <c:v>0.21650833333333333</c:v>
                </c:pt>
                <c:pt idx="8">
                  <c:v>0.74413200000000002</c:v>
                </c:pt>
                <c:pt idx="9">
                  <c:v>2.9685000000000001</c:v>
                </c:pt>
                <c:pt idx="10">
                  <c:v>14.741233333333334</c:v>
                </c:pt>
                <c:pt idx="11">
                  <c:v>104.462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'GenRmf Square'!$N$1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Square'!$N$2:$N$18</c:f>
              <c:numCache>
                <c:formatCode>General</c:formatCode>
                <c:ptCount val="17"/>
                <c:pt idx="0" formatCode="0.00E+00">
                  <c:v>8.1510333333333331E-5</c:v>
                </c:pt>
                <c:pt idx="1">
                  <c:v>7.5957933333333327E-5</c:v>
                </c:pt>
                <c:pt idx="2">
                  <c:v>5.4458766666666666E-4</c:v>
                </c:pt>
                <c:pt idx="3">
                  <c:v>5.1105066666666662E-4</c:v>
                </c:pt>
                <c:pt idx="4">
                  <c:v>1.0819566666666668E-3</c:v>
                </c:pt>
                <c:pt idx="5">
                  <c:v>2.8274366666666668E-3</c:v>
                </c:pt>
                <c:pt idx="6">
                  <c:v>8.2485433333333337E-3</c:v>
                </c:pt>
                <c:pt idx="7">
                  <c:v>2.6213166666666666E-2</c:v>
                </c:pt>
                <c:pt idx="8">
                  <c:v>5.5797466666666663E-2</c:v>
                </c:pt>
                <c:pt idx="9">
                  <c:v>0.11968566666666668</c:v>
                </c:pt>
                <c:pt idx="10">
                  <c:v>0.41261866666666663</c:v>
                </c:pt>
                <c:pt idx="11">
                  <c:v>1.8762100000000002</c:v>
                </c:pt>
                <c:pt idx="12">
                  <c:v>4.8146166666666668</c:v>
                </c:pt>
                <c:pt idx="13">
                  <c:v>10.912566666666665</c:v>
                </c:pt>
                <c:pt idx="14">
                  <c:v>55.885033333333332</c:v>
                </c:pt>
                <c:pt idx="15">
                  <c:v>99.031833333333338</c:v>
                </c:pt>
                <c:pt idx="16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'GenRmf Square'!$O$1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Square'!$O$2:$O$18</c:f>
              <c:numCache>
                <c:formatCode>General</c:formatCode>
                <c:ptCount val="17"/>
                <c:pt idx="0" formatCode="0.00E+00">
                  <c:v>8.9839199999999992E-5</c:v>
                </c:pt>
                <c:pt idx="1">
                  <c:v>6.9294999999999993E-5</c:v>
                </c:pt>
                <c:pt idx="2">
                  <c:v>1.8078866666666665E-4</c:v>
                </c:pt>
                <c:pt idx="3">
                  <c:v>3.6790766666666669E-4</c:v>
                </c:pt>
                <c:pt idx="4">
                  <c:v>9.508059999999999E-4</c:v>
                </c:pt>
                <c:pt idx="5">
                  <c:v>2.66219E-3</c:v>
                </c:pt>
                <c:pt idx="6">
                  <c:v>7.3135099999999996E-3</c:v>
                </c:pt>
                <c:pt idx="7">
                  <c:v>1.8466766666666665E-2</c:v>
                </c:pt>
                <c:pt idx="8">
                  <c:v>3.6885933333333336E-2</c:v>
                </c:pt>
                <c:pt idx="9">
                  <c:v>8.782319999999999E-2</c:v>
                </c:pt>
                <c:pt idx="10">
                  <c:v>0.26410566666666668</c:v>
                </c:pt>
                <c:pt idx="11">
                  <c:v>0.84847366666666668</c:v>
                </c:pt>
                <c:pt idx="12">
                  <c:v>2.2830133333333333</c:v>
                </c:pt>
                <c:pt idx="13">
                  <c:v>5.7664800000000005</c:v>
                </c:pt>
                <c:pt idx="14">
                  <c:v>22.945599999999999</c:v>
                </c:pt>
                <c:pt idx="15">
                  <c:v>41.735933333333328</c:v>
                </c:pt>
                <c:pt idx="16">
                  <c:v>129.80499999999998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'GenRmf Square'!$P$1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Square'!$P$2:$P$18</c:f>
              <c:numCache>
                <c:formatCode>General</c:formatCode>
                <c:ptCount val="17"/>
                <c:pt idx="0" formatCode="0.00E+00">
                  <c:v>2.1616866666666667E-3</c:v>
                </c:pt>
                <c:pt idx="1">
                  <c:v>2.0339766666666666E-3</c:v>
                </c:pt>
                <c:pt idx="2">
                  <c:v>1.44907E-2</c:v>
                </c:pt>
                <c:pt idx="3">
                  <c:v>6.8889900000000004E-2</c:v>
                </c:pt>
                <c:pt idx="4">
                  <c:v>0.20789899999999997</c:v>
                </c:pt>
                <c:pt idx="5">
                  <c:v>1.2392200000000002</c:v>
                </c:pt>
                <c:pt idx="6">
                  <c:v>5.2300399999999998</c:v>
                </c:pt>
                <c:pt idx="7">
                  <c:v>258.178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'GenRmf Square'!$Q$1</c:f>
              <c:strCache>
                <c:ptCount val="1"/>
                <c:pt idx="0">
                  <c:v>KR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Square'!$Q$2:$Q$18</c:f>
              <c:numCache>
                <c:formatCode>General</c:formatCode>
                <c:ptCount val="17"/>
                <c:pt idx="0" formatCode="0.00E+00">
                  <c:v>2.2334233333333336E-3</c:v>
                </c:pt>
                <c:pt idx="1">
                  <c:v>2.0828400000000003E-3</c:v>
                </c:pt>
                <c:pt idx="2">
                  <c:v>1.4971033333333333E-2</c:v>
                </c:pt>
                <c:pt idx="3">
                  <c:v>6.2672033333333335E-2</c:v>
                </c:pt>
                <c:pt idx="4">
                  <c:v>0.21034600000000001</c:v>
                </c:pt>
                <c:pt idx="5">
                  <c:v>1.3977366666666668</c:v>
                </c:pt>
                <c:pt idx="6">
                  <c:v>6.43309</c:v>
                </c:pt>
                <c:pt idx="7">
                  <c:v>249.93766666666667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'GenRmf Square'!$R$1</c:f>
              <c:strCache>
                <c:ptCount val="1"/>
                <c:pt idx="0">
                  <c:v>KR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Square'!$R$2:$R$18</c:f>
              <c:numCache>
                <c:formatCode>General</c:formatCode>
                <c:ptCount val="17"/>
                <c:pt idx="0" formatCode="0.00E+00">
                  <c:v>2.2151066666666664E-3</c:v>
                </c:pt>
                <c:pt idx="1">
                  <c:v>2.0858466666666669E-3</c:v>
                </c:pt>
                <c:pt idx="2">
                  <c:v>2.2137766666666666E-2</c:v>
                </c:pt>
                <c:pt idx="3">
                  <c:v>6.0497533333333332E-2</c:v>
                </c:pt>
                <c:pt idx="4">
                  <c:v>0.20520066666666667</c:v>
                </c:pt>
                <c:pt idx="5">
                  <c:v>1.2654400000000001</c:v>
                </c:pt>
                <c:pt idx="6">
                  <c:v>5.7173566666666664</c:v>
                </c:pt>
                <c:pt idx="7">
                  <c:v>198.01599999999999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'GenRmf Square'!$S$1</c:f>
              <c:strCache>
                <c:ptCount val="1"/>
                <c:pt idx="0">
                  <c:v>KR LM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Square'!$S$2:$S$18</c:f>
              <c:numCache>
                <c:formatCode>General</c:formatCode>
                <c:ptCount val="17"/>
                <c:pt idx="0" formatCode="0.00E+00">
                  <c:v>7.7845833333333339E-5</c:v>
                </c:pt>
                <c:pt idx="1">
                  <c:v>7.1182799999999999E-5</c:v>
                </c:pt>
                <c:pt idx="2">
                  <c:v>3.9622533333333337E-4</c:v>
                </c:pt>
                <c:pt idx="3">
                  <c:v>8.2376633333333335E-4</c:v>
                </c:pt>
                <c:pt idx="4">
                  <c:v>3.079186666666667E-3</c:v>
                </c:pt>
                <c:pt idx="5">
                  <c:v>3.4277133333333328E-2</c:v>
                </c:pt>
                <c:pt idx="6">
                  <c:v>0.27572766666666665</c:v>
                </c:pt>
                <c:pt idx="7">
                  <c:v>0.17329366666666668</c:v>
                </c:pt>
                <c:pt idx="8">
                  <c:v>0.8598553333333333</c:v>
                </c:pt>
                <c:pt idx="9">
                  <c:v>1.7650333333333332</c:v>
                </c:pt>
                <c:pt idx="10">
                  <c:v>118.149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'GenRmf Square'!$T$1</c:f>
              <c:strCache>
                <c:ptCount val="1"/>
                <c:pt idx="0">
                  <c:v>KR LM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Square'!$T$2:$T$18</c:f>
              <c:numCache>
                <c:formatCode>General</c:formatCode>
                <c:ptCount val="17"/>
                <c:pt idx="0" formatCode="0.00E+00">
                  <c:v>7.5846766666666667E-5</c:v>
                </c:pt>
                <c:pt idx="1">
                  <c:v>6.7740300000000006E-5</c:v>
                </c:pt>
                <c:pt idx="2">
                  <c:v>2.3287133333333332E-4</c:v>
                </c:pt>
                <c:pt idx="3">
                  <c:v>6.5030700000000003E-4</c:v>
                </c:pt>
                <c:pt idx="4">
                  <c:v>1.96269E-3</c:v>
                </c:pt>
                <c:pt idx="5">
                  <c:v>8.1644866666666666E-3</c:v>
                </c:pt>
                <c:pt idx="6">
                  <c:v>3.2080500000000005E-2</c:v>
                </c:pt>
                <c:pt idx="7">
                  <c:v>0.13988033333333336</c:v>
                </c:pt>
                <c:pt idx="8">
                  <c:v>0.49214933333333333</c:v>
                </c:pt>
                <c:pt idx="9">
                  <c:v>1.9203400000000002</c:v>
                </c:pt>
                <c:pt idx="10">
                  <c:v>9.41052</c:v>
                </c:pt>
                <c:pt idx="11">
                  <c:v>66.650466666666659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'GenRmf Square'!$U$1</c:f>
              <c:strCache>
                <c:ptCount val="1"/>
                <c:pt idx="0">
                  <c:v>KR LM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Square'!$U$2:$U$18</c:f>
              <c:numCache>
                <c:formatCode>General</c:formatCode>
                <c:ptCount val="17"/>
                <c:pt idx="0" formatCode="0.00E+00">
                  <c:v>1.0338723333333333E-4</c:v>
                </c:pt>
                <c:pt idx="1">
                  <c:v>9.2171133333333316E-5</c:v>
                </c:pt>
                <c:pt idx="2">
                  <c:v>4.7329366666666665E-4</c:v>
                </c:pt>
                <c:pt idx="3">
                  <c:v>1.1453633333333333E-3</c:v>
                </c:pt>
                <c:pt idx="4">
                  <c:v>1.8430900000000001E-3</c:v>
                </c:pt>
                <c:pt idx="5">
                  <c:v>1.3407133333333335E-2</c:v>
                </c:pt>
                <c:pt idx="6">
                  <c:v>4.7549266666666666E-2</c:v>
                </c:pt>
                <c:pt idx="7">
                  <c:v>0.209707</c:v>
                </c:pt>
                <c:pt idx="8">
                  <c:v>0.64104133333333335</c:v>
                </c:pt>
                <c:pt idx="9">
                  <c:v>2.3923166666666669</c:v>
                </c:pt>
                <c:pt idx="10">
                  <c:v>9.4721333333333337</c:v>
                </c:pt>
                <c:pt idx="11">
                  <c:v>57.298166666666667</c:v>
                </c:pt>
                <c:pt idx="12">
                  <c:v>212.26966666666667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'GenRmf Square'!$V$1</c:f>
              <c:strCache>
                <c:ptCount val="1"/>
                <c:pt idx="0">
                  <c:v>KR LM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Square'!$V$2:$V$18</c:f>
              <c:numCache>
                <c:formatCode>General</c:formatCode>
                <c:ptCount val="17"/>
                <c:pt idx="0" formatCode="0.00E+00">
                  <c:v>9.62799E-5</c:v>
                </c:pt>
                <c:pt idx="1">
                  <c:v>8.5952466666666661E-5</c:v>
                </c:pt>
                <c:pt idx="2">
                  <c:v>3.2593100000000001E-4</c:v>
                </c:pt>
                <c:pt idx="3">
                  <c:v>8.1155100000000009E-4</c:v>
                </c:pt>
                <c:pt idx="4">
                  <c:v>1.009107E-3</c:v>
                </c:pt>
                <c:pt idx="5">
                  <c:v>1.0306333333333334E-2</c:v>
                </c:pt>
                <c:pt idx="6">
                  <c:v>2.4287900000000001E-2</c:v>
                </c:pt>
                <c:pt idx="7">
                  <c:v>9.098556666666667E-2</c:v>
                </c:pt>
                <c:pt idx="8">
                  <c:v>6.2492866666666674E-2</c:v>
                </c:pt>
                <c:pt idx="9">
                  <c:v>0.84353</c:v>
                </c:pt>
                <c:pt idx="10">
                  <c:v>2.9786733333333331</c:v>
                </c:pt>
                <c:pt idx="11">
                  <c:v>11.019399999999999</c:v>
                </c:pt>
                <c:pt idx="12">
                  <c:v>33.353000000000002</c:v>
                </c:pt>
                <c:pt idx="13">
                  <c:v>23.403966666666665</c:v>
                </c:pt>
                <c:pt idx="14">
                  <c:v>59.15526666666667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'GenRmf Square'!$W$1</c:f>
              <c:strCache>
                <c:ptCount val="1"/>
                <c:pt idx="0">
                  <c:v>KR LM D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Square'!$W$2:$W$18</c:f>
              <c:numCache>
                <c:formatCode>General</c:formatCode>
                <c:ptCount val="17"/>
                <c:pt idx="0" formatCode="0.00E+00">
                  <c:v>1.6124433333333335E-4</c:v>
                </c:pt>
                <c:pt idx="1">
                  <c:v>1.5824599999999999E-4</c:v>
                </c:pt>
                <c:pt idx="2">
                  <c:v>1.0370933333333334E-3</c:v>
                </c:pt>
                <c:pt idx="3">
                  <c:v>2.0615266666666669E-3</c:v>
                </c:pt>
                <c:pt idx="4">
                  <c:v>8.3816966666666673E-3</c:v>
                </c:pt>
                <c:pt idx="5">
                  <c:v>8.9949433333333328E-2</c:v>
                </c:pt>
                <c:pt idx="6">
                  <c:v>0.62296133333333337</c:v>
                </c:pt>
                <c:pt idx="7">
                  <c:v>0.45936766666666667</c:v>
                </c:pt>
                <c:pt idx="8">
                  <c:v>2.2988733333333333</c:v>
                </c:pt>
                <c:pt idx="9">
                  <c:v>4.3347066666666665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'GenRmf Square'!$X$1</c:f>
              <c:strCache>
                <c:ptCount val="1"/>
                <c:pt idx="0">
                  <c:v>KR LM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Square'!$X$2:$X$18</c:f>
              <c:numCache>
                <c:formatCode>General</c:formatCode>
                <c:ptCount val="17"/>
                <c:pt idx="0" formatCode="0.00E+00">
                  <c:v>1.4280999999999997E-4</c:v>
                </c:pt>
                <c:pt idx="1">
                  <c:v>1.3359266666666665E-4</c:v>
                </c:pt>
                <c:pt idx="2">
                  <c:v>5.3059533333333329E-4</c:v>
                </c:pt>
                <c:pt idx="3">
                  <c:v>1.5924533333333336E-3</c:v>
                </c:pt>
                <c:pt idx="4">
                  <c:v>5.6946266666666676E-3</c:v>
                </c:pt>
                <c:pt idx="5">
                  <c:v>2.5246366666666669E-2</c:v>
                </c:pt>
                <c:pt idx="6">
                  <c:v>0.10097233333333333</c:v>
                </c:pt>
                <c:pt idx="7">
                  <c:v>0.47378433333333331</c:v>
                </c:pt>
                <c:pt idx="8">
                  <c:v>1.6928133333333333</c:v>
                </c:pt>
                <c:pt idx="9">
                  <c:v>6.8616933333333323</c:v>
                </c:pt>
                <c:pt idx="10">
                  <c:v>33.215000000000003</c:v>
                </c:pt>
                <c:pt idx="11">
                  <c:v>187.03533333333334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'GenRmf Square'!$Y$1</c:f>
              <c:strCache>
                <c:ptCount val="1"/>
                <c:pt idx="0">
                  <c:v>KR LM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Square'!$Y$2:$Y$18</c:f>
              <c:numCache>
                <c:formatCode>General</c:formatCode>
                <c:ptCount val="17"/>
                <c:pt idx="0" formatCode="0.00E+00">
                  <c:v>1.8389799999999997E-4</c:v>
                </c:pt>
                <c:pt idx="1">
                  <c:v>1.6979500000000001E-4</c:v>
                </c:pt>
                <c:pt idx="2">
                  <c:v>8.8273400000000004E-4</c:v>
                </c:pt>
                <c:pt idx="3">
                  <c:v>2.6217700000000003E-3</c:v>
                </c:pt>
                <c:pt idx="4">
                  <c:v>8.297853333333334E-3</c:v>
                </c:pt>
                <c:pt idx="5">
                  <c:v>3.7802966666666667E-2</c:v>
                </c:pt>
                <c:pt idx="6">
                  <c:v>0.14162033333333332</c:v>
                </c:pt>
                <c:pt idx="7">
                  <c:v>0.646652</c:v>
                </c:pt>
                <c:pt idx="8">
                  <c:v>2.0749566666666666</c:v>
                </c:pt>
                <c:pt idx="9">
                  <c:v>10.3482</c:v>
                </c:pt>
                <c:pt idx="10">
                  <c:v>34.673366666666666</c:v>
                </c:pt>
                <c:pt idx="11">
                  <c:v>177.81500000000003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'GenRmf Square'!$Z$1</c:f>
              <c:strCache>
                <c:ptCount val="1"/>
                <c:pt idx="0">
                  <c:v>KR LM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Square'!$Z$2:$Z$18</c:f>
              <c:numCache>
                <c:formatCode>General</c:formatCode>
                <c:ptCount val="17"/>
                <c:pt idx="0" formatCode="0.00E+00">
                  <c:v>1.7001666666666666E-4</c:v>
                </c:pt>
                <c:pt idx="1">
                  <c:v>1.57357E-4</c:v>
                </c:pt>
                <c:pt idx="2">
                  <c:v>7.2260033333333316E-4</c:v>
                </c:pt>
                <c:pt idx="3">
                  <c:v>1.9887866666666669E-3</c:v>
                </c:pt>
                <c:pt idx="4">
                  <c:v>5.7353833333333333E-3</c:v>
                </c:pt>
                <c:pt idx="5">
                  <c:v>2.2002833333333333E-2</c:v>
                </c:pt>
                <c:pt idx="6">
                  <c:v>6.9205599999999992E-2</c:v>
                </c:pt>
                <c:pt idx="7">
                  <c:v>0.25747799999999998</c:v>
                </c:pt>
                <c:pt idx="8">
                  <c:v>0.75049433333333326</c:v>
                </c:pt>
                <c:pt idx="9">
                  <c:v>2.4833400000000001</c:v>
                </c:pt>
                <c:pt idx="10">
                  <c:v>8.26</c:v>
                </c:pt>
                <c:pt idx="11">
                  <c:v>30.146933333333333</c:v>
                </c:pt>
                <c:pt idx="12">
                  <c:v>92.175133333333335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'GenRmf Square'!$AA$1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Square'!$AA$2:$AA$18</c:f>
              <c:numCache>
                <c:formatCode>General</c:formatCode>
                <c:ptCount val="17"/>
                <c:pt idx="0" formatCode="0.00E+00">
                  <c:v>1.0982799999999999E-3</c:v>
                </c:pt>
                <c:pt idx="1">
                  <c:v>1.07007E-3</c:v>
                </c:pt>
                <c:pt idx="2">
                  <c:v>4.1868933333333337E-3</c:v>
                </c:pt>
                <c:pt idx="3">
                  <c:v>1.25998E-2</c:v>
                </c:pt>
                <c:pt idx="4">
                  <c:v>2.7625866666666665E-2</c:v>
                </c:pt>
                <c:pt idx="5">
                  <c:v>0.10360333333333334</c:v>
                </c:pt>
                <c:pt idx="6">
                  <c:v>0.31336166666666659</c:v>
                </c:pt>
                <c:pt idx="7">
                  <c:v>1.0335099999999999</c:v>
                </c:pt>
                <c:pt idx="8">
                  <c:v>2.7532266666666665</c:v>
                </c:pt>
                <c:pt idx="9">
                  <c:v>7.7153466666666661</c:v>
                </c:pt>
                <c:pt idx="10">
                  <c:v>23.231999999999999</c:v>
                </c:pt>
                <c:pt idx="11">
                  <c:v>108.92466666666667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'GenRmf Square'!$AB$1</c:f>
              <c:strCache>
                <c:ptCount val="1"/>
                <c:pt idx="0">
                  <c:v>EK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Square'!$AB$2:$AB$18</c:f>
              <c:numCache>
                <c:formatCode>General</c:formatCode>
                <c:ptCount val="17"/>
                <c:pt idx="0" formatCode="0.00E+00">
                  <c:v>1.2241033333333332E-3</c:v>
                </c:pt>
                <c:pt idx="1">
                  <c:v>1.2169966666666667E-3</c:v>
                </c:pt>
                <c:pt idx="2">
                  <c:v>7.1495133333333329E-3</c:v>
                </c:pt>
                <c:pt idx="3">
                  <c:v>3.5015499999999998E-2</c:v>
                </c:pt>
                <c:pt idx="4">
                  <c:v>0.11049833333333332</c:v>
                </c:pt>
                <c:pt idx="5">
                  <c:v>0.53547599999999995</c:v>
                </c:pt>
                <c:pt idx="6">
                  <c:v>2.4056299999999999</c:v>
                </c:pt>
                <c:pt idx="7">
                  <c:v>11.938833333333333</c:v>
                </c:pt>
                <c:pt idx="8">
                  <c:v>44.25053333333333</c:v>
                </c:pt>
                <c:pt idx="9">
                  <c:v>211.9366666666667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'GenRmf Square'!$AC$1</c:f>
              <c:strCache>
                <c:ptCount val="1"/>
                <c:pt idx="0">
                  <c:v>GT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Square'!$AC$2:$AC$18</c:f>
              <c:numCache>
                <c:formatCode>General</c:formatCode>
                <c:ptCount val="17"/>
                <c:pt idx="0" formatCode="0.00E+00">
                  <c:v>9.2215933333333335E-4</c:v>
                </c:pt>
                <c:pt idx="1">
                  <c:v>9.1505233333333323E-4</c:v>
                </c:pt>
                <c:pt idx="2">
                  <c:v>2.6202266666666666E-3</c:v>
                </c:pt>
                <c:pt idx="3">
                  <c:v>6.5623933333333329E-3</c:v>
                </c:pt>
                <c:pt idx="4">
                  <c:v>1.3568533333333334E-2</c:v>
                </c:pt>
                <c:pt idx="5">
                  <c:v>4.3020666666666672E-2</c:v>
                </c:pt>
                <c:pt idx="6">
                  <c:v>0.114954</c:v>
                </c:pt>
                <c:pt idx="7">
                  <c:v>0.29191266666666665</c:v>
                </c:pt>
                <c:pt idx="8">
                  <c:v>0.58643766666666663</c:v>
                </c:pt>
                <c:pt idx="9">
                  <c:v>1.5530933333333332</c:v>
                </c:pt>
                <c:pt idx="10">
                  <c:v>5.7438333333333338</c:v>
                </c:pt>
                <c:pt idx="11">
                  <c:v>15.126133333333334</c:v>
                </c:pt>
                <c:pt idx="12">
                  <c:v>43.956833333333329</c:v>
                </c:pt>
                <c:pt idx="13">
                  <c:v>164.33366666666666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'GenRmf Square'!$AD$1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Square'!$B$2:$B$18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51</c:v>
                </c:pt>
                <c:pt idx="14">
                  <c:v>64</c:v>
                </c:pt>
                <c:pt idx="15">
                  <c:v>81</c:v>
                </c:pt>
                <c:pt idx="16">
                  <c:v>102</c:v>
                </c:pt>
              </c:numCache>
            </c:numRef>
          </c:xVal>
          <c:yVal>
            <c:numRef>
              <c:f>'GenRmf Square'!$AD$2:$AD$18</c:f>
              <c:numCache>
                <c:formatCode>General</c:formatCode>
                <c:ptCount val="17"/>
                <c:pt idx="0" formatCode="0.00E+00">
                  <c:v>2.6463233333333332E-4</c:v>
                </c:pt>
                <c:pt idx="1">
                  <c:v>2.59413E-4</c:v>
                </c:pt>
                <c:pt idx="2">
                  <c:v>9.0239233333333328E-4</c:v>
                </c:pt>
                <c:pt idx="3">
                  <c:v>2.9227266666666668E-3</c:v>
                </c:pt>
                <c:pt idx="4">
                  <c:v>7.462453333333334E-3</c:v>
                </c:pt>
                <c:pt idx="5">
                  <c:v>2.5325933333333332E-2</c:v>
                </c:pt>
                <c:pt idx="6">
                  <c:v>9.5990433333333333E-2</c:v>
                </c:pt>
                <c:pt idx="7">
                  <c:v>0.40863366666666662</c:v>
                </c:pt>
                <c:pt idx="8">
                  <c:v>1.2308666666666666</c:v>
                </c:pt>
                <c:pt idx="9">
                  <c:v>4.4416433333333343</c:v>
                </c:pt>
                <c:pt idx="10">
                  <c:v>24.726166666666668</c:v>
                </c:pt>
                <c:pt idx="11">
                  <c:v>129.54400000000001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2368"/>
        <c:axId val="122283904"/>
      </c:scatterChart>
      <c:valAx>
        <c:axId val="12228236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83904"/>
        <c:crosses val="autoZero"/>
        <c:crossBetween val="midCat"/>
      </c:valAx>
      <c:valAx>
        <c:axId val="122283904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228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'Wash long'!$F$1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long'!$F$2:$F$14</c:f>
              <c:numCache>
                <c:formatCode>General</c:formatCode>
                <c:ptCount val="13"/>
                <c:pt idx="0">
                  <c:v>4.5581299999999996E-3</c:v>
                </c:pt>
                <c:pt idx="1">
                  <c:v>1.8387999999999998E-2</c:v>
                </c:pt>
                <c:pt idx="2">
                  <c:v>6.3829266666666676E-2</c:v>
                </c:pt>
                <c:pt idx="3">
                  <c:v>0.28065066666666666</c:v>
                </c:pt>
                <c:pt idx="4">
                  <c:v>1.1863966666666668</c:v>
                </c:pt>
                <c:pt idx="5">
                  <c:v>4.6603666666666665</c:v>
                </c:pt>
                <c:pt idx="6">
                  <c:v>15.485300000000001</c:v>
                </c:pt>
                <c:pt idx="7">
                  <c:v>81.588166666666666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'Wash long'!$G$1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long'!$G$2:$G$14</c:f>
              <c:numCache>
                <c:formatCode>General</c:formatCode>
                <c:ptCount val="13"/>
                <c:pt idx="0">
                  <c:v>7.3958866666666654E-5</c:v>
                </c:pt>
                <c:pt idx="1">
                  <c:v>3.9244833333333331E-4</c:v>
                </c:pt>
                <c:pt idx="2">
                  <c:v>2.0828400000000003E-3</c:v>
                </c:pt>
                <c:pt idx="3">
                  <c:v>7.4316433333333322E-3</c:v>
                </c:pt>
                <c:pt idx="4">
                  <c:v>2.9842300000000002E-2</c:v>
                </c:pt>
                <c:pt idx="5">
                  <c:v>0.11058800000000001</c:v>
                </c:pt>
                <c:pt idx="6">
                  <c:v>0.25828066666666666</c:v>
                </c:pt>
                <c:pt idx="7">
                  <c:v>1.5200133333333332</c:v>
                </c:pt>
                <c:pt idx="8">
                  <c:v>10.586633333333333</c:v>
                </c:pt>
                <c:pt idx="9">
                  <c:v>41.0456</c:v>
                </c:pt>
                <c:pt idx="10">
                  <c:v>136.53233333333336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'Wash long'!$H$1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long'!$H$2:$H$14</c:f>
              <c:numCache>
                <c:formatCode>General</c:formatCode>
                <c:ptCount val="13"/>
                <c:pt idx="0">
                  <c:v>1.2581866666666665E-4</c:v>
                </c:pt>
                <c:pt idx="1">
                  <c:v>8.1856666666666675E-3</c:v>
                </c:pt>
                <c:pt idx="2">
                  <c:v>7.138363333333334E-3</c:v>
                </c:pt>
                <c:pt idx="3">
                  <c:v>1.7273933333333335E-2</c:v>
                </c:pt>
                <c:pt idx="4">
                  <c:v>1.0599733333333334</c:v>
                </c:pt>
                <c:pt idx="5">
                  <c:v>5.279913333333333</c:v>
                </c:pt>
                <c:pt idx="6">
                  <c:v>38.705199999999998</c:v>
                </c:pt>
                <c:pt idx="7">
                  <c:v>77.060733333333317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'Wash long'!$I$1</c:f>
              <c:strCache>
                <c:ptCount val="1"/>
                <c:pt idx="0">
                  <c:v>GT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long'!$I$2:$I$14</c:f>
              <c:numCache>
                <c:formatCode>General</c:formatCode>
                <c:ptCount val="13"/>
                <c:pt idx="0">
                  <c:v>1.2853933333333333E-3</c:v>
                </c:pt>
                <c:pt idx="1">
                  <c:v>8.9875533333333337E-3</c:v>
                </c:pt>
                <c:pt idx="2">
                  <c:v>3.4958966666666667E-2</c:v>
                </c:pt>
                <c:pt idx="3">
                  <c:v>0.13880700000000001</c:v>
                </c:pt>
                <c:pt idx="4">
                  <c:v>0.57938066666666665</c:v>
                </c:pt>
                <c:pt idx="5">
                  <c:v>2.2072833333333333</c:v>
                </c:pt>
                <c:pt idx="6">
                  <c:v>5.6935133333333328</c:v>
                </c:pt>
                <c:pt idx="7">
                  <c:v>35.350533333333338</c:v>
                </c:pt>
                <c:pt idx="8">
                  <c:v>167.64266666666666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'Wash long'!$J$1</c:f>
              <c:strCache>
                <c:ptCount val="1"/>
                <c:pt idx="0">
                  <c:v>GT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long'!$J$2:$J$14</c:f>
              <c:numCache>
                <c:formatCode>General</c:formatCode>
                <c:ptCount val="13"/>
                <c:pt idx="0">
                  <c:v>9.9278233333333334E-5</c:v>
                </c:pt>
                <c:pt idx="1">
                  <c:v>5.0049933333333333E-4</c:v>
                </c:pt>
                <c:pt idx="2">
                  <c:v>1.8818400000000001E-3</c:v>
                </c:pt>
                <c:pt idx="3">
                  <c:v>4.5451399999999996E-3</c:v>
                </c:pt>
                <c:pt idx="4">
                  <c:v>1.5330999999999999E-2</c:v>
                </c:pt>
                <c:pt idx="5">
                  <c:v>4.1919000000000005E-2</c:v>
                </c:pt>
                <c:pt idx="6">
                  <c:v>6.8337666666666672E-2</c:v>
                </c:pt>
                <c:pt idx="7">
                  <c:v>0.37419633333333335</c:v>
                </c:pt>
                <c:pt idx="8">
                  <c:v>2.0727366666666662</c:v>
                </c:pt>
                <c:pt idx="9">
                  <c:v>6.7707433333333329</c:v>
                </c:pt>
                <c:pt idx="10">
                  <c:v>22.822800000000001</c:v>
                </c:pt>
                <c:pt idx="11">
                  <c:v>89.714633333333325</c:v>
                </c:pt>
                <c:pt idx="1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'Wash long'!$K$1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long'!$K$2:$K$14</c:f>
              <c:numCache>
                <c:formatCode>General</c:formatCode>
                <c:ptCount val="13"/>
                <c:pt idx="0">
                  <c:v>7.8289999999999998E-5</c:v>
                </c:pt>
                <c:pt idx="1">
                  <c:v>3.6402099999999996E-4</c:v>
                </c:pt>
                <c:pt idx="2">
                  <c:v>1.03243E-3</c:v>
                </c:pt>
                <c:pt idx="3">
                  <c:v>2.2509766666666668E-3</c:v>
                </c:pt>
                <c:pt idx="4">
                  <c:v>6.7358300000000008E-3</c:v>
                </c:pt>
                <c:pt idx="5">
                  <c:v>1.9146099999999999E-2</c:v>
                </c:pt>
                <c:pt idx="6">
                  <c:v>2.9171000000000002E-2</c:v>
                </c:pt>
                <c:pt idx="7">
                  <c:v>7.1709466666666666E-2</c:v>
                </c:pt>
                <c:pt idx="8">
                  <c:v>0.27876266666666666</c:v>
                </c:pt>
                <c:pt idx="9">
                  <c:v>0.93117200000000011</c:v>
                </c:pt>
                <c:pt idx="10">
                  <c:v>1.6892166666666668</c:v>
                </c:pt>
                <c:pt idx="11">
                  <c:v>7.3842933333333329</c:v>
                </c:pt>
                <c:pt idx="12">
                  <c:v>11.729900000000001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'Wash long'!$L$1</c:f>
              <c:strCache>
                <c:ptCount val="1"/>
                <c:pt idx="0">
                  <c:v>GT D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long'!$L$2:$L$14</c:f>
              <c:numCache>
                <c:formatCode>General</c:formatCode>
                <c:ptCount val="13"/>
                <c:pt idx="0">
                  <c:v>9.6313266666666665E-4</c:v>
                </c:pt>
                <c:pt idx="1">
                  <c:v>4.6797766666666664E-2</c:v>
                </c:pt>
                <c:pt idx="2">
                  <c:v>3.7027933333333339E-2</c:v>
                </c:pt>
                <c:pt idx="3">
                  <c:v>8.2945566666666651E-2</c:v>
                </c:pt>
                <c:pt idx="4">
                  <c:v>4.9192599999999995</c:v>
                </c:pt>
                <c:pt idx="5">
                  <c:v>23.143266666666666</c:v>
                </c:pt>
                <c:pt idx="6">
                  <c:v>145.95099999999999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'Wash long'!$M$1</c:f>
              <c:strCache>
                <c:ptCount val="1"/>
                <c:pt idx="0">
                  <c:v>GT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long'!$M$2:$M$14</c:f>
              <c:numCache>
                <c:formatCode>General</c:formatCode>
                <c:ptCount val="13"/>
                <c:pt idx="0">
                  <c:v>3.0522000000000001E-3</c:v>
                </c:pt>
                <c:pt idx="1">
                  <c:v>1.68027E-2</c:v>
                </c:pt>
                <c:pt idx="2">
                  <c:v>6.0323500000000002E-2</c:v>
                </c:pt>
                <c:pt idx="3">
                  <c:v>0.19441666666666668</c:v>
                </c:pt>
                <c:pt idx="4">
                  <c:v>0.70732933333333337</c:v>
                </c:pt>
                <c:pt idx="5">
                  <c:v>2.5521366666666663</c:v>
                </c:pt>
                <c:pt idx="6">
                  <c:v>7.796243333333333</c:v>
                </c:pt>
                <c:pt idx="7">
                  <c:v>40.536833333333334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'Wash long'!$N$1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long'!$N$2:$N$14</c:f>
              <c:numCache>
                <c:formatCode>General</c:formatCode>
                <c:ptCount val="13"/>
                <c:pt idx="0">
                  <c:v>4.5330466666666666E-4</c:v>
                </c:pt>
                <c:pt idx="1">
                  <c:v>1.8076666666666666E-3</c:v>
                </c:pt>
                <c:pt idx="2">
                  <c:v>4.9754700000000001E-3</c:v>
                </c:pt>
                <c:pt idx="3">
                  <c:v>1.6712433333333332E-2</c:v>
                </c:pt>
                <c:pt idx="4">
                  <c:v>3.6814533333333337E-2</c:v>
                </c:pt>
                <c:pt idx="5">
                  <c:v>9.1586866666666669E-2</c:v>
                </c:pt>
                <c:pt idx="6">
                  <c:v>8.2781533333333338E-2</c:v>
                </c:pt>
                <c:pt idx="7">
                  <c:v>0.18861266666666668</c:v>
                </c:pt>
                <c:pt idx="8">
                  <c:v>3.2637100000000001</c:v>
                </c:pt>
                <c:pt idx="9">
                  <c:v>10.660833333333334</c:v>
                </c:pt>
                <c:pt idx="10">
                  <c:v>35.451700000000002</c:v>
                </c:pt>
                <c:pt idx="11">
                  <c:v>138.27666666666667</c:v>
                </c:pt>
                <c:pt idx="12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'Wash long'!$O$1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long'!$O$2:$O$14</c:f>
              <c:numCache>
                <c:formatCode>General</c:formatCode>
                <c:ptCount val="13"/>
                <c:pt idx="0">
                  <c:v>4.7284933333333333E-4</c:v>
                </c:pt>
                <c:pt idx="1">
                  <c:v>1.55514E-3</c:v>
                </c:pt>
                <c:pt idx="2">
                  <c:v>4.0596399999999998E-3</c:v>
                </c:pt>
                <c:pt idx="3">
                  <c:v>9.9379500000000009E-3</c:v>
                </c:pt>
                <c:pt idx="4">
                  <c:v>2.5338533333333333E-2</c:v>
                </c:pt>
                <c:pt idx="5">
                  <c:v>5.2303033333333332E-2</c:v>
                </c:pt>
                <c:pt idx="6">
                  <c:v>7.8253599999999993E-2</c:v>
                </c:pt>
                <c:pt idx="7">
                  <c:v>0.16279066666666667</c:v>
                </c:pt>
                <c:pt idx="8">
                  <c:v>0.90193133333333331</c:v>
                </c:pt>
                <c:pt idx="9">
                  <c:v>2.7609333333333335</c:v>
                </c:pt>
                <c:pt idx="10">
                  <c:v>3.3480566666666665</c:v>
                </c:pt>
                <c:pt idx="11">
                  <c:v>18.347566666666665</c:v>
                </c:pt>
                <c:pt idx="12">
                  <c:v>20.210033333333332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'Wash long'!$P$1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long'!$P$2:$P$14</c:f>
              <c:numCache>
                <c:formatCode>General</c:formatCode>
                <c:ptCount val="13"/>
                <c:pt idx="0">
                  <c:v>0.388986</c:v>
                </c:pt>
                <c:pt idx="1">
                  <c:v>1.6879866666666665</c:v>
                </c:pt>
                <c:pt idx="2">
                  <c:v>5.91655</c:v>
                </c:pt>
                <c:pt idx="3">
                  <c:v>133.46100000000001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'Wash long'!$Q$1</c:f>
              <c:strCache>
                <c:ptCount val="1"/>
                <c:pt idx="0">
                  <c:v>KR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long'!$Q$2:$Q$14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'Wash long'!$R$1</c:f>
              <c:strCache>
                <c:ptCount val="1"/>
                <c:pt idx="0">
                  <c:v>KR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long'!$R$2:$R$14</c:f>
              <c:numCache>
                <c:formatCode>General</c:formatCode>
                <c:ptCount val="13"/>
                <c:pt idx="0">
                  <c:v>0.39433566666666664</c:v>
                </c:pt>
                <c:pt idx="1">
                  <c:v>1.7127233333333332</c:v>
                </c:pt>
                <c:pt idx="2">
                  <c:v>5.9804166666666667</c:v>
                </c:pt>
                <c:pt idx="3">
                  <c:v>83.112966666666679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'Wash long'!$S$1</c:f>
              <c:strCache>
                <c:ptCount val="1"/>
                <c:pt idx="0">
                  <c:v>KR LM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long'!$S$2:$S$14</c:f>
              <c:numCache>
                <c:formatCode>General</c:formatCode>
                <c:ptCount val="13"/>
                <c:pt idx="0">
                  <c:v>1.1580266666666665E-3</c:v>
                </c:pt>
                <c:pt idx="1">
                  <c:v>1.6664333333333333E-2</c:v>
                </c:pt>
                <c:pt idx="2">
                  <c:v>1.6610700000000003E-2</c:v>
                </c:pt>
                <c:pt idx="3">
                  <c:v>4.4975966666666665E-2</c:v>
                </c:pt>
                <c:pt idx="4">
                  <c:v>3.1770499999999999</c:v>
                </c:pt>
                <c:pt idx="5">
                  <c:v>14.573066666666668</c:v>
                </c:pt>
                <c:pt idx="6">
                  <c:v>146.56433333333334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'Wash long'!$T$1</c:f>
              <c:strCache>
                <c:ptCount val="1"/>
                <c:pt idx="0">
                  <c:v>KR LM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long'!$T$2:$T$14</c:f>
              <c:numCache>
                <c:formatCode>General</c:formatCode>
                <c:ptCount val="13"/>
                <c:pt idx="0">
                  <c:v>1.9678E-3</c:v>
                </c:pt>
                <c:pt idx="1">
                  <c:v>9.0909699999999986E-3</c:v>
                </c:pt>
                <c:pt idx="2">
                  <c:v>3.7847933333333333E-2</c:v>
                </c:pt>
                <c:pt idx="3">
                  <c:v>0.14114066666666666</c:v>
                </c:pt>
                <c:pt idx="4">
                  <c:v>0.56011599999999995</c:v>
                </c:pt>
                <c:pt idx="5">
                  <c:v>2.1111133333333334</c:v>
                </c:pt>
                <c:pt idx="6">
                  <c:v>5.3459233333333342</c:v>
                </c:pt>
                <c:pt idx="7">
                  <c:v>35.083333333333336</c:v>
                </c:pt>
                <c:pt idx="8">
                  <c:v>145.60333333333332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'Wash long'!$U$1</c:f>
              <c:strCache>
                <c:ptCount val="1"/>
                <c:pt idx="0">
                  <c:v>KR LM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long'!$U$2:$U$14</c:f>
              <c:numCache>
                <c:formatCode>General</c:formatCode>
                <c:ptCount val="13"/>
                <c:pt idx="0">
                  <c:v>3.771133333333333E-3</c:v>
                </c:pt>
                <c:pt idx="1">
                  <c:v>1.28673E-2</c:v>
                </c:pt>
                <c:pt idx="2">
                  <c:v>5.1574000000000002E-2</c:v>
                </c:pt>
                <c:pt idx="3">
                  <c:v>0.16460833333333333</c:v>
                </c:pt>
                <c:pt idx="4">
                  <c:v>0.55270799999999998</c:v>
                </c:pt>
                <c:pt idx="5">
                  <c:v>1.7471066666666666</c:v>
                </c:pt>
                <c:pt idx="6">
                  <c:v>5.2213600000000007</c:v>
                </c:pt>
                <c:pt idx="7">
                  <c:v>30.233733333333333</c:v>
                </c:pt>
                <c:pt idx="8">
                  <c:v>107.82100000000001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'Wash long'!$V$1</c:f>
              <c:strCache>
                <c:ptCount val="1"/>
                <c:pt idx="0">
                  <c:v>KR LM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long'!$V$2:$V$14</c:f>
              <c:numCache>
                <c:formatCode>General</c:formatCode>
                <c:ptCount val="13"/>
                <c:pt idx="0">
                  <c:v>1.1842333333333332E-3</c:v>
                </c:pt>
                <c:pt idx="1">
                  <c:v>3.3237166666666667E-3</c:v>
                </c:pt>
                <c:pt idx="2">
                  <c:v>9.1975800000000021E-3</c:v>
                </c:pt>
                <c:pt idx="3">
                  <c:v>2.2584966666666668E-2</c:v>
                </c:pt>
                <c:pt idx="4">
                  <c:v>9.3840166666666669E-2</c:v>
                </c:pt>
                <c:pt idx="5">
                  <c:v>0.28970533333333331</c:v>
                </c:pt>
                <c:pt idx="6">
                  <c:v>0.67618</c:v>
                </c:pt>
                <c:pt idx="7">
                  <c:v>2.49438</c:v>
                </c:pt>
                <c:pt idx="8">
                  <c:v>10.7308</c:v>
                </c:pt>
                <c:pt idx="9">
                  <c:v>33.174366666666664</c:v>
                </c:pt>
                <c:pt idx="10">
                  <c:v>101.676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'Wash long'!$W$1</c:f>
              <c:strCache>
                <c:ptCount val="1"/>
                <c:pt idx="0">
                  <c:v>KR LM D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long'!$W$2:$W$14</c:f>
              <c:numCache>
                <c:formatCode>General</c:formatCode>
                <c:ptCount val="13"/>
                <c:pt idx="0">
                  <c:v>1.8715233333333331E-3</c:v>
                </c:pt>
                <c:pt idx="1">
                  <c:v>4.4522066666666665E-2</c:v>
                </c:pt>
                <c:pt idx="2">
                  <c:v>3.9649200000000002E-2</c:v>
                </c:pt>
                <c:pt idx="3">
                  <c:v>0.100842</c:v>
                </c:pt>
                <c:pt idx="4">
                  <c:v>8.0541033333333338</c:v>
                </c:pt>
                <c:pt idx="5">
                  <c:v>45.022400000000005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'Wash long'!$X$1</c:f>
              <c:strCache>
                <c:ptCount val="1"/>
                <c:pt idx="0">
                  <c:v>KR LM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long'!$X$2:$X$14</c:f>
              <c:numCache>
                <c:formatCode>General</c:formatCode>
                <c:ptCount val="13"/>
                <c:pt idx="0">
                  <c:v>4.5771333333333329E-3</c:v>
                </c:pt>
                <c:pt idx="1">
                  <c:v>2.4459433333333336E-2</c:v>
                </c:pt>
                <c:pt idx="2">
                  <c:v>0.104925</c:v>
                </c:pt>
                <c:pt idx="3">
                  <c:v>0.422261</c:v>
                </c:pt>
                <c:pt idx="4">
                  <c:v>1.8228600000000001</c:v>
                </c:pt>
                <c:pt idx="5">
                  <c:v>6.5896599999999994</c:v>
                </c:pt>
                <c:pt idx="6">
                  <c:v>17.446733333333331</c:v>
                </c:pt>
                <c:pt idx="7">
                  <c:v>85.693433333333317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'Wash long'!$Y$1</c:f>
              <c:strCache>
                <c:ptCount val="1"/>
                <c:pt idx="0">
                  <c:v>KR LM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long'!$Y$2:$Y$14</c:f>
              <c:numCache>
                <c:formatCode>General</c:formatCode>
                <c:ptCount val="13"/>
                <c:pt idx="0">
                  <c:v>5.4699733333333335E-3</c:v>
                </c:pt>
                <c:pt idx="1">
                  <c:v>2.986016666666667E-2</c:v>
                </c:pt>
                <c:pt idx="2">
                  <c:v>0.11561266666666668</c:v>
                </c:pt>
                <c:pt idx="3">
                  <c:v>0.42751</c:v>
                </c:pt>
                <c:pt idx="4">
                  <c:v>1.7347933333333334</c:v>
                </c:pt>
                <c:pt idx="5">
                  <c:v>5.83833</c:v>
                </c:pt>
                <c:pt idx="6">
                  <c:v>16.963733333333334</c:v>
                </c:pt>
                <c:pt idx="7">
                  <c:v>77.275033333333326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'Wash long'!$Z$1</c:f>
              <c:strCache>
                <c:ptCount val="1"/>
                <c:pt idx="0">
                  <c:v>KR LM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long'!$Z$2:$Z$14</c:f>
              <c:numCache>
                <c:formatCode>General</c:formatCode>
                <c:ptCount val="13"/>
                <c:pt idx="0">
                  <c:v>1.9564733333333334E-3</c:v>
                </c:pt>
                <c:pt idx="1">
                  <c:v>6.3077333333333326E-3</c:v>
                </c:pt>
                <c:pt idx="2">
                  <c:v>1.7754500000000003E-2</c:v>
                </c:pt>
                <c:pt idx="3">
                  <c:v>4.5698066666666669E-2</c:v>
                </c:pt>
                <c:pt idx="4">
                  <c:v>0.17886633333333335</c:v>
                </c:pt>
                <c:pt idx="5">
                  <c:v>0.53006699999999995</c:v>
                </c:pt>
                <c:pt idx="6">
                  <c:v>0.8039626666666666</c:v>
                </c:pt>
                <c:pt idx="7">
                  <c:v>2.3610699999999998</c:v>
                </c:pt>
                <c:pt idx="8">
                  <c:v>8.1508966666666662</c:v>
                </c:pt>
                <c:pt idx="9">
                  <c:v>15.362366666666667</c:v>
                </c:pt>
                <c:pt idx="10">
                  <c:v>33.392600000000002</c:v>
                </c:pt>
                <c:pt idx="11">
                  <c:v>94.52643333333333</c:v>
                </c:pt>
                <c:pt idx="12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'Wash long'!$AA$1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long'!$AA$2:$AA$14</c:f>
              <c:numCache>
                <c:formatCode>General</c:formatCode>
                <c:ptCount val="13"/>
                <c:pt idx="0">
                  <c:v>4.55862E-2</c:v>
                </c:pt>
                <c:pt idx="1">
                  <c:v>0.116387</c:v>
                </c:pt>
                <c:pt idx="2">
                  <c:v>0.33538333333333331</c:v>
                </c:pt>
                <c:pt idx="3">
                  <c:v>0.90922366666666665</c:v>
                </c:pt>
                <c:pt idx="4">
                  <c:v>2.4161666666666668</c:v>
                </c:pt>
                <c:pt idx="5">
                  <c:v>5.8732300000000004</c:v>
                </c:pt>
                <c:pt idx="6">
                  <c:v>12.791066666666666</c:v>
                </c:pt>
                <c:pt idx="7">
                  <c:v>25.682166666666671</c:v>
                </c:pt>
                <c:pt idx="8">
                  <c:v>90.296233333333348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'Wash long'!$AB$1</c:f>
              <c:strCache>
                <c:ptCount val="1"/>
                <c:pt idx="0">
                  <c:v>EK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long'!$AB$2:$AB$14</c:f>
              <c:numCache>
                <c:formatCode>General</c:formatCode>
                <c:ptCount val="13"/>
                <c:pt idx="0">
                  <c:v>0.19159666666666664</c:v>
                </c:pt>
                <c:pt idx="1">
                  <c:v>0.77600099999999994</c:v>
                </c:pt>
                <c:pt idx="2">
                  <c:v>3.0569366666666666</c:v>
                </c:pt>
                <c:pt idx="3">
                  <c:v>12.1327</c:v>
                </c:pt>
                <c:pt idx="4">
                  <c:v>49.316200000000002</c:v>
                </c:pt>
                <c:pt idx="5">
                  <c:v>228.59433333333334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'Wash long'!$AC$1</c:f>
              <c:strCache>
                <c:ptCount val="1"/>
                <c:pt idx="0">
                  <c:v>GT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long'!$AC$2:$AC$14</c:f>
              <c:numCache>
                <c:formatCode>General</c:formatCode>
                <c:ptCount val="13"/>
                <c:pt idx="0">
                  <c:v>7.290433333333333E-3</c:v>
                </c:pt>
                <c:pt idx="1">
                  <c:v>2.4574033333333339E-2</c:v>
                </c:pt>
                <c:pt idx="2">
                  <c:v>6.5415466666666658E-2</c:v>
                </c:pt>
                <c:pt idx="3">
                  <c:v>0.15026633333333334</c:v>
                </c:pt>
                <c:pt idx="4">
                  <c:v>0.45917933333333333</c:v>
                </c:pt>
                <c:pt idx="5">
                  <c:v>1.3434866666666665</c:v>
                </c:pt>
                <c:pt idx="6">
                  <c:v>3.4272899999999997</c:v>
                </c:pt>
                <c:pt idx="7">
                  <c:v>12.080166666666665</c:v>
                </c:pt>
                <c:pt idx="8">
                  <c:v>46.699966666666661</c:v>
                </c:pt>
                <c:pt idx="9">
                  <c:v>182.90033333333335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'Wash long'!$AD$1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long'!$C$2:$C$14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1048576</c:v>
                </c:pt>
              </c:numCache>
            </c:numRef>
          </c:xVal>
          <c:yVal>
            <c:numRef>
              <c:f>'Wash long'!$AD$2:$AD$14</c:f>
              <c:numCache>
                <c:formatCode>General</c:formatCode>
                <c:ptCount val="13"/>
                <c:pt idx="0">
                  <c:v>1.9843533333333331E-3</c:v>
                </c:pt>
                <c:pt idx="1">
                  <c:v>6.8705533333333338E-3</c:v>
                </c:pt>
                <c:pt idx="2">
                  <c:v>4.2314499999999998E-2</c:v>
                </c:pt>
                <c:pt idx="3">
                  <c:v>0.14798666666666668</c:v>
                </c:pt>
                <c:pt idx="4">
                  <c:v>0.70276933333333336</c:v>
                </c:pt>
                <c:pt idx="5">
                  <c:v>1.7444733333333333</c:v>
                </c:pt>
                <c:pt idx="6">
                  <c:v>2.6171700000000002</c:v>
                </c:pt>
                <c:pt idx="7">
                  <c:v>8.6790733333333332</c:v>
                </c:pt>
                <c:pt idx="8">
                  <c:v>31.746433333333332</c:v>
                </c:pt>
                <c:pt idx="9">
                  <c:v>103.31233333333334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2912"/>
        <c:axId val="122584448"/>
      </c:scatterChart>
      <c:valAx>
        <c:axId val="12258291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584448"/>
        <c:crosses val="autoZero"/>
        <c:crossBetween val="midCat"/>
      </c:valAx>
      <c:valAx>
        <c:axId val="1225844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8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'Wash wide'!$E$1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wide'!$E$2:$E$17</c:f>
              <c:numCache>
                <c:formatCode>General</c:formatCode>
                <c:ptCount val="16"/>
                <c:pt idx="0">
                  <c:v>2.75391E-3</c:v>
                </c:pt>
                <c:pt idx="1">
                  <c:v>1.52435E-2</c:v>
                </c:pt>
                <c:pt idx="2">
                  <c:v>6.0453233333333335E-2</c:v>
                </c:pt>
                <c:pt idx="3">
                  <c:v>0.22081499999999998</c:v>
                </c:pt>
                <c:pt idx="4">
                  <c:v>1.1787033333333334</c:v>
                </c:pt>
                <c:pt idx="5">
                  <c:v>5.1081533333333331</c:v>
                </c:pt>
                <c:pt idx="6">
                  <c:v>20.86096666666667</c:v>
                </c:pt>
                <c:pt idx="7">
                  <c:v>145.99433333333334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'Wash wide'!$F$1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wide'!$F$2:$F$17</c:f>
              <c:numCache>
                <c:formatCode>General</c:formatCode>
                <c:ptCount val="16"/>
                <c:pt idx="0">
                  <c:v>2.6485300000000001E-4</c:v>
                </c:pt>
                <c:pt idx="1">
                  <c:v>9.4147633333333328E-4</c:v>
                </c:pt>
                <c:pt idx="2">
                  <c:v>2.1687933333333332E-3</c:v>
                </c:pt>
                <c:pt idx="3">
                  <c:v>4.2297599999999999E-3</c:v>
                </c:pt>
                <c:pt idx="4">
                  <c:v>3.0909466666666663E-2</c:v>
                </c:pt>
                <c:pt idx="5">
                  <c:v>7.7359400000000009E-2</c:v>
                </c:pt>
                <c:pt idx="6">
                  <c:v>0.15607166666666666</c:v>
                </c:pt>
                <c:pt idx="7">
                  <c:v>0.71550733333333338</c:v>
                </c:pt>
                <c:pt idx="8">
                  <c:v>1.9599566666666668</c:v>
                </c:pt>
                <c:pt idx="9">
                  <c:v>6.2891766666666662</c:v>
                </c:pt>
                <c:pt idx="10">
                  <c:v>20.502466666666667</c:v>
                </c:pt>
                <c:pt idx="11">
                  <c:v>56.474199999999996</c:v>
                </c:pt>
                <c:pt idx="12">
                  <c:v>144.39199999999997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'Wash wide'!$G$1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wide'!$G$2:$G$17</c:f>
              <c:numCache>
                <c:formatCode>General</c:formatCode>
                <c:ptCount val="16"/>
                <c:pt idx="0">
                  <c:v>5.3978866666666665E-3</c:v>
                </c:pt>
                <c:pt idx="1">
                  <c:v>8.4927200000000005E-3</c:v>
                </c:pt>
                <c:pt idx="2">
                  <c:v>6.9627133333333327E-2</c:v>
                </c:pt>
                <c:pt idx="3">
                  <c:v>0.13798166666666667</c:v>
                </c:pt>
                <c:pt idx="4">
                  <c:v>1.0411366666666666</c:v>
                </c:pt>
                <c:pt idx="5">
                  <c:v>2.0397633333333332</c:v>
                </c:pt>
                <c:pt idx="6">
                  <c:v>38.725333333333332</c:v>
                </c:pt>
                <c:pt idx="7">
                  <c:v>174.45866666666666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'Wash wide'!$H$1</c:f>
              <c:strCache>
                <c:ptCount val="1"/>
                <c:pt idx="0">
                  <c:v>GT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wide'!$H$2:$H$17</c:f>
              <c:numCache>
                <c:formatCode>General</c:formatCode>
                <c:ptCount val="16"/>
                <c:pt idx="0">
                  <c:v>7.003883333333333E-4</c:v>
                </c:pt>
                <c:pt idx="1">
                  <c:v>4.1067166666666662E-3</c:v>
                </c:pt>
                <c:pt idx="2">
                  <c:v>2.3467600000000002E-2</c:v>
                </c:pt>
                <c:pt idx="3">
                  <c:v>9.8513299999999984E-2</c:v>
                </c:pt>
                <c:pt idx="4">
                  <c:v>0.57880399999999999</c:v>
                </c:pt>
                <c:pt idx="5">
                  <c:v>2.978286666666667</c:v>
                </c:pt>
                <c:pt idx="6">
                  <c:v>12.958599999999999</c:v>
                </c:pt>
                <c:pt idx="7">
                  <c:v>104.40899999999999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'Wash wide'!$I$1</c:f>
              <c:strCache>
                <c:ptCount val="1"/>
                <c:pt idx="0">
                  <c:v>GT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wide'!$I$2:$I$17</c:f>
              <c:numCache>
                <c:formatCode>General</c:formatCode>
                <c:ptCount val="16"/>
                <c:pt idx="0">
                  <c:v>2.0199866666666667E-4</c:v>
                </c:pt>
                <c:pt idx="1">
                  <c:v>8.4364166666666665E-4</c:v>
                </c:pt>
                <c:pt idx="2">
                  <c:v>1.9518066666666667E-3</c:v>
                </c:pt>
                <c:pt idx="3">
                  <c:v>3.5304800000000003E-3</c:v>
                </c:pt>
                <c:pt idx="4">
                  <c:v>1.5270066666666665E-2</c:v>
                </c:pt>
                <c:pt idx="5">
                  <c:v>3.9144199999999997E-2</c:v>
                </c:pt>
                <c:pt idx="6">
                  <c:v>6.8477133333333329E-2</c:v>
                </c:pt>
                <c:pt idx="7">
                  <c:v>0.29198400000000002</c:v>
                </c:pt>
                <c:pt idx="8">
                  <c:v>0.6895150000000001</c:v>
                </c:pt>
                <c:pt idx="9">
                  <c:v>2.1163566666666669</c:v>
                </c:pt>
                <c:pt idx="10">
                  <c:v>8.5030333333333328</c:v>
                </c:pt>
                <c:pt idx="11">
                  <c:v>31.832433333333331</c:v>
                </c:pt>
                <c:pt idx="12">
                  <c:v>100.36623333333334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'Wash wide'!$J$1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wide'!$J$2:$J$17</c:f>
              <c:numCache>
                <c:formatCode>General</c:formatCode>
                <c:ptCount val="16"/>
                <c:pt idx="0">
                  <c:v>1.2770733333333334E-4</c:v>
                </c:pt>
                <c:pt idx="1">
                  <c:v>3.2937333333333331E-4</c:v>
                </c:pt>
                <c:pt idx="2">
                  <c:v>1.0296523333333334E-3</c:v>
                </c:pt>
                <c:pt idx="3">
                  <c:v>1.7894566666666666E-3</c:v>
                </c:pt>
                <c:pt idx="4">
                  <c:v>6.4567599999999998E-3</c:v>
                </c:pt>
                <c:pt idx="5">
                  <c:v>1.9258899999999999E-2</c:v>
                </c:pt>
                <c:pt idx="6">
                  <c:v>5.2897166666666662E-2</c:v>
                </c:pt>
                <c:pt idx="7">
                  <c:v>0.18442966666666669</c:v>
                </c:pt>
                <c:pt idx="8">
                  <c:v>0.55919200000000002</c:v>
                </c:pt>
                <c:pt idx="9">
                  <c:v>1.6808733333333334</c:v>
                </c:pt>
                <c:pt idx="10">
                  <c:v>6.6792866666666662</c:v>
                </c:pt>
                <c:pt idx="11">
                  <c:v>22.853533333333335</c:v>
                </c:pt>
                <c:pt idx="12">
                  <c:v>73.2423</c:v>
                </c:pt>
                <c:pt idx="13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'Wash wide'!$K$1</c:f>
              <c:strCache>
                <c:ptCount val="1"/>
                <c:pt idx="0">
                  <c:v>GT D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wide'!$K$2:$K$17</c:f>
              <c:numCache>
                <c:formatCode>General</c:formatCode>
                <c:ptCount val="16"/>
                <c:pt idx="0">
                  <c:v>2.8930999999999998E-2</c:v>
                </c:pt>
                <c:pt idx="1">
                  <c:v>4.8038299999999999E-2</c:v>
                </c:pt>
                <c:pt idx="2">
                  <c:v>0.36606899999999998</c:v>
                </c:pt>
                <c:pt idx="3">
                  <c:v>0.74322066666666664</c:v>
                </c:pt>
                <c:pt idx="4">
                  <c:v>4.8770699999999998</c:v>
                </c:pt>
                <c:pt idx="5">
                  <c:v>9.6547900000000002</c:v>
                </c:pt>
                <c:pt idx="6">
                  <c:v>149.61933333333332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'Wash wide'!$L$1</c:f>
              <c:strCache>
                <c:ptCount val="1"/>
                <c:pt idx="0">
                  <c:v>GT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wide'!$L$2:$L$17</c:f>
              <c:numCache>
                <c:formatCode>General</c:formatCode>
                <c:ptCount val="16"/>
                <c:pt idx="0">
                  <c:v>1.8292100000000002E-3</c:v>
                </c:pt>
                <c:pt idx="1">
                  <c:v>7.377473333333333E-3</c:v>
                </c:pt>
                <c:pt idx="2">
                  <c:v>3.3340100000000004E-2</c:v>
                </c:pt>
                <c:pt idx="3">
                  <c:v>0.14217366666666667</c:v>
                </c:pt>
                <c:pt idx="4">
                  <c:v>0.70843933333333331</c:v>
                </c:pt>
                <c:pt idx="5">
                  <c:v>3.7656600000000005</c:v>
                </c:pt>
                <c:pt idx="6">
                  <c:v>17.924766666666667</c:v>
                </c:pt>
                <c:pt idx="7">
                  <c:v>135.53566666666669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'Wash wide'!$M$1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wide'!$M$2:$M$17</c:f>
              <c:numCache>
                <c:formatCode>General</c:formatCode>
                <c:ptCount val="16"/>
                <c:pt idx="0">
                  <c:v>7.1493766666666677E-4</c:v>
                </c:pt>
                <c:pt idx="1">
                  <c:v>1.8482033333333335E-3</c:v>
                </c:pt>
                <c:pt idx="2">
                  <c:v>4.0241066666666667E-3</c:v>
                </c:pt>
                <c:pt idx="3">
                  <c:v>9.5162899999999984E-3</c:v>
                </c:pt>
                <c:pt idx="4">
                  <c:v>3.7023733333333336E-2</c:v>
                </c:pt>
                <c:pt idx="5">
                  <c:v>8.7905366666666665E-2</c:v>
                </c:pt>
                <c:pt idx="6">
                  <c:v>0.176312</c:v>
                </c:pt>
                <c:pt idx="7">
                  <c:v>0.71137499999999998</c:v>
                </c:pt>
                <c:pt idx="8">
                  <c:v>1.1878766666666667</c:v>
                </c:pt>
                <c:pt idx="9">
                  <c:v>3.5429266666666663</c:v>
                </c:pt>
                <c:pt idx="10">
                  <c:v>13.077433333333333</c:v>
                </c:pt>
                <c:pt idx="11">
                  <c:v>47.785433333333337</c:v>
                </c:pt>
                <c:pt idx="12">
                  <c:v>140.107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'Wash wide'!$N$1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wide'!$N$2:$N$17</c:f>
              <c:numCache>
                <c:formatCode>General</c:formatCode>
                <c:ptCount val="16"/>
                <c:pt idx="0">
                  <c:v>7.0072366666666663E-4</c:v>
                </c:pt>
                <c:pt idx="1">
                  <c:v>1.6615266666666665E-3</c:v>
                </c:pt>
                <c:pt idx="2">
                  <c:v>3.9363766666666673E-3</c:v>
                </c:pt>
                <c:pt idx="3">
                  <c:v>7.9198366666666659E-3</c:v>
                </c:pt>
                <c:pt idx="4">
                  <c:v>2.3725E-2</c:v>
                </c:pt>
                <c:pt idx="5">
                  <c:v>6.0609266666666661E-2</c:v>
                </c:pt>
                <c:pt idx="6">
                  <c:v>0.14643200000000001</c:v>
                </c:pt>
                <c:pt idx="7">
                  <c:v>0.44929599999999997</c:v>
                </c:pt>
                <c:pt idx="8">
                  <c:v>0.88484166666666664</c:v>
                </c:pt>
                <c:pt idx="9">
                  <c:v>2.6091599999999997</c:v>
                </c:pt>
                <c:pt idx="10">
                  <c:v>8.9897733333333321</c:v>
                </c:pt>
                <c:pt idx="11">
                  <c:v>25.540766666666666</c:v>
                </c:pt>
                <c:pt idx="12">
                  <c:v>80.798999999999992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'Wash wide'!$O$1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wide'!$O$2:$O$17</c:f>
              <c:numCache>
                <c:formatCode>General</c:formatCode>
                <c:ptCount val="16"/>
                <c:pt idx="0">
                  <c:v>0.36390433333333333</c:v>
                </c:pt>
                <c:pt idx="1">
                  <c:v>1.3576699999999999</c:v>
                </c:pt>
                <c:pt idx="2">
                  <c:v>6.1655366666666671</c:v>
                </c:pt>
                <c:pt idx="3">
                  <c:v>142.452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'Wash wide'!$P$1</c:f>
              <c:strCache>
                <c:ptCount val="1"/>
                <c:pt idx="0">
                  <c:v>KR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wide'!$P$2:$P$17</c:f>
              <c:numCache>
                <c:formatCode>General</c:formatCode>
                <c:ptCount val="16"/>
                <c:pt idx="0">
                  <c:v>0.39061133333333337</c:v>
                </c:pt>
                <c:pt idx="1">
                  <c:v>1.4707999999999999</c:v>
                </c:pt>
                <c:pt idx="2">
                  <c:v>7.2695866666666662</c:v>
                </c:pt>
                <c:pt idx="3">
                  <c:v>147.54333333333332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'Wash wide'!$Q$1</c:f>
              <c:strCache>
                <c:ptCount val="1"/>
                <c:pt idx="0">
                  <c:v>KR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wide'!$Q$2:$Q$17</c:f>
              <c:numCache>
                <c:formatCode>General</c:formatCode>
                <c:ptCount val="16"/>
                <c:pt idx="0">
                  <c:v>0.35205533333333333</c:v>
                </c:pt>
                <c:pt idx="1">
                  <c:v>1.3583033333333334</c:v>
                </c:pt>
                <c:pt idx="2">
                  <c:v>6.1763400000000006</c:v>
                </c:pt>
                <c:pt idx="3">
                  <c:v>87.475500000000011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'Wash wide'!$R$1</c:f>
              <c:strCache>
                <c:ptCount val="1"/>
                <c:pt idx="0">
                  <c:v>KR LM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wide'!$R$2:$R$17</c:f>
              <c:numCache>
                <c:formatCode>General</c:formatCode>
                <c:ptCount val="16"/>
                <c:pt idx="0">
                  <c:v>1.4494433333333334E-2</c:v>
                </c:pt>
                <c:pt idx="1">
                  <c:v>2.6764399999999997E-2</c:v>
                </c:pt>
                <c:pt idx="2">
                  <c:v>0.22545166666666669</c:v>
                </c:pt>
                <c:pt idx="3">
                  <c:v>0.41010200000000002</c:v>
                </c:pt>
                <c:pt idx="4">
                  <c:v>3.1701933333333332</c:v>
                </c:pt>
                <c:pt idx="5">
                  <c:v>4.7110133333333337</c:v>
                </c:pt>
                <c:pt idx="6">
                  <c:v>118.32600000000001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'Wash wide'!$S$1</c:f>
              <c:strCache>
                <c:ptCount val="1"/>
                <c:pt idx="0">
                  <c:v>KR LM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wide'!$S$2:$S$17</c:f>
              <c:numCache>
                <c:formatCode>General</c:formatCode>
                <c:ptCount val="16"/>
                <c:pt idx="0">
                  <c:v>1.5263766666666666E-3</c:v>
                </c:pt>
                <c:pt idx="1">
                  <c:v>5.7391566666666659E-3</c:v>
                </c:pt>
                <c:pt idx="2">
                  <c:v>2.6819933333333334E-2</c:v>
                </c:pt>
                <c:pt idx="3">
                  <c:v>8.5569066666666679E-2</c:v>
                </c:pt>
                <c:pt idx="4">
                  <c:v>0.56286700000000001</c:v>
                </c:pt>
                <c:pt idx="5">
                  <c:v>2.6020233333333334</c:v>
                </c:pt>
                <c:pt idx="6">
                  <c:v>11.579233333333333</c:v>
                </c:pt>
                <c:pt idx="7">
                  <c:v>92.963566666666679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'Wash wide'!$T$1</c:f>
              <c:strCache>
                <c:ptCount val="1"/>
                <c:pt idx="0">
                  <c:v>KR LM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wide'!$T$2:$T$17</c:f>
              <c:numCache>
                <c:formatCode>General</c:formatCode>
                <c:ptCount val="16"/>
                <c:pt idx="0">
                  <c:v>2.2246600000000003E-3</c:v>
                </c:pt>
                <c:pt idx="1">
                  <c:v>8.6585433333333326E-3</c:v>
                </c:pt>
                <c:pt idx="2">
                  <c:v>3.2820299999999997E-2</c:v>
                </c:pt>
                <c:pt idx="3">
                  <c:v>0.14141099999999998</c:v>
                </c:pt>
                <c:pt idx="4">
                  <c:v>0.55762699999999998</c:v>
                </c:pt>
                <c:pt idx="5">
                  <c:v>2.2807633333333333</c:v>
                </c:pt>
                <c:pt idx="6">
                  <c:v>9.3985666666666656</c:v>
                </c:pt>
                <c:pt idx="7">
                  <c:v>69.125500000000002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'Wash wide'!$U$1</c:f>
              <c:strCache>
                <c:ptCount val="1"/>
                <c:pt idx="0">
                  <c:v>KR LM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wide'!$U$2:$U$17</c:f>
              <c:numCache>
                <c:formatCode>General</c:formatCode>
                <c:ptCount val="16"/>
                <c:pt idx="0">
                  <c:v>1.2641899999999999E-3</c:v>
                </c:pt>
                <c:pt idx="1">
                  <c:v>3.3827933333333334E-3</c:v>
                </c:pt>
                <c:pt idx="2">
                  <c:v>1.1198766666666667E-2</c:v>
                </c:pt>
                <c:pt idx="3">
                  <c:v>1.8873433333333332E-2</c:v>
                </c:pt>
                <c:pt idx="4">
                  <c:v>9.31617E-2</c:v>
                </c:pt>
                <c:pt idx="5">
                  <c:v>0.25515166666666667</c:v>
                </c:pt>
                <c:pt idx="6">
                  <c:v>0.82261666666666666</c:v>
                </c:pt>
                <c:pt idx="7">
                  <c:v>3.5958133333333335</c:v>
                </c:pt>
                <c:pt idx="8">
                  <c:v>9.4579400000000007</c:v>
                </c:pt>
                <c:pt idx="9">
                  <c:v>31.091066666666666</c:v>
                </c:pt>
                <c:pt idx="10">
                  <c:v>118.37033333333333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'Wash wide'!$V$1</c:f>
              <c:strCache>
                <c:ptCount val="1"/>
                <c:pt idx="0">
                  <c:v>KR LM D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wide'!$V$2:$V$17</c:f>
              <c:numCache>
                <c:formatCode>General</c:formatCode>
                <c:ptCount val="16"/>
                <c:pt idx="0">
                  <c:v>3.8245966666666666E-2</c:v>
                </c:pt>
                <c:pt idx="1">
                  <c:v>6.413116666666667E-2</c:v>
                </c:pt>
                <c:pt idx="2">
                  <c:v>0.60236299999999998</c:v>
                </c:pt>
                <c:pt idx="3">
                  <c:v>1.1639100000000002</c:v>
                </c:pt>
                <c:pt idx="4">
                  <c:v>8.0773399999999995</c:v>
                </c:pt>
                <c:pt idx="5">
                  <c:v>15.426166666666667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'Wash wide'!$W$1</c:f>
              <c:strCache>
                <c:ptCount val="1"/>
                <c:pt idx="0">
                  <c:v>KR LM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wide'!$W$2:$W$17</c:f>
              <c:numCache>
                <c:formatCode>General</c:formatCode>
                <c:ptCount val="16"/>
                <c:pt idx="0">
                  <c:v>3.7250533333333335E-3</c:v>
                </c:pt>
                <c:pt idx="1">
                  <c:v>1.6062566666666667E-2</c:v>
                </c:pt>
                <c:pt idx="2">
                  <c:v>7.2180499999999995E-2</c:v>
                </c:pt>
                <c:pt idx="3">
                  <c:v>0.26525366666666667</c:v>
                </c:pt>
                <c:pt idx="4">
                  <c:v>1.8108500000000001</c:v>
                </c:pt>
                <c:pt idx="5">
                  <c:v>7.9386200000000002</c:v>
                </c:pt>
                <c:pt idx="6">
                  <c:v>38.530999999999999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'Wash wide'!$X$1</c:f>
              <c:strCache>
                <c:ptCount val="1"/>
                <c:pt idx="0">
                  <c:v>KR LM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wide'!$X$2:$X$17</c:f>
              <c:numCache>
                <c:formatCode>General</c:formatCode>
                <c:ptCount val="16"/>
                <c:pt idx="0">
                  <c:v>4.8477599999999996E-3</c:v>
                </c:pt>
                <c:pt idx="1">
                  <c:v>2.0500433333333332E-2</c:v>
                </c:pt>
                <c:pt idx="2">
                  <c:v>8.0872700000000006E-2</c:v>
                </c:pt>
                <c:pt idx="3">
                  <c:v>0.28026733333333337</c:v>
                </c:pt>
                <c:pt idx="4">
                  <c:v>1.7241200000000001</c:v>
                </c:pt>
                <c:pt idx="5">
                  <c:v>7.1045833333333333</c:v>
                </c:pt>
                <c:pt idx="6">
                  <c:v>32.9985</c:v>
                </c:pt>
                <c:pt idx="7">
                  <c:v>212.8473333333333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'Wash wide'!$Y$1</c:f>
              <c:strCache>
                <c:ptCount val="1"/>
                <c:pt idx="0">
                  <c:v>KR LM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wide'!$Y$2:$Y$17</c:f>
              <c:numCache>
                <c:formatCode>General</c:formatCode>
                <c:ptCount val="16"/>
                <c:pt idx="0">
                  <c:v>2.1229366666666669E-3</c:v>
                </c:pt>
                <c:pt idx="1">
                  <c:v>5.6030133333333336E-3</c:v>
                </c:pt>
                <c:pt idx="2">
                  <c:v>1.4965866666666668E-2</c:v>
                </c:pt>
                <c:pt idx="3">
                  <c:v>2.8723433333333336E-2</c:v>
                </c:pt>
                <c:pt idx="4">
                  <c:v>0.17915466666666666</c:v>
                </c:pt>
                <c:pt idx="5">
                  <c:v>0.43817200000000001</c:v>
                </c:pt>
                <c:pt idx="6">
                  <c:v>1.4188133333333333</c:v>
                </c:pt>
                <c:pt idx="7">
                  <c:v>6.1931533333333322</c:v>
                </c:pt>
                <c:pt idx="8">
                  <c:v>16.149066666666666</c:v>
                </c:pt>
                <c:pt idx="9">
                  <c:v>56.7592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'Wash wide'!$Z$1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wide'!$Z$2:$Z$17</c:f>
              <c:numCache>
                <c:formatCode>General</c:formatCode>
                <c:ptCount val="16"/>
                <c:pt idx="0">
                  <c:v>9.8843899999999998E-3</c:v>
                </c:pt>
                <c:pt idx="1">
                  <c:v>4.3069933333333331E-2</c:v>
                </c:pt>
                <c:pt idx="2">
                  <c:v>0.16375833333333334</c:v>
                </c:pt>
                <c:pt idx="3">
                  <c:v>0.46200433333333341</c:v>
                </c:pt>
                <c:pt idx="4">
                  <c:v>2.4112300000000002</c:v>
                </c:pt>
                <c:pt idx="5">
                  <c:v>8.02773</c:v>
                </c:pt>
                <c:pt idx="6">
                  <c:v>26.781266666666667</c:v>
                </c:pt>
                <c:pt idx="7">
                  <c:v>117.42633333333333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'Wash wide'!$AA$1</c:f>
              <c:strCache>
                <c:ptCount val="1"/>
                <c:pt idx="0">
                  <c:v>EK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wide'!$AA$2:$AA$17</c:f>
              <c:numCache>
                <c:formatCode>General</c:formatCode>
                <c:ptCount val="16"/>
                <c:pt idx="0">
                  <c:v>0.13742066666666666</c:v>
                </c:pt>
                <c:pt idx="1">
                  <c:v>0.6863623333333333</c:v>
                </c:pt>
                <c:pt idx="2">
                  <c:v>2.6405133333333333</c:v>
                </c:pt>
                <c:pt idx="3">
                  <c:v>9.708146666666666</c:v>
                </c:pt>
                <c:pt idx="4">
                  <c:v>47.704866666666668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'Wash wide'!$AB$1</c:f>
              <c:strCache>
                <c:ptCount val="1"/>
                <c:pt idx="0">
                  <c:v>GT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wide'!$AB$2:$AB$17</c:f>
              <c:numCache>
                <c:formatCode>General</c:formatCode>
                <c:ptCount val="16"/>
                <c:pt idx="0">
                  <c:v>8.0574600000000007E-3</c:v>
                </c:pt>
                <c:pt idx="1">
                  <c:v>2.3360733333333338E-2</c:v>
                </c:pt>
                <c:pt idx="2">
                  <c:v>6.0663733333333331E-2</c:v>
                </c:pt>
                <c:pt idx="3">
                  <c:v>0.134216</c:v>
                </c:pt>
                <c:pt idx="4">
                  <c:v>0.45961033333333329</c:v>
                </c:pt>
                <c:pt idx="5">
                  <c:v>1.4814066666666668</c:v>
                </c:pt>
                <c:pt idx="6">
                  <c:v>4.8374199999999998</c:v>
                </c:pt>
                <c:pt idx="7">
                  <c:v>15.062666666666667</c:v>
                </c:pt>
                <c:pt idx="8">
                  <c:v>54.989066666666666</c:v>
                </c:pt>
                <c:pt idx="9">
                  <c:v>206.77200000000002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'Wash wide'!$AC$1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'Wash wide'!$C$2:$C$17</c:f>
              <c:numCache>
                <c:formatCode>General</c:formatCode>
                <c:ptCount val="16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'Wash wide'!$AC$2:$AC$17</c:f>
              <c:numCache>
                <c:formatCode>General</c:formatCode>
                <c:ptCount val="16"/>
                <c:pt idx="0">
                  <c:v>4.6956400000000001E-3</c:v>
                </c:pt>
                <c:pt idx="1">
                  <c:v>1.4075633333333332E-2</c:v>
                </c:pt>
                <c:pt idx="2">
                  <c:v>3.4616399999999999E-2</c:v>
                </c:pt>
                <c:pt idx="3">
                  <c:v>7.4734566666666669E-2</c:v>
                </c:pt>
                <c:pt idx="4">
                  <c:v>0.71189200000000008</c:v>
                </c:pt>
                <c:pt idx="5">
                  <c:v>2.9837199999999999</c:v>
                </c:pt>
                <c:pt idx="6">
                  <c:v>9.4694733333333332</c:v>
                </c:pt>
                <c:pt idx="7">
                  <c:v>88.197366666666667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8848"/>
        <c:axId val="122700928"/>
      </c:scatterChart>
      <c:valAx>
        <c:axId val="12319884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00928"/>
        <c:crosses val="autoZero"/>
        <c:crossBetween val="midCat"/>
      </c:valAx>
      <c:valAx>
        <c:axId val="1227009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9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EK!$B$20</c:f>
              <c:strCache>
                <c:ptCount val="1"/>
                <c:pt idx="0">
                  <c:v>CRH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EK!$A$21:$A$27</c:f>
              <c:numCache>
                <c:formatCode>General</c:formatCode>
                <c:ptCount val="7"/>
                <c:pt idx="0">
                  <c:v>992</c:v>
                </c:pt>
                <c:pt idx="1">
                  <c:v>4032</c:v>
                </c:pt>
                <c:pt idx="2">
                  <c:v>16256</c:v>
                </c:pt>
                <c:pt idx="3">
                  <c:v>65280</c:v>
                </c:pt>
                <c:pt idx="4">
                  <c:v>261632</c:v>
                </c:pt>
                <c:pt idx="5">
                  <c:v>1047552</c:v>
                </c:pt>
                <c:pt idx="6">
                  <c:v>4192256</c:v>
                </c:pt>
              </c:numCache>
            </c:numRef>
          </c:xVal>
          <c:yVal>
            <c:numRef>
              <c:f>EK!$B$21:$B$27</c:f>
              <c:numCache>
                <c:formatCode>General</c:formatCode>
                <c:ptCount val="7"/>
                <c:pt idx="0">
                  <c:v>1.6646642273994425E-9</c:v>
                </c:pt>
                <c:pt idx="1">
                  <c:v>1.169030806767151E-9</c:v>
                </c:pt>
                <c:pt idx="2">
                  <c:v>1.2545144488716018E-9</c:v>
                </c:pt>
                <c:pt idx="3">
                  <c:v>1.2091038106063682E-9</c:v>
                </c:pt>
                <c:pt idx="4">
                  <c:v>1.2786382266652526E-9</c:v>
                </c:pt>
                <c:pt idx="5">
                  <c:v>1.9690284897941696E-9</c:v>
                </c:pt>
                <c:pt idx="6">
                  <c:v>1.9833558283335134E-9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EK!$D$20</c:f>
              <c:strCache>
                <c:ptCount val="1"/>
                <c:pt idx="0">
                  <c:v>CRE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EK!$C$21:$C$27</c:f>
              <c:numCache>
                <c:formatCode>General</c:formatCode>
                <c:ptCount val="7"/>
                <c:pt idx="0">
                  <c:v>992</c:v>
                </c:pt>
                <c:pt idx="1">
                  <c:v>4032</c:v>
                </c:pt>
                <c:pt idx="2">
                  <c:v>16256</c:v>
                </c:pt>
                <c:pt idx="3">
                  <c:v>65280</c:v>
                </c:pt>
                <c:pt idx="4">
                  <c:v>261632</c:v>
                </c:pt>
                <c:pt idx="5">
                  <c:v>1047552</c:v>
                </c:pt>
                <c:pt idx="6">
                  <c:v>4192256</c:v>
                </c:pt>
              </c:numCache>
            </c:numRef>
          </c:xVal>
          <c:yVal>
            <c:numRef>
              <c:f>EK!$D$21:$D$27</c:f>
              <c:numCache>
                <c:formatCode>General</c:formatCode>
                <c:ptCount val="7"/>
                <c:pt idx="0">
                  <c:v>1.0412989450192736E-9</c:v>
                </c:pt>
                <c:pt idx="1">
                  <c:v>1.0542601219231653E-9</c:v>
                </c:pt>
                <c:pt idx="2">
                  <c:v>1.0518436999532898E-9</c:v>
                </c:pt>
                <c:pt idx="3">
                  <c:v>9.9210664312673416E-10</c:v>
                </c:pt>
                <c:pt idx="4">
                  <c:v>1.3101181145803922E-9</c:v>
                </c:pt>
                <c:pt idx="5">
                  <c:v>1.859955780158685E-9</c:v>
                </c:pt>
                <c:pt idx="6">
                  <c:v>1.9902070231364611E-9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EK!$F$20</c:f>
              <c:strCache>
                <c:ptCount val="1"/>
                <c:pt idx="0">
                  <c:v>CD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EK!$E$21:$E$28</c:f>
              <c:numCache>
                <c:formatCode>General</c:formatCode>
                <c:ptCount val="8"/>
                <c:pt idx="0">
                  <c:v>30</c:v>
                </c:pt>
                <c:pt idx="1">
                  <c:v>90</c:v>
                </c:pt>
                <c:pt idx="2">
                  <c:v>306</c:v>
                </c:pt>
                <c:pt idx="3">
                  <c:v>1122</c:v>
                </c:pt>
                <c:pt idx="4">
                  <c:v>4290</c:v>
                </c:pt>
                <c:pt idx="5">
                  <c:v>16770</c:v>
                </c:pt>
                <c:pt idx="6">
                  <c:v>66306</c:v>
                </c:pt>
                <c:pt idx="7">
                  <c:v>263682</c:v>
                </c:pt>
              </c:numCache>
            </c:numRef>
          </c:xVal>
          <c:yVal>
            <c:numRef>
              <c:f>EK!$F$21:$F$28</c:f>
              <c:numCache>
                <c:formatCode>General</c:formatCode>
                <c:ptCount val="8"/>
                <c:pt idx="0">
                  <c:v>1.8171717171717171E-8</c:v>
                </c:pt>
                <c:pt idx="1">
                  <c:v>4.9671604938271595E-9</c:v>
                </c:pt>
                <c:pt idx="2">
                  <c:v>3.57009123093682E-9</c:v>
                </c:pt>
                <c:pt idx="3">
                  <c:v>3.1920660671486846E-9</c:v>
                </c:pt>
                <c:pt idx="4">
                  <c:v>2.7147924657915432E-9</c:v>
                </c:pt>
                <c:pt idx="5">
                  <c:v>2.5051734584207241E-9</c:v>
                </c:pt>
                <c:pt idx="6">
                  <c:v>2.2559560254611674E-9</c:v>
                </c:pt>
                <c:pt idx="7">
                  <c:v>2.371294668062424E-9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EK!$H$20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EK!$G$21:$G$33</c:f>
              <c:numCache>
                <c:formatCode>General</c:formatCode>
                <c:ptCount val="13"/>
                <c:pt idx="0">
                  <c:v>25</c:v>
                </c:pt>
                <c:pt idx="1">
                  <c:v>49</c:v>
                </c:pt>
                <c:pt idx="2">
                  <c:v>97</c:v>
                </c:pt>
                <c:pt idx="3">
                  <c:v>193</c:v>
                </c:pt>
                <c:pt idx="4">
                  <c:v>385</c:v>
                </c:pt>
                <c:pt idx="5">
                  <c:v>769</c:v>
                </c:pt>
                <c:pt idx="6">
                  <c:v>1537</c:v>
                </c:pt>
                <c:pt idx="7">
                  <c:v>3073</c:v>
                </c:pt>
                <c:pt idx="8">
                  <c:v>6145</c:v>
                </c:pt>
                <c:pt idx="9">
                  <c:v>12289</c:v>
                </c:pt>
                <c:pt idx="10">
                  <c:v>24577</c:v>
                </c:pt>
                <c:pt idx="11">
                  <c:v>49153</c:v>
                </c:pt>
                <c:pt idx="12">
                  <c:v>98305</c:v>
                </c:pt>
              </c:numCache>
            </c:numRef>
          </c:xVal>
          <c:yVal>
            <c:numRef>
              <c:f>EK!$H$21:$H$33</c:f>
              <c:numCache>
                <c:formatCode>General</c:formatCode>
                <c:ptCount val="13"/>
                <c:pt idx="0">
                  <c:v>5.132948148148148E-8</c:v>
                </c:pt>
                <c:pt idx="1">
                  <c:v>1.7330652260904362E-8</c:v>
                </c:pt>
                <c:pt idx="2">
                  <c:v>1.3113599916692701E-8</c:v>
                </c:pt>
                <c:pt idx="3">
                  <c:v>1.2136203002524246E-8</c:v>
                </c:pt>
                <c:pt idx="4">
                  <c:v>1.1490633913889728E-8</c:v>
                </c:pt>
                <c:pt idx="5">
                  <c:v>1.1146350390201366E-8</c:v>
                </c:pt>
                <c:pt idx="6">
                  <c:v>1.1209143488133089E-8</c:v>
                </c:pt>
                <c:pt idx="7">
                  <c:v>1.4177835276562984E-8</c:v>
                </c:pt>
                <c:pt idx="8">
                  <c:v>1.2919490915743031E-8</c:v>
                </c:pt>
                <c:pt idx="9">
                  <c:v>1.327422926995645E-8</c:v>
                </c:pt>
                <c:pt idx="10">
                  <c:v>1.3401462870156805E-8</c:v>
                </c:pt>
                <c:pt idx="11">
                  <c:v>1.3451052777908859E-8</c:v>
                </c:pt>
                <c:pt idx="12">
                  <c:v>2.1422072462125838E-8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EK!$J$20</c:f>
              <c:strCache>
                <c:ptCount val="1"/>
                <c:pt idx="0">
                  <c:v>GenRmf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EK!$I$21:$I$32</c:f>
              <c:numCache>
                <c:formatCode>General</c:formatCode>
                <c:ptCount val="12"/>
                <c:pt idx="0">
                  <c:v>38</c:v>
                </c:pt>
                <c:pt idx="1">
                  <c:v>58</c:v>
                </c:pt>
                <c:pt idx="2">
                  <c:v>213</c:v>
                </c:pt>
                <c:pt idx="3">
                  <c:v>294</c:v>
                </c:pt>
                <c:pt idx="4">
                  <c:v>828</c:v>
                </c:pt>
                <c:pt idx="5">
                  <c:v>1950</c:v>
                </c:pt>
                <c:pt idx="6">
                  <c:v>4026</c:v>
                </c:pt>
                <c:pt idx="7">
                  <c:v>7868</c:v>
                </c:pt>
                <c:pt idx="8">
                  <c:v>14840</c:v>
                </c:pt>
                <c:pt idx="9">
                  <c:v>33660</c:v>
                </c:pt>
                <c:pt idx="10">
                  <c:v>57717</c:v>
                </c:pt>
                <c:pt idx="11">
                  <c:v>115284</c:v>
                </c:pt>
              </c:numCache>
            </c:numRef>
          </c:xVal>
          <c:yVal>
            <c:numRef>
              <c:f>EK!$J$21:$J$32</c:f>
              <c:numCache>
                <c:formatCode>General</c:formatCode>
                <c:ptCount val="12"/>
                <c:pt idx="0">
                  <c:v>2.8346807017543859E-8</c:v>
                </c:pt>
                <c:pt idx="1">
                  <c:v>1.55086091954023E-8</c:v>
                </c:pt>
                <c:pt idx="2">
                  <c:v>1.1795715962441314E-8</c:v>
                </c:pt>
                <c:pt idx="3">
                  <c:v>1.1571943929086787E-8</c:v>
                </c:pt>
                <c:pt idx="4">
                  <c:v>1.2119413960328764E-8</c:v>
                </c:pt>
                <c:pt idx="5">
                  <c:v>1.1367163317163317E-8</c:v>
                </c:pt>
                <c:pt idx="6">
                  <c:v>1.2366425336531411E-8</c:v>
                </c:pt>
                <c:pt idx="7">
                  <c:v>1.2772827035077241E-8</c:v>
                </c:pt>
                <c:pt idx="8">
                  <c:v>1.2722471797943496E-8</c:v>
                </c:pt>
                <c:pt idx="9">
                  <c:v>1.2635309405549146E-8</c:v>
                </c:pt>
                <c:pt idx="10">
                  <c:v>1.2643634570181858E-8</c:v>
                </c:pt>
                <c:pt idx="11">
                  <c:v>1.9451225826188924E-8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EK!$L$20</c:f>
              <c:strCache>
                <c:ptCount val="1"/>
                <c:pt idx="0">
                  <c:v>GenRmf flat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EK!$K$21:$K$32</c:f>
              <c:numCache>
                <c:formatCode>General</c:formatCode>
                <c:ptCount val="12"/>
                <c:pt idx="0">
                  <c:v>51</c:v>
                </c:pt>
                <c:pt idx="1">
                  <c:v>100</c:v>
                </c:pt>
                <c:pt idx="2">
                  <c:v>165</c:v>
                </c:pt>
                <c:pt idx="3">
                  <c:v>518</c:v>
                </c:pt>
                <c:pt idx="4">
                  <c:v>882</c:v>
                </c:pt>
                <c:pt idx="5">
                  <c:v>1608</c:v>
                </c:pt>
                <c:pt idx="6">
                  <c:v>3888</c:v>
                </c:pt>
                <c:pt idx="7">
                  <c:v>8484</c:v>
                </c:pt>
                <c:pt idx="8">
                  <c:v>15232</c:v>
                </c:pt>
                <c:pt idx="9">
                  <c:v>32153</c:v>
                </c:pt>
                <c:pt idx="10">
                  <c:v>66150</c:v>
                </c:pt>
                <c:pt idx="11">
                  <c:v>129472</c:v>
                </c:pt>
              </c:numCache>
            </c:numRef>
          </c:xVal>
          <c:yVal>
            <c:numRef>
              <c:f>EK!$L$21:$L$32</c:f>
              <c:numCache>
                <c:formatCode>General</c:formatCode>
                <c:ptCount val="12"/>
                <c:pt idx="0">
                  <c:v>2.0564713144517069E-8</c:v>
                </c:pt>
                <c:pt idx="1">
                  <c:v>1.0757895833333335E-8</c:v>
                </c:pt>
                <c:pt idx="2">
                  <c:v>9.7723474747474743E-9</c:v>
                </c:pt>
                <c:pt idx="3">
                  <c:v>9.4575831470568299E-9</c:v>
                </c:pt>
                <c:pt idx="4">
                  <c:v>9.5656481966005786E-9</c:v>
                </c:pt>
                <c:pt idx="5">
                  <c:v>9.3288708785819999E-9</c:v>
                </c:pt>
                <c:pt idx="6">
                  <c:v>1.0625993604593066E-8</c:v>
                </c:pt>
                <c:pt idx="7">
                  <c:v>1.2620912510402367E-8</c:v>
                </c:pt>
                <c:pt idx="8">
                  <c:v>1.3169496391076116E-8</c:v>
                </c:pt>
                <c:pt idx="9">
                  <c:v>1.39854082710794E-8</c:v>
                </c:pt>
                <c:pt idx="10">
                  <c:v>1.5318526972368837E-8</c:v>
                </c:pt>
                <c:pt idx="11">
                  <c:v>2.4319213630272517E-8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EK!$N$20</c:f>
              <c:strCache>
                <c:ptCount val="1"/>
                <c:pt idx="0">
                  <c:v>GenRmf square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EK!$M$21:$M$32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204</c:v>
                </c:pt>
                <c:pt idx="3">
                  <c:v>420</c:v>
                </c:pt>
                <c:pt idx="4">
                  <c:v>750</c:v>
                </c:pt>
                <c:pt idx="5">
                  <c:v>1848</c:v>
                </c:pt>
                <c:pt idx="6">
                  <c:v>3690</c:v>
                </c:pt>
                <c:pt idx="7">
                  <c:v>8268</c:v>
                </c:pt>
                <c:pt idx="8">
                  <c:v>15600</c:v>
                </c:pt>
                <c:pt idx="9">
                  <c:v>30780</c:v>
                </c:pt>
                <c:pt idx="10">
                  <c:v>60600</c:v>
                </c:pt>
                <c:pt idx="11">
                  <c:v>127968</c:v>
                </c:pt>
              </c:numCache>
            </c:numRef>
          </c:xVal>
          <c:yVal>
            <c:numRef>
              <c:f>EK!$N$21:$N$32</c:f>
              <c:numCache>
                <c:formatCode>General</c:formatCode>
                <c:ptCount val="12"/>
                <c:pt idx="0">
                  <c:v>1.3818376068376069E-8</c:v>
                </c:pt>
                <c:pt idx="1">
                  <c:v>1.2394645550527902E-8</c:v>
                </c:pt>
                <c:pt idx="2">
                  <c:v>1.0993404272278017E-8</c:v>
                </c:pt>
                <c:pt idx="3">
                  <c:v>1.0807062487442234E-8</c:v>
                </c:pt>
                <c:pt idx="4">
                  <c:v>2.2137592592592593E-8</c:v>
                </c:pt>
                <c:pt idx="5">
                  <c:v>1.8003429742560178E-8</c:v>
                </c:pt>
                <c:pt idx="6">
                  <c:v>1.3730653417645287E-8</c:v>
                </c:pt>
                <c:pt idx="7">
                  <c:v>1.2918732069356031E-8</c:v>
                </c:pt>
                <c:pt idx="8">
                  <c:v>1.3571731351923141E-8</c:v>
                </c:pt>
                <c:pt idx="9">
                  <c:v>1.3890386520833258E-8</c:v>
                </c:pt>
                <c:pt idx="10">
                  <c:v>1.4218658100268284E-8</c:v>
                </c:pt>
                <c:pt idx="11">
                  <c:v>2.5441958416375851E-8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EK!$P$20</c:f>
              <c:strCache>
                <c:ptCount val="1"/>
                <c:pt idx="0">
                  <c:v>Wash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EK!$O$21:$O$28</c:f>
              <c:numCache>
                <c:formatCode>General</c:formatCode>
                <c:ptCount val="8"/>
                <c:pt idx="0">
                  <c:v>1408</c:v>
                </c:pt>
                <c:pt idx="1">
                  <c:v>2944</c:v>
                </c:pt>
                <c:pt idx="2">
                  <c:v>6016</c:v>
                </c:pt>
                <c:pt idx="3">
                  <c:v>12160</c:v>
                </c:pt>
                <c:pt idx="4">
                  <c:v>24448</c:v>
                </c:pt>
                <c:pt idx="5">
                  <c:v>49024</c:v>
                </c:pt>
                <c:pt idx="6">
                  <c:v>98176</c:v>
                </c:pt>
                <c:pt idx="7">
                  <c:v>196480</c:v>
                </c:pt>
              </c:numCache>
            </c:numRef>
          </c:xVal>
          <c:yVal>
            <c:numRef>
              <c:f>EK!$P$21:$P$28</c:f>
              <c:numCache>
                <c:formatCode>General</c:formatCode>
                <c:ptCount val="8"/>
                <c:pt idx="0">
                  <c:v>1.061412537257824E-8</c:v>
                </c:pt>
                <c:pt idx="1">
                  <c:v>1.0392552267959197E-8</c:v>
                </c:pt>
                <c:pt idx="2">
                  <c:v>8.4005684849199548E-9</c:v>
                </c:pt>
                <c:pt idx="3">
                  <c:v>9.187828248966365E-9</c:v>
                </c:pt>
                <c:pt idx="4">
                  <c:v>9.4872630629892928E-9</c:v>
                </c:pt>
                <c:pt idx="5">
                  <c:v>9.5559873701822141E-9</c:v>
                </c:pt>
                <c:pt idx="6">
                  <c:v>9.5890324707168446E-9</c:v>
                </c:pt>
                <c:pt idx="7">
                  <c:v>1.2854819044616994E-8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EK!$R$20</c:f>
              <c:strCache>
                <c:ptCount val="1"/>
                <c:pt idx="0">
                  <c:v>Wash wide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EK!$Q$21:$Q$28</c:f>
              <c:numCache>
                <c:formatCode>General</c:formatCode>
                <c:ptCount val="8"/>
                <c:pt idx="0">
                  <c:v>1528</c:v>
                </c:pt>
                <c:pt idx="1">
                  <c:v>3056</c:v>
                </c:pt>
                <c:pt idx="2">
                  <c:v>6112</c:v>
                </c:pt>
                <c:pt idx="3">
                  <c:v>12224</c:v>
                </c:pt>
                <c:pt idx="4">
                  <c:v>24448</c:v>
                </c:pt>
                <c:pt idx="5">
                  <c:v>48896</c:v>
                </c:pt>
                <c:pt idx="6">
                  <c:v>97792</c:v>
                </c:pt>
                <c:pt idx="7">
                  <c:v>195584</c:v>
                </c:pt>
              </c:numCache>
            </c:numRef>
          </c:xVal>
          <c:yVal>
            <c:numRef>
              <c:f>EK!$R$21:$R$28</c:f>
              <c:numCache>
                <c:formatCode>General</c:formatCode>
                <c:ptCount val="8"/>
                <c:pt idx="0">
                  <c:v>8.5416925138334039E-9</c:v>
                </c:pt>
                <c:pt idx="1">
                  <c:v>8.8440714232668677E-9</c:v>
                </c:pt>
                <c:pt idx="2">
                  <c:v>9.1413203282009596E-9</c:v>
                </c:pt>
                <c:pt idx="3">
                  <c:v>9.2541261882027288E-9</c:v>
                </c:pt>
                <c:pt idx="4">
                  <c:v>9.4257417529457729E-9</c:v>
                </c:pt>
                <c:pt idx="5">
                  <c:v>9.812131017578057E-9</c:v>
                </c:pt>
                <c:pt idx="6">
                  <c:v>1.0359854651293375E-8</c:v>
                </c:pt>
                <c:pt idx="7">
                  <c:v>1.6309859872494761E-8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1552"/>
        <c:axId val="123033088"/>
      </c:scatterChart>
      <c:valAx>
        <c:axId val="12303155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33088"/>
        <c:crossesAt val="5.000000000000021E-10"/>
        <c:crossBetween val="midCat"/>
      </c:valAx>
      <c:valAx>
        <c:axId val="123033088"/>
        <c:scaling>
          <c:logBase val="10"/>
          <c:orientation val="minMax"/>
          <c:max val="6.0000000000000206E-8"/>
          <c:min val="5.000000000000021E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3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EK!$A$1</c:f>
              <c:strCache>
                <c:ptCount val="1"/>
                <c:pt idx="0">
                  <c:v>CRH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EK!$A$3:$A$9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EK!$D$3:$D$9</c:f>
              <c:numCache>
                <c:formatCode>General</c:formatCode>
                <c:ptCount val="7"/>
                <c:pt idx="0">
                  <c:v>8.9172733333333341E-5</c:v>
                </c:pt>
                <c:pt idx="1">
                  <c:v>5.6091033333333323E-4</c:v>
                </c:pt>
                <c:pt idx="2">
                  <c:v>5.0779533333333328E-3</c:v>
                </c:pt>
                <c:pt idx="3">
                  <c:v>3.8123333333333335E-2</c:v>
                </c:pt>
                <c:pt idx="4">
                  <c:v>0.33955066666666661</c:v>
                </c:pt>
                <c:pt idx="5">
                  <c:v>4.1645099999999999</c:v>
                </c:pt>
                <c:pt idx="6">
                  <c:v>33.724566666666668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EK!$E$1</c:f>
              <c:strCache>
                <c:ptCount val="1"/>
                <c:pt idx="0">
                  <c:v>CRE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EK!$E$3:$E$9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EK!$H$3:$H$9</c:f>
              <c:numCache>
                <c:formatCode>General</c:formatCode>
                <c:ptCount val="7"/>
                <c:pt idx="0">
                  <c:v>5.474733333333333E-5</c:v>
                </c:pt>
                <c:pt idx="1">
                  <c:v>4.8883933333333329E-4</c:v>
                </c:pt>
                <c:pt idx="2">
                  <c:v>4.0353100000000003E-3</c:v>
                </c:pt>
                <c:pt idx="3">
                  <c:v>3.2188066666666661E-2</c:v>
                </c:pt>
                <c:pt idx="4">
                  <c:v>0.34448266666666666</c:v>
                </c:pt>
                <c:pt idx="5">
                  <c:v>3.9221299999999997</c:v>
                </c:pt>
                <c:pt idx="6">
                  <c:v>34.091366666666666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EK!$I$1</c:f>
              <c:strCache>
                <c:ptCount val="1"/>
                <c:pt idx="0">
                  <c:v>CD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EK!$I$3:$I$10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</c:numCache>
            </c:numRef>
          </c:xVal>
          <c:yVal>
            <c:numRef>
              <c:f>EK!$L$3:$L$10</c:f>
              <c:numCache>
                <c:formatCode>General</c:formatCode>
                <c:ptCount val="8"/>
                <c:pt idx="0">
                  <c:v>5.9966666666666663E-6</c:v>
                </c:pt>
                <c:pt idx="1">
                  <c:v>1.7434733333333331E-5</c:v>
                </c:pt>
                <c:pt idx="2">
                  <c:v>1.7479166666666671E-4</c:v>
                </c:pt>
                <c:pt idx="3">
                  <c:v>2.5500266666666667E-3</c:v>
                </c:pt>
                <c:pt idx="4">
                  <c:v>3.788593333333333E-2</c:v>
                </c:pt>
                <c:pt idx="5">
                  <c:v>0.62404266666666663</c:v>
                </c:pt>
                <c:pt idx="6">
                  <c:v>10.042133333333334</c:v>
                </c:pt>
                <c:pt idx="7">
                  <c:v>187.62033333333332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EK!$M$1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EK!$M$3:$M$15</c:f>
              <c:numCache>
                <c:formatCode>General</c:formatCode>
                <c:ptCount val="13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</c:numCache>
            </c:numRef>
          </c:xVal>
          <c:yVal>
            <c:numRef>
              <c:f>EK!$P$3:$P$15</c:f>
              <c:numCache>
                <c:formatCode>General</c:formatCode>
                <c:ptCount val="13"/>
                <c:pt idx="0">
                  <c:v>1.1549133333333333E-5</c:v>
                </c:pt>
                <c:pt idx="1">
                  <c:v>1.4436433333333335E-5</c:v>
                </c:pt>
                <c:pt idx="2">
                  <c:v>4.1976633333333334E-5</c:v>
                </c:pt>
                <c:pt idx="3">
                  <c:v>1.5224866666666668E-4</c:v>
                </c:pt>
                <c:pt idx="4">
                  <c:v>5.7068233333333336E-4</c:v>
                </c:pt>
                <c:pt idx="5">
                  <c:v>2.2028866666666666E-3</c:v>
                </c:pt>
                <c:pt idx="6">
                  <c:v>8.8381966666666659E-3</c:v>
                </c:pt>
                <c:pt idx="7">
                  <c:v>4.4657700000000002E-2</c:v>
                </c:pt>
                <c:pt idx="8">
                  <c:v>0.16267066666666666</c:v>
                </c:pt>
                <c:pt idx="9">
                  <c:v>0.66833133333333328</c:v>
                </c:pt>
                <c:pt idx="10">
                  <c:v>2.6985100000000002</c:v>
                </c:pt>
                <c:pt idx="11">
                  <c:v>10.8331</c:v>
                </c:pt>
                <c:pt idx="12">
                  <c:v>69.008133333333333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EK!$Q$1</c:f>
              <c:strCache>
                <c:ptCount val="1"/>
                <c:pt idx="0">
                  <c:v>GenRmf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EK!$Q$3:$Q$14</c:f>
              <c:numCache>
                <c:formatCode>General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</c:numCache>
            </c:numRef>
          </c:xVal>
          <c:yVal>
            <c:numRef>
              <c:f>EK!$T$3:$T$14</c:f>
              <c:numCache>
                <c:formatCode>General</c:formatCode>
                <c:ptCount val="12"/>
                <c:pt idx="0">
                  <c:v>1.0771786666666667E-5</c:v>
                </c:pt>
                <c:pt idx="1">
                  <c:v>8.9949933333333334E-6</c:v>
                </c:pt>
                <c:pt idx="2">
                  <c:v>1.004995E-4</c:v>
                </c:pt>
                <c:pt idx="3">
                  <c:v>1.8711833333333335E-4</c:v>
                </c:pt>
                <c:pt idx="4">
                  <c:v>1.7360333333333335E-3</c:v>
                </c:pt>
                <c:pt idx="5">
                  <c:v>6.5611266666666668E-3</c:v>
                </c:pt>
                <c:pt idx="6">
                  <c:v>3.1316166666666666E-2</c:v>
                </c:pt>
                <c:pt idx="7">
                  <c:v>0.15285533333333334</c:v>
                </c:pt>
                <c:pt idx="8">
                  <c:v>0.55224433333333334</c:v>
                </c:pt>
                <c:pt idx="9">
                  <c:v>2.7351333333333336</c:v>
                </c:pt>
                <c:pt idx="10">
                  <c:v>8.1724999999999994</c:v>
                </c:pt>
                <c:pt idx="11">
                  <c:v>52.131666666666668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EK!$U$1</c:f>
              <c:strCache>
                <c:ptCount val="1"/>
                <c:pt idx="0">
                  <c:v>GenRmf flat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EK!$U$3:$U$14</c:f>
              <c:numCache>
                <c:formatCode>General</c:formatCode>
                <c:ptCount val="12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</c:numCache>
            </c:numRef>
          </c:xVal>
          <c:yVal>
            <c:numRef>
              <c:f>EK!$X$3:$X$14</c:f>
              <c:numCache>
                <c:formatCode>General</c:formatCode>
                <c:ptCount val="12"/>
                <c:pt idx="0">
                  <c:v>9.439203333333334E-6</c:v>
                </c:pt>
                <c:pt idx="1">
                  <c:v>1.7212633333333335E-5</c:v>
                </c:pt>
                <c:pt idx="2">
                  <c:v>4.0310933333333334E-5</c:v>
                </c:pt>
                <c:pt idx="3">
                  <c:v>4.6540766666666663E-4</c:v>
                </c:pt>
                <c:pt idx="4">
                  <c:v>1.3161566666666667E-3</c:v>
                </c:pt>
                <c:pt idx="5">
                  <c:v>4.1852299999999999E-3</c:v>
                </c:pt>
                <c:pt idx="6">
                  <c:v>3.1191966666666668E-2</c:v>
                </c:pt>
                <c:pt idx="7">
                  <c:v>0.17699633333333334</c:v>
                </c:pt>
                <c:pt idx="8">
                  <c:v>0.61142200000000002</c:v>
                </c:pt>
                <c:pt idx="9">
                  <c:v>3.0146066666666669</c:v>
                </c:pt>
                <c:pt idx="10">
                  <c:v>14.278700000000001</c:v>
                </c:pt>
                <c:pt idx="11">
                  <c:v>88.949566666666669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EK!$Y$1</c:f>
              <c:strCache>
                <c:ptCount val="1"/>
                <c:pt idx="0">
                  <c:v>GenRmf square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EK!$Y$3:$Y$14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</c:numCache>
            </c:numRef>
          </c:xVal>
          <c:yVal>
            <c:numRef>
              <c:f>EK!$AB$3:$AB$14</c:f>
              <c:numCache>
                <c:formatCode>General</c:formatCode>
                <c:ptCount val="12"/>
                <c:pt idx="0">
                  <c:v>1.8323166666666668E-5</c:v>
                </c:pt>
                <c:pt idx="1">
                  <c:v>1.6435299999999998E-5</c:v>
                </c:pt>
                <c:pt idx="2">
                  <c:v>9.1948833333333336E-5</c:v>
                </c:pt>
                <c:pt idx="3">
                  <c:v>3.5857833333333334E-4</c:v>
                </c:pt>
                <c:pt idx="4">
                  <c:v>2.7893366666666666E-3</c:v>
                </c:pt>
                <c:pt idx="5">
                  <c:v>1.1478266666666667E-2</c:v>
                </c:pt>
                <c:pt idx="6">
                  <c:v>3.9519566666666665E-2</c:v>
                </c:pt>
                <c:pt idx="7">
                  <c:v>0.18927099999999999</c:v>
                </c:pt>
                <c:pt idx="8">
                  <c:v>0.70650633333333335</c:v>
                </c:pt>
                <c:pt idx="9">
                  <c:v>2.78247</c:v>
                </c:pt>
                <c:pt idx="10">
                  <c:v>12.127733333333332</c:v>
                </c:pt>
                <c:pt idx="11">
                  <c:v>96.656899999999993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EK!$AC$1</c:f>
              <c:strCache>
                <c:ptCount val="1"/>
                <c:pt idx="0">
                  <c:v>Wash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EK!$AC$3:$AC$10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</c:numCache>
            </c:numRef>
          </c:xVal>
          <c:yVal>
            <c:numRef>
              <c:f>EK!$AF$3:$AF$10</c:f>
              <c:numCache>
                <c:formatCode>General</c:formatCode>
                <c:ptCount val="8"/>
                <c:pt idx="0">
                  <c:v>4.5581299999999996E-3</c:v>
                </c:pt>
                <c:pt idx="1">
                  <c:v>1.8387999999999998E-2</c:v>
                </c:pt>
                <c:pt idx="2">
                  <c:v>6.3829266666666676E-2</c:v>
                </c:pt>
                <c:pt idx="3">
                  <c:v>0.28065066666666666</c:v>
                </c:pt>
                <c:pt idx="4">
                  <c:v>1.1863966666666668</c:v>
                </c:pt>
                <c:pt idx="5">
                  <c:v>4.6603666666666665</c:v>
                </c:pt>
                <c:pt idx="6">
                  <c:v>15.485300000000001</c:v>
                </c:pt>
                <c:pt idx="7">
                  <c:v>81.588166666666666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EK!$AG$1</c:f>
              <c:strCache>
                <c:ptCount val="1"/>
                <c:pt idx="0">
                  <c:v>Wash wide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EK!$AG$3:$AG$10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</c:numCache>
            </c:numRef>
          </c:xVal>
          <c:yVal>
            <c:numRef>
              <c:f>EK!$AJ$3:$AJ$10</c:f>
              <c:numCache>
                <c:formatCode>General</c:formatCode>
                <c:ptCount val="8"/>
                <c:pt idx="0">
                  <c:v>2.75391E-3</c:v>
                </c:pt>
                <c:pt idx="1">
                  <c:v>1.52435E-2</c:v>
                </c:pt>
                <c:pt idx="2">
                  <c:v>6.0453233333333335E-2</c:v>
                </c:pt>
                <c:pt idx="3">
                  <c:v>0.22081499999999998</c:v>
                </c:pt>
                <c:pt idx="4">
                  <c:v>1.1787033333333334</c:v>
                </c:pt>
                <c:pt idx="5">
                  <c:v>5.1081533333333331</c:v>
                </c:pt>
                <c:pt idx="6">
                  <c:v>20.86096666666667</c:v>
                </c:pt>
                <c:pt idx="7">
                  <c:v>145.99433333333334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4160"/>
        <c:axId val="123110528"/>
      </c:scatterChart>
      <c:valAx>
        <c:axId val="12308416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10528"/>
        <c:crosses val="autoZero"/>
        <c:crossBetween val="midCat"/>
      </c:valAx>
      <c:valAx>
        <c:axId val="1231105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84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EK!$B$64</c:f>
              <c:strCache>
                <c:ptCount val="1"/>
                <c:pt idx="0">
                  <c:v>CRH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EK!$A$65:$A$71</c:f>
              <c:numCache>
                <c:formatCode>General</c:formatCode>
                <c:ptCount val="7"/>
                <c:pt idx="0">
                  <c:v>992</c:v>
                </c:pt>
                <c:pt idx="1">
                  <c:v>4032</c:v>
                </c:pt>
                <c:pt idx="2">
                  <c:v>16256</c:v>
                </c:pt>
                <c:pt idx="3">
                  <c:v>65280</c:v>
                </c:pt>
                <c:pt idx="4">
                  <c:v>261632</c:v>
                </c:pt>
                <c:pt idx="5">
                  <c:v>1047552</c:v>
                </c:pt>
                <c:pt idx="6">
                  <c:v>4192256</c:v>
                </c:pt>
              </c:numCache>
            </c:numRef>
          </c:xVal>
          <c:yVal>
            <c:numRef>
              <c:f>EK!$B$65:$B$71</c:f>
              <c:numCache>
                <c:formatCode>General</c:formatCode>
                <c:ptCount val="7"/>
                <c:pt idx="0">
                  <c:v>2.8091208837365594E-9</c:v>
                </c:pt>
                <c:pt idx="1">
                  <c:v>2.1736666563326716E-9</c:v>
                </c:pt>
                <c:pt idx="2">
                  <c:v>2.440422638820538E-9</c:v>
                </c:pt>
                <c:pt idx="3">
                  <c:v>2.2812388301674836E-9</c:v>
                </c:pt>
                <c:pt idx="4">
                  <c:v>2.534800390752405E-9</c:v>
                </c:pt>
                <c:pt idx="5">
                  <c:v>3.8822934774359651E-9</c:v>
                </c:pt>
                <c:pt idx="6">
                  <c:v>3.9279742381448877E-9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EK!$D$64</c:f>
              <c:strCache>
                <c:ptCount val="1"/>
                <c:pt idx="0">
                  <c:v>CRE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EK!$C$65:$C$71</c:f>
              <c:numCache>
                <c:formatCode>General</c:formatCode>
                <c:ptCount val="7"/>
                <c:pt idx="0">
                  <c:v>992</c:v>
                </c:pt>
                <c:pt idx="1">
                  <c:v>4032</c:v>
                </c:pt>
                <c:pt idx="2">
                  <c:v>16256</c:v>
                </c:pt>
                <c:pt idx="3">
                  <c:v>65280</c:v>
                </c:pt>
                <c:pt idx="4">
                  <c:v>261632</c:v>
                </c:pt>
                <c:pt idx="5">
                  <c:v>1047552</c:v>
                </c:pt>
                <c:pt idx="6">
                  <c:v>4192256</c:v>
                </c:pt>
              </c:numCache>
            </c:numRef>
          </c:xVal>
          <c:yVal>
            <c:numRef>
              <c:f>EK!$D$65:$D$71</c:f>
              <c:numCache>
                <c:formatCode>General</c:formatCode>
                <c:ptCount val="7"/>
                <c:pt idx="0">
                  <c:v>1.724651377688172E-9</c:v>
                </c:pt>
                <c:pt idx="1">
                  <c:v>1.8943736565806878E-9</c:v>
                </c:pt>
                <c:pt idx="2">
                  <c:v>1.9393368217888781E-9</c:v>
                </c:pt>
                <c:pt idx="3">
                  <c:v>1.9260820376327609E-9</c:v>
                </c:pt>
                <c:pt idx="4">
                  <c:v>2.5716185647525278E-9</c:v>
                </c:pt>
                <c:pt idx="5">
                  <c:v>3.6563388529877274E-9</c:v>
                </c:pt>
                <c:pt idx="6">
                  <c:v>3.9706962385427639E-9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EK!$F$64</c:f>
              <c:strCache>
                <c:ptCount val="1"/>
                <c:pt idx="0">
                  <c:v>CD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EK!$E$65:$E$72</c:f>
              <c:numCache>
                <c:formatCode>General</c:formatCode>
                <c:ptCount val="8"/>
                <c:pt idx="0">
                  <c:v>30</c:v>
                </c:pt>
                <c:pt idx="1">
                  <c:v>90</c:v>
                </c:pt>
                <c:pt idx="2">
                  <c:v>306</c:v>
                </c:pt>
                <c:pt idx="3">
                  <c:v>1122</c:v>
                </c:pt>
                <c:pt idx="4">
                  <c:v>4290</c:v>
                </c:pt>
                <c:pt idx="5">
                  <c:v>16770</c:v>
                </c:pt>
                <c:pt idx="6">
                  <c:v>66306</c:v>
                </c:pt>
                <c:pt idx="7">
                  <c:v>263682</c:v>
                </c:pt>
              </c:numCache>
            </c:numRef>
          </c:xVal>
          <c:yVal>
            <c:numRef>
              <c:f>EK!$F$65:$F$72</c:f>
              <c:numCache>
                <c:formatCode>General</c:formatCode>
                <c:ptCount val="8"/>
                <c:pt idx="0">
                  <c:v>3.3314814814814809E-8</c:v>
                </c:pt>
                <c:pt idx="1">
                  <c:v>1.9371925925925922E-8</c:v>
                </c:pt>
                <c:pt idx="2">
                  <c:v>3.1734144274993956E-8</c:v>
                </c:pt>
                <c:pt idx="3">
                  <c:v>6.684561881793716E-8</c:v>
                </c:pt>
                <c:pt idx="4">
                  <c:v>1.3380636198818015E-7</c:v>
                </c:pt>
                <c:pt idx="5">
                  <c:v>2.8624497347216485E-7</c:v>
                </c:pt>
                <c:pt idx="6">
                  <c:v>5.8702074346244189E-7</c:v>
                </c:pt>
                <c:pt idx="7">
                  <c:v>1.384319383808333E-6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8064"/>
        <c:axId val="123129856"/>
      </c:scatterChart>
      <c:valAx>
        <c:axId val="1231280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29856"/>
        <c:crosses val="autoZero"/>
        <c:crossBetween val="midCat"/>
      </c:valAx>
      <c:valAx>
        <c:axId val="1231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2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EK!$H$64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EK!$G$65:$G$77</c:f>
              <c:numCache>
                <c:formatCode>General</c:formatCode>
                <c:ptCount val="13"/>
                <c:pt idx="0">
                  <c:v>25</c:v>
                </c:pt>
                <c:pt idx="1">
                  <c:v>49</c:v>
                </c:pt>
                <c:pt idx="2">
                  <c:v>97</c:v>
                </c:pt>
                <c:pt idx="3">
                  <c:v>193</c:v>
                </c:pt>
                <c:pt idx="4">
                  <c:v>385</c:v>
                </c:pt>
                <c:pt idx="5">
                  <c:v>769</c:v>
                </c:pt>
                <c:pt idx="6">
                  <c:v>1537</c:v>
                </c:pt>
                <c:pt idx="7">
                  <c:v>3073</c:v>
                </c:pt>
                <c:pt idx="8">
                  <c:v>6145</c:v>
                </c:pt>
                <c:pt idx="9">
                  <c:v>12289</c:v>
                </c:pt>
                <c:pt idx="10">
                  <c:v>24577</c:v>
                </c:pt>
                <c:pt idx="11">
                  <c:v>49153</c:v>
                </c:pt>
                <c:pt idx="12">
                  <c:v>98305</c:v>
                </c:pt>
              </c:numCache>
            </c:numRef>
          </c:xVal>
          <c:yVal>
            <c:numRef>
              <c:f>EK!$H$65:$H$77</c:f>
              <c:numCache>
                <c:formatCode>General</c:formatCode>
                <c:ptCount val="13"/>
                <c:pt idx="0">
                  <c:v>2.566474074074074E-8</c:v>
                </c:pt>
                <c:pt idx="1">
                  <c:v>8.665326130452181E-9</c:v>
                </c:pt>
                <c:pt idx="2">
                  <c:v>6.5567999583463503E-9</c:v>
                </c:pt>
                <c:pt idx="3">
                  <c:v>6.0681015012621232E-9</c:v>
                </c:pt>
                <c:pt idx="4">
                  <c:v>5.7453169569448641E-9</c:v>
                </c:pt>
                <c:pt idx="5">
                  <c:v>5.573175195100683E-9</c:v>
                </c:pt>
                <c:pt idx="6">
                  <c:v>5.6045717440665445E-9</c:v>
                </c:pt>
                <c:pt idx="7">
                  <c:v>7.0889176382814919E-9</c:v>
                </c:pt>
                <c:pt idx="8">
                  <c:v>6.4597454578715156E-9</c:v>
                </c:pt>
                <c:pt idx="9">
                  <c:v>6.637114634978225E-9</c:v>
                </c:pt>
                <c:pt idx="10">
                  <c:v>6.7007314350784024E-9</c:v>
                </c:pt>
                <c:pt idx="11">
                  <c:v>6.7255263889544295E-9</c:v>
                </c:pt>
                <c:pt idx="12">
                  <c:v>1.0711036231062919E-8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EK!$J$64</c:f>
              <c:strCache>
                <c:ptCount val="1"/>
                <c:pt idx="0">
                  <c:v>GenRmf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EK!$I$65:$I$76</c:f>
              <c:numCache>
                <c:formatCode>General</c:formatCode>
                <c:ptCount val="12"/>
                <c:pt idx="0">
                  <c:v>38</c:v>
                </c:pt>
                <c:pt idx="1">
                  <c:v>58</c:v>
                </c:pt>
                <c:pt idx="2">
                  <c:v>213</c:v>
                </c:pt>
                <c:pt idx="3">
                  <c:v>294</c:v>
                </c:pt>
                <c:pt idx="4">
                  <c:v>828</c:v>
                </c:pt>
                <c:pt idx="5">
                  <c:v>1950</c:v>
                </c:pt>
                <c:pt idx="6">
                  <c:v>4026</c:v>
                </c:pt>
                <c:pt idx="7">
                  <c:v>7868</c:v>
                </c:pt>
                <c:pt idx="8">
                  <c:v>14840</c:v>
                </c:pt>
                <c:pt idx="9">
                  <c:v>33660</c:v>
                </c:pt>
                <c:pt idx="10">
                  <c:v>57717</c:v>
                </c:pt>
                <c:pt idx="11">
                  <c:v>115284</c:v>
                </c:pt>
              </c:numCache>
            </c:numRef>
          </c:xVal>
          <c:yVal>
            <c:numRef>
              <c:f>EK!$J$65:$J$76</c:f>
              <c:numCache>
                <c:formatCode>General</c:formatCode>
                <c:ptCount val="12"/>
                <c:pt idx="0">
                  <c:v>1.7716754385964912E-8</c:v>
                </c:pt>
                <c:pt idx="1">
                  <c:v>6.4619204980842916E-9</c:v>
                </c:pt>
                <c:pt idx="2">
                  <c:v>6.5531755346896186E-9</c:v>
                </c:pt>
                <c:pt idx="3">
                  <c:v>6.4288577383815487E-9</c:v>
                </c:pt>
                <c:pt idx="4">
                  <c:v>8.1900727153784234E-9</c:v>
                </c:pt>
                <c:pt idx="5">
                  <c:v>5.8516179858788555E-9</c:v>
                </c:pt>
                <c:pt idx="6">
                  <c:v>6.7521541116998768E-9</c:v>
                </c:pt>
                <c:pt idx="7">
                  <c:v>8.8106439548083828E-9</c:v>
                </c:pt>
                <c:pt idx="8">
                  <c:v>9.0852612326622874E-9</c:v>
                </c:pt>
                <c:pt idx="9">
                  <c:v>8.9294148117677542E-9</c:v>
                </c:pt>
                <c:pt idx="10">
                  <c:v>9.1423078222796124E-9</c:v>
                </c:pt>
                <c:pt idx="11">
                  <c:v>1.4783160548146068E-8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EK!$L$64</c:f>
              <c:strCache>
                <c:ptCount val="1"/>
                <c:pt idx="0">
                  <c:v>GenRmf flat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EK!$K$65:$K$76</c:f>
              <c:numCache>
                <c:formatCode>General</c:formatCode>
                <c:ptCount val="12"/>
                <c:pt idx="0">
                  <c:v>51</c:v>
                </c:pt>
                <c:pt idx="1">
                  <c:v>100</c:v>
                </c:pt>
                <c:pt idx="2">
                  <c:v>165</c:v>
                </c:pt>
                <c:pt idx="3">
                  <c:v>518</c:v>
                </c:pt>
                <c:pt idx="4">
                  <c:v>882</c:v>
                </c:pt>
                <c:pt idx="5">
                  <c:v>1608</c:v>
                </c:pt>
                <c:pt idx="6">
                  <c:v>3888</c:v>
                </c:pt>
                <c:pt idx="7">
                  <c:v>8484</c:v>
                </c:pt>
                <c:pt idx="8">
                  <c:v>15232</c:v>
                </c:pt>
                <c:pt idx="9">
                  <c:v>32153</c:v>
                </c:pt>
                <c:pt idx="10">
                  <c:v>66150</c:v>
                </c:pt>
                <c:pt idx="11">
                  <c:v>129472</c:v>
                </c:pt>
              </c:numCache>
            </c:numRef>
          </c:xVal>
          <c:yVal>
            <c:numRef>
              <c:f>EK!$L$65:$L$76</c:f>
              <c:numCache>
                <c:formatCode>General</c:formatCode>
                <c:ptCount val="12"/>
                <c:pt idx="0">
                  <c:v>1.0282356572258535E-8</c:v>
                </c:pt>
                <c:pt idx="1">
                  <c:v>5.3789479166666674E-9</c:v>
                </c:pt>
                <c:pt idx="2">
                  <c:v>4.8861737373737371E-9</c:v>
                </c:pt>
                <c:pt idx="3">
                  <c:v>6.1120435304108769E-9</c:v>
                </c:pt>
                <c:pt idx="4">
                  <c:v>6.1409099533732107E-9</c:v>
                </c:pt>
                <c:pt idx="5">
                  <c:v>6.0248957757508753E-9</c:v>
                </c:pt>
                <c:pt idx="6">
                  <c:v>7.8345948940114889E-9</c:v>
                </c:pt>
                <c:pt idx="7">
                  <c:v>9.4613915554172846E-9</c:v>
                </c:pt>
                <c:pt idx="8">
                  <c:v>1.0239955357142858E-8</c:v>
                </c:pt>
                <c:pt idx="9">
                  <c:v>1.1414435968993949E-8</c:v>
                </c:pt>
                <c:pt idx="10">
                  <c:v>1.2843063221731973E-8</c:v>
                </c:pt>
                <c:pt idx="11">
                  <c:v>2.0966118928686479E-8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EK!$N$64</c:f>
              <c:strCache>
                <c:ptCount val="1"/>
                <c:pt idx="0">
                  <c:v>GenRmf square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EK!$M$65:$M$76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204</c:v>
                </c:pt>
                <c:pt idx="3">
                  <c:v>420</c:v>
                </c:pt>
                <c:pt idx="4">
                  <c:v>750</c:v>
                </c:pt>
                <c:pt idx="5">
                  <c:v>1848</c:v>
                </c:pt>
                <c:pt idx="6">
                  <c:v>3690</c:v>
                </c:pt>
                <c:pt idx="7">
                  <c:v>8268</c:v>
                </c:pt>
                <c:pt idx="8">
                  <c:v>15600</c:v>
                </c:pt>
                <c:pt idx="9">
                  <c:v>30780</c:v>
                </c:pt>
                <c:pt idx="10">
                  <c:v>60600</c:v>
                </c:pt>
                <c:pt idx="11">
                  <c:v>127968</c:v>
                </c:pt>
              </c:numCache>
            </c:numRef>
          </c:xVal>
          <c:yVal>
            <c:numRef>
              <c:f>EK!$N$65:$N$76</c:f>
              <c:numCache>
                <c:formatCode>General</c:formatCode>
                <c:ptCount val="12"/>
                <c:pt idx="0">
                  <c:v>8.7004590060145618E-9</c:v>
                </c:pt>
                <c:pt idx="1">
                  <c:v>7.8040360873694201E-9</c:v>
                </c:pt>
                <c:pt idx="2">
                  <c:v>7.0426496119281046E-9</c:v>
                </c:pt>
                <c:pt idx="3">
                  <c:v>6.8300634920634925E-9</c:v>
                </c:pt>
                <c:pt idx="4">
                  <c:v>1.721812757201646E-8</c:v>
                </c:pt>
                <c:pt idx="5">
                  <c:v>1.2131217306998558E-8</c:v>
                </c:pt>
                <c:pt idx="6">
                  <c:v>1.0709909665763324E-8</c:v>
                </c:pt>
                <c:pt idx="7">
                  <c:v>1.0419660094173367E-8</c:v>
                </c:pt>
                <c:pt idx="8">
                  <c:v>1.1056852422208868E-8</c:v>
                </c:pt>
                <c:pt idx="9">
                  <c:v>1.1299829434697856E-8</c:v>
                </c:pt>
                <c:pt idx="10">
                  <c:v>1.2808167216721671E-8</c:v>
                </c:pt>
                <c:pt idx="11">
                  <c:v>2.3050563399211616E-8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EK!$P$64</c:f>
              <c:strCache>
                <c:ptCount val="1"/>
                <c:pt idx="0">
                  <c:v>Wash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EK!$O$65:$O$72</c:f>
              <c:numCache>
                <c:formatCode>General</c:formatCode>
                <c:ptCount val="8"/>
                <c:pt idx="0">
                  <c:v>1408</c:v>
                </c:pt>
                <c:pt idx="1">
                  <c:v>2944</c:v>
                </c:pt>
                <c:pt idx="2">
                  <c:v>6016</c:v>
                </c:pt>
                <c:pt idx="3">
                  <c:v>12160</c:v>
                </c:pt>
                <c:pt idx="4">
                  <c:v>24448</c:v>
                </c:pt>
                <c:pt idx="5">
                  <c:v>49024</c:v>
                </c:pt>
                <c:pt idx="6">
                  <c:v>98176</c:v>
                </c:pt>
                <c:pt idx="7">
                  <c:v>196480</c:v>
                </c:pt>
              </c:numCache>
            </c:numRef>
          </c:xVal>
          <c:yVal>
            <c:numRef>
              <c:f>EK!$P$65:$P$72</c:f>
              <c:numCache>
                <c:formatCode>General</c:formatCode>
                <c:ptCount val="8"/>
                <c:pt idx="0">
                  <c:v>1.2547706351303733E-8</c:v>
                </c:pt>
                <c:pt idx="1">
                  <c:v>1.2151602943664353E-8</c:v>
                </c:pt>
                <c:pt idx="2">
                  <c:v>1.0341050678804974E-8</c:v>
                </c:pt>
                <c:pt idx="3">
                  <c:v>1.1258451005562688E-8</c:v>
                </c:pt>
                <c:pt idx="4">
                  <c:v>1.184171560936804E-8</c:v>
                </c:pt>
                <c:pt idx="5">
                  <c:v>1.1601533116740624E-8</c:v>
                </c:pt>
                <c:pt idx="6">
                  <c:v>9.6258998602966797E-9</c:v>
                </c:pt>
                <c:pt idx="7">
                  <c:v>1.2671627085696148E-8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EK!$R$64</c:f>
              <c:strCache>
                <c:ptCount val="1"/>
                <c:pt idx="0">
                  <c:v>Wash wide</c:v>
                </c:pt>
              </c:strCache>
            </c:strRef>
          </c:tx>
          <c:spPr>
            <a:ln w="28575">
              <a:noFill/>
            </a:ln>
          </c:spPr>
          <c:xVal>
            <c:numRef>
              <c:f>EK!$Q$65:$Q$72</c:f>
              <c:numCache>
                <c:formatCode>General</c:formatCode>
                <c:ptCount val="8"/>
                <c:pt idx="0">
                  <c:v>1528</c:v>
                </c:pt>
                <c:pt idx="1">
                  <c:v>3056</c:v>
                </c:pt>
                <c:pt idx="2">
                  <c:v>6112</c:v>
                </c:pt>
                <c:pt idx="3">
                  <c:v>12224</c:v>
                </c:pt>
                <c:pt idx="4">
                  <c:v>24448</c:v>
                </c:pt>
                <c:pt idx="5">
                  <c:v>48896</c:v>
                </c:pt>
                <c:pt idx="6">
                  <c:v>97792</c:v>
                </c:pt>
                <c:pt idx="7">
                  <c:v>195584</c:v>
                </c:pt>
              </c:numCache>
            </c:numRef>
          </c:xVal>
          <c:yVal>
            <c:numRef>
              <c:f>EK!$R$65:$R$72</c:f>
              <c:numCache>
                <c:formatCode>General</c:formatCode>
                <c:ptCount val="8"/>
                <c:pt idx="0">
                  <c:v>6.9856477535614268E-9</c:v>
                </c:pt>
                <c:pt idx="1">
                  <c:v>9.7043896551021655E-9</c:v>
                </c:pt>
                <c:pt idx="2">
                  <c:v>9.6402617886095887E-9</c:v>
                </c:pt>
                <c:pt idx="3">
                  <c:v>8.8117338143276708E-9</c:v>
                </c:pt>
                <c:pt idx="4">
                  <c:v>1.1764926565719286E-8</c:v>
                </c:pt>
                <c:pt idx="5">
                  <c:v>1.2749543439608687E-8</c:v>
                </c:pt>
                <c:pt idx="6">
                  <c:v>1.3018416155546313E-8</c:v>
                </c:pt>
                <c:pt idx="7">
                  <c:v>2.2778558339471095E-8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3248"/>
        <c:axId val="123827328"/>
      </c:scatterChart>
      <c:valAx>
        <c:axId val="1238132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827328"/>
        <c:crosses val="autoZero"/>
        <c:crossBetween val="midCat"/>
      </c:valAx>
      <c:valAx>
        <c:axId val="1238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1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Dinic!$A$22</c:f>
              <c:strCache>
                <c:ptCount val="1"/>
                <c:pt idx="0">
                  <c:v>CRH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Dinic!$A$24:$A$32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Dinic!$C$24:$C$32</c:f>
              <c:numCache>
                <c:formatCode>General</c:formatCode>
                <c:ptCount val="9"/>
                <c:pt idx="0">
                  <c:v>8.7456947244623656E-10</c:v>
                </c:pt>
                <c:pt idx="1">
                  <c:v>3.2620055183531747E-10</c:v>
                </c:pt>
                <c:pt idx="2">
                  <c:v>1.3924057527477035E-10</c:v>
                </c:pt>
                <c:pt idx="3">
                  <c:v>7.3148440691380722E-11</c:v>
                </c:pt>
                <c:pt idx="4">
                  <c:v>4.5046249558858759E-11</c:v>
                </c:pt>
                <c:pt idx="5">
                  <c:v>3.7852045222655613E-11</c:v>
                </c:pt>
                <c:pt idx="6">
                  <c:v>1.93850106203756E-11</c:v>
                </c:pt>
                <c:pt idx="7">
                  <c:v>1.1043898885600393E-11</c:v>
                </c:pt>
                <c:pt idx="8">
                  <c:v>5.8295055074734069E-12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Dinic!$D$22</c:f>
              <c:strCache>
                <c:ptCount val="1"/>
                <c:pt idx="0">
                  <c:v>CRE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Dinic!$D$24:$D$32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Dinic!$F$24:$F$32</c:f>
              <c:numCache>
                <c:formatCode>General</c:formatCode>
                <c:ptCount val="9"/>
                <c:pt idx="0">
                  <c:v>1.2174006636424731E-9</c:v>
                </c:pt>
                <c:pt idx="1">
                  <c:v>4.5401243179563492E-10</c:v>
                </c:pt>
                <c:pt idx="2">
                  <c:v>1.0439062243684382E-10</c:v>
                </c:pt>
                <c:pt idx="3">
                  <c:v>5.8010963988459974E-11</c:v>
                </c:pt>
                <c:pt idx="4">
                  <c:v>3.7259464550080513E-11</c:v>
                </c:pt>
                <c:pt idx="5">
                  <c:v>2.7615909818796589E-11</c:v>
                </c:pt>
                <c:pt idx="6">
                  <c:v>1.6214093989608456E-11</c:v>
                </c:pt>
                <c:pt idx="7">
                  <c:v>8.8830085415931365E-12</c:v>
                </c:pt>
                <c:pt idx="8">
                  <c:v>4.7853326970189163E-12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Dinic!$G$22</c:f>
              <c:strCache>
                <c:ptCount val="1"/>
                <c:pt idx="0">
                  <c:v>CD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Dinic!$G$24:$G$33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</c:numCache>
            </c:numRef>
          </c:xVal>
          <c:yVal>
            <c:numRef>
              <c:f>Dinic!$I$24:$I$33</c:f>
              <c:numCache>
                <c:formatCode>General</c:formatCode>
                <c:ptCount val="10"/>
                <c:pt idx="0">
                  <c:v>1.0600161616161614E-7</c:v>
                </c:pt>
                <c:pt idx="1">
                  <c:v>7.1889824561403499E-8</c:v>
                </c:pt>
                <c:pt idx="2">
                  <c:v>3.810284183554624E-8</c:v>
                </c:pt>
                <c:pt idx="3">
                  <c:v>2.0745373817600175E-8</c:v>
                </c:pt>
                <c:pt idx="4">
                  <c:v>1.3957856651226816E-8</c:v>
                </c:pt>
                <c:pt idx="5">
                  <c:v>7.6228154208632161E-9</c:v>
                </c:pt>
                <c:pt idx="6">
                  <c:v>7.405589385401484E-9</c:v>
                </c:pt>
                <c:pt idx="7">
                  <c:v>8.9261756653658334E-9</c:v>
                </c:pt>
                <c:pt idx="8">
                  <c:v>1.1564006509909353E-8</c:v>
                </c:pt>
                <c:pt idx="9">
                  <c:v>1.8255280432613045E-8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Dinic!$J$22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Dinic!$J$24:$J$36</c:f>
              <c:numCache>
                <c:formatCode>General</c:formatCode>
                <c:ptCount val="13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</c:numCache>
            </c:numRef>
          </c:xVal>
          <c:yVal>
            <c:numRef>
              <c:f>Dinic!$L$24:$L$36</c:f>
              <c:numCache>
                <c:formatCode>General</c:formatCode>
                <c:ptCount val="13"/>
                <c:pt idx="0">
                  <c:v>1.2544465020576129E-7</c:v>
                </c:pt>
                <c:pt idx="1">
                  <c:v>7.454515570934257E-8</c:v>
                </c:pt>
                <c:pt idx="2">
                  <c:v>5.2057545148454236E-8</c:v>
                </c:pt>
                <c:pt idx="3">
                  <c:v>4.4551163708086783E-8</c:v>
                </c:pt>
                <c:pt idx="4">
                  <c:v>4.5328005127896958E-8</c:v>
                </c:pt>
                <c:pt idx="5">
                  <c:v>4.5488879468273551E-8</c:v>
                </c:pt>
                <c:pt idx="6">
                  <c:v>2.710146965131405E-8</c:v>
                </c:pt>
                <c:pt idx="7">
                  <c:v>3.0742906999801708E-8</c:v>
                </c:pt>
                <c:pt idx="8">
                  <c:v>3.1599371602029752E-8</c:v>
                </c:pt>
                <c:pt idx="9">
                  <c:v>3.2674012689632205E-8</c:v>
                </c:pt>
                <c:pt idx="10">
                  <c:v>3.3649086848576658E-8</c:v>
                </c:pt>
                <c:pt idx="11">
                  <c:v>3.4319083136685291E-8</c:v>
                </c:pt>
                <c:pt idx="12">
                  <c:v>5.4294654811925807E-8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Dinic!$M$22</c:f>
              <c:strCache>
                <c:ptCount val="1"/>
                <c:pt idx="0">
                  <c:v>GenRmf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Dinic!$M$24:$M$38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</c:numCache>
            </c:numRef>
          </c:xVal>
          <c:yVal>
            <c:numRef>
              <c:f>Dinic!$O$24:$O$38</c:f>
              <c:numCache>
                <c:formatCode>General</c:formatCode>
                <c:ptCount val="15"/>
                <c:pt idx="0">
                  <c:v>7.7040416666666659E-8</c:v>
                </c:pt>
                <c:pt idx="1">
                  <c:v>4.9046805555555559E-8</c:v>
                </c:pt>
                <c:pt idx="2">
                  <c:v>2.8533506944444447E-8</c:v>
                </c:pt>
                <c:pt idx="3">
                  <c:v>2.412658751255242E-8</c:v>
                </c:pt>
                <c:pt idx="4">
                  <c:v>1.4713631984585741E-8</c:v>
                </c:pt>
                <c:pt idx="5">
                  <c:v>1.1792483091787441E-8</c:v>
                </c:pt>
                <c:pt idx="6">
                  <c:v>9.2542634546311015E-9</c:v>
                </c:pt>
                <c:pt idx="7">
                  <c:v>6.8210762053126583E-9</c:v>
                </c:pt>
                <c:pt idx="8">
                  <c:v>5.2122051177380543E-9</c:v>
                </c:pt>
                <c:pt idx="9">
                  <c:v>3.5413677138294666E-9</c:v>
                </c:pt>
                <c:pt idx="10">
                  <c:v>3.0450555530086743E-9</c:v>
                </c:pt>
                <c:pt idx="11">
                  <c:v>3.5007781654784268E-9</c:v>
                </c:pt>
                <c:pt idx="12">
                  <c:v>4.3784357146060164E-9</c:v>
                </c:pt>
                <c:pt idx="13">
                  <c:v>3.6580268189869225E-9</c:v>
                </c:pt>
                <c:pt idx="14">
                  <c:v>2.9993154938648007E-9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Dinic!$P$22</c:f>
              <c:strCache>
                <c:ptCount val="1"/>
                <c:pt idx="0">
                  <c:v>GenRmf flat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Dinic!$P$24:$P$38</c:f>
              <c:numCache>
                <c:formatCode>General</c:formatCode>
                <c:ptCount val="15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</c:numCache>
            </c:numRef>
          </c:xVal>
          <c:yVal>
            <c:numRef>
              <c:f>Dinic!$R$24:$R$38</c:f>
              <c:numCache>
                <c:formatCode>General</c:formatCode>
                <c:ptCount val="15"/>
                <c:pt idx="0">
                  <c:v>9.1855617283950629E-8</c:v>
                </c:pt>
                <c:pt idx="1">
                  <c:v>4.2077278645833336E-8</c:v>
                </c:pt>
                <c:pt idx="2">
                  <c:v>3.6957200000000002E-8</c:v>
                </c:pt>
                <c:pt idx="3">
                  <c:v>1.9925682100797308E-8</c:v>
                </c:pt>
                <c:pt idx="4">
                  <c:v>1.5665025785278951E-8</c:v>
                </c:pt>
                <c:pt idx="5">
                  <c:v>1.1997624122923885E-8</c:v>
                </c:pt>
                <c:pt idx="6">
                  <c:v>8.4317593089498014E-9</c:v>
                </c:pt>
                <c:pt idx="7">
                  <c:v>6.1654924202717044E-9</c:v>
                </c:pt>
                <c:pt idx="8">
                  <c:v>5.4619216363588233E-9</c:v>
                </c:pt>
                <c:pt idx="9">
                  <c:v>3.9092764284433904E-9</c:v>
                </c:pt>
                <c:pt idx="10">
                  <c:v>2.7014371744011457E-9</c:v>
                </c:pt>
                <c:pt idx="11">
                  <c:v>2.7278478122270517E-9</c:v>
                </c:pt>
                <c:pt idx="12">
                  <c:v>3.3352860035840557E-9</c:v>
                </c:pt>
                <c:pt idx="13">
                  <c:v>2.2153879527699412E-9</c:v>
                </c:pt>
                <c:pt idx="14">
                  <c:v>1.7655605573882451E-9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Dinic!$S$22</c:f>
              <c:strCache>
                <c:ptCount val="1"/>
                <c:pt idx="0">
                  <c:v>GenRmf square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Dinic!$S$24:$S$38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  <c:pt idx="14">
                  <c:v>262144</c:v>
                </c:pt>
              </c:numCache>
            </c:numRef>
          </c:xVal>
          <c:yVal>
            <c:numRef>
              <c:f>Dinic!$U$24:$U$38</c:f>
              <c:numCache>
                <c:formatCode>0.00E+00</c:formatCode>
                <c:ptCount val="15"/>
                <c:pt idx="0">
                  <c:v>5.012646604938272E-8</c:v>
                </c:pt>
                <c:pt idx="1">
                  <c:v>4.6013503086419749E-8</c:v>
                </c:pt>
                <c:pt idx="2">
                  <c:v>2.68312881097561E-8</c:v>
                </c:pt>
                <c:pt idx="3">
                  <c:v>1.9715521367521368E-8</c:v>
                </c:pt>
                <c:pt idx="4">
                  <c:v>3.0730746619635508E-8</c:v>
                </c:pt>
                <c:pt idx="5">
                  <c:v>1.7407217261904759E-8</c:v>
                </c:pt>
                <c:pt idx="6">
                  <c:v>1.2729191270860076E-8</c:v>
                </c:pt>
                <c:pt idx="7">
                  <c:v>5.6997999529421918E-9</c:v>
                </c:pt>
                <c:pt idx="8">
                  <c:v>3.903244108160396E-9</c:v>
                </c:pt>
                <c:pt idx="9">
                  <c:v>2.7760744033931218E-9</c:v>
                </c:pt>
                <c:pt idx="10">
                  <c:v>2.6971363636363641E-9</c:v>
                </c:pt>
                <c:pt idx="11">
                  <c:v>2.4851437937449466E-9</c:v>
                </c:pt>
                <c:pt idx="12">
                  <c:v>2.6286628678755008E-9</c:v>
                </c:pt>
                <c:pt idx="13">
                  <c:v>1.5397029832474668E-9</c:v>
                </c:pt>
                <c:pt idx="14">
                  <c:v>1.1419344568481027E-9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Dinic!$V$22</c:f>
              <c:strCache>
                <c:ptCount val="1"/>
                <c:pt idx="0">
                  <c:v>Wash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Dinic!$V$24:$V$34</c:f>
              <c:numCache>
                <c:formatCode>General</c:formatCode>
                <c:ptCount val="11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</c:numCache>
            </c:numRef>
          </c:xVal>
          <c:yVal>
            <c:numRef>
              <c:f>Dinic!$X$24:$X$34</c:f>
              <c:numCache>
                <c:formatCode>General</c:formatCode>
                <c:ptCount val="11"/>
                <c:pt idx="0">
                  <c:v>9.2174364598652328E-10</c:v>
                </c:pt>
                <c:pt idx="1">
                  <c:v>1.2255508157882136E-9</c:v>
                </c:pt>
                <c:pt idx="2">
                  <c:v>1.5959579241605063E-9</c:v>
                </c:pt>
                <c:pt idx="3">
                  <c:v>1.452982713394268E-9</c:v>
                </c:pt>
                <c:pt idx="4">
                  <c:v>1.4400162211308412E-9</c:v>
                </c:pt>
                <c:pt idx="5">
                  <c:v>1.3707309307291282E-9</c:v>
                </c:pt>
                <c:pt idx="6">
                  <c:v>9.6381782685011415E-10</c:v>
                </c:pt>
                <c:pt idx="7">
                  <c:v>1.4444986010518055E-9</c:v>
                </c:pt>
                <c:pt idx="8">
                  <c:v>2.5508768303276565E-9</c:v>
                </c:pt>
                <c:pt idx="9">
                  <c:v>2.7705373704573373E-9</c:v>
                </c:pt>
                <c:pt idx="10">
                  <c:v>2.7592675428598057E-9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Dinic!$Y$22</c:f>
              <c:strCache>
                <c:ptCount val="1"/>
                <c:pt idx="0">
                  <c:v>Wash wide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Dinic!$Y$24:$Y$36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Dinic!$AA$24:$AA$36</c:f>
              <c:numCache>
                <c:formatCode>General</c:formatCode>
                <c:ptCount val="13"/>
                <c:pt idx="0">
                  <c:v>4.6874977876889319E-9</c:v>
                </c:pt>
                <c:pt idx="1">
                  <c:v>3.4429812371395414E-9</c:v>
                </c:pt>
                <c:pt idx="2">
                  <c:v>1.9923031651457333E-9</c:v>
                </c:pt>
                <c:pt idx="3">
                  <c:v>1.0399685287175453E-9</c:v>
                </c:pt>
                <c:pt idx="4">
                  <c:v>1.4915114916244063E-9</c:v>
                </c:pt>
                <c:pt idx="5">
                  <c:v>8.8731026369927756E-10</c:v>
                </c:pt>
                <c:pt idx="6">
                  <c:v>4.6153490713744968E-10</c:v>
                </c:pt>
                <c:pt idx="7">
                  <c:v>4.765007701341178E-10</c:v>
                </c:pt>
                <c:pt idx="8">
                  <c:v>3.3371630214268567E-10</c:v>
                </c:pt>
                <c:pt idx="9">
                  <c:v>2.5212748765883591E-10</c:v>
                </c:pt>
                <c:pt idx="10">
                  <c:v>1.9529774521717115E-10</c:v>
                </c:pt>
                <c:pt idx="11">
                  <c:v>1.3212874035472313E-10</c:v>
                </c:pt>
                <c:pt idx="12">
                  <c:v>8.2774359351255337E-11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6256"/>
        <c:axId val="123217792"/>
      </c:scatterChart>
      <c:valAx>
        <c:axId val="12321625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17792"/>
        <c:crossesAt val="1.0000000000000009E-7"/>
        <c:crossBetween val="midCat"/>
      </c:valAx>
      <c:valAx>
        <c:axId val="123217792"/>
        <c:scaling>
          <c:logBase val="10"/>
          <c:orientation val="minMax"/>
          <c:max val="1.0000000000000009E-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1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Dinic!$J$22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Dinic!$J$24:$J$36</c:f>
              <c:numCache>
                <c:formatCode>General</c:formatCode>
                <c:ptCount val="13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</c:numCache>
            </c:numRef>
          </c:xVal>
          <c:yVal>
            <c:numRef>
              <c:f>Dinic!$L$24:$L$36</c:f>
              <c:numCache>
                <c:formatCode>General</c:formatCode>
                <c:ptCount val="13"/>
                <c:pt idx="0">
                  <c:v>1.2544465020576129E-7</c:v>
                </c:pt>
                <c:pt idx="1">
                  <c:v>7.454515570934257E-8</c:v>
                </c:pt>
                <c:pt idx="2">
                  <c:v>5.2057545148454236E-8</c:v>
                </c:pt>
                <c:pt idx="3">
                  <c:v>4.4551163708086783E-8</c:v>
                </c:pt>
                <c:pt idx="4">
                  <c:v>4.5328005127896958E-8</c:v>
                </c:pt>
                <c:pt idx="5">
                  <c:v>4.5488879468273551E-8</c:v>
                </c:pt>
                <c:pt idx="6">
                  <c:v>2.710146965131405E-8</c:v>
                </c:pt>
                <c:pt idx="7">
                  <c:v>3.0742906999801708E-8</c:v>
                </c:pt>
                <c:pt idx="8">
                  <c:v>3.1599371602029752E-8</c:v>
                </c:pt>
                <c:pt idx="9">
                  <c:v>3.2674012689632205E-8</c:v>
                </c:pt>
                <c:pt idx="10">
                  <c:v>3.3649086848576658E-8</c:v>
                </c:pt>
                <c:pt idx="11">
                  <c:v>3.4319083136685291E-8</c:v>
                </c:pt>
                <c:pt idx="12">
                  <c:v>5.4294654811925807E-8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9296"/>
        <c:axId val="122600832"/>
      </c:scatterChart>
      <c:valAx>
        <c:axId val="12259929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00832"/>
        <c:crosses val="autoZero"/>
        <c:crossBetween val="midCat"/>
      </c:valAx>
      <c:valAx>
        <c:axId val="1226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99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Dinic!$A$22</c:f>
              <c:strCache>
                <c:ptCount val="1"/>
                <c:pt idx="0">
                  <c:v>CRH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Dinic!$A$24:$A$31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Dinic!$C$24:$C$31</c:f>
              <c:numCache>
                <c:formatCode>General</c:formatCode>
                <c:ptCount val="8"/>
                <c:pt idx="0">
                  <c:v>8.7456947244623656E-10</c:v>
                </c:pt>
                <c:pt idx="1">
                  <c:v>3.2620055183531747E-10</c:v>
                </c:pt>
                <c:pt idx="2">
                  <c:v>1.3924057527477035E-10</c:v>
                </c:pt>
                <c:pt idx="3">
                  <c:v>7.3148440691380722E-11</c:v>
                </c:pt>
                <c:pt idx="4">
                  <c:v>4.5046249558858759E-11</c:v>
                </c:pt>
                <c:pt idx="5">
                  <c:v>3.7852045222655613E-11</c:v>
                </c:pt>
                <c:pt idx="6">
                  <c:v>1.93850106203756E-11</c:v>
                </c:pt>
                <c:pt idx="7">
                  <c:v>1.1043898885600393E-11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576"/>
        <c:axId val="123847808"/>
      </c:scatterChart>
      <c:valAx>
        <c:axId val="12327257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847808"/>
        <c:crosses val="autoZero"/>
        <c:crossBetween val="midCat"/>
      </c:valAx>
      <c:valAx>
        <c:axId val="1238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7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CRE!$D$1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CRE!$D$2:$D$10</c:f>
              <c:numCache>
                <c:formatCode>General</c:formatCode>
                <c:ptCount val="9"/>
                <c:pt idx="0">
                  <c:v>5.474733333333333E-5</c:v>
                </c:pt>
                <c:pt idx="1">
                  <c:v>4.8883933333333329E-4</c:v>
                </c:pt>
                <c:pt idx="2">
                  <c:v>4.0353100000000003E-3</c:v>
                </c:pt>
                <c:pt idx="3">
                  <c:v>3.2188066666666661E-2</c:v>
                </c:pt>
                <c:pt idx="4">
                  <c:v>0.34448266666666666</c:v>
                </c:pt>
                <c:pt idx="5">
                  <c:v>3.9221299999999997</c:v>
                </c:pt>
                <c:pt idx="6">
                  <c:v>34.091366666666666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CRE!$E$1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CRE!$E$2:$E$10</c:f>
              <c:numCache>
                <c:formatCode>General</c:formatCode>
                <c:ptCount val="9"/>
                <c:pt idx="0">
                  <c:v>3.8645166666666667E-5</c:v>
                </c:pt>
                <c:pt idx="1">
                  <c:v>1.17157E-4</c:v>
                </c:pt>
                <c:pt idx="2">
                  <c:v>2.1721266666666666E-4</c:v>
                </c:pt>
                <c:pt idx="3">
                  <c:v>9.6946066666666675E-4</c:v>
                </c:pt>
                <c:pt idx="4">
                  <c:v>4.9911133333333324E-3</c:v>
                </c:pt>
                <c:pt idx="5">
                  <c:v>2.9623400000000005E-2</c:v>
                </c:pt>
                <c:pt idx="6">
                  <c:v>0.13920999999999997</c:v>
                </c:pt>
                <c:pt idx="7">
                  <c:v>0.61028666666666664</c:v>
                </c:pt>
                <c:pt idx="8">
                  <c:v>2.6304433333333335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CRE!$F$1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CRE!$F$2:$F$10</c:f>
              <c:numCache>
                <c:formatCode>General</c:formatCode>
                <c:ptCount val="9"/>
                <c:pt idx="0">
                  <c:v>2.2543000000000001E-5</c:v>
                </c:pt>
                <c:pt idx="1">
                  <c:v>5.7856666666666671E-5</c:v>
                </c:pt>
                <c:pt idx="2">
                  <c:v>2.0943933333333333E-4</c:v>
                </c:pt>
                <c:pt idx="3">
                  <c:v>8.05885E-4</c:v>
                </c:pt>
                <c:pt idx="4">
                  <c:v>6.0111033333333326E-3</c:v>
                </c:pt>
                <c:pt idx="5">
                  <c:v>1.7948133333333335E-2</c:v>
                </c:pt>
                <c:pt idx="6">
                  <c:v>7.1653366666666662E-2</c:v>
                </c:pt>
                <c:pt idx="7">
                  <c:v>0.33415833333333333</c:v>
                </c:pt>
                <c:pt idx="8">
                  <c:v>1.76081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CRE!$G$1</c:f>
              <c:strCache>
                <c:ptCount val="1"/>
                <c:pt idx="0">
                  <c:v>GT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CRE!$G$2:$G$10</c:f>
              <c:numCache>
                <c:formatCode>General</c:formatCode>
                <c:ptCount val="9"/>
                <c:pt idx="0">
                  <c:v>3.1426966666666669E-5</c:v>
                </c:pt>
                <c:pt idx="1">
                  <c:v>5.1526899999999996E-5</c:v>
                </c:pt>
                <c:pt idx="2">
                  <c:v>1.6801733333333331E-4</c:v>
                </c:pt>
                <c:pt idx="3">
                  <c:v>6.6651833333333332E-4</c:v>
                </c:pt>
                <c:pt idx="4">
                  <c:v>4.01199E-3</c:v>
                </c:pt>
                <c:pt idx="5">
                  <c:v>1.44843E-2</c:v>
                </c:pt>
                <c:pt idx="6">
                  <c:v>5.8554200000000001E-2</c:v>
                </c:pt>
                <c:pt idx="7">
                  <c:v>0.27222833333333335</c:v>
                </c:pt>
                <c:pt idx="8">
                  <c:v>1.3205866666666666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CRE!$H$1</c:f>
              <c:strCache>
                <c:ptCount val="1"/>
                <c:pt idx="0">
                  <c:v>GT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CRE!$H$2:$H$10</c:f>
              <c:numCache>
                <c:formatCode>General</c:formatCode>
                <c:ptCount val="9"/>
                <c:pt idx="0">
                  <c:v>5.7634566666666665E-5</c:v>
                </c:pt>
                <c:pt idx="1">
                  <c:v>2.4597433333333331E-4</c:v>
                </c:pt>
                <c:pt idx="2">
                  <c:v>1.0764033333333332E-3</c:v>
                </c:pt>
                <c:pt idx="3">
                  <c:v>6.0923866666666672E-3</c:v>
                </c:pt>
                <c:pt idx="4">
                  <c:v>2.5003666666666664E-2</c:v>
                </c:pt>
                <c:pt idx="5">
                  <c:v>0.15570100000000001</c:v>
                </c:pt>
                <c:pt idx="6">
                  <c:v>0.57037366666666667</c:v>
                </c:pt>
                <c:pt idx="7">
                  <c:v>3.1718600000000001</c:v>
                </c:pt>
                <c:pt idx="8">
                  <c:v>14.162633333333332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CRE!$I$1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CRE!$I$2:$I$10</c:f>
              <c:numCache>
                <c:formatCode>General</c:formatCode>
                <c:ptCount val="9"/>
                <c:pt idx="0">
                  <c:v>5.319276666666667E-5</c:v>
                </c:pt>
                <c:pt idx="1">
                  <c:v>9.0505466666666669E-5</c:v>
                </c:pt>
                <c:pt idx="2">
                  <c:v>2.45975E-4</c:v>
                </c:pt>
                <c:pt idx="3">
                  <c:v>9.3903599999999997E-4</c:v>
                </c:pt>
                <c:pt idx="4">
                  <c:v>4.7388233333333337E-3</c:v>
                </c:pt>
                <c:pt idx="5">
                  <c:v>2.0587299999999999E-2</c:v>
                </c:pt>
                <c:pt idx="6">
                  <c:v>8.2965766666666663E-2</c:v>
                </c:pt>
                <c:pt idx="7">
                  <c:v>0.47929400000000005</c:v>
                </c:pt>
                <c:pt idx="8">
                  <c:v>2.3238099999999999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CRE!$J$1</c:f>
              <c:strCache>
                <c:ptCount val="1"/>
                <c:pt idx="0">
                  <c:v>GT D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CRE!$J$2:$J$10</c:f>
              <c:numCache>
                <c:formatCode>General</c:formatCode>
                <c:ptCount val="9"/>
                <c:pt idx="0">
                  <c:v>8.8395566666666671E-5</c:v>
                </c:pt>
                <c:pt idx="1">
                  <c:v>3.0716333333333337E-4</c:v>
                </c:pt>
                <c:pt idx="2">
                  <c:v>1.2093290000000001E-3</c:v>
                </c:pt>
                <c:pt idx="3">
                  <c:v>4.9906833333333333E-3</c:v>
                </c:pt>
                <c:pt idx="4">
                  <c:v>2.0028706666666663E-2</c:v>
                </c:pt>
                <c:pt idx="5">
                  <c:v>8.100516666666667E-2</c:v>
                </c:pt>
                <c:pt idx="6">
                  <c:v>0.32605099999999998</c:v>
                </c:pt>
                <c:pt idx="7">
                  <c:v>1.3691420000000001</c:v>
                </c:pt>
                <c:pt idx="8">
                  <c:v>26.166553333333336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CRE!$K$1</c:f>
              <c:strCache>
                <c:ptCount val="1"/>
                <c:pt idx="0">
                  <c:v>GT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CRE!$K$2:$K$10</c:f>
              <c:numCache>
                <c:formatCode>General</c:formatCode>
                <c:ptCount val="9"/>
                <c:pt idx="0">
                  <c:v>2.1787959999999999E-4</c:v>
                </c:pt>
                <c:pt idx="1">
                  <c:v>3.027215E-4</c:v>
                </c:pt>
                <c:pt idx="2">
                  <c:v>1.1439243333333333E-3</c:v>
                </c:pt>
                <c:pt idx="3">
                  <c:v>4.8383099999999993E-3</c:v>
                </c:pt>
                <c:pt idx="4">
                  <c:v>2.0324430000000001E-2</c:v>
                </c:pt>
                <c:pt idx="5">
                  <c:v>8.8531933333333326E-2</c:v>
                </c:pt>
                <c:pt idx="6">
                  <c:v>0.37806433333333334</c:v>
                </c:pt>
                <c:pt idx="7">
                  <c:v>1.5923376666666667</c:v>
                </c:pt>
                <c:pt idx="8">
                  <c:v>25.482986666666672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CRE!$L$1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CRE!$L$2:$L$10</c:f>
              <c:numCache>
                <c:formatCode>General</c:formatCode>
                <c:ptCount val="9"/>
                <c:pt idx="0">
                  <c:v>2.7440376666666667E-4</c:v>
                </c:pt>
                <c:pt idx="1">
                  <c:v>6.5652600000000005E-4</c:v>
                </c:pt>
                <c:pt idx="2">
                  <c:v>3.1307133333333334E-3</c:v>
                </c:pt>
                <c:pt idx="3">
                  <c:v>1.8493566666666666E-2</c:v>
                </c:pt>
                <c:pt idx="4">
                  <c:v>8.223143333333334E-2</c:v>
                </c:pt>
                <c:pt idx="5">
                  <c:v>0.69114366666666671</c:v>
                </c:pt>
                <c:pt idx="6">
                  <c:v>3.2082499999999996</c:v>
                </c:pt>
                <c:pt idx="7">
                  <c:v>16.5731</c:v>
                </c:pt>
                <c:pt idx="8">
                  <c:v>88.891433333333339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CRE!$M$1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CRE!$M$2:$M$10</c:f>
              <c:numCache>
                <c:formatCode>General</c:formatCode>
                <c:ptCount val="9"/>
                <c:pt idx="0">
                  <c:v>9.3836833333333343E-5</c:v>
                </c:pt>
                <c:pt idx="1">
                  <c:v>3.1549233333333333E-4</c:v>
                </c:pt>
                <c:pt idx="2">
                  <c:v>1.328933E-3</c:v>
                </c:pt>
                <c:pt idx="3">
                  <c:v>5.8748666666666666E-3</c:v>
                </c:pt>
                <c:pt idx="4">
                  <c:v>2.54909E-2</c:v>
                </c:pt>
                <c:pt idx="5">
                  <c:v>0.15882166666666667</c:v>
                </c:pt>
                <c:pt idx="6">
                  <c:v>0.59850899999999996</c:v>
                </c:pt>
                <c:pt idx="7">
                  <c:v>2.9889566666666667</c:v>
                </c:pt>
                <c:pt idx="8">
                  <c:v>30.538133333333334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CRE!$N$1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CRE!$N$2:$N$10</c:f>
              <c:numCache>
                <c:formatCode>General</c:formatCode>
                <c:ptCount val="9"/>
                <c:pt idx="0">
                  <c:v>1.3644000000000002E-2</c:v>
                </c:pt>
                <c:pt idx="1">
                  <c:v>0.14677400000000002</c:v>
                </c:pt>
                <c:pt idx="2">
                  <c:v>1.1721166666666665</c:v>
                </c:pt>
                <c:pt idx="3">
                  <c:v>9.5971499999999992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CRE!$O$1</c:f>
              <c:strCache>
                <c:ptCount val="1"/>
                <c:pt idx="0">
                  <c:v>KR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CRE!$O$2:$O$10</c:f>
              <c:numCache>
                <c:formatCode>General</c:formatCode>
                <c:ptCount val="9"/>
                <c:pt idx="0">
                  <c:v>1.5749366666666664E-2</c:v>
                </c:pt>
                <c:pt idx="1">
                  <c:v>0.16540733333333335</c:v>
                </c:pt>
                <c:pt idx="2">
                  <c:v>1.1805933333333334</c:v>
                </c:pt>
                <c:pt idx="3">
                  <c:v>9.5664766666666683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CRE!$P$1</c:f>
              <c:strCache>
                <c:ptCount val="1"/>
                <c:pt idx="0">
                  <c:v>KR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CRE!$P$2:$P$10</c:f>
              <c:numCache>
                <c:formatCode>General</c:formatCode>
                <c:ptCount val="9"/>
                <c:pt idx="0">
                  <c:v>1.4125266666666669E-2</c:v>
                </c:pt>
                <c:pt idx="1">
                  <c:v>0.147867</c:v>
                </c:pt>
                <c:pt idx="2">
                  <c:v>1.1921666666666668</c:v>
                </c:pt>
                <c:pt idx="3">
                  <c:v>9.735496666666668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CRE!$Q$1</c:f>
              <c:strCache>
                <c:ptCount val="1"/>
                <c:pt idx="0">
                  <c:v>KR LM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CRE!$Q$2:$Q$10</c:f>
              <c:numCache>
                <c:formatCode>General</c:formatCode>
                <c:ptCount val="9"/>
                <c:pt idx="0">
                  <c:v>7.1649266666666664E-4</c:v>
                </c:pt>
                <c:pt idx="1">
                  <c:v>2.3926766666666666E-3</c:v>
                </c:pt>
                <c:pt idx="2">
                  <c:v>7.1210633333333336E-3</c:v>
                </c:pt>
                <c:pt idx="3">
                  <c:v>3.21503E-2</c:v>
                </c:pt>
                <c:pt idx="4">
                  <c:v>0.18094466666666667</c:v>
                </c:pt>
                <c:pt idx="5">
                  <c:v>0.82699200000000006</c:v>
                </c:pt>
                <c:pt idx="6">
                  <c:v>3.7626366666666669</c:v>
                </c:pt>
                <c:pt idx="7">
                  <c:v>16.708299999999998</c:v>
                </c:pt>
                <c:pt idx="8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CRE!$R$1</c:f>
              <c:strCache>
                <c:ptCount val="1"/>
                <c:pt idx="0">
                  <c:v>KR LM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CRE!$R$2:$R$10</c:f>
              <c:numCache>
                <c:formatCode>General</c:formatCode>
                <c:ptCount val="9"/>
                <c:pt idx="0">
                  <c:v>8.3253966666666662E-4</c:v>
                </c:pt>
                <c:pt idx="1">
                  <c:v>2.4106633333333335E-3</c:v>
                </c:pt>
                <c:pt idx="2">
                  <c:v>6.5259433333333334E-3</c:v>
                </c:pt>
                <c:pt idx="3">
                  <c:v>3.2414066666666665E-2</c:v>
                </c:pt>
                <c:pt idx="4">
                  <c:v>0.17460066666666665</c:v>
                </c:pt>
                <c:pt idx="5">
                  <c:v>0.80177033333333336</c:v>
                </c:pt>
                <c:pt idx="6">
                  <c:v>3.6715499999999999</c:v>
                </c:pt>
                <c:pt idx="7">
                  <c:v>16.725233333333335</c:v>
                </c:pt>
                <c:pt idx="8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CRE!$S$1</c:f>
              <c:strCache>
                <c:ptCount val="1"/>
                <c:pt idx="0">
                  <c:v>KR LM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CRE!$S$2:$S$10</c:f>
              <c:numCache>
                <c:formatCode>General</c:formatCode>
                <c:ptCount val="9"/>
                <c:pt idx="0">
                  <c:v>7.7712500000000004E-4</c:v>
                </c:pt>
                <c:pt idx="1">
                  <c:v>2.3105000000000001E-3</c:v>
                </c:pt>
                <c:pt idx="2">
                  <c:v>8.5422733333333344E-3</c:v>
                </c:pt>
                <c:pt idx="3">
                  <c:v>3.2146899999999999E-2</c:v>
                </c:pt>
                <c:pt idx="4">
                  <c:v>0.17591100000000001</c:v>
                </c:pt>
                <c:pt idx="5">
                  <c:v>0.80877833333333327</c:v>
                </c:pt>
                <c:pt idx="6">
                  <c:v>3.6888066666666663</c:v>
                </c:pt>
                <c:pt idx="7">
                  <c:v>16.865366666666663</c:v>
                </c:pt>
                <c:pt idx="8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CRE!$T$1</c:f>
              <c:strCache>
                <c:ptCount val="1"/>
                <c:pt idx="0">
                  <c:v>KR LM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CRE!$T$2:$T$10</c:f>
              <c:numCache>
                <c:formatCode>General</c:formatCode>
                <c:ptCount val="9"/>
                <c:pt idx="0">
                  <c:v>7.0057956666666659E-3</c:v>
                </c:pt>
                <c:pt idx="1">
                  <c:v>2.6977266666666669E-3</c:v>
                </c:pt>
                <c:pt idx="2">
                  <c:v>6.5700266666666668E-3</c:v>
                </c:pt>
                <c:pt idx="3">
                  <c:v>3.1863466666666666E-2</c:v>
                </c:pt>
                <c:pt idx="4">
                  <c:v>0.17335233333333333</c:v>
                </c:pt>
                <c:pt idx="5">
                  <c:v>0.79895166666666662</c:v>
                </c:pt>
                <c:pt idx="6">
                  <c:v>3.6554600000000002</c:v>
                </c:pt>
                <c:pt idx="7">
                  <c:v>16.720866666666666</c:v>
                </c:pt>
                <c:pt idx="8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CRE!$U$1</c:f>
              <c:strCache>
                <c:ptCount val="1"/>
                <c:pt idx="0">
                  <c:v>KR LM D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CRE!$U$2:$U$10</c:f>
              <c:numCache>
                <c:formatCode>General</c:formatCode>
                <c:ptCount val="9"/>
                <c:pt idx="0">
                  <c:v>6.092169999999999E-4</c:v>
                </c:pt>
                <c:pt idx="1">
                  <c:v>1.5987799999999999E-3</c:v>
                </c:pt>
                <c:pt idx="2">
                  <c:v>7.0932966666666679E-3</c:v>
                </c:pt>
                <c:pt idx="3">
                  <c:v>3.0375066666666669E-2</c:v>
                </c:pt>
                <c:pt idx="4">
                  <c:v>0.19026266666666666</c:v>
                </c:pt>
                <c:pt idx="5">
                  <c:v>0.65638733333333332</c:v>
                </c:pt>
                <c:pt idx="6">
                  <c:v>2.9436133333333334</c:v>
                </c:pt>
                <c:pt idx="7">
                  <c:v>16.617866666666668</c:v>
                </c:pt>
                <c:pt idx="8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CRE!$V$1</c:f>
              <c:strCache>
                <c:ptCount val="1"/>
                <c:pt idx="0">
                  <c:v>KR LM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CRE!$V$2:$V$10</c:f>
              <c:numCache>
                <c:formatCode>General</c:formatCode>
                <c:ptCount val="9"/>
                <c:pt idx="0">
                  <c:v>6.6219E-4</c:v>
                </c:pt>
                <c:pt idx="1">
                  <c:v>1.7409233333333333E-3</c:v>
                </c:pt>
                <c:pt idx="2">
                  <c:v>7.5065133333333325E-3</c:v>
                </c:pt>
                <c:pt idx="3">
                  <c:v>3.6299599999999994E-2</c:v>
                </c:pt>
                <c:pt idx="4">
                  <c:v>0.18321566666666667</c:v>
                </c:pt>
                <c:pt idx="5">
                  <c:v>0.81793499999999997</c:v>
                </c:pt>
                <c:pt idx="6">
                  <c:v>3.7279633333333333</c:v>
                </c:pt>
                <c:pt idx="7">
                  <c:v>17.159166666666668</c:v>
                </c:pt>
                <c:pt idx="8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CRE!$W$1</c:f>
              <c:strCache>
                <c:ptCount val="1"/>
                <c:pt idx="0">
                  <c:v>KR LM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CRE!$W$2:$W$10</c:f>
              <c:numCache>
                <c:formatCode>General</c:formatCode>
                <c:ptCount val="9"/>
                <c:pt idx="0">
                  <c:v>6.565253333333333E-4</c:v>
                </c:pt>
                <c:pt idx="1">
                  <c:v>1.7182733333333334E-3</c:v>
                </c:pt>
                <c:pt idx="2">
                  <c:v>8.436666666666667E-3</c:v>
                </c:pt>
                <c:pt idx="3">
                  <c:v>5.3062100000000001E-2</c:v>
                </c:pt>
                <c:pt idx="4">
                  <c:v>0.34680899999999998</c:v>
                </c:pt>
                <c:pt idx="5">
                  <c:v>3.0120933333333331</c:v>
                </c:pt>
                <c:pt idx="6">
                  <c:v>26.940466666666666</c:v>
                </c:pt>
                <c:pt idx="7">
                  <c:v>197.30499999999998</c:v>
                </c:pt>
                <c:pt idx="8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CRE!$X$1</c:f>
              <c:strCache>
                <c:ptCount val="1"/>
                <c:pt idx="0">
                  <c:v>KR LM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CRE!$X$2:$X$10</c:f>
              <c:numCache>
                <c:formatCode>General</c:formatCode>
                <c:ptCount val="9"/>
                <c:pt idx="0">
                  <c:v>5.9045233333333326E-4</c:v>
                </c:pt>
                <c:pt idx="1">
                  <c:v>1.6855100000000001E-3</c:v>
                </c:pt>
                <c:pt idx="2">
                  <c:v>7.4743099999999988E-3</c:v>
                </c:pt>
                <c:pt idx="3">
                  <c:v>3.6542666666666668E-2</c:v>
                </c:pt>
                <c:pt idx="4">
                  <c:v>0.183141</c:v>
                </c:pt>
                <c:pt idx="5">
                  <c:v>0.82379800000000003</c:v>
                </c:pt>
                <c:pt idx="6">
                  <c:v>3.7436733333333336</c:v>
                </c:pt>
                <c:pt idx="7">
                  <c:v>17.227866666666667</c:v>
                </c:pt>
                <c:pt idx="8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CRE!$Y$1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CRE!$Y$2:$Y$10</c:f>
              <c:numCache>
                <c:formatCode>General</c:formatCode>
                <c:ptCount val="9"/>
                <c:pt idx="0">
                  <c:v>3.6588533333333333E-3</c:v>
                </c:pt>
                <c:pt idx="1">
                  <c:v>1.8231199999999999E-2</c:v>
                </c:pt>
                <c:pt idx="2">
                  <c:v>0.10962466666666666</c:v>
                </c:pt>
                <c:pt idx="3">
                  <c:v>0.67977633333333332</c:v>
                </c:pt>
                <c:pt idx="4">
                  <c:v>5.1960733333333327</c:v>
                </c:pt>
                <c:pt idx="5">
                  <c:v>53.295166666666667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CRE!$Z$1</c:f>
              <c:strCache>
                <c:ptCount val="1"/>
                <c:pt idx="0">
                  <c:v>EK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CRE!$Z$2:$Z$10</c:f>
              <c:numCache>
                <c:formatCode>General</c:formatCode>
                <c:ptCount val="9"/>
                <c:pt idx="0">
                  <c:v>1.1662833333333332E-2</c:v>
                </c:pt>
                <c:pt idx="1">
                  <c:v>8.5251800000000003E-2</c:v>
                </c:pt>
                <c:pt idx="2">
                  <c:v>0.66130766666666674</c:v>
                </c:pt>
                <c:pt idx="3">
                  <c:v>8.2654133333333331</c:v>
                </c:pt>
                <c:pt idx="4">
                  <c:v>71.330799999999996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CRE!$AA$1</c:f>
              <c:strCache>
                <c:ptCount val="1"/>
                <c:pt idx="0">
                  <c:v>GT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CRE!$AA$2:$AA$10</c:f>
              <c:numCache>
                <c:formatCode>General</c:formatCode>
                <c:ptCount val="9"/>
                <c:pt idx="0">
                  <c:v>1.0819600000000001E-3</c:v>
                </c:pt>
                <c:pt idx="1">
                  <c:v>3.7156233333333331E-3</c:v>
                </c:pt>
                <c:pt idx="2">
                  <c:v>1.3819433333333332E-2</c:v>
                </c:pt>
                <c:pt idx="3">
                  <c:v>6.4229333333333333E-2</c:v>
                </c:pt>
                <c:pt idx="4">
                  <c:v>0.26063866666666669</c:v>
                </c:pt>
                <c:pt idx="5">
                  <c:v>1.0705133333333332</c:v>
                </c:pt>
                <c:pt idx="6">
                  <c:v>4.3446433333333339</c:v>
                </c:pt>
                <c:pt idx="7">
                  <c:v>17.864999999999998</c:v>
                </c:pt>
                <c:pt idx="8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CRE!$AB$1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CRE!$A$2:$A$10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CRE!$AB$2:$AB$10</c:f>
              <c:numCache>
                <c:formatCode>General</c:formatCode>
                <c:ptCount val="9"/>
                <c:pt idx="0">
                  <c:v>1.0402033333333333E-3</c:v>
                </c:pt>
                <c:pt idx="1">
                  <c:v>5.3130766666666662E-3</c:v>
                </c:pt>
                <c:pt idx="2">
                  <c:v>3.0276133333333333E-2</c:v>
                </c:pt>
                <c:pt idx="3">
                  <c:v>0.15771299999999999</c:v>
                </c:pt>
                <c:pt idx="4">
                  <c:v>0.8845183333333333</c:v>
                </c:pt>
                <c:pt idx="5">
                  <c:v>8.6985133333333327</c:v>
                </c:pt>
                <c:pt idx="6">
                  <c:v>32.590233333333337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9728"/>
        <c:axId val="119783808"/>
      </c:scatterChart>
      <c:valAx>
        <c:axId val="11976972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83808"/>
        <c:crosses val="autoZero"/>
        <c:crossBetween val="midCat"/>
      </c:valAx>
      <c:valAx>
        <c:axId val="1197838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6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Dinic!$H$22:$H$23</c:f>
              <c:strCache>
                <c:ptCount val="1"/>
                <c:pt idx="0">
                  <c:v>CD Div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Dinic!$G$24:$G$32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</c:numCache>
            </c:numRef>
          </c:xVal>
          <c:yVal>
            <c:numRef>
              <c:f>Dinic!$I$24:$I$32</c:f>
              <c:numCache>
                <c:formatCode>General</c:formatCode>
                <c:ptCount val="9"/>
                <c:pt idx="0">
                  <c:v>1.0600161616161614E-7</c:v>
                </c:pt>
                <c:pt idx="1">
                  <c:v>7.1889824561403499E-8</c:v>
                </c:pt>
                <c:pt idx="2">
                  <c:v>3.810284183554624E-8</c:v>
                </c:pt>
                <c:pt idx="3">
                  <c:v>2.0745373817600175E-8</c:v>
                </c:pt>
                <c:pt idx="4">
                  <c:v>1.3957856651226816E-8</c:v>
                </c:pt>
                <c:pt idx="5">
                  <c:v>7.6228154208632161E-9</c:v>
                </c:pt>
                <c:pt idx="6">
                  <c:v>7.405589385401484E-9</c:v>
                </c:pt>
                <c:pt idx="7">
                  <c:v>8.9261756653658334E-9</c:v>
                </c:pt>
                <c:pt idx="8">
                  <c:v>1.1564006509909353E-8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9872"/>
        <c:axId val="123681408"/>
      </c:scatterChart>
      <c:valAx>
        <c:axId val="12367987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81408"/>
        <c:crosses val="autoZero"/>
        <c:crossBetween val="midCat"/>
      </c:valAx>
      <c:valAx>
        <c:axId val="1236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7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Dinic!$O$22:$O$23</c:f>
              <c:strCache>
                <c:ptCount val="1"/>
                <c:pt idx="0">
                  <c:v>GenRmf long 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Dinic!$M$24:$M$36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Dinic!$O$24:$O$36</c:f>
              <c:numCache>
                <c:formatCode>General</c:formatCode>
                <c:ptCount val="13"/>
                <c:pt idx="0">
                  <c:v>7.7040416666666659E-8</c:v>
                </c:pt>
                <c:pt idx="1">
                  <c:v>4.9046805555555559E-8</c:v>
                </c:pt>
                <c:pt idx="2">
                  <c:v>2.8533506944444447E-8</c:v>
                </c:pt>
                <c:pt idx="3">
                  <c:v>2.412658751255242E-8</c:v>
                </c:pt>
                <c:pt idx="4">
                  <c:v>1.4713631984585741E-8</c:v>
                </c:pt>
                <c:pt idx="5">
                  <c:v>1.1792483091787441E-8</c:v>
                </c:pt>
                <c:pt idx="6">
                  <c:v>9.2542634546311015E-9</c:v>
                </c:pt>
                <c:pt idx="7">
                  <c:v>6.8210762053126583E-9</c:v>
                </c:pt>
                <c:pt idx="8">
                  <c:v>5.2122051177380543E-9</c:v>
                </c:pt>
                <c:pt idx="9">
                  <c:v>3.5413677138294666E-9</c:v>
                </c:pt>
                <c:pt idx="10">
                  <c:v>3.0450555530086743E-9</c:v>
                </c:pt>
                <c:pt idx="11">
                  <c:v>3.5007781654784268E-9</c:v>
                </c:pt>
                <c:pt idx="12">
                  <c:v>4.3784357146060164E-9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7792"/>
        <c:axId val="123711872"/>
      </c:scatterChart>
      <c:valAx>
        <c:axId val="12369779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11872"/>
        <c:crosses val="autoZero"/>
        <c:crossBetween val="midCat"/>
      </c:valAx>
      <c:valAx>
        <c:axId val="1237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97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Dinic!$U$76</c:f>
              <c:strCache>
                <c:ptCount val="1"/>
                <c:pt idx="0">
                  <c:v>ppm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Dinic!$T$77:$T$86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</c:numCache>
            </c:numRef>
          </c:xVal>
          <c:yVal>
            <c:numRef>
              <c:f>Dinic!$U$77:$U$86</c:f>
              <c:numCache>
                <c:formatCode>General</c:formatCode>
                <c:ptCount val="10"/>
                <c:pt idx="0">
                  <c:v>0.36666666666666664</c:v>
                </c:pt>
                <c:pt idx="1">
                  <c:v>0.42222222222222222</c:v>
                </c:pt>
                <c:pt idx="2">
                  <c:v>0.51960784313725494</c:v>
                </c:pt>
                <c:pt idx="3">
                  <c:v>0.63368983957219249</c:v>
                </c:pt>
                <c:pt idx="4">
                  <c:v>0.75944055944055944</c:v>
                </c:pt>
                <c:pt idx="5">
                  <c:v>0.88580799045915326</c:v>
                </c:pt>
                <c:pt idx="6">
                  <c:v>1.01176364129943</c:v>
                </c:pt>
                <c:pt idx="7">
                  <c:v>1.1363650154352591</c:v>
                </c:pt>
                <c:pt idx="8">
                  <c:v>1.2601074501973091</c:v>
                </c:pt>
                <c:pt idx="9">
                  <c:v>1.3830715756645122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Dinic!$V$76</c:f>
              <c:strCache>
                <c:ptCount val="1"/>
                <c:pt idx="0">
                  <c:v>ppmln</c:v>
                </c:pt>
              </c:strCache>
            </c:strRef>
          </c:tx>
          <c:spPr>
            <a:ln w="28575">
              <a:noFill/>
            </a:ln>
          </c:spPr>
          <c:xVal>
            <c:numRef>
              <c:f>Dinic!$T$77:$T$86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</c:numCache>
            </c:numRef>
          </c:xVal>
          <c:yVal>
            <c:numRef>
              <c:f>Dinic!$V$77:$V$86</c:f>
              <c:numCache>
                <c:formatCode>General</c:formatCode>
                <c:ptCount val="10"/>
                <c:pt idx="0">
                  <c:v>0.14184602931933191</c:v>
                </c:pt>
                <c:pt idx="1">
                  <c:v>0.12710155372479207</c:v>
                </c:pt>
                <c:pt idx="2">
                  <c:v>0.12460843851089184</c:v>
                </c:pt>
                <c:pt idx="3">
                  <c:v>0.12455910919566565</c:v>
                </c:pt>
                <c:pt idx="4">
                  <c:v>0.12564378570356458</c:v>
                </c:pt>
                <c:pt idx="5">
                  <c:v>0.12614092768193258</c:v>
                </c:pt>
                <c:pt idx="6">
                  <c:v>0.12629321439040561</c:v>
                </c:pt>
                <c:pt idx="7">
                  <c:v>0.12618392086276556</c:v>
                </c:pt>
                <c:pt idx="8">
                  <c:v>0.12597528278101774</c:v>
                </c:pt>
                <c:pt idx="9">
                  <c:v>0.12571768552042595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8624"/>
        <c:axId val="124140160"/>
      </c:scatterChart>
      <c:valAx>
        <c:axId val="12413862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40160"/>
        <c:crosses val="autoZero"/>
        <c:crossBetween val="midCat"/>
      </c:valAx>
      <c:valAx>
        <c:axId val="1241401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3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GT!$A$26</c:f>
              <c:strCache>
                <c:ptCount val="1"/>
                <c:pt idx="0">
                  <c:v>CRH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GT!$A$28:$A$34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GT!$C$28:$C$34</c:f>
              <c:numCache>
                <c:formatCode>General</c:formatCode>
                <c:ptCount val="7"/>
                <c:pt idx="0">
                  <c:v>9.9071215557795677E-9</c:v>
                </c:pt>
                <c:pt idx="1">
                  <c:v>7.2474242518187839E-9</c:v>
                </c:pt>
                <c:pt idx="2">
                  <c:v>6.61375991941437E-9</c:v>
                </c:pt>
                <c:pt idx="3">
                  <c:v>6.564291162428513E-9</c:v>
                </c:pt>
                <c:pt idx="4">
                  <c:v>9.6339544904675268E-9</c:v>
                </c:pt>
                <c:pt idx="5">
                  <c:v>8.2859040549617889E-9</c:v>
                </c:pt>
                <c:pt idx="6">
                  <c:v>7.9907805693302917E-9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GT!$D$26</c:f>
              <c:strCache>
                <c:ptCount val="1"/>
                <c:pt idx="0">
                  <c:v>CRE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GT!$D$28:$D$36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GT!$F$28:$F$36</c:f>
              <c:numCache>
                <c:formatCode>General</c:formatCode>
                <c:ptCount val="9"/>
                <c:pt idx="0">
                  <c:v>7.1014994959677422E-10</c:v>
                </c:pt>
                <c:pt idx="1">
                  <c:v>2.2420893270502648E-10</c:v>
                </c:pt>
                <c:pt idx="2">
                  <c:v>1.0065482232201443E-10</c:v>
                </c:pt>
                <c:pt idx="3">
                  <c:v>4.8222859700520835E-11</c:v>
                </c:pt>
                <c:pt idx="4">
                  <c:v>4.4873854107741655E-11</c:v>
                </c:pt>
                <c:pt idx="5">
                  <c:v>1.6731841434442715E-11</c:v>
                </c:pt>
                <c:pt idx="6">
                  <c:v>8.3456247525695785E-12</c:v>
                </c:pt>
                <c:pt idx="7">
                  <c:v>4.863831198307669E-12</c:v>
                </c:pt>
                <c:pt idx="8">
                  <c:v>3.2032857577510549E-12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GT!$G$26</c:f>
              <c:strCache>
                <c:ptCount val="1"/>
                <c:pt idx="0">
                  <c:v>CD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GT!$G$28:$G$38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GT!$I$28:$I$38</c:f>
              <c:numCache>
                <c:formatCode>General</c:formatCode>
                <c:ptCount val="11"/>
                <c:pt idx="0">
                  <c:v>5.6141574074074074E-8</c:v>
                </c:pt>
                <c:pt idx="1">
                  <c:v>9.5008851851851853E-9</c:v>
                </c:pt>
                <c:pt idx="2">
                  <c:v>5.3629508593560884E-9</c:v>
                </c:pt>
                <c:pt idx="3">
                  <c:v>4.0841459578483796E-9</c:v>
                </c:pt>
                <c:pt idx="4">
                  <c:v>3.3357161357161357E-9</c:v>
                </c:pt>
                <c:pt idx="5">
                  <c:v>2.8929055242114275E-9</c:v>
                </c:pt>
                <c:pt idx="6">
                  <c:v>2.5507550109659148E-9</c:v>
                </c:pt>
                <c:pt idx="7">
                  <c:v>2.2746245917745652E-9</c:v>
                </c:pt>
                <c:pt idx="8">
                  <c:v>2.2438949011311071E-9</c:v>
                </c:pt>
                <c:pt idx="9">
                  <c:v>1.9297312995984656E-9</c:v>
                </c:pt>
                <c:pt idx="10">
                  <c:v>2.1084376058318829E-9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GT!$J$26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GT!$J$28:$J$44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GT!$L$28:$L$44</c:f>
              <c:numCache>
                <c:formatCode>General</c:formatCode>
                <c:ptCount val="17"/>
                <c:pt idx="0">
                  <c:v>2.566470370370371E-8</c:v>
                </c:pt>
                <c:pt idx="1">
                  <c:v>8.2653661464585834E-9</c:v>
                </c:pt>
                <c:pt idx="2">
                  <c:v>5.1864677704883881E-9</c:v>
                </c:pt>
                <c:pt idx="3">
                  <c:v>3.3947734821309956E-9</c:v>
                </c:pt>
                <c:pt idx="4">
                  <c:v>2.2046645860599349E-9</c:v>
                </c:pt>
                <c:pt idx="5">
                  <c:v>1.3839515667929953E-9</c:v>
                </c:pt>
                <c:pt idx="6">
                  <c:v>9.8665239449862031E-10</c:v>
                </c:pt>
                <c:pt idx="7">
                  <c:v>7.4738543675706849E-10</c:v>
                </c:pt>
                <c:pt idx="8">
                  <c:v>5.6000512531134738E-10</c:v>
                </c:pt>
                <c:pt idx="9">
                  <c:v>4.1256494237487556E-10</c:v>
                </c:pt>
                <c:pt idx="10">
                  <c:v>3.1387415854979796E-10</c:v>
                </c:pt>
                <c:pt idx="11">
                  <c:v>2.5498447618846763E-10</c:v>
                </c:pt>
                <c:pt idx="12">
                  <c:v>2.134478618127217E-10</c:v>
                </c:pt>
                <c:pt idx="13">
                  <c:v>1.8332323856726489E-10</c:v>
                </c:pt>
                <c:pt idx="14">
                  <c:v>1.537863094940985E-10</c:v>
                </c:pt>
                <c:pt idx="15">
                  <c:v>1.2185728001152277E-10</c:v>
                </c:pt>
                <c:pt idx="16">
                  <c:v>9.3033189108207632E-11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GT!$M$26</c:f>
              <c:strCache>
                <c:ptCount val="1"/>
                <c:pt idx="0">
                  <c:v>GenRmf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GT!$M$28:$M$39</c:f>
              <c:numCache>
                <c:formatCode>General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</c:numCache>
            </c:numRef>
          </c:xVal>
          <c:yVal>
            <c:numRef>
              <c:f>GT!$O$28:$O$39</c:f>
              <c:numCache>
                <c:formatCode>General</c:formatCode>
                <c:ptCount val="12"/>
                <c:pt idx="0">
                  <c:v>3.5433497807017549E-8</c:v>
                </c:pt>
                <c:pt idx="1">
                  <c:v>8.7754549808429125E-9</c:v>
                </c:pt>
                <c:pt idx="2">
                  <c:v>1.0506824900017389E-8</c:v>
                </c:pt>
                <c:pt idx="3">
                  <c:v>7.817620650953984E-9</c:v>
                </c:pt>
                <c:pt idx="4">
                  <c:v>6.9269575281803538E-9</c:v>
                </c:pt>
                <c:pt idx="5">
                  <c:v>2.1316506874767747E-8</c:v>
                </c:pt>
                <c:pt idx="6">
                  <c:v>2.4086708961196669E-8</c:v>
                </c:pt>
                <c:pt idx="7">
                  <c:v>6.9054939379581684E-9</c:v>
                </c:pt>
                <c:pt idx="8">
                  <c:v>4.6636781923854447E-9</c:v>
                </c:pt>
                <c:pt idx="9">
                  <c:v>2.2763891881538938E-8</c:v>
                </c:pt>
                <c:pt idx="10">
                  <c:v>3.8865631350002584E-9</c:v>
                </c:pt>
                <c:pt idx="11">
                  <c:v>4.3922892536386268E-8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GT!$P$26</c:f>
              <c:strCache>
                <c:ptCount val="1"/>
                <c:pt idx="0">
                  <c:v>GenRmf flat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GT!$P$28:$P$41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</c:numCache>
            </c:numRef>
          </c:xVal>
          <c:yVal>
            <c:numRef>
              <c:f>GT!$R$28:$R$41</c:f>
              <c:numCache>
                <c:formatCode>General</c:formatCode>
                <c:ptCount val="14"/>
                <c:pt idx="0">
                  <c:v>2.4193754538852582E-8</c:v>
                </c:pt>
                <c:pt idx="1">
                  <c:v>1.4019979166666665E-8</c:v>
                </c:pt>
                <c:pt idx="2">
                  <c:v>1.3433620202020201E-8</c:v>
                </c:pt>
                <c:pt idx="3">
                  <c:v>1.4086404188445006E-8</c:v>
                </c:pt>
                <c:pt idx="4">
                  <c:v>1.2960054620842391E-8</c:v>
                </c:pt>
                <c:pt idx="5">
                  <c:v>1.328375963546465E-8</c:v>
                </c:pt>
                <c:pt idx="6">
                  <c:v>1.4110616466799554E-8</c:v>
                </c:pt>
                <c:pt idx="7">
                  <c:v>1.8586976935464847E-8</c:v>
                </c:pt>
                <c:pt idx="8">
                  <c:v>3.9679990299691308E-9</c:v>
                </c:pt>
                <c:pt idx="9">
                  <c:v>6.6099153948549693E-9</c:v>
                </c:pt>
                <c:pt idx="10">
                  <c:v>2.6382875088204782E-8</c:v>
                </c:pt>
                <c:pt idx="11">
                  <c:v>1.34006405332411E-8</c:v>
                </c:pt>
                <c:pt idx="12">
                  <c:v>3.6469987767800322E-9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GT!$S$26</c:f>
              <c:strCache>
                <c:ptCount val="1"/>
                <c:pt idx="0">
                  <c:v>GenRmf square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GT!$S$28:$S$40</c:f>
              <c:numCache>
                <c:formatCode>General</c:formatCode>
                <c:ptCount val="13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</c:numCache>
            </c:numRef>
          </c:xVal>
          <c:yVal>
            <c:numRef>
              <c:f>GT!$U$28:$U$40</c:f>
              <c:numCache>
                <c:formatCode>General</c:formatCode>
                <c:ptCount val="13"/>
                <c:pt idx="0">
                  <c:v>1.2075166191832858E-8</c:v>
                </c:pt>
                <c:pt idx="1">
                  <c:v>1.1284219689775246E-8</c:v>
                </c:pt>
                <c:pt idx="2">
                  <c:v>1.1788781658496729E-8</c:v>
                </c:pt>
                <c:pt idx="3">
                  <c:v>5.4149777777777783E-9</c:v>
                </c:pt>
                <c:pt idx="4">
                  <c:v>6.8775308641975318E-9</c:v>
                </c:pt>
                <c:pt idx="5">
                  <c:v>1.3416637073863636E-8</c:v>
                </c:pt>
                <c:pt idx="6">
                  <c:v>2.0344995483288167E-8</c:v>
                </c:pt>
                <c:pt idx="7">
                  <c:v>3.0478367790826466E-9</c:v>
                </c:pt>
                <c:pt idx="8">
                  <c:v>3.849304720886752E-9</c:v>
                </c:pt>
                <c:pt idx="9">
                  <c:v>1.9834673489278754E-9</c:v>
                </c:pt>
                <c:pt idx="10">
                  <c:v>3.3179705170517055E-8</c:v>
                </c:pt>
                <c:pt idx="11">
                  <c:v>1.411120017349715E-8</c:v>
                </c:pt>
                <c:pt idx="12">
                  <c:v>6.8345792190900881E-9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GT!$V$26</c:f>
              <c:strCache>
                <c:ptCount val="1"/>
                <c:pt idx="0">
                  <c:v>Wash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GT!$V$28:$V$35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</c:numCache>
            </c:numRef>
          </c:xVal>
          <c:yVal>
            <c:numRef>
              <c:f>GT!$X$28:$X$35</c:f>
              <c:numCache>
                <c:formatCode>General</c:formatCode>
                <c:ptCount val="8"/>
                <c:pt idx="0">
                  <c:v>3.4635600187925762E-10</c:v>
                </c:pt>
                <c:pt idx="1">
                  <c:v>5.4094502481249654E-9</c:v>
                </c:pt>
                <c:pt idx="2">
                  <c:v>1.1564942047544E-9</c:v>
                </c:pt>
                <c:pt idx="3">
                  <c:v>6.9295303808301252E-10</c:v>
                </c:pt>
                <c:pt idx="4">
                  <c:v>1.0579853365665115E-8</c:v>
                </c:pt>
                <c:pt idx="5">
                  <c:v>1.3143834760538236E-8</c:v>
                </c:pt>
                <c:pt idx="6">
                  <c:v>2.4059745647340059E-8</c:v>
                </c:pt>
                <c:pt idx="7">
                  <c:v>1.1968462041067325E-8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GT!$Y$26</c:f>
              <c:strCache>
                <c:ptCount val="1"/>
                <c:pt idx="0">
                  <c:v>Wash wide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GT!$Y$28:$Y$35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</c:numCache>
            </c:numRef>
          </c:xVal>
          <c:yVal>
            <c:numRef>
              <c:f>GT!$AA$28:$AA$35</c:f>
              <c:numCache>
                <c:formatCode>General</c:formatCode>
                <c:ptCount val="8"/>
                <c:pt idx="0">
                  <c:v>1.3692435434338515E-8</c:v>
                </c:pt>
                <c:pt idx="1">
                  <c:v>5.4066759019699721E-9</c:v>
                </c:pt>
                <c:pt idx="2">
                  <c:v>1.1103190944687683E-8</c:v>
                </c:pt>
                <c:pt idx="3">
                  <c:v>5.506227918954582E-9</c:v>
                </c:pt>
                <c:pt idx="4">
                  <c:v>1.0391839983663762E-8</c:v>
                </c:pt>
                <c:pt idx="5">
                  <c:v>5.0910866467440312E-9</c:v>
                </c:pt>
                <c:pt idx="6">
                  <c:v>2.4166785420406342E-8</c:v>
                </c:pt>
                <c:pt idx="7">
                  <c:v>2.721966548811032E-8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30016"/>
        <c:axId val="123431552"/>
      </c:scatterChart>
      <c:valAx>
        <c:axId val="12343001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31552"/>
        <c:crosses val="autoZero"/>
        <c:crossBetween val="midCat"/>
      </c:valAx>
      <c:valAx>
        <c:axId val="123431552"/>
        <c:scaling>
          <c:logBase val="10"/>
          <c:orientation val="minMax"/>
          <c:max val="6.0000000000000048E-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3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GT!$F$26:$F$27</c:f>
              <c:strCache>
                <c:ptCount val="1"/>
                <c:pt idx="0">
                  <c:v>CRE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GT!$D$28:$D$36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GT!$F$28:$F$36</c:f>
              <c:numCache>
                <c:formatCode>General</c:formatCode>
                <c:ptCount val="9"/>
                <c:pt idx="0">
                  <c:v>7.1014994959677422E-10</c:v>
                </c:pt>
                <c:pt idx="1">
                  <c:v>2.2420893270502648E-10</c:v>
                </c:pt>
                <c:pt idx="2">
                  <c:v>1.0065482232201443E-10</c:v>
                </c:pt>
                <c:pt idx="3">
                  <c:v>4.8222859700520835E-11</c:v>
                </c:pt>
                <c:pt idx="4">
                  <c:v>4.4873854107741655E-11</c:v>
                </c:pt>
                <c:pt idx="5">
                  <c:v>1.6731841434442715E-11</c:v>
                </c:pt>
                <c:pt idx="6">
                  <c:v>8.3456247525695785E-12</c:v>
                </c:pt>
                <c:pt idx="7">
                  <c:v>4.863831198307669E-12</c:v>
                </c:pt>
                <c:pt idx="8">
                  <c:v>3.2032857577510549E-12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68416"/>
        <c:axId val="124174720"/>
      </c:scatterChart>
      <c:valAx>
        <c:axId val="1234684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74720"/>
        <c:crosses val="autoZero"/>
        <c:crossBetween val="midCat"/>
      </c:valAx>
      <c:valAx>
        <c:axId val="1241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6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'GT GRC'!$A$26</c:f>
              <c:strCache>
                <c:ptCount val="1"/>
                <c:pt idx="0">
                  <c:v>CRH</c:v>
                </c:pt>
              </c:strCache>
            </c:strRef>
          </c:tx>
          <c:spPr>
            <a:ln w="28575">
              <a:noFill/>
            </a:ln>
          </c:spPr>
          <c:xVal>
            <c:numRef>
              <c:f>'GT GRC'!$A$28:$A$36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'GT GRC'!$C$28:$C$36</c:f>
              <c:numCache>
                <c:formatCode>General</c:formatCode>
                <c:ptCount val="9"/>
                <c:pt idx="0">
                  <c:v>1.2628780241935482E-9</c:v>
                </c:pt>
                <c:pt idx="1">
                  <c:v>3.3523775938326719E-10</c:v>
                </c:pt>
                <c:pt idx="2">
                  <c:v>1.1116824813402231E-10</c:v>
                </c:pt>
                <c:pt idx="3">
                  <c:v>5.0302742353451804E-11</c:v>
                </c:pt>
                <c:pt idx="4">
                  <c:v>3.7182374320929141E-11</c:v>
                </c:pt>
                <c:pt idx="5">
                  <c:v>1.8142123453855596E-11</c:v>
                </c:pt>
                <c:pt idx="6">
                  <c:v>8.9042875087721272E-12</c:v>
                </c:pt>
                <c:pt idx="7">
                  <c:v>5.2055450877281627E-12</c:v>
                </c:pt>
                <c:pt idx="8">
                  <c:v>3.0819019040835147E-12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'GT GRC'!$D$26</c:f>
              <c:strCache>
                <c:ptCount val="1"/>
                <c:pt idx="0">
                  <c:v>CRE</c:v>
                </c:pt>
              </c:strCache>
            </c:strRef>
          </c:tx>
          <c:spPr>
            <a:ln w="28575">
              <a:noFill/>
            </a:ln>
          </c:spPr>
          <c:xVal>
            <c:numRef>
              <c:f>'GT GRC'!$D$28:$D$36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'GT GRC'!$F$28:$F$36</c:f>
              <c:numCache>
                <c:formatCode>General</c:formatCode>
                <c:ptCount val="9"/>
                <c:pt idx="0">
                  <c:v>9.9001281081989262E-10</c:v>
                </c:pt>
                <c:pt idx="1">
                  <c:v>1.9967951698908729E-10</c:v>
                </c:pt>
                <c:pt idx="2">
                  <c:v>8.0747749548884502E-11</c:v>
                </c:pt>
                <c:pt idx="3">
                  <c:v>3.9883382959303512E-11</c:v>
                </c:pt>
                <c:pt idx="4">
                  <c:v>2.9950151238189521E-11</c:v>
                </c:pt>
                <c:pt idx="5">
                  <c:v>1.3502741838829958E-11</c:v>
                </c:pt>
                <c:pt idx="6">
                  <c:v>6.8199360842348365E-12</c:v>
                </c:pt>
                <c:pt idx="7">
                  <c:v>3.9624110149279525E-12</c:v>
                </c:pt>
                <c:pt idx="8">
                  <c:v>2.4024264180742234E-12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'GT GRC'!$G$26</c:f>
              <c:strCache>
                <c:ptCount val="1"/>
                <c:pt idx="0">
                  <c:v>CD</c:v>
                </c:pt>
              </c:strCache>
            </c:strRef>
          </c:tx>
          <c:spPr>
            <a:ln w="28575">
              <a:noFill/>
            </a:ln>
          </c:spPr>
          <c:xVal>
            <c:numRef>
              <c:f>'GT GRC'!$G$28:$G$37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</c:numCache>
            </c:numRef>
          </c:xVal>
          <c:yVal>
            <c:numRef>
              <c:f>'GT GRC'!$I$28:$I$37</c:f>
              <c:numCache>
                <c:formatCode>General</c:formatCode>
                <c:ptCount val="10"/>
                <c:pt idx="0">
                  <c:v>5.3056907407407406E-8</c:v>
                </c:pt>
                <c:pt idx="1">
                  <c:v>1.4929940740740741E-8</c:v>
                </c:pt>
                <c:pt idx="2">
                  <c:v>6.5726397966594051E-9</c:v>
                </c:pt>
                <c:pt idx="3">
                  <c:v>4.4305599245045619E-9</c:v>
                </c:pt>
                <c:pt idx="4">
                  <c:v>3.9495184949730408E-9</c:v>
                </c:pt>
                <c:pt idx="5">
                  <c:v>4.2887008241212179E-9</c:v>
                </c:pt>
                <c:pt idx="6">
                  <c:v>3.3402997035668388E-9</c:v>
                </c:pt>
                <c:pt idx="7">
                  <c:v>4.3656057190533056E-9</c:v>
                </c:pt>
                <c:pt idx="8">
                  <c:v>5.6683289266005987E-9</c:v>
                </c:pt>
                <c:pt idx="9">
                  <c:v>5.9527884497857222E-9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'GT GRC'!$J$26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'GT GRC'!$J$28:$J$40</c:f>
              <c:numCache>
                <c:formatCode>General</c:formatCode>
                <c:ptCount val="13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</c:numCache>
            </c:numRef>
          </c:xVal>
          <c:yVal>
            <c:numRef>
              <c:f>'GT GRC'!$L$28:$L$40</c:f>
              <c:numCache>
                <c:formatCode>General</c:formatCode>
                <c:ptCount val="13"/>
                <c:pt idx="0">
                  <c:v>4.6887555555555553E-8</c:v>
                </c:pt>
                <c:pt idx="1">
                  <c:v>1.579751900760304E-8</c:v>
                </c:pt>
                <c:pt idx="2">
                  <c:v>1.0078048526502134E-8</c:v>
                </c:pt>
                <c:pt idx="3">
                  <c:v>7.9801514547628535E-9</c:v>
                </c:pt>
                <c:pt idx="4">
                  <c:v>7.846011611127892E-9</c:v>
                </c:pt>
                <c:pt idx="5">
                  <c:v>7.4766022543468601E-9</c:v>
                </c:pt>
                <c:pt idx="6">
                  <c:v>7.4118251845425993E-9</c:v>
                </c:pt>
                <c:pt idx="7">
                  <c:v>7.6828553967283901E-9</c:v>
                </c:pt>
                <c:pt idx="8">
                  <c:v>7.6882052846036955E-9</c:v>
                </c:pt>
                <c:pt idx="9">
                  <c:v>7.6957160703113616E-9</c:v>
                </c:pt>
                <c:pt idx="10">
                  <c:v>7.8298652659444346E-9</c:v>
                </c:pt>
                <c:pt idx="11">
                  <c:v>7.9825646926848444E-9</c:v>
                </c:pt>
                <c:pt idx="12">
                  <c:v>1.2778276095275671E-8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'GT GRC'!$M$26</c:f>
              <c:strCache>
                <c:ptCount val="1"/>
                <c:pt idx="0">
                  <c:v>GenRmf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'GT GRC'!$M$28:$M$39</c:f>
              <c:numCache>
                <c:formatCode>General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</c:numCache>
            </c:numRef>
          </c:xVal>
          <c:yVal>
            <c:numRef>
              <c:f>'GT GRC'!$O$28:$O$39</c:f>
              <c:numCache>
                <c:formatCode>General</c:formatCode>
                <c:ptCount val="12"/>
                <c:pt idx="0">
                  <c:v>3.7990624999999995E-8</c:v>
                </c:pt>
                <c:pt idx="1">
                  <c:v>1.1966499042145595E-8</c:v>
                </c:pt>
                <c:pt idx="2">
                  <c:v>7.4365979829594854E-9</c:v>
                </c:pt>
                <c:pt idx="3">
                  <c:v>6.295322842941891E-9</c:v>
                </c:pt>
                <c:pt idx="4">
                  <c:v>6.2165515549516906E-9</c:v>
                </c:pt>
                <c:pt idx="5">
                  <c:v>5.0924741731698261E-9</c:v>
                </c:pt>
                <c:pt idx="6">
                  <c:v>6.5691207383488811E-9</c:v>
                </c:pt>
                <c:pt idx="7">
                  <c:v>5.8555738852056666E-9</c:v>
                </c:pt>
                <c:pt idx="8">
                  <c:v>5.9256581925960253E-9</c:v>
                </c:pt>
                <c:pt idx="9">
                  <c:v>6.4111052346346461E-9</c:v>
                </c:pt>
                <c:pt idx="10">
                  <c:v>6.2791201008759807E-9</c:v>
                </c:pt>
                <c:pt idx="11">
                  <c:v>1.2179577478750402E-8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'GT GRC'!$P$26</c:f>
              <c:strCache>
                <c:ptCount val="1"/>
                <c:pt idx="0">
                  <c:v>GenRmf flat</c:v>
                </c:pt>
              </c:strCache>
            </c:strRef>
          </c:tx>
          <c:spPr>
            <a:ln w="28575">
              <a:noFill/>
            </a:ln>
          </c:spPr>
          <c:xVal>
            <c:numRef>
              <c:f>'GT GRC'!$P$28:$P$39</c:f>
              <c:numCache>
                <c:formatCode>General</c:formatCode>
                <c:ptCount val="12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</c:numCache>
            </c:numRef>
          </c:xVal>
          <c:yVal>
            <c:numRef>
              <c:f>'GT GRC'!$R$28:$R$39</c:f>
              <c:numCache>
                <c:formatCode>General</c:formatCode>
                <c:ptCount val="12"/>
                <c:pt idx="0">
                  <c:v>2.0080791575889617E-8</c:v>
                </c:pt>
                <c:pt idx="1">
                  <c:v>8.5716145833333332E-9</c:v>
                </c:pt>
                <c:pt idx="2">
                  <c:v>6.3399070707070714E-9</c:v>
                </c:pt>
                <c:pt idx="3">
                  <c:v>7.7075048809742681E-9</c:v>
                </c:pt>
                <c:pt idx="4">
                  <c:v>6.8916821415351682E-9</c:v>
                </c:pt>
                <c:pt idx="5">
                  <c:v>7.3293687810945281E-9</c:v>
                </c:pt>
                <c:pt idx="6">
                  <c:v>8.8329592522933796E-9</c:v>
                </c:pt>
                <c:pt idx="7">
                  <c:v>1.0662834990982091E-8</c:v>
                </c:pt>
                <c:pt idx="8">
                  <c:v>1.1772984863588294E-8</c:v>
                </c:pt>
                <c:pt idx="9">
                  <c:v>1.3577984146910925E-8</c:v>
                </c:pt>
                <c:pt idx="10">
                  <c:v>1.5484825629124917E-8</c:v>
                </c:pt>
                <c:pt idx="11">
                  <c:v>2.4823738609787896E-8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'GT GRC'!$S$26</c:f>
              <c:strCache>
                <c:ptCount val="1"/>
                <c:pt idx="0">
                  <c:v>GenRmf square</c:v>
                </c:pt>
              </c:strCache>
            </c:strRef>
          </c:tx>
          <c:spPr>
            <a:ln w="28575">
              <a:noFill/>
            </a:ln>
          </c:spPr>
          <c:xVal>
            <c:numRef>
              <c:f>'GT GRC'!$S$28:$S$39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</c:numCache>
            </c:numRef>
          </c:xVal>
          <c:yVal>
            <c:numRef>
              <c:f>'GT GRC'!$U$28:$U$39</c:f>
              <c:numCache>
                <c:formatCode>General</c:formatCode>
                <c:ptCount val="12"/>
                <c:pt idx="0">
                  <c:v>1.4395283317505539E-8</c:v>
                </c:pt>
                <c:pt idx="1">
                  <c:v>1.0651456157011713E-8</c:v>
                </c:pt>
                <c:pt idx="2">
                  <c:v>8.514118668300653E-9</c:v>
                </c:pt>
                <c:pt idx="3">
                  <c:v>6.2208761904761908E-9</c:v>
                </c:pt>
                <c:pt idx="4">
                  <c:v>8.5357201646090539E-9</c:v>
                </c:pt>
                <c:pt idx="5">
                  <c:v>7.2121677150974028E-9</c:v>
                </c:pt>
                <c:pt idx="6">
                  <c:v>8.4590334236675702E-9</c:v>
                </c:pt>
                <c:pt idx="7">
                  <c:v>9.1649804379856525E-9</c:v>
                </c:pt>
                <c:pt idx="8">
                  <c:v>9.133697248931623E-9</c:v>
                </c:pt>
                <c:pt idx="9">
                  <c:v>9.5486652588260767E-9</c:v>
                </c:pt>
                <c:pt idx="10">
                  <c:v>1.1418613861386138E-8</c:v>
                </c:pt>
                <c:pt idx="11">
                  <c:v>2.0416682984934875E-8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'GT GRC'!$V$26</c:f>
              <c:strCache>
                <c:ptCount val="1"/>
                <c:pt idx="0">
                  <c:v>Wash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'GT GRC'!$V$28:$V$36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'GT GRC'!$X$28:$X$36</c:f>
              <c:numCache>
                <c:formatCode>General</c:formatCode>
                <c:ptCount val="9"/>
                <c:pt idx="0">
                  <c:v>3.5384550446323703E-9</c:v>
                </c:pt>
                <c:pt idx="1">
                  <c:v>5.9393723918682685E-9</c:v>
                </c:pt>
                <c:pt idx="2">
                  <c:v>5.6637411779547372E-9</c:v>
                </c:pt>
                <c:pt idx="3">
                  <c:v>5.5683167522464702E-9</c:v>
                </c:pt>
                <c:pt idx="4">
                  <c:v>5.782940290543124E-9</c:v>
                </c:pt>
                <c:pt idx="5">
                  <c:v>5.4948188675489691E-9</c:v>
                </c:pt>
                <c:pt idx="6">
                  <c:v>3.539175166120812E-9</c:v>
                </c:pt>
                <c:pt idx="7">
                  <c:v>5.4903645219850663E-9</c:v>
                </c:pt>
                <c:pt idx="8">
                  <c:v>6.5073114066671377E-9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'GT GRC'!$Y$26</c:f>
              <c:strCache>
                <c:ptCount val="1"/>
                <c:pt idx="0">
                  <c:v>Wash wide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'GT GRC'!$Y$28:$Y$35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</c:numCache>
            </c:numRef>
          </c:xVal>
          <c:yVal>
            <c:numRef>
              <c:f>'GT GRC'!$AA$28:$AA$35</c:f>
              <c:numCache>
                <c:formatCode>General</c:formatCode>
                <c:ptCount val="8"/>
                <c:pt idx="0">
                  <c:v>1.7766253027043845E-9</c:v>
                </c:pt>
                <c:pt idx="1">
                  <c:v>2.6144375462613996E-9</c:v>
                </c:pt>
                <c:pt idx="2">
                  <c:v>3.7422945817131544E-9</c:v>
                </c:pt>
                <c:pt idx="3">
                  <c:v>3.9312228642574377E-9</c:v>
                </c:pt>
                <c:pt idx="4">
                  <c:v>5.7771844393510814E-9</c:v>
                </c:pt>
                <c:pt idx="5">
                  <c:v>7.4335660569326474E-9</c:v>
                </c:pt>
                <c:pt idx="6">
                  <c:v>8.0868950269128981E-9</c:v>
                </c:pt>
                <c:pt idx="7">
                  <c:v>1.6290265816247459E-8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1760"/>
        <c:axId val="124027648"/>
      </c:scatterChart>
      <c:valAx>
        <c:axId val="1240217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27648"/>
        <c:crosses val="autoZero"/>
        <c:crossBetween val="midCat"/>
      </c:valAx>
      <c:valAx>
        <c:axId val="1240276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2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GR!$A$26</c:f>
              <c:strCache>
                <c:ptCount val="1"/>
                <c:pt idx="0">
                  <c:v>CRH</c:v>
                </c:pt>
              </c:strCache>
            </c:strRef>
          </c:tx>
          <c:spPr>
            <a:ln w="28575">
              <a:noFill/>
            </a:ln>
          </c:spPr>
          <c:xVal>
            <c:numRef>
              <c:f>GR!$A$28:$A$33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GR!$C$28:$C$33</c:f>
              <c:numCache>
                <c:formatCode>General</c:formatCode>
                <c:ptCount val="6"/>
                <c:pt idx="0">
                  <c:v>1.3000651041666668E-7</c:v>
                </c:pt>
                <c:pt idx="1">
                  <c:v>8.9639266079695767E-8</c:v>
                </c:pt>
                <c:pt idx="2">
                  <c:v>5.7258826228264435E-8</c:v>
                </c:pt>
                <c:pt idx="3">
                  <c:v>4.578961141748366E-8</c:v>
                </c:pt>
                <c:pt idx="4">
                  <c:v>4.3429967553026136E-8</c:v>
                </c:pt>
                <c:pt idx="5">
                  <c:v>5.4634102939122188E-8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GR!$D$26</c:f>
              <c:strCache>
                <c:ptCount val="1"/>
                <c:pt idx="0">
                  <c:v>CRE</c:v>
                </c:pt>
              </c:strCache>
            </c:strRef>
          </c:tx>
          <c:spPr>
            <a:ln w="28575">
              <a:noFill/>
            </a:ln>
          </c:spPr>
          <c:xVal>
            <c:numRef>
              <c:f>GR!$D$28:$D$33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GR!$F$28:$F$33</c:f>
              <c:numCache>
                <c:formatCode>General</c:formatCode>
                <c:ptCount val="6"/>
                <c:pt idx="0">
                  <c:v>1.152612567204301E-7</c:v>
                </c:pt>
                <c:pt idx="1">
                  <c:v>7.065042162698413E-8</c:v>
                </c:pt>
                <c:pt idx="2">
                  <c:v>5.2684713849245407E-8</c:v>
                </c:pt>
                <c:pt idx="3">
                  <c:v>4.067672031377655E-8</c:v>
                </c:pt>
                <c:pt idx="4">
                  <c:v>3.8789523946484623E-8</c:v>
                </c:pt>
                <c:pt idx="5">
                  <c:v>4.9683510888162749E-8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GR!$G$26</c:f>
              <c:strCache>
                <c:ptCount val="1"/>
                <c:pt idx="0">
                  <c:v>CD</c:v>
                </c:pt>
              </c:strCache>
            </c:strRef>
          </c:tx>
          <c:spPr>
            <a:ln w="28575">
              <a:noFill/>
            </a:ln>
          </c:spPr>
          <c:xVal>
            <c:numRef>
              <c:f>GR!$G$28:$G$36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</c:numCache>
            </c:numRef>
          </c:xVal>
          <c:yVal>
            <c:numRef>
              <c:f>GR!$I$28:$I$36</c:f>
              <c:numCache>
                <c:formatCode>General</c:formatCode>
                <c:ptCount val="9"/>
                <c:pt idx="0">
                  <c:v>1.0469481481481482E-6</c:v>
                </c:pt>
                <c:pt idx="1">
                  <c:v>6.4112481481481478E-7</c:v>
                </c:pt>
                <c:pt idx="2">
                  <c:v>2.72502420721375E-7</c:v>
                </c:pt>
                <c:pt idx="3">
                  <c:v>1.2409361783929259E-7</c:v>
                </c:pt>
                <c:pt idx="4">
                  <c:v>8.306020578747853E-8</c:v>
                </c:pt>
                <c:pt idx="5">
                  <c:v>6.0336070210846599E-8</c:v>
                </c:pt>
                <c:pt idx="6">
                  <c:v>5.0051339763625085E-8</c:v>
                </c:pt>
                <c:pt idx="7">
                  <c:v>7.1857499498939559E-8</c:v>
                </c:pt>
                <c:pt idx="8">
                  <c:v>9.6349722659589939E-8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GR!$J$26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GR!$J$28:$J$39</c:f>
              <c:numCache>
                <c:formatCode>General</c:formatCode>
                <c:ptCount val="12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</c:numCache>
            </c:numRef>
          </c:xVal>
          <c:yVal>
            <c:numRef>
              <c:f>GR!$L$28:$L$39</c:f>
              <c:numCache>
                <c:formatCode>General</c:formatCode>
                <c:ptCount val="12"/>
                <c:pt idx="0">
                  <c:v>1.2844711111111111E-6</c:v>
                </c:pt>
                <c:pt idx="1">
                  <c:v>9.2218687474989983E-7</c:v>
                </c:pt>
                <c:pt idx="2">
                  <c:v>5.6973081328751431E-7</c:v>
                </c:pt>
                <c:pt idx="3">
                  <c:v>4.9701341836056862E-7</c:v>
                </c:pt>
                <c:pt idx="4">
                  <c:v>3.4754085707574077E-7</c:v>
                </c:pt>
                <c:pt idx="5">
                  <c:v>2.8685998795747675E-7</c:v>
                </c:pt>
                <c:pt idx="6">
                  <c:v>2.1073769268589436E-7</c:v>
                </c:pt>
                <c:pt idx="7">
                  <c:v>1.7342603689622969E-7</c:v>
                </c:pt>
                <c:pt idx="8">
                  <c:v>1.2589257786879442E-7</c:v>
                </c:pt>
                <c:pt idx="9">
                  <c:v>1.0283950252171056E-7</c:v>
                </c:pt>
                <c:pt idx="10">
                  <c:v>7.5047169026326023E-8</c:v>
                </c:pt>
                <c:pt idx="11">
                  <c:v>6.0441331138810967E-8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GR!$M$26</c:f>
              <c:strCache>
                <c:ptCount val="1"/>
                <c:pt idx="0">
                  <c:v>GenRmf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GR!$M$28:$M$39</c:f>
              <c:numCache>
                <c:formatCode>General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</c:numCache>
            </c:numRef>
          </c:xVal>
          <c:yVal>
            <c:numRef>
              <c:f>GR!$O$28:$O$39</c:f>
              <c:numCache>
                <c:formatCode>General</c:formatCode>
                <c:ptCount val="12"/>
                <c:pt idx="0">
                  <c:v>9.461112938596491E-7</c:v>
                </c:pt>
                <c:pt idx="1">
                  <c:v>5.1049185823754799E-7</c:v>
                </c:pt>
                <c:pt idx="2">
                  <c:v>2.4599417492609981E-7</c:v>
                </c:pt>
                <c:pt idx="3">
                  <c:v>2.1070981928124786E-7</c:v>
                </c:pt>
                <c:pt idx="4">
                  <c:v>1.2450621477455715E-7</c:v>
                </c:pt>
                <c:pt idx="5">
                  <c:v>8.6961456707543674E-8</c:v>
                </c:pt>
                <c:pt idx="6">
                  <c:v>6.1764474204706458E-8</c:v>
                </c:pt>
                <c:pt idx="7">
                  <c:v>4.5691936606309475E-8</c:v>
                </c:pt>
                <c:pt idx="8">
                  <c:v>3.3600100288493938E-8</c:v>
                </c:pt>
                <c:pt idx="9">
                  <c:v>2.3866677984325041E-8</c:v>
                </c:pt>
                <c:pt idx="10">
                  <c:v>1.7632805546737477E-8</c:v>
                </c:pt>
                <c:pt idx="11">
                  <c:v>1.3772873146025538E-8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GR!$P$26</c:f>
              <c:strCache>
                <c:ptCount val="1"/>
                <c:pt idx="0">
                  <c:v>GenRmf flat</c:v>
                </c:pt>
              </c:strCache>
            </c:strRef>
          </c:tx>
          <c:spPr>
            <a:ln w="28575">
              <a:noFill/>
            </a:ln>
          </c:spPr>
          <c:xVal>
            <c:numRef>
              <c:f>GR!$P$28:$P$39</c:f>
              <c:numCache>
                <c:formatCode>General</c:formatCode>
                <c:ptCount val="12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</c:numCache>
            </c:numRef>
          </c:xVal>
          <c:yVal>
            <c:numRef>
              <c:f>GR!$R$28:$R$39</c:f>
              <c:numCache>
                <c:formatCode>General</c:formatCode>
                <c:ptCount val="12"/>
                <c:pt idx="0">
                  <c:v>6.6472331154684111E-7</c:v>
                </c:pt>
                <c:pt idx="1">
                  <c:v>4.31634375E-7</c:v>
                </c:pt>
                <c:pt idx="2">
                  <c:v>3.7910222222222223E-7</c:v>
                </c:pt>
                <c:pt idx="3">
                  <c:v>2.1156506360587993E-7</c:v>
                </c:pt>
                <c:pt idx="4">
                  <c:v>1.4876947578299723E-7</c:v>
                </c:pt>
                <c:pt idx="5">
                  <c:v>1.177689388704625E-7</c:v>
                </c:pt>
                <c:pt idx="6">
                  <c:v>8.6369350940929365E-8</c:v>
                </c:pt>
                <c:pt idx="7">
                  <c:v>6.164268840230314E-8</c:v>
                </c:pt>
                <c:pt idx="8">
                  <c:v>4.7856084398044931E-8</c:v>
                </c:pt>
                <c:pt idx="9">
                  <c:v>3.0549369436665905E-8</c:v>
                </c:pt>
                <c:pt idx="10">
                  <c:v>2.7151070525854841E-8</c:v>
                </c:pt>
                <c:pt idx="11">
                  <c:v>2.8960491487783074E-8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GR!$S$26</c:f>
              <c:strCache>
                <c:ptCount val="1"/>
                <c:pt idx="0">
                  <c:v>GenRmf square</c:v>
                </c:pt>
              </c:strCache>
            </c:strRef>
          </c:tx>
          <c:spPr>
            <a:ln w="28575">
              <a:noFill/>
            </a:ln>
          </c:spPr>
          <c:xVal>
            <c:numRef>
              <c:f>GR!$S$28:$S$39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</c:numCache>
            </c:numRef>
          </c:xVal>
          <c:yVal>
            <c:numRef>
              <c:f>GR!$U$28:$U$39</c:f>
              <c:numCache>
                <c:formatCode>General</c:formatCode>
                <c:ptCount val="12"/>
                <c:pt idx="0">
                  <c:v>5.2150047483380815E-7</c:v>
                </c:pt>
                <c:pt idx="1">
                  <c:v>5.0810541310541314E-7</c:v>
                </c:pt>
                <c:pt idx="2">
                  <c:v>3.2068729575163404E-7</c:v>
                </c:pt>
                <c:pt idx="3">
                  <c:v>2.3999619047619046E-7</c:v>
                </c:pt>
                <c:pt idx="4">
                  <c:v>1.7053004115226335E-7</c:v>
                </c:pt>
                <c:pt idx="5">
                  <c:v>1.0949689416486292E-7</c:v>
                </c:pt>
                <c:pt idx="6">
                  <c:v>8.4921860885275498E-8</c:v>
                </c:pt>
                <c:pt idx="7">
                  <c:v>5.6896317470342077E-8</c:v>
                </c:pt>
                <c:pt idx="8">
                  <c:v>4.3088107638888887E-8</c:v>
                </c:pt>
                <c:pt idx="9">
                  <c:v>3.1332629413038766E-8</c:v>
                </c:pt>
                <c:pt idx="10">
                  <c:v>2.4535445544554455E-8</c:v>
                </c:pt>
                <c:pt idx="11">
                  <c:v>2.5976158295351834E-8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GR!$V$26</c:f>
              <c:strCache>
                <c:ptCount val="1"/>
                <c:pt idx="0">
                  <c:v>Wash long</c:v>
                </c:pt>
              </c:strCache>
            </c:strRef>
          </c:tx>
          <c:spPr>
            <a:ln w="28575">
              <a:noFill/>
            </a:ln>
          </c:spPr>
          <c:xVal>
            <c:numRef>
              <c:f>GR!$V$28:$V$36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GR!$X$28:$X$36</c:f>
              <c:numCache>
                <c:formatCode>General</c:formatCode>
                <c:ptCount val="9"/>
                <c:pt idx="0">
                  <c:v>1.254905523255814E-7</c:v>
                </c:pt>
                <c:pt idx="1">
                  <c:v>7.6913672601928609E-8</c:v>
                </c:pt>
                <c:pt idx="2">
                  <c:v>5.4335827872478669E-8</c:v>
                </c:pt>
                <c:pt idx="3">
                  <c:v>3.6473991762943943E-8</c:v>
                </c:pt>
                <c:pt idx="4">
                  <c:v>2.4116351078336431E-8</c:v>
                </c:pt>
                <c:pt idx="5">
                  <c:v>1.4620839350387567E-8</c:v>
                </c:pt>
                <c:pt idx="6">
                  <c:v>7.9511231193268557E-9</c:v>
                </c:pt>
                <c:pt idx="7">
                  <c:v>3.9887504775328465E-9</c:v>
                </c:pt>
                <c:pt idx="8">
                  <c:v>3.5049890390816031E-9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GR!$Y$26</c:f>
              <c:strCache>
                <c:ptCount val="1"/>
                <c:pt idx="0">
                  <c:v>Wash wide</c:v>
                </c:pt>
              </c:strCache>
            </c:strRef>
          </c:tx>
          <c:spPr>
            <a:ln w="28575">
              <a:noFill/>
            </a:ln>
          </c:spPr>
          <c:xVal>
            <c:numRef>
              <c:f>GR!$Y$28:$Y$35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</c:numCache>
            </c:numRef>
          </c:xVal>
          <c:yVal>
            <c:numRef>
              <c:f>GR!$AA$28:$AA$35</c:f>
              <c:numCache>
                <c:formatCode>General</c:formatCode>
                <c:ptCount val="8"/>
                <c:pt idx="0">
                  <c:v>2.5073029546653678E-8</c:v>
                </c:pt>
                <c:pt idx="1">
                  <c:v>2.7419386327676707E-8</c:v>
                </c:pt>
                <c:pt idx="2">
                  <c:v>2.6113958118585196E-8</c:v>
                </c:pt>
                <c:pt idx="3">
                  <c:v>1.8436515664240414E-8</c:v>
                </c:pt>
                <c:pt idx="4">
                  <c:v>2.4067076999634609E-8</c:v>
                </c:pt>
                <c:pt idx="5">
                  <c:v>2.0036574017573835E-8</c:v>
                </c:pt>
                <c:pt idx="6">
                  <c:v>1.6713016237949691E-8</c:v>
                </c:pt>
                <c:pt idx="7">
                  <c:v>1.8321276746518784E-8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97120"/>
        <c:axId val="132974848"/>
      </c:scatterChart>
      <c:valAx>
        <c:axId val="13299712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974848"/>
        <c:crosses val="autoZero"/>
        <c:crossBetween val="midCat"/>
      </c:valAx>
      <c:valAx>
        <c:axId val="1329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9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CD!$D$1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CD!$D$2:$D$12</c:f>
              <c:numCache>
                <c:formatCode>General</c:formatCode>
                <c:ptCount val="11"/>
                <c:pt idx="0">
                  <c:v>5.9966666666666663E-6</c:v>
                </c:pt>
                <c:pt idx="1">
                  <c:v>1.7434733333333331E-5</c:v>
                </c:pt>
                <c:pt idx="2">
                  <c:v>1.7479166666666671E-4</c:v>
                </c:pt>
                <c:pt idx="3">
                  <c:v>2.5500266666666667E-3</c:v>
                </c:pt>
                <c:pt idx="4">
                  <c:v>3.788593333333333E-2</c:v>
                </c:pt>
                <c:pt idx="5">
                  <c:v>0.62404266666666663</c:v>
                </c:pt>
                <c:pt idx="6">
                  <c:v>10.042133333333334</c:v>
                </c:pt>
                <c:pt idx="7">
                  <c:v>187.62033333333332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CD!$E$1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CD!$E$2:$E$12</c:f>
              <c:numCache>
                <c:formatCode>General</c:formatCode>
                <c:ptCount val="11"/>
                <c:pt idx="0">
                  <c:v>6.9961066666666658E-6</c:v>
                </c:pt>
                <c:pt idx="1">
                  <c:v>2.7318133333333332E-5</c:v>
                </c:pt>
                <c:pt idx="2">
                  <c:v>1.0905033333333334E-4</c:v>
                </c:pt>
                <c:pt idx="3">
                  <c:v>5.014986666666666E-4</c:v>
                </c:pt>
                <c:pt idx="4">
                  <c:v>3.00133E-3</c:v>
                </c:pt>
                <c:pt idx="5">
                  <c:v>1.4720800000000001E-2</c:v>
                </c:pt>
                <c:pt idx="6">
                  <c:v>0.12817733333333334</c:v>
                </c:pt>
                <c:pt idx="7">
                  <c:v>1.3747600000000002</c:v>
                </c:pt>
                <c:pt idx="8">
                  <c:v>15.72296666666667</c:v>
                </c:pt>
                <c:pt idx="9">
                  <c:v>217.41166666666666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CD!$F$1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CD!$F$2:$F$12</c:f>
              <c:numCache>
                <c:formatCode>General</c:formatCode>
                <c:ptCount val="11"/>
                <c:pt idx="0">
                  <c:v>1.0105483333333333E-5</c:v>
                </c:pt>
                <c:pt idx="1">
                  <c:v>8.5507966666666665E-6</c:v>
                </c:pt>
                <c:pt idx="2">
                  <c:v>2.9539133333333333E-5</c:v>
                </c:pt>
                <c:pt idx="3">
                  <c:v>1.55802E-4</c:v>
                </c:pt>
                <c:pt idx="4">
                  <c:v>9.4447466666666669E-4</c:v>
                </c:pt>
                <c:pt idx="5">
                  <c:v>6.3068233333333328E-3</c:v>
                </c:pt>
                <c:pt idx="6">
                  <c:v>4.3635633333333333E-2</c:v>
                </c:pt>
                <c:pt idx="7">
                  <c:v>0.30828566666666668</c:v>
                </c:pt>
                <c:pt idx="8">
                  <c:v>2.4211466666666666</c:v>
                </c:pt>
                <c:pt idx="9">
                  <c:v>16.616766666666667</c:v>
                </c:pt>
                <c:pt idx="10">
                  <c:v>145.06766666666667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CD!$G$1</c:f>
              <c:strCache>
                <c:ptCount val="1"/>
                <c:pt idx="0">
                  <c:v>GT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CD!$G$2:$G$12</c:f>
              <c:numCache>
                <c:formatCode>General</c:formatCode>
                <c:ptCount val="11"/>
                <c:pt idx="0">
                  <c:v>9.5502433333333329E-6</c:v>
                </c:pt>
                <c:pt idx="1">
                  <c:v>1.3436946666666667E-5</c:v>
                </c:pt>
                <c:pt idx="2">
                  <c:v>3.6202100000000004E-5</c:v>
                </c:pt>
                <c:pt idx="3">
                  <c:v>1.6901700000000001E-4</c:v>
                </c:pt>
                <c:pt idx="4">
                  <c:v>1.1182666666666667E-3</c:v>
                </c:pt>
                <c:pt idx="5">
                  <c:v>9.3497966666666668E-3</c:v>
                </c:pt>
                <c:pt idx="6">
                  <c:v>5.714233333333333E-2</c:v>
                </c:pt>
                <c:pt idx="7">
                  <c:v>0.59168166666666666</c:v>
                </c:pt>
                <c:pt idx="8">
                  <c:v>6.1160866666666669</c:v>
                </c:pt>
                <c:pt idx="9">
                  <c:v>51.258999999999993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CD!$H$1</c:f>
              <c:strCache>
                <c:ptCount val="1"/>
                <c:pt idx="0">
                  <c:v>GT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CD!$H$2:$H$12</c:f>
              <c:numCache>
                <c:formatCode>General</c:formatCode>
                <c:ptCount val="11"/>
                <c:pt idx="0">
                  <c:v>1.2104376666666666E-5</c:v>
                </c:pt>
                <c:pt idx="1">
                  <c:v>1.4436433333333335E-5</c:v>
                </c:pt>
                <c:pt idx="2">
                  <c:v>4.9194866666666672E-5</c:v>
                </c:pt>
                <c:pt idx="3">
                  <c:v>2.2287566666666665E-4</c:v>
                </c:pt>
                <c:pt idx="4">
                  <c:v>1.2825099999999999E-3</c:v>
                </c:pt>
                <c:pt idx="5">
                  <c:v>8.7569066666666664E-3</c:v>
                </c:pt>
                <c:pt idx="6">
                  <c:v>5.3604166666666668E-2</c:v>
                </c:pt>
                <c:pt idx="7">
                  <c:v>0.4415723333333334</c:v>
                </c:pt>
                <c:pt idx="8">
                  <c:v>5.0477266666666667</c:v>
                </c:pt>
                <c:pt idx="9">
                  <c:v>39.289200000000001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CD!$I$1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CD!$I$2:$I$12</c:f>
              <c:numCache>
                <c:formatCode>General</c:formatCode>
                <c:ptCount val="11"/>
                <c:pt idx="0">
                  <c:v>1.1549166666666666E-5</c:v>
                </c:pt>
                <c:pt idx="1">
                  <c:v>1.1216029999999999E-5</c:v>
                </c:pt>
                <c:pt idx="2">
                  <c:v>3.0427633333333337E-5</c:v>
                </c:pt>
                <c:pt idx="3">
                  <c:v>1.3059433333333331E-4</c:v>
                </c:pt>
                <c:pt idx="4">
                  <c:v>9.7967866666666664E-4</c:v>
                </c:pt>
                <c:pt idx="5">
                  <c:v>7.9320533333333328E-3</c:v>
                </c:pt>
                <c:pt idx="6">
                  <c:v>6.5754500000000007E-2</c:v>
                </c:pt>
                <c:pt idx="7">
                  <c:v>0.78841166666666673</c:v>
                </c:pt>
                <c:pt idx="8">
                  <c:v>13.266233333333334</c:v>
                </c:pt>
                <c:pt idx="9">
                  <c:v>148.44566666666665</c:v>
                </c:pt>
                <c:pt idx="1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CD!$J$1</c:f>
              <c:strCache>
                <c:ptCount val="1"/>
                <c:pt idx="0">
                  <c:v>GT D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CD!$J$2:$J$12</c:f>
              <c:numCache>
                <c:formatCode>General</c:formatCode>
                <c:ptCount val="11"/>
                <c:pt idx="0">
                  <c:v>1.4991713333333335E-5</c:v>
                </c:pt>
                <c:pt idx="1">
                  <c:v>2.0099966666666664E-5</c:v>
                </c:pt>
                <c:pt idx="2">
                  <c:v>6.3853566666666661E-5</c:v>
                </c:pt>
                <c:pt idx="3">
                  <c:v>3.1837933333333336E-4</c:v>
                </c:pt>
                <c:pt idx="4">
                  <c:v>1.8197700000000001E-3</c:v>
                </c:pt>
                <c:pt idx="5">
                  <c:v>1.0725966666666668E-2</c:v>
                </c:pt>
                <c:pt idx="6">
                  <c:v>7.1541999999999994E-2</c:v>
                </c:pt>
                <c:pt idx="7">
                  <c:v>0.49989100000000003</c:v>
                </c:pt>
                <c:pt idx="8">
                  <c:v>3.513503333333333</c:v>
                </c:pt>
                <c:pt idx="9">
                  <c:v>24.142733333333336</c:v>
                </c:pt>
                <c:pt idx="10">
                  <c:v>198.00833333333333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CD!$K$1</c:f>
              <c:strCache>
                <c:ptCount val="1"/>
                <c:pt idx="0">
                  <c:v>GT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CD!$K$2:$K$12</c:f>
              <c:numCache>
                <c:formatCode>General</c:formatCode>
                <c:ptCount val="11"/>
                <c:pt idx="0">
                  <c:v>2.1321556666666669E-5</c:v>
                </c:pt>
                <c:pt idx="1">
                  <c:v>2.365356666666667E-5</c:v>
                </c:pt>
                <c:pt idx="2">
                  <c:v>7.6624266666666671E-5</c:v>
                </c:pt>
                <c:pt idx="3">
                  <c:v>3.5780233333333332E-4</c:v>
                </c:pt>
                <c:pt idx="4">
                  <c:v>2.45109E-3</c:v>
                </c:pt>
                <c:pt idx="5">
                  <c:v>2.3582033333333332E-2</c:v>
                </c:pt>
                <c:pt idx="6">
                  <c:v>0.14794199999999999</c:v>
                </c:pt>
                <c:pt idx="7">
                  <c:v>1.5450933333333332</c:v>
                </c:pt>
                <c:pt idx="8">
                  <c:v>20.856666666666666</c:v>
                </c:pt>
                <c:pt idx="9">
                  <c:v>178.85866666666666</c:v>
                </c:pt>
                <c:pt idx="1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CD!$L$1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CD!$L$2:$L$12</c:f>
              <c:numCache>
                <c:formatCode>General</c:formatCode>
                <c:ptCount val="11"/>
                <c:pt idx="0">
                  <c:v>1.8212166666666668E-5</c:v>
                </c:pt>
                <c:pt idx="1">
                  <c:v>3.0316533333333334E-5</c:v>
                </c:pt>
                <c:pt idx="2">
                  <c:v>1.0660763333333332E-4</c:v>
                </c:pt>
                <c:pt idx="3">
                  <c:v>4.80068E-4</c:v>
                </c:pt>
                <c:pt idx="4">
                  <c:v>2.8403166666666666E-3</c:v>
                </c:pt>
                <c:pt idx="5">
                  <c:v>2.1989266666666663E-2</c:v>
                </c:pt>
                <c:pt idx="6">
                  <c:v>0.14253333333333332</c:v>
                </c:pt>
                <c:pt idx="7">
                  <c:v>1.1518533333333334</c:v>
                </c:pt>
                <c:pt idx="8">
                  <c:v>16.329866666666664</c:v>
                </c:pt>
                <c:pt idx="9">
                  <c:v>127.82666666666667</c:v>
                </c:pt>
                <c:pt idx="1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CD!$M$1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CD!$M$2:$M$12</c:f>
              <c:numCache>
                <c:formatCode>General</c:formatCode>
                <c:ptCount val="11"/>
                <c:pt idx="0">
                  <c:v>2.1432599999999999E-5</c:v>
                </c:pt>
                <c:pt idx="1">
                  <c:v>3.5424833333333333E-5</c:v>
                </c:pt>
                <c:pt idx="2">
                  <c:v>1.1249333333333334E-4</c:v>
                </c:pt>
                <c:pt idx="3">
                  <c:v>6.1999033333333333E-4</c:v>
                </c:pt>
                <c:pt idx="4">
                  <c:v>3.9636966666666664E-3</c:v>
                </c:pt>
                <c:pt idx="5">
                  <c:v>4.0730566666666669E-2</c:v>
                </c:pt>
                <c:pt idx="6">
                  <c:v>0.34190433333333331</c:v>
                </c:pt>
                <c:pt idx="7">
                  <c:v>4.1083366666666663</c:v>
                </c:pt>
                <c:pt idx="8">
                  <c:v>73.361766666666668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CD!$N$1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CD!$N$2:$N$12</c:f>
              <c:numCache>
                <c:formatCode>General</c:formatCode>
                <c:ptCount val="11"/>
                <c:pt idx="0">
                  <c:v>1.3370366666666666E-4</c:v>
                </c:pt>
                <c:pt idx="1">
                  <c:v>5.0227599999999996E-4</c:v>
                </c:pt>
                <c:pt idx="2">
                  <c:v>3.1876700000000001E-3</c:v>
                </c:pt>
                <c:pt idx="3">
                  <c:v>2.4094500000000001E-2</c:v>
                </c:pt>
                <c:pt idx="4">
                  <c:v>0.22514133333333333</c:v>
                </c:pt>
                <c:pt idx="5">
                  <c:v>1.7119466666666667</c:v>
                </c:pt>
                <c:pt idx="6">
                  <c:v>14.714566666666668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CD!$O$1</c:f>
              <c:strCache>
                <c:ptCount val="1"/>
                <c:pt idx="0">
                  <c:v>KR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CD!$O$2:$O$12</c:f>
              <c:numCache>
                <c:formatCode>General</c:formatCode>
                <c:ptCount val="11"/>
                <c:pt idx="0">
                  <c:v>1.4769566666666666E-4</c:v>
                </c:pt>
                <c:pt idx="1">
                  <c:v>5.7212633333333332E-4</c:v>
                </c:pt>
                <c:pt idx="2">
                  <c:v>3.8328699999999999E-3</c:v>
                </c:pt>
                <c:pt idx="3">
                  <c:v>3.1165866666666663E-2</c:v>
                </c:pt>
                <c:pt idx="4">
                  <c:v>0.22696266666666665</c:v>
                </c:pt>
                <c:pt idx="5">
                  <c:v>1.6657133333333334</c:v>
                </c:pt>
                <c:pt idx="6">
                  <c:v>13.780366666666666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CD!$P$1</c:f>
              <c:strCache>
                <c:ptCount val="1"/>
                <c:pt idx="0">
                  <c:v>KR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CD!$P$2:$P$12</c:f>
              <c:numCache>
                <c:formatCode>General</c:formatCode>
                <c:ptCount val="11"/>
                <c:pt idx="0">
                  <c:v>2.5919000000000002E-4</c:v>
                </c:pt>
                <c:pt idx="1">
                  <c:v>9.5824733333333334E-4</c:v>
                </c:pt>
                <c:pt idx="2">
                  <c:v>5.3363833333333333E-3</c:v>
                </c:pt>
                <c:pt idx="3">
                  <c:v>2.2293566666666667E-2</c:v>
                </c:pt>
                <c:pt idx="4">
                  <c:v>0.21119299999999999</c:v>
                </c:pt>
                <c:pt idx="5">
                  <c:v>1.8084299999999998</c:v>
                </c:pt>
                <c:pt idx="6">
                  <c:v>16.520833333333332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CD!$Q$1</c:f>
              <c:strCache>
                <c:ptCount val="1"/>
                <c:pt idx="0">
                  <c:v>KR LM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CD!$Q$2:$Q$12</c:f>
              <c:numCache>
                <c:formatCode>General</c:formatCode>
                <c:ptCount val="11"/>
                <c:pt idx="0">
                  <c:v>2.6096666666666667E-5</c:v>
                </c:pt>
                <c:pt idx="1">
                  <c:v>3.8756333333333334E-5</c:v>
                </c:pt>
                <c:pt idx="2">
                  <c:v>1.4814033333333335E-4</c:v>
                </c:pt>
                <c:pt idx="3">
                  <c:v>6.8384366666666659E-4</c:v>
                </c:pt>
                <c:pt idx="4">
                  <c:v>3.1643600000000002E-3</c:v>
                </c:pt>
                <c:pt idx="5">
                  <c:v>2.0178966666666662E-2</c:v>
                </c:pt>
                <c:pt idx="6">
                  <c:v>0.16174799999999998</c:v>
                </c:pt>
                <c:pt idx="7">
                  <c:v>1.60653</c:v>
                </c:pt>
                <c:pt idx="8">
                  <c:v>20.232500000000002</c:v>
                </c:pt>
                <c:pt idx="9">
                  <c:v>204.35133333333332</c:v>
                </c:pt>
                <c:pt idx="10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CD!$R$1</c:f>
              <c:strCache>
                <c:ptCount val="1"/>
                <c:pt idx="0">
                  <c:v>KR LM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CD!$R$2:$R$12</c:f>
              <c:numCache>
                <c:formatCode>General</c:formatCode>
                <c:ptCount val="11"/>
                <c:pt idx="0">
                  <c:v>3.364806666666666E-5</c:v>
                </c:pt>
                <c:pt idx="1">
                  <c:v>4.04221E-5</c:v>
                </c:pt>
                <c:pt idx="2">
                  <c:v>1.6535266666666665E-4</c:v>
                </c:pt>
                <c:pt idx="3">
                  <c:v>6.7784699999999998E-4</c:v>
                </c:pt>
                <c:pt idx="4">
                  <c:v>3.5421500000000004E-3</c:v>
                </c:pt>
                <c:pt idx="5">
                  <c:v>2.2967966666666662E-2</c:v>
                </c:pt>
                <c:pt idx="6">
                  <c:v>0.17834266666666665</c:v>
                </c:pt>
                <c:pt idx="7">
                  <c:v>1.9372533333333333</c:v>
                </c:pt>
                <c:pt idx="8">
                  <c:v>22.58583333333333</c:v>
                </c:pt>
                <c:pt idx="9">
                  <c:v>222.26733333333334</c:v>
                </c:pt>
                <c:pt idx="10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CD!$S$1</c:f>
              <c:strCache>
                <c:ptCount val="1"/>
                <c:pt idx="0">
                  <c:v>KR LM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CD!$S$2:$S$12</c:f>
              <c:numCache>
                <c:formatCode>General</c:formatCode>
                <c:ptCount val="11"/>
                <c:pt idx="0">
                  <c:v>2.9872333333333335E-5</c:v>
                </c:pt>
                <c:pt idx="1">
                  <c:v>4.71961E-5</c:v>
                </c:pt>
                <c:pt idx="2">
                  <c:v>2.2298766666666665E-4</c:v>
                </c:pt>
                <c:pt idx="3">
                  <c:v>2.2239933333333337E-3</c:v>
                </c:pt>
                <c:pt idx="4">
                  <c:v>3.2125766666666666E-2</c:v>
                </c:pt>
                <c:pt idx="5">
                  <c:v>0.53773966666666662</c:v>
                </c:pt>
                <c:pt idx="6">
                  <c:v>9.2578633333333329</c:v>
                </c:pt>
                <c:pt idx="7">
                  <c:v>199.79633333333334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CD!$T$1</c:f>
              <c:strCache>
                <c:ptCount val="1"/>
                <c:pt idx="0">
                  <c:v>KR LM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CD!$T$2:$T$12</c:f>
              <c:numCache>
                <c:formatCode>General</c:formatCode>
                <c:ptCount val="11"/>
                <c:pt idx="0">
                  <c:v>2.7429266666666665E-5</c:v>
                </c:pt>
                <c:pt idx="1">
                  <c:v>3.8201100000000003E-5</c:v>
                </c:pt>
                <c:pt idx="2">
                  <c:v>1.5491433333333332E-4</c:v>
                </c:pt>
                <c:pt idx="3">
                  <c:v>6.1088433333333339E-4</c:v>
                </c:pt>
                <c:pt idx="4">
                  <c:v>3.3746866666666668E-3</c:v>
                </c:pt>
                <c:pt idx="5">
                  <c:v>2.6611199999999998E-2</c:v>
                </c:pt>
                <c:pt idx="6">
                  <c:v>0.34390599999999999</c:v>
                </c:pt>
                <c:pt idx="7">
                  <c:v>10.291133333333335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CD!$U$1</c:f>
              <c:strCache>
                <c:ptCount val="1"/>
                <c:pt idx="0">
                  <c:v>KR LM D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CD!$U$2:$U$12</c:f>
              <c:numCache>
                <c:formatCode>General</c:formatCode>
                <c:ptCount val="11"/>
                <c:pt idx="0">
                  <c:v>4.0977299999999998E-5</c:v>
                </c:pt>
                <c:pt idx="1">
                  <c:v>6.4630900000000005E-5</c:v>
                </c:pt>
                <c:pt idx="2">
                  <c:v>2.7240466666666666E-4</c:v>
                </c:pt>
                <c:pt idx="3">
                  <c:v>1.13404E-3</c:v>
                </c:pt>
                <c:pt idx="4">
                  <c:v>5.1712499999999996E-3</c:v>
                </c:pt>
                <c:pt idx="5">
                  <c:v>2.62096E-2</c:v>
                </c:pt>
                <c:pt idx="6">
                  <c:v>0.14063899999999999</c:v>
                </c:pt>
                <c:pt idx="7">
                  <c:v>1.0113333333333332</c:v>
                </c:pt>
                <c:pt idx="8">
                  <c:v>10.912033333333333</c:v>
                </c:pt>
                <c:pt idx="9">
                  <c:v>100.90133333333334</c:v>
                </c:pt>
                <c:pt idx="10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CD!$V$1</c:f>
              <c:strCache>
                <c:ptCount val="1"/>
                <c:pt idx="0">
                  <c:v>KR LM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CD!$V$2:$V$12</c:f>
              <c:numCache>
                <c:formatCode>General</c:formatCode>
                <c:ptCount val="11"/>
                <c:pt idx="0">
                  <c:v>3.5869066666666665E-5</c:v>
                </c:pt>
                <c:pt idx="1">
                  <c:v>8.0399933333333336E-5</c:v>
                </c:pt>
                <c:pt idx="2">
                  <c:v>2.917273333333333E-4</c:v>
                </c:pt>
                <c:pt idx="3">
                  <c:v>1.28762E-3</c:v>
                </c:pt>
                <c:pt idx="4">
                  <c:v>7.077526666666667E-3</c:v>
                </c:pt>
                <c:pt idx="5">
                  <c:v>4.4424066666666671E-2</c:v>
                </c:pt>
                <c:pt idx="6">
                  <c:v>0.286881</c:v>
                </c:pt>
                <c:pt idx="7">
                  <c:v>3.257403333333333</c:v>
                </c:pt>
                <c:pt idx="8">
                  <c:v>29.716033333333332</c:v>
                </c:pt>
                <c:pt idx="9">
                  <c:v>258.94533333333334</c:v>
                </c:pt>
                <c:pt idx="10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CD!$W$1</c:f>
              <c:strCache>
                <c:ptCount val="1"/>
                <c:pt idx="0">
                  <c:v>KR LM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CD!$W$2:$W$12</c:f>
              <c:numCache>
                <c:formatCode>General</c:formatCode>
                <c:ptCount val="11"/>
                <c:pt idx="0">
                  <c:v>4.4308800000000005E-5</c:v>
                </c:pt>
                <c:pt idx="1">
                  <c:v>9.028319999999999E-5</c:v>
                </c:pt>
                <c:pt idx="2">
                  <c:v>4.6496499999999996E-4</c:v>
                </c:pt>
                <c:pt idx="3">
                  <c:v>3.5589166666666664E-3</c:v>
                </c:pt>
                <c:pt idx="4">
                  <c:v>4.0930333333333332E-2</c:v>
                </c:pt>
                <c:pt idx="5">
                  <c:v>0.78425433333333328</c:v>
                </c:pt>
                <c:pt idx="6">
                  <c:v>13.388</c:v>
                </c:pt>
                <c:pt idx="7">
                  <c:v>280.4783333333333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CD!$X$1</c:f>
              <c:strCache>
                <c:ptCount val="1"/>
                <c:pt idx="0">
                  <c:v>KR LM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CD!$X$2:$X$12</c:f>
              <c:numCache>
                <c:formatCode>General</c:formatCode>
                <c:ptCount val="11"/>
                <c:pt idx="0">
                  <c:v>4.0977366666666665E-5</c:v>
                </c:pt>
                <c:pt idx="1">
                  <c:v>6.7296099999999994E-5</c:v>
                </c:pt>
                <c:pt idx="2">
                  <c:v>2.5541399999999998E-4</c:v>
                </c:pt>
                <c:pt idx="3">
                  <c:v>1.2858433333333334E-3</c:v>
                </c:pt>
                <c:pt idx="4">
                  <c:v>6.7695899999999998E-3</c:v>
                </c:pt>
                <c:pt idx="5">
                  <c:v>3.6489799999999996E-2</c:v>
                </c:pt>
                <c:pt idx="6">
                  <c:v>0.22835966666666666</c:v>
                </c:pt>
                <c:pt idx="7">
                  <c:v>2.1628866666666666</c:v>
                </c:pt>
                <c:pt idx="8">
                  <c:v>22.46466666666667</c:v>
                </c:pt>
                <c:pt idx="9">
                  <c:v>194.56499999999997</c:v>
                </c:pt>
                <c:pt idx="10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CD!$Y$1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CD!$Y$2:$Y$12</c:f>
              <c:numCache>
                <c:formatCode>General</c:formatCode>
                <c:ptCount val="11"/>
                <c:pt idx="0">
                  <c:v>1.8845066666666667E-4</c:v>
                </c:pt>
                <c:pt idx="1">
                  <c:v>5.7701233333333328E-4</c:v>
                </c:pt>
                <c:pt idx="2">
                  <c:v>1.5009433333333334E-3</c:v>
                </c:pt>
                <c:pt idx="3">
                  <c:v>4.7339233333333333E-3</c:v>
                </c:pt>
                <c:pt idx="4">
                  <c:v>2.3517666666666669E-2</c:v>
                </c:pt>
                <c:pt idx="5">
                  <c:v>0.13153866666666666</c:v>
                </c:pt>
                <c:pt idx="6">
                  <c:v>0.85622566666666666</c:v>
                </c:pt>
                <c:pt idx="7">
                  <c:v>9.7390300000000014</c:v>
                </c:pt>
                <c:pt idx="8">
                  <c:v>103.96066666666667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CD!$Z$1</c:f>
              <c:strCache>
                <c:ptCount val="1"/>
                <c:pt idx="0">
                  <c:v>EK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CD!$Z$2:$Z$12</c:f>
              <c:numCache>
                <c:formatCode>General</c:formatCode>
                <c:ptCount val="11"/>
                <c:pt idx="0">
                  <c:v>2.1388266666666671E-4</c:v>
                </c:pt>
                <c:pt idx="1">
                  <c:v>1.1518100000000001E-3</c:v>
                </c:pt>
                <c:pt idx="2">
                  <c:v>9.9641833333333329E-3</c:v>
                </c:pt>
                <c:pt idx="3">
                  <c:v>0.11142599999999998</c:v>
                </c:pt>
                <c:pt idx="4">
                  <c:v>1.5839699999999999</c:v>
                </c:pt>
                <c:pt idx="5">
                  <c:v>24.431066666666666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CD!$AA$1</c:f>
              <c:strCache>
                <c:ptCount val="1"/>
                <c:pt idx="0">
                  <c:v>GT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CD!$AA$2:$AA$12</c:f>
              <c:numCache>
                <c:formatCode>General</c:formatCode>
                <c:ptCount val="11"/>
                <c:pt idx="0">
                  <c:v>1.2226633333333335E-4</c:v>
                </c:pt>
                <c:pt idx="1">
                  <c:v>3.7923600000000003E-4</c:v>
                </c:pt>
                <c:pt idx="2">
                  <c:v>1.5709133333333333E-3</c:v>
                </c:pt>
                <c:pt idx="3">
                  <c:v>7.3752766666666664E-3</c:v>
                </c:pt>
                <c:pt idx="4">
                  <c:v>4.0921466666666663E-2</c:v>
                </c:pt>
                <c:pt idx="5">
                  <c:v>0.25571000000000005</c:v>
                </c:pt>
                <c:pt idx="6">
                  <c:v>1.7513500000000002</c:v>
                </c:pt>
                <c:pt idx="7">
                  <c:v>13.360433333333333</c:v>
                </c:pt>
                <c:pt idx="8">
                  <c:v>101.61966666666666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CD!$AB$1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CD!$A$2:$A$12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  <c:pt idx="9">
                  <c:v>2050</c:v>
                </c:pt>
                <c:pt idx="10">
                  <c:v>4098</c:v>
                </c:pt>
              </c:numCache>
            </c:numRef>
          </c:xVal>
          <c:yVal>
            <c:numRef>
              <c:f>CD!$AB$2:$AB$12</c:f>
              <c:numCache>
                <c:formatCode>General</c:formatCode>
                <c:ptCount val="11"/>
                <c:pt idx="0">
                  <c:v>6.4853233333333324E-5</c:v>
                </c:pt>
                <c:pt idx="1">
                  <c:v>2.3997899999999997E-4</c:v>
                </c:pt>
                <c:pt idx="2">
                  <c:v>1.2428733333333334E-3</c:v>
                </c:pt>
                <c:pt idx="3">
                  <c:v>9.8399099999999986E-3</c:v>
                </c:pt>
                <c:pt idx="4">
                  <c:v>8.2395133333333329E-2</c:v>
                </c:pt>
                <c:pt idx="5">
                  <c:v>0.77794200000000002</c:v>
                </c:pt>
                <c:pt idx="6">
                  <c:v>8.319230000000001</c:v>
                </c:pt>
                <c:pt idx="7">
                  <c:v>95.654399999999995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5120"/>
        <c:axId val="119686656"/>
      </c:scatterChart>
      <c:valAx>
        <c:axId val="11968512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86656"/>
        <c:crosses val="autoZero"/>
        <c:crossBetween val="midCat"/>
      </c:valAx>
      <c:valAx>
        <c:axId val="1196866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8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AK!$U$130:$U$143</c:f>
              <c:numCache>
                <c:formatCode>General</c:formatCode>
                <c:ptCount val="14"/>
                <c:pt idx="0">
                  <c:v>4.6640625</c:v>
                </c:pt>
                <c:pt idx="1">
                  <c:v>8.7890625</c:v>
                </c:pt>
                <c:pt idx="2">
                  <c:v>17.0390625</c:v>
                </c:pt>
                <c:pt idx="3">
                  <c:v>33.5390625</c:v>
                </c:pt>
                <c:pt idx="4">
                  <c:v>66.5390625</c:v>
                </c:pt>
                <c:pt idx="5">
                  <c:v>132.5390625</c:v>
                </c:pt>
                <c:pt idx="6">
                  <c:v>264.5390625</c:v>
                </c:pt>
                <c:pt idx="7">
                  <c:v>528.5390625</c:v>
                </c:pt>
                <c:pt idx="8">
                  <c:v>1056.5390625</c:v>
                </c:pt>
                <c:pt idx="9">
                  <c:v>2112.5390625</c:v>
                </c:pt>
                <c:pt idx="10">
                  <c:v>4224.5390625</c:v>
                </c:pt>
                <c:pt idx="11">
                  <c:v>8448.5390625</c:v>
                </c:pt>
                <c:pt idx="12">
                  <c:v>16896.5390625</c:v>
                </c:pt>
                <c:pt idx="13">
                  <c:v>33792.5390625</c:v>
                </c:pt>
              </c:numCache>
            </c:numRef>
          </c:xVal>
          <c:yVal>
            <c:numRef>
              <c:f>AK!$AC$130:$AC$143</c:f>
              <c:numCache>
                <c:formatCode>General</c:formatCode>
                <c:ptCount val="14"/>
                <c:pt idx="1">
                  <c:v>0.9718308271285947</c:v>
                </c:pt>
                <c:pt idx="2">
                  <c:v>1.7198065881544309</c:v>
                </c:pt>
                <c:pt idx="3">
                  <c:v>1.9522523897413755</c:v>
                </c:pt>
                <c:pt idx="4">
                  <c:v>1.6071884373441134</c:v>
                </c:pt>
                <c:pt idx="5">
                  <c:v>1.9252470937263186</c:v>
                </c:pt>
                <c:pt idx="6">
                  <c:v>1.9525692858174752</c:v>
                </c:pt>
                <c:pt idx="7">
                  <c:v>1.9925004718033181</c:v>
                </c:pt>
                <c:pt idx="8">
                  <c:v>2.0066319016534009</c:v>
                </c:pt>
                <c:pt idx="9">
                  <c:v>2.0081896208780354</c:v>
                </c:pt>
                <c:pt idx="10">
                  <c:v>2.0146386435438659</c:v>
                </c:pt>
                <c:pt idx="11">
                  <c:v>2.1169180117773134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AK!$U$130:$U$143</c:f>
              <c:numCache>
                <c:formatCode>General</c:formatCode>
                <c:ptCount val="14"/>
                <c:pt idx="0">
                  <c:v>4.6640625</c:v>
                </c:pt>
                <c:pt idx="1">
                  <c:v>8.7890625</c:v>
                </c:pt>
                <c:pt idx="2">
                  <c:v>17.0390625</c:v>
                </c:pt>
                <c:pt idx="3">
                  <c:v>33.5390625</c:v>
                </c:pt>
                <c:pt idx="4">
                  <c:v>66.5390625</c:v>
                </c:pt>
                <c:pt idx="5">
                  <c:v>132.5390625</c:v>
                </c:pt>
                <c:pt idx="6">
                  <c:v>264.5390625</c:v>
                </c:pt>
                <c:pt idx="7">
                  <c:v>528.5390625</c:v>
                </c:pt>
                <c:pt idx="8">
                  <c:v>1056.5390625</c:v>
                </c:pt>
                <c:pt idx="9">
                  <c:v>2112.5390625</c:v>
                </c:pt>
                <c:pt idx="10">
                  <c:v>4224.5390625</c:v>
                </c:pt>
                <c:pt idx="11">
                  <c:v>8448.5390625</c:v>
                </c:pt>
                <c:pt idx="12">
                  <c:v>16896.5390625</c:v>
                </c:pt>
                <c:pt idx="13">
                  <c:v>33792.5390625</c:v>
                </c:pt>
              </c:numCache>
            </c:numRef>
          </c:xVal>
          <c:yVal>
            <c:numRef>
              <c:f>AK!$AD$130:$AD$143</c:f>
              <c:numCache>
                <c:formatCode>General</c:formatCode>
                <c:ptCount val="14"/>
                <c:pt idx="2">
                  <c:v>1.6713610590673271</c:v>
                </c:pt>
                <c:pt idx="3">
                  <c:v>3.3574965216174495</c:v>
                </c:pt>
                <c:pt idx="4">
                  <c:v>3.1376374675697525</c:v>
                </c:pt>
                <c:pt idx="5">
                  <c:v>3.0942348680672978</c:v>
                </c:pt>
                <c:pt idx="6">
                  <c:v>3.7591783428193679</c:v>
                </c:pt>
                <c:pt idx="7">
                  <c:v>3.8904952232199874</c:v>
                </c:pt>
                <c:pt idx="8">
                  <c:v>3.9982150107799908</c:v>
                </c:pt>
                <c:pt idx="9">
                  <c:v>4.0296973578231148</c:v>
                </c:pt>
                <c:pt idx="10">
                  <c:v>4.045776413784596</c:v>
                </c:pt>
                <c:pt idx="11">
                  <c:v>4.2648248317406239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17568"/>
        <c:axId val="119923456"/>
      </c:scatterChart>
      <c:valAx>
        <c:axId val="11991756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923456"/>
        <c:crosses val="autoZero"/>
        <c:crossBetween val="midCat"/>
      </c:valAx>
      <c:valAx>
        <c:axId val="1199234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1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AK!$U$130:$U$143</c:f>
              <c:numCache>
                <c:formatCode>General</c:formatCode>
                <c:ptCount val="14"/>
                <c:pt idx="0">
                  <c:v>4.6640625</c:v>
                </c:pt>
                <c:pt idx="1">
                  <c:v>8.7890625</c:v>
                </c:pt>
                <c:pt idx="2">
                  <c:v>17.0390625</c:v>
                </c:pt>
                <c:pt idx="3">
                  <c:v>33.5390625</c:v>
                </c:pt>
                <c:pt idx="4">
                  <c:v>66.5390625</c:v>
                </c:pt>
                <c:pt idx="5">
                  <c:v>132.5390625</c:v>
                </c:pt>
                <c:pt idx="6">
                  <c:v>264.5390625</c:v>
                </c:pt>
                <c:pt idx="7">
                  <c:v>528.5390625</c:v>
                </c:pt>
                <c:pt idx="8">
                  <c:v>1056.5390625</c:v>
                </c:pt>
                <c:pt idx="9">
                  <c:v>2112.5390625</c:v>
                </c:pt>
                <c:pt idx="10">
                  <c:v>4224.5390625</c:v>
                </c:pt>
                <c:pt idx="11">
                  <c:v>8448.5390625</c:v>
                </c:pt>
                <c:pt idx="12">
                  <c:v>16896.5390625</c:v>
                </c:pt>
                <c:pt idx="13">
                  <c:v>33792.5390625</c:v>
                </c:pt>
              </c:numCache>
            </c:numRef>
          </c:xVal>
          <c:yVal>
            <c:numRef>
              <c:f>AK!$AB$130:$AB$143</c:f>
              <c:numCache>
                <c:formatCode>General</c:formatCode>
                <c:ptCount val="14"/>
                <c:pt idx="0">
                  <c:v>4.7307033333333333E-5</c:v>
                </c:pt>
                <c:pt idx="1">
                  <c:v>4.5974433333333332E-5</c:v>
                </c:pt>
                <c:pt idx="2">
                  <c:v>7.9067133333333341E-5</c:v>
                </c:pt>
                <c:pt idx="3">
                  <c:v>1.5435899999999999E-4</c:v>
                </c:pt>
                <c:pt idx="4">
                  <c:v>2.4808399999999998E-4</c:v>
                </c:pt>
                <c:pt idx="5">
                  <c:v>4.7762299999999999E-4</c:v>
                </c:pt>
                <c:pt idx="6">
                  <c:v>9.3259199999999999E-4</c:v>
                </c:pt>
                <c:pt idx="7">
                  <c:v>1.85819E-3</c:v>
                </c:pt>
                <c:pt idx="8">
                  <c:v>3.728703333333333E-3</c:v>
                </c:pt>
                <c:pt idx="9">
                  <c:v>7.4879433333333335E-3</c:v>
                </c:pt>
                <c:pt idx="10">
                  <c:v>1.50855E-2</c:v>
                </c:pt>
                <c:pt idx="11">
                  <c:v>3.1934766666666663E-2</c:v>
                </c:pt>
                <c:pt idx="12">
                  <c:v>22.928833333333333</c:v>
                </c:pt>
                <c:pt idx="13">
                  <c:v>107.01499999999999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864"/>
        <c:axId val="119814400"/>
      </c:scatterChart>
      <c:valAx>
        <c:axId val="11981286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14400"/>
        <c:crosses val="autoZero"/>
        <c:crossBetween val="midCat"/>
      </c:valAx>
      <c:valAx>
        <c:axId val="1198144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1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AK!$G$1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AK!$G$2:$G$18</c:f>
              <c:numCache>
                <c:formatCode>General</c:formatCode>
                <c:ptCount val="17"/>
                <c:pt idx="0">
                  <c:v>1.1549133333333333E-5</c:v>
                </c:pt>
                <c:pt idx="1">
                  <c:v>1.4436433333333335E-5</c:v>
                </c:pt>
                <c:pt idx="2">
                  <c:v>4.1976633333333334E-5</c:v>
                </c:pt>
                <c:pt idx="3">
                  <c:v>1.5224866666666668E-4</c:v>
                </c:pt>
                <c:pt idx="4">
                  <c:v>5.7068233333333336E-4</c:v>
                </c:pt>
                <c:pt idx="5">
                  <c:v>2.2028866666666666E-3</c:v>
                </c:pt>
                <c:pt idx="6">
                  <c:v>8.8381966666666659E-3</c:v>
                </c:pt>
                <c:pt idx="7">
                  <c:v>4.4657700000000002E-2</c:v>
                </c:pt>
                <c:pt idx="8">
                  <c:v>0.16267066666666666</c:v>
                </c:pt>
                <c:pt idx="9">
                  <c:v>0.66833133333333328</c:v>
                </c:pt>
                <c:pt idx="10">
                  <c:v>2.6985100000000002</c:v>
                </c:pt>
                <c:pt idx="11">
                  <c:v>10.8331</c:v>
                </c:pt>
                <c:pt idx="12">
                  <c:v>69.008133333333333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AK!$H$1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AK!$H$2:$H$18</c:f>
              <c:numCache>
                <c:formatCode>General</c:formatCode>
                <c:ptCount val="17"/>
                <c:pt idx="0">
                  <c:v>2.032203333333333E-5</c:v>
                </c:pt>
                <c:pt idx="1">
                  <c:v>4.3087100000000003E-5</c:v>
                </c:pt>
                <c:pt idx="2">
                  <c:v>1.1338133333333332E-4</c:v>
                </c:pt>
                <c:pt idx="3">
                  <c:v>3.7645733333333334E-4</c:v>
                </c:pt>
                <c:pt idx="4">
                  <c:v>1.5086066666666665E-3</c:v>
                </c:pt>
                <c:pt idx="5">
                  <c:v>6.0089899999999996E-3</c:v>
                </c:pt>
                <c:pt idx="6">
                  <c:v>1.4264533333333334E-2</c:v>
                </c:pt>
                <c:pt idx="7">
                  <c:v>6.4598533333333333E-2</c:v>
                </c:pt>
                <c:pt idx="8">
                  <c:v>0.26533366666666663</c:v>
                </c:pt>
                <c:pt idx="9">
                  <c:v>1.0968933333333333</c:v>
                </c:pt>
                <c:pt idx="10">
                  <c:v>4.517406666666667</c:v>
                </c:pt>
                <c:pt idx="11">
                  <c:v>18.427166666666665</c:v>
                </c:pt>
                <c:pt idx="12">
                  <c:v>116.604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AK!$I$1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AK!$I$2:$I$18</c:f>
              <c:numCache>
                <c:formatCode>General</c:formatCode>
                <c:ptCount val="17"/>
                <c:pt idx="0">
                  <c:v>1.1549116666666669E-5</c:v>
                </c:pt>
                <c:pt idx="1">
                  <c:v>1.3770100000000001E-5</c:v>
                </c:pt>
                <c:pt idx="2">
                  <c:v>3.3203766666666662E-5</c:v>
                </c:pt>
                <c:pt idx="3">
                  <c:v>8.5174866666666677E-5</c:v>
                </c:pt>
                <c:pt idx="4">
                  <c:v>2.1898933333333332E-4</c:v>
                </c:pt>
                <c:pt idx="5">
                  <c:v>5.4702900000000009E-4</c:v>
                </c:pt>
                <c:pt idx="6">
                  <c:v>1.5559133333333333E-3</c:v>
                </c:pt>
                <c:pt idx="7">
                  <c:v>4.7082666666666663E-3</c:v>
                </c:pt>
                <c:pt idx="8">
                  <c:v>1.4102166666666666E-2</c:v>
                </c:pt>
                <c:pt idx="9">
                  <c:v>4.1543666666666666E-2</c:v>
                </c:pt>
                <c:pt idx="10">
                  <c:v>0.12640300000000002</c:v>
                </c:pt>
                <c:pt idx="11">
                  <c:v>0.41071466666666662</c:v>
                </c:pt>
                <c:pt idx="12">
                  <c:v>1.3751833333333332</c:v>
                </c:pt>
                <c:pt idx="13">
                  <c:v>4.7243000000000004</c:v>
                </c:pt>
                <c:pt idx="14">
                  <c:v>15.852333333333334</c:v>
                </c:pt>
                <c:pt idx="15">
                  <c:v>50.244066666666662</c:v>
                </c:pt>
                <c:pt idx="16">
                  <c:v>153.43699999999998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AK!$J$1</c:f>
              <c:strCache>
                <c:ptCount val="1"/>
                <c:pt idx="0">
                  <c:v>GT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AK!$J$2:$J$18</c:f>
              <c:numCache>
                <c:formatCode>General</c:formatCode>
                <c:ptCount val="17"/>
                <c:pt idx="0">
                  <c:v>2.10994E-5</c:v>
                </c:pt>
                <c:pt idx="1">
                  <c:v>2.6318666666666666E-5</c:v>
                </c:pt>
                <c:pt idx="2">
                  <c:v>6.4519666666666665E-5</c:v>
                </c:pt>
                <c:pt idx="3">
                  <c:v>2.0022199999999998E-4</c:v>
                </c:pt>
                <c:pt idx="4">
                  <c:v>7.7934433333333344E-4</c:v>
                </c:pt>
                <c:pt idx="5">
                  <c:v>2.9552466666666662E-3</c:v>
                </c:pt>
                <c:pt idx="6">
                  <c:v>1.1688166666666666E-2</c:v>
                </c:pt>
                <c:pt idx="7">
                  <c:v>4.8399299999999999E-2</c:v>
                </c:pt>
                <c:pt idx="8">
                  <c:v>0.19360600000000003</c:v>
                </c:pt>
                <c:pt idx="9">
                  <c:v>0.77492833333333344</c:v>
                </c:pt>
                <c:pt idx="10">
                  <c:v>3.1532333333333331</c:v>
                </c:pt>
                <c:pt idx="11">
                  <c:v>12.857866666666666</c:v>
                </c:pt>
                <c:pt idx="12">
                  <c:v>82.326766666666657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AK!$K$1</c:f>
              <c:strCache>
                <c:ptCount val="1"/>
                <c:pt idx="0">
                  <c:v>GT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AK!$K$2:$K$18</c:f>
              <c:numCache>
                <c:formatCode>General</c:formatCode>
                <c:ptCount val="17"/>
                <c:pt idx="0">
                  <c:v>1.854525E-5</c:v>
                </c:pt>
                <c:pt idx="1">
                  <c:v>1.3992233333333333E-5</c:v>
                </c:pt>
                <c:pt idx="2">
                  <c:v>2.4319799999999997E-5</c:v>
                </c:pt>
                <c:pt idx="3">
                  <c:v>4.20877E-5</c:v>
                </c:pt>
                <c:pt idx="4">
                  <c:v>1.2659633333333333E-4</c:v>
                </c:pt>
                <c:pt idx="5">
                  <c:v>4.1199299999999998E-4</c:v>
                </c:pt>
                <c:pt idx="6">
                  <c:v>1.5651266666666665E-3</c:v>
                </c:pt>
                <c:pt idx="7">
                  <c:v>6.0930566666666667E-3</c:v>
                </c:pt>
                <c:pt idx="8">
                  <c:v>2.44856E-2</c:v>
                </c:pt>
                <c:pt idx="9">
                  <c:v>0.104717</c:v>
                </c:pt>
                <c:pt idx="10">
                  <c:v>0.42827766666666661</c:v>
                </c:pt>
                <c:pt idx="11">
                  <c:v>1.7090699999999999</c:v>
                </c:pt>
                <c:pt idx="12">
                  <c:v>6.7881333333333336</c:v>
                </c:pt>
                <c:pt idx="13">
                  <c:v>32.18266666666667</c:v>
                </c:pt>
                <c:pt idx="14">
                  <c:v>227.16499999999999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AK!$L$1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AK!$L$2:$L$18</c:f>
              <c:numCache>
                <c:formatCode>General</c:formatCode>
                <c:ptCount val="17"/>
                <c:pt idx="0">
                  <c:v>1.4625224999999999E-4</c:v>
                </c:pt>
                <c:pt idx="1">
                  <c:v>1.3103866666666668E-5</c:v>
                </c:pt>
                <c:pt idx="2">
                  <c:v>1.7878999999999999E-5</c:v>
                </c:pt>
                <c:pt idx="3">
                  <c:v>4.4308833333333339E-5</c:v>
                </c:pt>
                <c:pt idx="4">
                  <c:v>1.6291000000000002E-4</c:v>
                </c:pt>
                <c:pt idx="5">
                  <c:v>6.7373866666666676E-4</c:v>
                </c:pt>
                <c:pt idx="6">
                  <c:v>3.3551433333333333E-3</c:v>
                </c:pt>
                <c:pt idx="7">
                  <c:v>1.8532733333333332E-2</c:v>
                </c:pt>
                <c:pt idx="8">
                  <c:v>8.9804633333333328E-2</c:v>
                </c:pt>
                <c:pt idx="9">
                  <c:v>0.42905266666666669</c:v>
                </c:pt>
                <c:pt idx="10">
                  <c:v>1.8851266666666666</c:v>
                </c:pt>
                <c:pt idx="11">
                  <c:v>8.2476533333333339</c:v>
                </c:pt>
                <c:pt idx="12">
                  <c:v>54.24016666666666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AK!$M$1</c:f>
              <c:strCache>
                <c:ptCount val="1"/>
                <c:pt idx="0">
                  <c:v>GT D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AK!$M$2:$M$18</c:f>
              <c:numCache>
                <c:formatCode>General</c:formatCode>
                <c:ptCount val="17"/>
                <c:pt idx="0">
                  <c:v>3.5424866666666667E-5</c:v>
                </c:pt>
                <c:pt idx="1">
                  <c:v>5.2859633333333331E-5</c:v>
                </c:pt>
                <c:pt idx="2">
                  <c:v>1.2992833333333334E-4</c:v>
                </c:pt>
                <c:pt idx="3">
                  <c:v>3.0261033333333335E-4</c:v>
                </c:pt>
                <c:pt idx="4">
                  <c:v>8.1910200000000005E-4</c:v>
                </c:pt>
                <c:pt idx="5">
                  <c:v>2.1521433333333332E-3</c:v>
                </c:pt>
                <c:pt idx="6">
                  <c:v>5.989243333333334E-3</c:v>
                </c:pt>
                <c:pt idx="7">
                  <c:v>1.6409466666666667E-2</c:v>
                </c:pt>
                <c:pt idx="8">
                  <c:v>4.4628533333333331E-2</c:v>
                </c:pt>
                <c:pt idx="9">
                  <c:v>0.12747033333333332</c:v>
                </c:pt>
                <c:pt idx="10">
                  <c:v>0.36321100000000001</c:v>
                </c:pt>
                <c:pt idx="11">
                  <c:v>1.0193966666666667</c:v>
                </c:pt>
                <c:pt idx="12">
                  <c:v>2.8979666666666666</c:v>
                </c:pt>
                <c:pt idx="13">
                  <c:v>9.4627533333333336</c:v>
                </c:pt>
                <c:pt idx="14">
                  <c:v>29.419033333333331</c:v>
                </c:pt>
                <c:pt idx="15">
                  <c:v>88.025599999999997</c:v>
                </c:pt>
                <c:pt idx="16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AK!$N$1</c:f>
              <c:strCache>
                <c:ptCount val="1"/>
                <c:pt idx="0">
                  <c:v>GT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AK!$N$2:$N$18</c:f>
              <c:numCache>
                <c:formatCode>General</c:formatCode>
                <c:ptCount val="17"/>
                <c:pt idx="0">
                  <c:v>4.7307133333333326E-5</c:v>
                </c:pt>
                <c:pt idx="1">
                  <c:v>8.6840833333333317E-5</c:v>
                </c:pt>
                <c:pt idx="2">
                  <c:v>2.3198299999999998E-4</c:v>
                </c:pt>
                <c:pt idx="3">
                  <c:v>7.0960733333333328E-4</c:v>
                </c:pt>
                <c:pt idx="4">
                  <c:v>2.4251033333333332E-3</c:v>
                </c:pt>
                <c:pt idx="5">
                  <c:v>9.0099033333333328E-3</c:v>
                </c:pt>
                <c:pt idx="6">
                  <c:v>3.5814199999999997E-2</c:v>
                </c:pt>
                <c:pt idx="7">
                  <c:v>0.14208533333333334</c:v>
                </c:pt>
                <c:pt idx="8">
                  <c:v>0.57526166666666667</c:v>
                </c:pt>
                <c:pt idx="9">
                  <c:v>2.3157366666666666</c:v>
                </c:pt>
                <c:pt idx="10">
                  <c:v>9.3887766666666668</c:v>
                </c:pt>
                <c:pt idx="11">
                  <c:v>47.688833333333328</c:v>
                </c:pt>
                <c:pt idx="12">
                  <c:v>205.58866666666665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AK!$O$1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AK!$O$2:$O$18</c:f>
              <c:numCache>
                <c:formatCode>General</c:formatCode>
                <c:ptCount val="17"/>
                <c:pt idx="0">
                  <c:v>3.6091166666666664E-5</c:v>
                </c:pt>
                <c:pt idx="1">
                  <c:v>4.7973433333333337E-5</c:v>
                </c:pt>
                <c:pt idx="2">
                  <c:v>8.2620966666666667E-5</c:v>
                </c:pt>
                <c:pt idx="3">
                  <c:v>1.4936166666666665E-4</c:v>
                </c:pt>
                <c:pt idx="4">
                  <c:v>2.7917866666666668E-4</c:v>
                </c:pt>
                <c:pt idx="5">
                  <c:v>5.4636400000000003E-4</c:v>
                </c:pt>
                <c:pt idx="6">
                  <c:v>1.0929499999999999E-3</c:v>
                </c:pt>
                <c:pt idx="7">
                  <c:v>2.1780166666666668E-3</c:v>
                </c:pt>
                <c:pt idx="8">
                  <c:v>4.4136699999999997E-3</c:v>
                </c:pt>
                <c:pt idx="9">
                  <c:v>8.8968566666666679E-3</c:v>
                </c:pt>
                <c:pt idx="10">
                  <c:v>1.7891766666666666E-2</c:v>
                </c:pt>
                <c:pt idx="11">
                  <c:v>3.7402499999999998E-2</c:v>
                </c:pt>
                <c:pt idx="12">
                  <c:v>24.216066666666666</c:v>
                </c:pt>
                <c:pt idx="13">
                  <c:v>112.58633333333334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AK!$P$1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AK!$P$2:$P$18</c:f>
              <c:numCache>
                <c:formatCode>General</c:formatCode>
                <c:ptCount val="17"/>
                <c:pt idx="0">
                  <c:v>4.1754699999999995E-5</c:v>
                </c:pt>
                <c:pt idx="1">
                  <c:v>5.6413199999999997E-5</c:v>
                </c:pt>
                <c:pt idx="2">
                  <c:v>8.4064600000000001E-5</c:v>
                </c:pt>
                <c:pt idx="3">
                  <c:v>1.4847333333333333E-4</c:v>
                </c:pt>
                <c:pt idx="4">
                  <c:v>2.7962299999999995E-4</c:v>
                </c:pt>
                <c:pt idx="5">
                  <c:v>5.4536466666666665E-4</c:v>
                </c:pt>
                <c:pt idx="6">
                  <c:v>1.0842866666666666E-3</c:v>
                </c:pt>
                <c:pt idx="7">
                  <c:v>2.1702433333333332E-3</c:v>
                </c:pt>
                <c:pt idx="8">
                  <c:v>4.36003E-3</c:v>
                </c:pt>
                <c:pt idx="9">
                  <c:v>8.8364433333333325E-3</c:v>
                </c:pt>
                <c:pt idx="10">
                  <c:v>1.7919399999999999E-2</c:v>
                </c:pt>
                <c:pt idx="11">
                  <c:v>3.7174766666666664E-2</c:v>
                </c:pt>
                <c:pt idx="12">
                  <c:v>124.819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AK!$Q$1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AK!$Q$2:$Q$18</c:f>
              <c:numCache>
                <c:formatCode>General</c:formatCode>
                <c:ptCount val="17"/>
                <c:pt idx="0">
                  <c:v>8.8917499999999986E-4</c:v>
                </c:pt>
                <c:pt idx="1">
                  <c:v>2.9080566666666668E-3</c:v>
                </c:pt>
                <c:pt idx="2">
                  <c:v>1.1943033333333334E-2</c:v>
                </c:pt>
                <c:pt idx="3">
                  <c:v>5.0249866666666664E-2</c:v>
                </c:pt>
                <c:pt idx="4">
                  <c:v>0.19514733333333334</c:v>
                </c:pt>
                <c:pt idx="5">
                  <c:v>0.77775600000000011</c:v>
                </c:pt>
                <c:pt idx="6">
                  <c:v>3.1077266666666667</c:v>
                </c:pt>
                <c:pt idx="7">
                  <c:v>12.4823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AK!$R$1</c:f>
              <c:strCache>
                <c:ptCount val="1"/>
                <c:pt idx="0">
                  <c:v>KR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AK!$R$2:$R$18</c:f>
              <c:numCache>
                <c:formatCode>General</c:formatCode>
                <c:ptCount val="17"/>
                <c:pt idx="0">
                  <c:v>8.7573499999999999E-4</c:v>
                </c:pt>
                <c:pt idx="1">
                  <c:v>2.9381466666666667E-3</c:v>
                </c:pt>
                <c:pt idx="2">
                  <c:v>1.2065299999999999E-2</c:v>
                </c:pt>
                <c:pt idx="3">
                  <c:v>5.4935866666666666E-2</c:v>
                </c:pt>
                <c:pt idx="4">
                  <c:v>0.218274</c:v>
                </c:pt>
                <c:pt idx="5">
                  <c:v>0.87271033333333337</c:v>
                </c:pt>
                <c:pt idx="6">
                  <c:v>3.5094999999999996</c:v>
                </c:pt>
                <c:pt idx="7">
                  <c:v>14.402999999999999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AK!$S$1</c:f>
              <c:strCache>
                <c:ptCount val="1"/>
                <c:pt idx="0">
                  <c:v>KR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AK!$S$2:$S$18</c:f>
              <c:numCache>
                <c:formatCode>General</c:formatCode>
                <c:ptCount val="17"/>
                <c:pt idx="0">
                  <c:v>9.1949166666666657E-4</c:v>
                </c:pt>
                <c:pt idx="1">
                  <c:v>3.3283800000000001E-3</c:v>
                </c:pt>
                <c:pt idx="2">
                  <c:v>1.4040333333333333E-2</c:v>
                </c:pt>
                <c:pt idx="3">
                  <c:v>6.3824800000000001E-2</c:v>
                </c:pt>
                <c:pt idx="4">
                  <c:v>0.25115133333333334</c:v>
                </c:pt>
                <c:pt idx="5">
                  <c:v>0.97196533333333335</c:v>
                </c:pt>
                <c:pt idx="6">
                  <c:v>4.1993100000000005</c:v>
                </c:pt>
                <c:pt idx="7">
                  <c:v>18.465800000000002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AK!$T$1</c:f>
              <c:strCache>
                <c:ptCount val="1"/>
                <c:pt idx="0">
                  <c:v>KR LM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AK!$T$2:$T$18</c:f>
              <c:numCache>
                <c:formatCode>General</c:formatCode>
                <c:ptCount val="17"/>
                <c:pt idx="0">
                  <c:v>3.9533700000000004E-5</c:v>
                </c:pt>
                <c:pt idx="1">
                  <c:v>6.6629800000000004E-5</c:v>
                </c:pt>
                <c:pt idx="2">
                  <c:v>1.5891233333333333E-4</c:v>
                </c:pt>
                <c:pt idx="3">
                  <c:v>3.9344899999999998E-4</c:v>
                </c:pt>
                <c:pt idx="4">
                  <c:v>1.1985599999999998E-3</c:v>
                </c:pt>
                <c:pt idx="5">
                  <c:v>4.1250499999999999E-3</c:v>
                </c:pt>
                <c:pt idx="6">
                  <c:v>1.6918733333333335E-2</c:v>
                </c:pt>
                <c:pt idx="7">
                  <c:v>6.4206666666666676E-2</c:v>
                </c:pt>
                <c:pt idx="8">
                  <c:v>0.26897533333333329</c:v>
                </c:pt>
                <c:pt idx="9">
                  <c:v>1.0932199999999999</c:v>
                </c:pt>
                <c:pt idx="10">
                  <c:v>4.5136799999999999</c:v>
                </c:pt>
                <c:pt idx="11">
                  <c:v>21.531866666666662</c:v>
                </c:pt>
                <c:pt idx="12">
                  <c:v>131.65533333333335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AK!$U$1</c:f>
              <c:strCache>
                <c:ptCount val="1"/>
                <c:pt idx="0">
                  <c:v>KR LM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AK!$U$2:$U$18</c:f>
              <c:numCache>
                <c:formatCode>General</c:formatCode>
                <c:ptCount val="17"/>
                <c:pt idx="0">
                  <c:v>4.3420400000000009E-5</c:v>
                </c:pt>
                <c:pt idx="1">
                  <c:v>6.0744166666666667E-5</c:v>
                </c:pt>
                <c:pt idx="2">
                  <c:v>1.31261E-4</c:v>
                </c:pt>
                <c:pt idx="3">
                  <c:v>3.5113933333333331E-4</c:v>
                </c:pt>
                <c:pt idx="4">
                  <c:v>1.0298766666666666E-3</c:v>
                </c:pt>
                <c:pt idx="5">
                  <c:v>3.5017299999999998E-3</c:v>
                </c:pt>
                <c:pt idx="6">
                  <c:v>1.3609366666666666E-2</c:v>
                </c:pt>
                <c:pt idx="7">
                  <c:v>5.3765899999999998E-2</c:v>
                </c:pt>
                <c:pt idx="8">
                  <c:v>0.21740499999999999</c:v>
                </c:pt>
                <c:pt idx="9">
                  <c:v>0.881691</c:v>
                </c:pt>
                <c:pt idx="10">
                  <c:v>3.6022133333333333</c:v>
                </c:pt>
                <c:pt idx="11">
                  <c:v>26.040333333333336</c:v>
                </c:pt>
                <c:pt idx="12">
                  <c:v>120.68866666666668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AK!$V$1</c:f>
              <c:strCache>
                <c:ptCount val="1"/>
                <c:pt idx="0">
                  <c:v>KR LM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AK!$V$2:$V$18</c:f>
              <c:numCache>
                <c:formatCode>General</c:formatCode>
                <c:ptCount val="17"/>
                <c:pt idx="0">
                  <c:v>4.5752433333333333E-5</c:v>
                </c:pt>
                <c:pt idx="1">
                  <c:v>6.6296666666666672E-5</c:v>
                </c:pt>
                <c:pt idx="2">
                  <c:v>1.4469733333333335E-4</c:v>
                </c:pt>
                <c:pt idx="3">
                  <c:v>3.8945100000000002E-4</c:v>
                </c:pt>
                <c:pt idx="4">
                  <c:v>1.19834E-3</c:v>
                </c:pt>
                <c:pt idx="5">
                  <c:v>4.0775200000000003E-3</c:v>
                </c:pt>
                <c:pt idx="6">
                  <c:v>1.5643533333333331E-2</c:v>
                </c:pt>
                <c:pt idx="7">
                  <c:v>6.2576266666666658E-2</c:v>
                </c:pt>
                <c:pt idx="8">
                  <c:v>0.24318966666666667</c:v>
                </c:pt>
                <c:pt idx="9">
                  <c:v>0.96699933333333332</c:v>
                </c:pt>
                <c:pt idx="10">
                  <c:v>3.8901000000000003</c:v>
                </c:pt>
                <c:pt idx="11">
                  <c:v>24.610433333333333</c:v>
                </c:pt>
                <c:pt idx="12">
                  <c:v>136.81366666666665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AK!$W$1</c:f>
              <c:strCache>
                <c:ptCount val="1"/>
                <c:pt idx="0">
                  <c:v>KR LM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AK!$W$2:$W$18</c:f>
              <c:numCache>
                <c:formatCode>General</c:formatCode>
                <c:ptCount val="17"/>
                <c:pt idx="0">
                  <c:v>4.38646E-5</c:v>
                </c:pt>
                <c:pt idx="1">
                  <c:v>5.1638099999999996E-5</c:v>
                </c:pt>
                <c:pt idx="2">
                  <c:v>9.6502100000000012E-5</c:v>
                </c:pt>
                <c:pt idx="3">
                  <c:v>2.32649E-4</c:v>
                </c:pt>
                <c:pt idx="4">
                  <c:v>5.4969600000000002E-4</c:v>
                </c:pt>
                <c:pt idx="5">
                  <c:v>1.5139400000000001E-3</c:v>
                </c:pt>
                <c:pt idx="6">
                  <c:v>4.7430399999999996E-3</c:v>
                </c:pt>
                <c:pt idx="7">
                  <c:v>1.58961E-2</c:v>
                </c:pt>
                <c:pt idx="8">
                  <c:v>7.6717099999999996E-2</c:v>
                </c:pt>
                <c:pt idx="9">
                  <c:v>0.40290566666666666</c:v>
                </c:pt>
                <c:pt idx="10">
                  <c:v>2.16554</c:v>
                </c:pt>
                <c:pt idx="11">
                  <c:v>17.935766666666666</c:v>
                </c:pt>
                <c:pt idx="12">
                  <c:v>106.11566666666668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AK!$X$1</c:f>
              <c:strCache>
                <c:ptCount val="1"/>
                <c:pt idx="0">
                  <c:v>KR LM D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AK!$X$2:$X$18</c:f>
              <c:numCache>
                <c:formatCode>General</c:formatCode>
                <c:ptCount val="17"/>
                <c:pt idx="0">
                  <c:v>6.2187833333333335E-5</c:v>
                </c:pt>
                <c:pt idx="1">
                  <c:v>1.1349300000000001E-4</c:v>
                </c:pt>
                <c:pt idx="2">
                  <c:v>2.9383733333333335E-4</c:v>
                </c:pt>
                <c:pt idx="3">
                  <c:v>8.9594866666666657E-4</c:v>
                </c:pt>
                <c:pt idx="4">
                  <c:v>3.0547533333333335E-3</c:v>
                </c:pt>
                <c:pt idx="5">
                  <c:v>1.0999333333333333E-2</c:v>
                </c:pt>
                <c:pt idx="6">
                  <c:v>4.2787099999999995E-2</c:v>
                </c:pt>
                <c:pt idx="7">
                  <c:v>0.17035599999999998</c:v>
                </c:pt>
                <c:pt idx="8">
                  <c:v>0.67612033333333343</c:v>
                </c:pt>
                <c:pt idx="9">
                  <c:v>2.6938933333333335</c:v>
                </c:pt>
                <c:pt idx="10">
                  <c:v>10.748533333333334</c:v>
                </c:pt>
                <c:pt idx="11">
                  <c:v>47.540733333333328</c:v>
                </c:pt>
                <c:pt idx="12">
                  <c:v>216.51400000000001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AK!$Y$1</c:f>
              <c:strCache>
                <c:ptCount val="1"/>
                <c:pt idx="0">
                  <c:v>KR LM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AK!$Y$2:$Y$18</c:f>
              <c:numCache>
                <c:formatCode>General</c:formatCode>
                <c:ptCount val="17"/>
                <c:pt idx="0">
                  <c:v>7.4847399999999998E-5</c:v>
                </c:pt>
                <c:pt idx="1">
                  <c:v>1.3481433333333335E-4</c:v>
                </c:pt>
                <c:pt idx="2">
                  <c:v>3.5058399999999998E-4</c:v>
                </c:pt>
                <c:pt idx="3">
                  <c:v>1.11305E-3</c:v>
                </c:pt>
                <c:pt idx="4">
                  <c:v>3.7656933333333337E-3</c:v>
                </c:pt>
                <c:pt idx="5">
                  <c:v>1.4000933333333333E-2</c:v>
                </c:pt>
                <c:pt idx="6">
                  <c:v>5.6486299999999996E-2</c:v>
                </c:pt>
                <c:pt idx="7">
                  <c:v>0.22532466666666665</c:v>
                </c:pt>
                <c:pt idx="8">
                  <c:v>0.90401733333333334</c:v>
                </c:pt>
                <c:pt idx="9">
                  <c:v>3.6464766666666666</c:v>
                </c:pt>
                <c:pt idx="10">
                  <c:v>15.839699999999999</c:v>
                </c:pt>
                <c:pt idx="11">
                  <c:v>83.656866666666673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AK!$Z$1</c:f>
              <c:strCache>
                <c:ptCount val="1"/>
                <c:pt idx="0">
                  <c:v>KR LM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AK!$Z$2:$Z$18</c:f>
              <c:numCache>
                <c:formatCode>General</c:formatCode>
                <c:ptCount val="17"/>
                <c:pt idx="0">
                  <c:v>7.9400366666666666E-5</c:v>
                </c:pt>
                <c:pt idx="1">
                  <c:v>1.3003933333333333E-4</c:v>
                </c:pt>
                <c:pt idx="2">
                  <c:v>3.0005599999999999E-4</c:v>
                </c:pt>
                <c:pt idx="3">
                  <c:v>8.449769999999999E-4</c:v>
                </c:pt>
                <c:pt idx="4">
                  <c:v>2.6962866666666667E-3</c:v>
                </c:pt>
                <c:pt idx="5">
                  <c:v>9.4206766666666674E-3</c:v>
                </c:pt>
                <c:pt idx="6">
                  <c:v>3.5984666666666665E-2</c:v>
                </c:pt>
                <c:pt idx="7">
                  <c:v>0.14002899999999999</c:v>
                </c:pt>
                <c:pt idx="8">
                  <c:v>0.55180333333333331</c:v>
                </c:pt>
                <c:pt idx="9">
                  <c:v>2.21699</c:v>
                </c:pt>
                <c:pt idx="10">
                  <c:v>8.9554633333333342</c:v>
                </c:pt>
                <c:pt idx="11">
                  <c:v>42.120566666666669</c:v>
                </c:pt>
                <c:pt idx="12">
                  <c:v>186.78766666666664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AK!$AA$1</c:f>
              <c:strCache>
                <c:ptCount val="1"/>
                <c:pt idx="0">
                  <c:v>KR LM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AK!$AA$2:$AA$18</c:f>
              <c:numCache>
                <c:formatCode>General</c:formatCode>
                <c:ptCount val="17"/>
                <c:pt idx="0">
                  <c:v>6.4186733333333333E-5</c:v>
                </c:pt>
                <c:pt idx="1">
                  <c:v>8.6618733333333338E-5</c:v>
                </c:pt>
                <c:pt idx="2">
                  <c:v>1.5447E-4</c:v>
                </c:pt>
                <c:pt idx="3">
                  <c:v>3.1260466666666666E-4</c:v>
                </c:pt>
                <c:pt idx="4">
                  <c:v>6.6452099999999995E-4</c:v>
                </c:pt>
                <c:pt idx="5">
                  <c:v>1.3790166666666666E-3</c:v>
                </c:pt>
                <c:pt idx="6">
                  <c:v>3.2957333333333335E-3</c:v>
                </c:pt>
                <c:pt idx="7">
                  <c:v>6.9806933333333328E-3</c:v>
                </c:pt>
                <c:pt idx="8">
                  <c:v>2.0601466666666665E-2</c:v>
                </c:pt>
                <c:pt idx="9">
                  <c:v>6.0008699999999998E-2</c:v>
                </c:pt>
                <c:pt idx="10">
                  <c:v>0.19473033333333331</c:v>
                </c:pt>
                <c:pt idx="11">
                  <c:v>0.69787999999999994</c:v>
                </c:pt>
                <c:pt idx="12">
                  <c:v>2.5481366666666667</c:v>
                </c:pt>
                <c:pt idx="13">
                  <c:v>9.8007433333333349</c:v>
                </c:pt>
                <c:pt idx="14">
                  <c:v>38.145666666666664</c:v>
                </c:pt>
                <c:pt idx="15">
                  <c:v>152.57366666666667</c:v>
                </c:pt>
                <c:pt idx="16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AK!$AB$1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AK!$AB$2:$AB$18</c:f>
              <c:numCache>
                <c:formatCode>General</c:formatCode>
                <c:ptCount val="17"/>
                <c:pt idx="0">
                  <c:v>5.7801200000000004E-4</c:v>
                </c:pt>
                <c:pt idx="1">
                  <c:v>1.5363633333333332E-3</c:v>
                </c:pt>
                <c:pt idx="2">
                  <c:v>3.6474166666666664E-3</c:v>
                </c:pt>
                <c:pt idx="3">
                  <c:v>1.2470066666666666E-2</c:v>
                </c:pt>
                <c:pt idx="4">
                  <c:v>3.4521233333333332E-2</c:v>
                </c:pt>
                <c:pt idx="5">
                  <c:v>0.113386</c:v>
                </c:pt>
                <c:pt idx="6">
                  <c:v>0.33232533333333336</c:v>
                </c:pt>
                <c:pt idx="7">
                  <c:v>1.0925233333333333</c:v>
                </c:pt>
                <c:pt idx="8">
                  <c:v>3.1702533333333336</c:v>
                </c:pt>
                <c:pt idx="9">
                  <c:v>10.355533333333334</c:v>
                </c:pt>
                <c:pt idx="10">
                  <c:v>30.222899999999999</c:v>
                </c:pt>
                <c:pt idx="11">
                  <c:v>97.355500000000006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AK!$AC$1</c:f>
              <c:strCache>
                <c:ptCount val="1"/>
                <c:pt idx="0">
                  <c:v>EK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AK!$AC$2:$AC$18</c:f>
              <c:numCache>
                <c:formatCode>General</c:formatCode>
                <c:ptCount val="17"/>
                <c:pt idx="0">
                  <c:v>4.4364500000000005E-4</c:v>
                </c:pt>
                <c:pt idx="1">
                  <c:v>1.4154433333333331E-3</c:v>
                </c:pt>
                <c:pt idx="2">
                  <c:v>5.1455033333333332E-3</c:v>
                </c:pt>
                <c:pt idx="3">
                  <c:v>1.9632166666666669E-2</c:v>
                </c:pt>
                <c:pt idx="4">
                  <c:v>7.7202333333333331E-2</c:v>
                </c:pt>
                <c:pt idx="5">
                  <c:v>0.30927433333333337</c:v>
                </c:pt>
                <c:pt idx="6">
                  <c:v>1.2197800000000001</c:v>
                </c:pt>
                <c:pt idx="7">
                  <c:v>4.8608233333333333</c:v>
                </c:pt>
                <c:pt idx="8">
                  <c:v>19.462633333333333</c:v>
                </c:pt>
                <c:pt idx="9">
                  <c:v>79.223133333333337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AK!$AD$1</c:f>
              <c:strCache>
                <c:ptCount val="1"/>
                <c:pt idx="0">
                  <c:v>GT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AK!$AD$2:$AD$18</c:f>
              <c:numCache>
                <c:formatCode>General</c:formatCode>
                <c:ptCount val="17"/>
                <c:pt idx="0">
                  <c:v>3.6457733333333336E-4</c:v>
                </c:pt>
                <c:pt idx="1">
                  <c:v>6.850673333333333E-4</c:v>
                </c:pt>
                <c:pt idx="2">
                  <c:v>1.5776866666666666E-3</c:v>
                </c:pt>
                <c:pt idx="3">
                  <c:v>4.1593799999999998E-3</c:v>
                </c:pt>
                <c:pt idx="4">
                  <c:v>1.2518466666666667E-2</c:v>
                </c:pt>
                <c:pt idx="5">
                  <c:v>4.1914699999999999E-2</c:v>
                </c:pt>
                <c:pt idx="6">
                  <c:v>0.15255199999999999</c:v>
                </c:pt>
                <c:pt idx="7">
                  <c:v>0.57981233333333337</c:v>
                </c:pt>
                <c:pt idx="8">
                  <c:v>2.2638266666666667</c:v>
                </c:pt>
                <c:pt idx="9">
                  <c:v>8.9713966666666654</c:v>
                </c:pt>
                <c:pt idx="10">
                  <c:v>35.5501</c:v>
                </c:pt>
                <c:pt idx="11">
                  <c:v>142.77200000000002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AK!$AE$1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AK!$A$2:$A$18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AK!$AE$2:$AE$18</c:f>
              <c:numCache>
                <c:formatCode>General</c:formatCode>
                <c:ptCount val="17"/>
                <c:pt idx="0">
                  <c:v>1.2137766666666667E-4</c:v>
                </c:pt>
                <c:pt idx="1">
                  <c:v>2.5130633333333334E-4</c:v>
                </c:pt>
                <c:pt idx="2">
                  <c:v>5.3948099999999997E-4</c:v>
                </c:pt>
                <c:pt idx="3">
                  <c:v>1.3100566666666667E-3</c:v>
                </c:pt>
                <c:pt idx="4">
                  <c:v>3.5202866666666668E-3</c:v>
                </c:pt>
                <c:pt idx="5">
                  <c:v>1.0349766666666668E-2</c:v>
                </c:pt>
                <c:pt idx="6">
                  <c:v>3.3971899999999999E-2</c:v>
                </c:pt>
                <c:pt idx="7">
                  <c:v>0.12427499999999998</c:v>
                </c:pt>
                <c:pt idx="8">
                  <c:v>0.47760200000000003</c:v>
                </c:pt>
                <c:pt idx="9">
                  <c:v>1.8611766666666665</c:v>
                </c:pt>
                <c:pt idx="10">
                  <c:v>7.3453200000000001</c:v>
                </c:pt>
                <c:pt idx="11">
                  <c:v>29.985833333333332</c:v>
                </c:pt>
                <c:pt idx="12">
                  <c:v>142.36600000000001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1808"/>
        <c:axId val="120463744"/>
      </c:scatterChart>
      <c:valAx>
        <c:axId val="12071180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63744"/>
        <c:crosses val="autoZero"/>
        <c:crossBetween val="midCat"/>
      </c:valAx>
      <c:valAx>
        <c:axId val="1204637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1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CV!$AL$1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strRef>
              <c:f>CV!$AK$2:$AK$49</c:f>
              <c:strCache>
                <c:ptCount val="48"/>
                <c:pt idx="0">
                  <c:v>BVZ-sawtooth03.max</c:v>
                </c:pt>
                <c:pt idx="1">
                  <c:v>BVZ-sawtooth04.max</c:v>
                </c:pt>
                <c:pt idx="2">
                  <c:v>BVZ-sawtooth05.max</c:v>
                </c:pt>
                <c:pt idx="3">
                  <c:v>BVZ-sawtooth06.max</c:v>
                </c:pt>
                <c:pt idx="4">
                  <c:v>BVZ-sawtooth07.max</c:v>
                </c:pt>
                <c:pt idx="5">
                  <c:v>BVZ-sawtooth08.max</c:v>
                </c:pt>
                <c:pt idx="6">
                  <c:v>BVZ-sawtooth09.max</c:v>
                </c:pt>
                <c:pt idx="7">
                  <c:v>BVZ-sawtooth10.max</c:v>
                </c:pt>
                <c:pt idx="8">
                  <c:v>BVZ-sawtooth11.max</c:v>
                </c:pt>
                <c:pt idx="9">
                  <c:v>BVZ-sawtooth12.max</c:v>
                </c:pt>
                <c:pt idx="10">
                  <c:v>BVZ-sawtooth13.max</c:v>
                </c:pt>
                <c:pt idx="11">
                  <c:v>BVZ-sawtooth14.max</c:v>
                </c:pt>
                <c:pt idx="12">
                  <c:v>BVZ-sawtooth15.max</c:v>
                </c:pt>
                <c:pt idx="13">
                  <c:v>BVZ-sawtooth16.max</c:v>
                </c:pt>
                <c:pt idx="14">
                  <c:v>BVZ-sawtooth18.max</c:v>
                </c:pt>
                <c:pt idx="15">
                  <c:v>BVZ-sawtooth19.max</c:v>
                </c:pt>
                <c:pt idx="16">
                  <c:v>BVZ-tsukuba00.max</c:v>
                </c:pt>
                <c:pt idx="17">
                  <c:v>BVZ-tsukuba01.max</c:v>
                </c:pt>
                <c:pt idx="18">
                  <c:v>BVZ-tsukuba02.max</c:v>
                </c:pt>
                <c:pt idx="19">
                  <c:v>BVZ-tsukuba03.max</c:v>
                </c:pt>
                <c:pt idx="20">
                  <c:v>BVZ-tsukuba04.max</c:v>
                </c:pt>
                <c:pt idx="21">
                  <c:v>BVZ-tsukuba05.max</c:v>
                </c:pt>
                <c:pt idx="22">
                  <c:v>BVZ-tsukuba06.max</c:v>
                </c:pt>
                <c:pt idx="23">
                  <c:v>BVZ-tsukuba07.max</c:v>
                </c:pt>
                <c:pt idx="24">
                  <c:v>BVZ-tsukuba08.max</c:v>
                </c:pt>
                <c:pt idx="25">
                  <c:v>BVZ-tsukuba09.max</c:v>
                </c:pt>
                <c:pt idx="26">
                  <c:v>BVZ-tsukuba10.max</c:v>
                </c:pt>
                <c:pt idx="27">
                  <c:v>BVZ-tsukuba11.max</c:v>
                </c:pt>
                <c:pt idx="28">
                  <c:v>BVZ-tsukuba12.max</c:v>
                </c:pt>
                <c:pt idx="29">
                  <c:v>BVZ-tsukuba13.max</c:v>
                </c:pt>
                <c:pt idx="30">
                  <c:v>BVZ-tsukuba14.max</c:v>
                </c:pt>
                <c:pt idx="31">
                  <c:v>BVZ-tsukuba15.max</c:v>
                </c:pt>
                <c:pt idx="32">
                  <c:v>BVZ-venus01.max</c:v>
                </c:pt>
                <c:pt idx="33">
                  <c:v>BVZ-venus02.max</c:v>
                </c:pt>
                <c:pt idx="34">
                  <c:v>BVZ-venus03.max</c:v>
                </c:pt>
                <c:pt idx="35">
                  <c:v>BVZ-venus04.max</c:v>
                </c:pt>
                <c:pt idx="36">
                  <c:v>BVZ-venus05.max</c:v>
                </c:pt>
                <c:pt idx="37">
                  <c:v>BVZ-venus06.max</c:v>
                </c:pt>
                <c:pt idx="38">
                  <c:v>BVZ-venus07.max</c:v>
                </c:pt>
                <c:pt idx="39">
                  <c:v>BVZ-venus08.max</c:v>
                </c:pt>
                <c:pt idx="40">
                  <c:v>BVZ-venus09.max</c:v>
                </c:pt>
                <c:pt idx="41">
                  <c:v>BVZ-venus10.max</c:v>
                </c:pt>
                <c:pt idx="42">
                  <c:v>BVZ-venus11.max</c:v>
                </c:pt>
                <c:pt idx="43">
                  <c:v>BVZ-venus12.max</c:v>
                </c:pt>
                <c:pt idx="44">
                  <c:v>BVZ-venus13.max</c:v>
                </c:pt>
                <c:pt idx="45">
                  <c:v>BVZ-venus14.max</c:v>
                </c:pt>
                <c:pt idx="46">
                  <c:v>BVZ-venus15.max</c:v>
                </c:pt>
                <c:pt idx="47">
                  <c:v>BVZ-venus16.max</c:v>
                </c:pt>
              </c:strCache>
            </c:strRef>
          </c:xVal>
          <c:yVal>
            <c:numRef>
              <c:f>CV!$AL$2:$AL$49</c:f>
              <c:numCache>
                <c:formatCode>General</c:formatCode>
                <c:ptCount val="48"/>
                <c:pt idx="0">
                  <c:v>5.8248066666666665</c:v>
                </c:pt>
                <c:pt idx="1">
                  <c:v>3.0068366666666666</c:v>
                </c:pt>
                <c:pt idx="2">
                  <c:v>3.1711799999999997</c:v>
                </c:pt>
                <c:pt idx="3">
                  <c:v>1.12073</c:v>
                </c:pt>
                <c:pt idx="4">
                  <c:v>3.6116299999999999</c:v>
                </c:pt>
                <c:pt idx="5">
                  <c:v>4.6097399999999995</c:v>
                </c:pt>
                <c:pt idx="6">
                  <c:v>1.3518566666666667</c:v>
                </c:pt>
                <c:pt idx="7">
                  <c:v>2.0770866666666663</c:v>
                </c:pt>
                <c:pt idx="8">
                  <c:v>1.7248566666666667</c:v>
                </c:pt>
                <c:pt idx="9">
                  <c:v>2.2400366666666667</c:v>
                </c:pt>
                <c:pt idx="10">
                  <c:v>1.24566</c:v>
                </c:pt>
                <c:pt idx="11">
                  <c:v>2.8271466666666663</c:v>
                </c:pt>
                <c:pt idx="12">
                  <c:v>2.4609233333333331</c:v>
                </c:pt>
                <c:pt idx="13">
                  <c:v>3.5041633333333331</c:v>
                </c:pt>
                <c:pt idx="14">
                  <c:v>2.9289533333333337</c:v>
                </c:pt>
                <c:pt idx="15">
                  <c:v>0.61736899999999995</c:v>
                </c:pt>
                <c:pt idx="16">
                  <c:v>2.2816633333333334</c:v>
                </c:pt>
                <c:pt idx="17">
                  <c:v>2.1313766666666667</c:v>
                </c:pt>
                <c:pt idx="18">
                  <c:v>2.5819666666666667</c:v>
                </c:pt>
                <c:pt idx="19">
                  <c:v>0.79454199999999997</c:v>
                </c:pt>
                <c:pt idx="20">
                  <c:v>3.2198733333333336</c:v>
                </c:pt>
                <c:pt idx="21">
                  <c:v>1.6830333333333334</c:v>
                </c:pt>
                <c:pt idx="22">
                  <c:v>1.2594066666666668</c:v>
                </c:pt>
                <c:pt idx="23">
                  <c:v>1.13649</c:v>
                </c:pt>
                <c:pt idx="24">
                  <c:v>1.5723533333333333</c:v>
                </c:pt>
                <c:pt idx="25">
                  <c:v>0.60465733333333327</c:v>
                </c:pt>
                <c:pt idx="26">
                  <c:v>2.4371700000000001</c:v>
                </c:pt>
                <c:pt idx="27">
                  <c:v>2.3920499999999998</c:v>
                </c:pt>
                <c:pt idx="28">
                  <c:v>0.85627633333333331</c:v>
                </c:pt>
                <c:pt idx="29">
                  <c:v>3.1934466666666667E-3</c:v>
                </c:pt>
                <c:pt idx="30">
                  <c:v>1.1307533333333335</c:v>
                </c:pt>
                <c:pt idx="31">
                  <c:v>0.34393166666666669</c:v>
                </c:pt>
                <c:pt idx="32">
                  <c:v>1.1272566666666668</c:v>
                </c:pt>
                <c:pt idx="33">
                  <c:v>1.6481566666666667</c:v>
                </c:pt>
                <c:pt idx="34">
                  <c:v>9.2478600000000011</c:v>
                </c:pt>
                <c:pt idx="35">
                  <c:v>2.3430966666666664</c:v>
                </c:pt>
                <c:pt idx="36">
                  <c:v>3.8549799999999999</c:v>
                </c:pt>
                <c:pt idx="37">
                  <c:v>2.9817199999999997</c:v>
                </c:pt>
                <c:pt idx="38">
                  <c:v>10.233899999999998</c:v>
                </c:pt>
                <c:pt idx="39">
                  <c:v>9.4963099999999994</c:v>
                </c:pt>
                <c:pt idx="40">
                  <c:v>7.7028366666666663</c:v>
                </c:pt>
                <c:pt idx="41">
                  <c:v>6.4380666666666668</c:v>
                </c:pt>
                <c:pt idx="42">
                  <c:v>2.4446166666666667</c:v>
                </c:pt>
                <c:pt idx="43">
                  <c:v>4.6682466666666667</c:v>
                </c:pt>
                <c:pt idx="44">
                  <c:v>1.5903033333333332</c:v>
                </c:pt>
                <c:pt idx="45">
                  <c:v>6.3329599999999999</c:v>
                </c:pt>
                <c:pt idx="46">
                  <c:v>1.2459800000000001</c:v>
                </c:pt>
                <c:pt idx="47">
                  <c:v>5.0104366666666671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CV!$AM$1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strRef>
              <c:f>CV!$AK$2:$AK$49</c:f>
              <c:strCache>
                <c:ptCount val="48"/>
                <c:pt idx="0">
                  <c:v>BVZ-sawtooth03.max</c:v>
                </c:pt>
                <c:pt idx="1">
                  <c:v>BVZ-sawtooth04.max</c:v>
                </c:pt>
                <c:pt idx="2">
                  <c:v>BVZ-sawtooth05.max</c:v>
                </c:pt>
                <c:pt idx="3">
                  <c:v>BVZ-sawtooth06.max</c:v>
                </c:pt>
                <c:pt idx="4">
                  <c:v>BVZ-sawtooth07.max</c:v>
                </c:pt>
                <c:pt idx="5">
                  <c:v>BVZ-sawtooth08.max</c:v>
                </c:pt>
                <c:pt idx="6">
                  <c:v>BVZ-sawtooth09.max</c:v>
                </c:pt>
                <c:pt idx="7">
                  <c:v>BVZ-sawtooth10.max</c:v>
                </c:pt>
                <c:pt idx="8">
                  <c:v>BVZ-sawtooth11.max</c:v>
                </c:pt>
                <c:pt idx="9">
                  <c:v>BVZ-sawtooth12.max</c:v>
                </c:pt>
                <c:pt idx="10">
                  <c:v>BVZ-sawtooth13.max</c:v>
                </c:pt>
                <c:pt idx="11">
                  <c:v>BVZ-sawtooth14.max</c:v>
                </c:pt>
                <c:pt idx="12">
                  <c:v>BVZ-sawtooth15.max</c:v>
                </c:pt>
                <c:pt idx="13">
                  <c:v>BVZ-sawtooth16.max</c:v>
                </c:pt>
                <c:pt idx="14">
                  <c:v>BVZ-sawtooth18.max</c:v>
                </c:pt>
                <c:pt idx="15">
                  <c:v>BVZ-sawtooth19.max</c:v>
                </c:pt>
                <c:pt idx="16">
                  <c:v>BVZ-tsukuba00.max</c:v>
                </c:pt>
                <c:pt idx="17">
                  <c:v>BVZ-tsukuba01.max</c:v>
                </c:pt>
                <c:pt idx="18">
                  <c:v>BVZ-tsukuba02.max</c:v>
                </c:pt>
                <c:pt idx="19">
                  <c:v>BVZ-tsukuba03.max</c:v>
                </c:pt>
                <c:pt idx="20">
                  <c:v>BVZ-tsukuba04.max</c:v>
                </c:pt>
                <c:pt idx="21">
                  <c:v>BVZ-tsukuba05.max</c:v>
                </c:pt>
                <c:pt idx="22">
                  <c:v>BVZ-tsukuba06.max</c:v>
                </c:pt>
                <c:pt idx="23">
                  <c:v>BVZ-tsukuba07.max</c:v>
                </c:pt>
                <c:pt idx="24">
                  <c:v>BVZ-tsukuba08.max</c:v>
                </c:pt>
                <c:pt idx="25">
                  <c:v>BVZ-tsukuba09.max</c:v>
                </c:pt>
                <c:pt idx="26">
                  <c:v>BVZ-tsukuba10.max</c:v>
                </c:pt>
                <c:pt idx="27">
                  <c:v>BVZ-tsukuba11.max</c:v>
                </c:pt>
                <c:pt idx="28">
                  <c:v>BVZ-tsukuba12.max</c:v>
                </c:pt>
                <c:pt idx="29">
                  <c:v>BVZ-tsukuba13.max</c:v>
                </c:pt>
                <c:pt idx="30">
                  <c:v>BVZ-tsukuba14.max</c:v>
                </c:pt>
                <c:pt idx="31">
                  <c:v>BVZ-tsukuba15.max</c:v>
                </c:pt>
                <c:pt idx="32">
                  <c:v>BVZ-venus01.max</c:v>
                </c:pt>
                <c:pt idx="33">
                  <c:v>BVZ-venus02.max</c:v>
                </c:pt>
                <c:pt idx="34">
                  <c:v>BVZ-venus03.max</c:v>
                </c:pt>
                <c:pt idx="35">
                  <c:v>BVZ-venus04.max</c:v>
                </c:pt>
                <c:pt idx="36">
                  <c:v>BVZ-venus05.max</c:v>
                </c:pt>
                <c:pt idx="37">
                  <c:v>BVZ-venus06.max</c:v>
                </c:pt>
                <c:pt idx="38">
                  <c:v>BVZ-venus07.max</c:v>
                </c:pt>
                <c:pt idx="39">
                  <c:v>BVZ-venus08.max</c:v>
                </c:pt>
                <c:pt idx="40">
                  <c:v>BVZ-venus09.max</c:v>
                </c:pt>
                <c:pt idx="41">
                  <c:v>BVZ-venus10.max</c:v>
                </c:pt>
                <c:pt idx="42">
                  <c:v>BVZ-venus11.max</c:v>
                </c:pt>
                <c:pt idx="43">
                  <c:v>BVZ-venus12.max</c:v>
                </c:pt>
                <c:pt idx="44">
                  <c:v>BVZ-venus13.max</c:v>
                </c:pt>
                <c:pt idx="45">
                  <c:v>BVZ-venus14.max</c:v>
                </c:pt>
                <c:pt idx="46">
                  <c:v>BVZ-venus15.max</c:v>
                </c:pt>
                <c:pt idx="47">
                  <c:v>BVZ-venus16.max</c:v>
                </c:pt>
              </c:strCache>
            </c:strRef>
          </c:xVal>
          <c:yVal>
            <c:numRef>
              <c:f>CV!$AM$2:$AM$49</c:f>
              <c:numCache>
                <c:formatCode>General</c:formatCode>
                <c:ptCount val="48"/>
                <c:pt idx="0">
                  <c:v>0.64001766666666671</c:v>
                </c:pt>
                <c:pt idx="1">
                  <c:v>0.48976733333333339</c:v>
                </c:pt>
                <c:pt idx="2">
                  <c:v>0.56920433333333331</c:v>
                </c:pt>
                <c:pt idx="3">
                  <c:v>0.65072266666666667</c:v>
                </c:pt>
                <c:pt idx="4">
                  <c:v>0.60203666666666666</c:v>
                </c:pt>
                <c:pt idx="5">
                  <c:v>0.7289159999999999</c:v>
                </c:pt>
                <c:pt idx="6">
                  <c:v>0.41241733333333336</c:v>
                </c:pt>
                <c:pt idx="7">
                  <c:v>0.64259699999999997</c:v>
                </c:pt>
                <c:pt idx="8">
                  <c:v>0.61011599999999999</c:v>
                </c:pt>
                <c:pt idx="9">
                  <c:v>0.73133700000000001</c:v>
                </c:pt>
                <c:pt idx="10">
                  <c:v>0.42925333333333332</c:v>
                </c:pt>
                <c:pt idx="11">
                  <c:v>0.6836593333333334</c:v>
                </c:pt>
                <c:pt idx="12">
                  <c:v>0.60414299999999999</c:v>
                </c:pt>
                <c:pt idx="13">
                  <c:v>0.93381900000000007</c:v>
                </c:pt>
                <c:pt idx="14">
                  <c:v>0.61482766666666666</c:v>
                </c:pt>
                <c:pt idx="15">
                  <c:v>0.68455333333333324</c:v>
                </c:pt>
                <c:pt idx="16">
                  <c:v>0.34601900000000002</c:v>
                </c:pt>
                <c:pt idx="17">
                  <c:v>0.39826</c:v>
                </c:pt>
                <c:pt idx="18">
                  <c:v>0.35503666666666661</c:v>
                </c:pt>
                <c:pt idx="19">
                  <c:v>0.45238266666666666</c:v>
                </c:pt>
                <c:pt idx="20">
                  <c:v>0.46298966666666663</c:v>
                </c:pt>
                <c:pt idx="21">
                  <c:v>0.30277400000000004</c:v>
                </c:pt>
                <c:pt idx="22">
                  <c:v>0.30229</c:v>
                </c:pt>
                <c:pt idx="23">
                  <c:v>0.44758833333333331</c:v>
                </c:pt>
                <c:pt idx="24">
                  <c:v>0.37126400000000004</c:v>
                </c:pt>
                <c:pt idx="25">
                  <c:v>0.24724133333333334</c:v>
                </c:pt>
                <c:pt idx="26">
                  <c:v>0.5233403333333333</c:v>
                </c:pt>
                <c:pt idx="27">
                  <c:v>0.39443766666666669</c:v>
                </c:pt>
                <c:pt idx="28">
                  <c:v>0.35726533333333332</c:v>
                </c:pt>
                <c:pt idx="29">
                  <c:v>1.0650433333333334E-2</c:v>
                </c:pt>
                <c:pt idx="30">
                  <c:v>0.35676066666666667</c:v>
                </c:pt>
                <c:pt idx="31">
                  <c:v>0.35824499999999998</c:v>
                </c:pt>
                <c:pt idx="32">
                  <c:v>0.84427266666666656</c:v>
                </c:pt>
                <c:pt idx="33">
                  <c:v>0.91859799999999991</c:v>
                </c:pt>
                <c:pt idx="34">
                  <c:v>0.87362966666666664</c:v>
                </c:pt>
                <c:pt idx="35">
                  <c:v>0.59927199999999992</c:v>
                </c:pt>
                <c:pt idx="36">
                  <c:v>0.83655633333333324</c:v>
                </c:pt>
                <c:pt idx="37">
                  <c:v>0.55974466666666667</c:v>
                </c:pt>
                <c:pt idx="38">
                  <c:v>0.92017166666666661</c:v>
                </c:pt>
                <c:pt idx="39">
                  <c:v>0.88569399999999998</c:v>
                </c:pt>
                <c:pt idx="40">
                  <c:v>0.91264800000000001</c:v>
                </c:pt>
                <c:pt idx="41">
                  <c:v>0.95108833333333331</c:v>
                </c:pt>
                <c:pt idx="42">
                  <c:v>0.74043733333333339</c:v>
                </c:pt>
                <c:pt idx="43">
                  <c:v>0.82174599999999998</c:v>
                </c:pt>
                <c:pt idx="44">
                  <c:v>0.70274633333333325</c:v>
                </c:pt>
                <c:pt idx="45">
                  <c:v>0.92621100000000001</c:v>
                </c:pt>
                <c:pt idx="46">
                  <c:v>0.55098666666666662</c:v>
                </c:pt>
                <c:pt idx="47">
                  <c:v>0.74233033333333331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CV!$AN$1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strRef>
              <c:f>CV!$AK$2:$AK$49</c:f>
              <c:strCache>
                <c:ptCount val="48"/>
                <c:pt idx="0">
                  <c:v>BVZ-sawtooth03.max</c:v>
                </c:pt>
                <c:pt idx="1">
                  <c:v>BVZ-sawtooth04.max</c:v>
                </c:pt>
                <c:pt idx="2">
                  <c:v>BVZ-sawtooth05.max</c:v>
                </c:pt>
                <c:pt idx="3">
                  <c:v>BVZ-sawtooth06.max</c:v>
                </c:pt>
                <c:pt idx="4">
                  <c:v>BVZ-sawtooth07.max</c:v>
                </c:pt>
                <c:pt idx="5">
                  <c:v>BVZ-sawtooth08.max</c:v>
                </c:pt>
                <c:pt idx="6">
                  <c:v>BVZ-sawtooth09.max</c:v>
                </c:pt>
                <c:pt idx="7">
                  <c:v>BVZ-sawtooth10.max</c:v>
                </c:pt>
                <c:pt idx="8">
                  <c:v>BVZ-sawtooth11.max</c:v>
                </c:pt>
                <c:pt idx="9">
                  <c:v>BVZ-sawtooth12.max</c:v>
                </c:pt>
                <c:pt idx="10">
                  <c:v>BVZ-sawtooth13.max</c:v>
                </c:pt>
                <c:pt idx="11">
                  <c:v>BVZ-sawtooth14.max</c:v>
                </c:pt>
                <c:pt idx="12">
                  <c:v>BVZ-sawtooth15.max</c:v>
                </c:pt>
                <c:pt idx="13">
                  <c:v>BVZ-sawtooth16.max</c:v>
                </c:pt>
                <c:pt idx="14">
                  <c:v>BVZ-sawtooth18.max</c:v>
                </c:pt>
                <c:pt idx="15">
                  <c:v>BVZ-sawtooth19.max</c:v>
                </c:pt>
                <c:pt idx="16">
                  <c:v>BVZ-tsukuba00.max</c:v>
                </c:pt>
                <c:pt idx="17">
                  <c:v>BVZ-tsukuba01.max</c:v>
                </c:pt>
                <c:pt idx="18">
                  <c:v>BVZ-tsukuba02.max</c:v>
                </c:pt>
                <c:pt idx="19">
                  <c:v>BVZ-tsukuba03.max</c:v>
                </c:pt>
                <c:pt idx="20">
                  <c:v>BVZ-tsukuba04.max</c:v>
                </c:pt>
                <c:pt idx="21">
                  <c:v>BVZ-tsukuba05.max</c:v>
                </c:pt>
                <c:pt idx="22">
                  <c:v>BVZ-tsukuba06.max</c:v>
                </c:pt>
                <c:pt idx="23">
                  <c:v>BVZ-tsukuba07.max</c:v>
                </c:pt>
                <c:pt idx="24">
                  <c:v>BVZ-tsukuba08.max</c:v>
                </c:pt>
                <c:pt idx="25">
                  <c:v>BVZ-tsukuba09.max</c:v>
                </c:pt>
                <c:pt idx="26">
                  <c:v>BVZ-tsukuba10.max</c:v>
                </c:pt>
                <c:pt idx="27">
                  <c:v>BVZ-tsukuba11.max</c:v>
                </c:pt>
                <c:pt idx="28">
                  <c:v>BVZ-tsukuba12.max</c:v>
                </c:pt>
                <c:pt idx="29">
                  <c:v>BVZ-tsukuba13.max</c:v>
                </c:pt>
                <c:pt idx="30">
                  <c:v>BVZ-tsukuba14.max</c:v>
                </c:pt>
                <c:pt idx="31">
                  <c:v>BVZ-tsukuba15.max</c:v>
                </c:pt>
                <c:pt idx="32">
                  <c:v>BVZ-venus01.max</c:v>
                </c:pt>
                <c:pt idx="33">
                  <c:v>BVZ-venus02.max</c:v>
                </c:pt>
                <c:pt idx="34">
                  <c:v>BVZ-venus03.max</c:v>
                </c:pt>
                <c:pt idx="35">
                  <c:v>BVZ-venus04.max</c:v>
                </c:pt>
                <c:pt idx="36">
                  <c:v>BVZ-venus05.max</c:v>
                </c:pt>
                <c:pt idx="37">
                  <c:v>BVZ-venus06.max</c:v>
                </c:pt>
                <c:pt idx="38">
                  <c:v>BVZ-venus07.max</c:v>
                </c:pt>
                <c:pt idx="39">
                  <c:v>BVZ-venus08.max</c:v>
                </c:pt>
                <c:pt idx="40">
                  <c:v>BVZ-venus09.max</c:v>
                </c:pt>
                <c:pt idx="41">
                  <c:v>BVZ-venus10.max</c:v>
                </c:pt>
                <c:pt idx="42">
                  <c:v>BVZ-venus11.max</c:v>
                </c:pt>
                <c:pt idx="43">
                  <c:v>BVZ-venus12.max</c:v>
                </c:pt>
                <c:pt idx="44">
                  <c:v>BVZ-venus13.max</c:v>
                </c:pt>
                <c:pt idx="45">
                  <c:v>BVZ-venus14.max</c:v>
                </c:pt>
                <c:pt idx="46">
                  <c:v>BVZ-venus15.max</c:v>
                </c:pt>
                <c:pt idx="47">
                  <c:v>BVZ-venus16.max</c:v>
                </c:pt>
              </c:strCache>
            </c:strRef>
          </c:xVal>
          <c:yVal>
            <c:numRef>
              <c:f>CV!$AN$2:$AN$49</c:f>
              <c:numCache>
                <c:formatCode>General</c:formatCode>
                <c:ptCount val="48"/>
                <c:pt idx="0">
                  <c:v>0</c:v>
                </c:pt>
                <c:pt idx="1">
                  <c:v>5.6378433333333327</c:v>
                </c:pt>
                <c:pt idx="2">
                  <c:v>0</c:v>
                </c:pt>
                <c:pt idx="3">
                  <c:v>4.1069033333333334</c:v>
                </c:pt>
                <c:pt idx="4">
                  <c:v>6.8737199999999996</c:v>
                </c:pt>
                <c:pt idx="5">
                  <c:v>6.7389533333333338</c:v>
                </c:pt>
                <c:pt idx="6">
                  <c:v>4.1630566666666668</c:v>
                </c:pt>
                <c:pt idx="7">
                  <c:v>5.0674433333333333</c:v>
                </c:pt>
                <c:pt idx="8">
                  <c:v>4.4530500000000002</c:v>
                </c:pt>
                <c:pt idx="9">
                  <c:v>6.3786633333333329</c:v>
                </c:pt>
                <c:pt idx="10">
                  <c:v>3.42055</c:v>
                </c:pt>
                <c:pt idx="11">
                  <c:v>9.1701499999999996</c:v>
                </c:pt>
                <c:pt idx="12">
                  <c:v>6.45878</c:v>
                </c:pt>
                <c:pt idx="13">
                  <c:v>10.073066666666668</c:v>
                </c:pt>
                <c:pt idx="14">
                  <c:v>5.3555066666666669</c:v>
                </c:pt>
                <c:pt idx="15">
                  <c:v>0</c:v>
                </c:pt>
                <c:pt idx="16">
                  <c:v>2.6474633333333331</c:v>
                </c:pt>
                <c:pt idx="17">
                  <c:v>3.6355533333333336</c:v>
                </c:pt>
                <c:pt idx="18">
                  <c:v>2.8235066666666668</c:v>
                </c:pt>
                <c:pt idx="19">
                  <c:v>1.4957333333333331</c:v>
                </c:pt>
                <c:pt idx="20">
                  <c:v>3.1349</c:v>
                </c:pt>
                <c:pt idx="21">
                  <c:v>2.75291</c:v>
                </c:pt>
                <c:pt idx="22">
                  <c:v>2.7796066666666666</c:v>
                </c:pt>
                <c:pt idx="23">
                  <c:v>1.58586</c:v>
                </c:pt>
                <c:pt idx="24">
                  <c:v>2.7353700000000001</c:v>
                </c:pt>
                <c:pt idx="25">
                  <c:v>1.7572433333333333</c:v>
                </c:pt>
                <c:pt idx="26">
                  <c:v>4.3109933333333332</c:v>
                </c:pt>
                <c:pt idx="27">
                  <c:v>3.0114199999999998</c:v>
                </c:pt>
                <c:pt idx="28">
                  <c:v>2.3282533333333331</c:v>
                </c:pt>
                <c:pt idx="29">
                  <c:v>5.1537333333333331E-2</c:v>
                </c:pt>
                <c:pt idx="30">
                  <c:v>1.9824900000000001</c:v>
                </c:pt>
                <c:pt idx="31">
                  <c:v>1.2437466666666668</c:v>
                </c:pt>
                <c:pt idx="32">
                  <c:v>4.0345233333333335</c:v>
                </c:pt>
                <c:pt idx="33">
                  <c:v>4.5727599999999997</c:v>
                </c:pt>
                <c:pt idx="34">
                  <c:v>11.559533333333334</c:v>
                </c:pt>
                <c:pt idx="35">
                  <c:v>7.1088199999999988</c:v>
                </c:pt>
                <c:pt idx="36">
                  <c:v>9.3287166666666668</c:v>
                </c:pt>
                <c:pt idx="37">
                  <c:v>6.4323033333333335</c:v>
                </c:pt>
                <c:pt idx="38">
                  <c:v>13.491266666666668</c:v>
                </c:pt>
                <c:pt idx="39">
                  <c:v>10.731533333333333</c:v>
                </c:pt>
                <c:pt idx="40">
                  <c:v>8.848846666666665</c:v>
                </c:pt>
                <c:pt idx="41">
                  <c:v>11.622900000000001</c:v>
                </c:pt>
                <c:pt idx="42">
                  <c:v>6.6004999999999994</c:v>
                </c:pt>
                <c:pt idx="43">
                  <c:v>7.6758433333333329</c:v>
                </c:pt>
                <c:pt idx="44">
                  <c:v>5.3818333333333328</c:v>
                </c:pt>
                <c:pt idx="45">
                  <c:v>9.3298800000000011</c:v>
                </c:pt>
                <c:pt idx="46">
                  <c:v>4.5270933333333332</c:v>
                </c:pt>
                <c:pt idx="47">
                  <c:v>7.8144766666666667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CV!$AO$1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strRef>
              <c:f>CV!$AK$2:$AK$49</c:f>
              <c:strCache>
                <c:ptCount val="48"/>
                <c:pt idx="0">
                  <c:v>BVZ-sawtooth03.max</c:v>
                </c:pt>
                <c:pt idx="1">
                  <c:v>BVZ-sawtooth04.max</c:v>
                </c:pt>
                <c:pt idx="2">
                  <c:v>BVZ-sawtooth05.max</c:v>
                </c:pt>
                <c:pt idx="3">
                  <c:v>BVZ-sawtooth06.max</c:v>
                </c:pt>
                <c:pt idx="4">
                  <c:v>BVZ-sawtooth07.max</c:v>
                </c:pt>
                <c:pt idx="5">
                  <c:v>BVZ-sawtooth08.max</c:v>
                </c:pt>
                <c:pt idx="6">
                  <c:v>BVZ-sawtooth09.max</c:v>
                </c:pt>
                <c:pt idx="7">
                  <c:v>BVZ-sawtooth10.max</c:v>
                </c:pt>
                <c:pt idx="8">
                  <c:v>BVZ-sawtooth11.max</c:v>
                </c:pt>
                <c:pt idx="9">
                  <c:v>BVZ-sawtooth12.max</c:v>
                </c:pt>
                <c:pt idx="10">
                  <c:v>BVZ-sawtooth13.max</c:v>
                </c:pt>
                <c:pt idx="11">
                  <c:v>BVZ-sawtooth14.max</c:v>
                </c:pt>
                <c:pt idx="12">
                  <c:v>BVZ-sawtooth15.max</c:v>
                </c:pt>
                <c:pt idx="13">
                  <c:v>BVZ-sawtooth16.max</c:v>
                </c:pt>
                <c:pt idx="14">
                  <c:v>BVZ-sawtooth18.max</c:v>
                </c:pt>
                <c:pt idx="15">
                  <c:v>BVZ-sawtooth19.max</c:v>
                </c:pt>
                <c:pt idx="16">
                  <c:v>BVZ-tsukuba00.max</c:v>
                </c:pt>
                <c:pt idx="17">
                  <c:v>BVZ-tsukuba01.max</c:v>
                </c:pt>
                <c:pt idx="18">
                  <c:v>BVZ-tsukuba02.max</c:v>
                </c:pt>
                <c:pt idx="19">
                  <c:v>BVZ-tsukuba03.max</c:v>
                </c:pt>
                <c:pt idx="20">
                  <c:v>BVZ-tsukuba04.max</c:v>
                </c:pt>
                <c:pt idx="21">
                  <c:v>BVZ-tsukuba05.max</c:v>
                </c:pt>
                <c:pt idx="22">
                  <c:v>BVZ-tsukuba06.max</c:v>
                </c:pt>
                <c:pt idx="23">
                  <c:v>BVZ-tsukuba07.max</c:v>
                </c:pt>
                <c:pt idx="24">
                  <c:v>BVZ-tsukuba08.max</c:v>
                </c:pt>
                <c:pt idx="25">
                  <c:v>BVZ-tsukuba09.max</c:v>
                </c:pt>
                <c:pt idx="26">
                  <c:v>BVZ-tsukuba10.max</c:v>
                </c:pt>
                <c:pt idx="27">
                  <c:v>BVZ-tsukuba11.max</c:v>
                </c:pt>
                <c:pt idx="28">
                  <c:v>BVZ-tsukuba12.max</c:v>
                </c:pt>
                <c:pt idx="29">
                  <c:v>BVZ-tsukuba13.max</c:v>
                </c:pt>
                <c:pt idx="30">
                  <c:v>BVZ-tsukuba14.max</c:v>
                </c:pt>
                <c:pt idx="31">
                  <c:v>BVZ-tsukuba15.max</c:v>
                </c:pt>
                <c:pt idx="32">
                  <c:v>BVZ-venus01.max</c:v>
                </c:pt>
                <c:pt idx="33">
                  <c:v>BVZ-venus02.max</c:v>
                </c:pt>
                <c:pt idx="34">
                  <c:v>BVZ-venus03.max</c:v>
                </c:pt>
                <c:pt idx="35">
                  <c:v>BVZ-venus04.max</c:v>
                </c:pt>
                <c:pt idx="36">
                  <c:v>BVZ-venus05.max</c:v>
                </c:pt>
                <c:pt idx="37">
                  <c:v>BVZ-venus06.max</c:v>
                </c:pt>
                <c:pt idx="38">
                  <c:v>BVZ-venus07.max</c:v>
                </c:pt>
                <c:pt idx="39">
                  <c:v>BVZ-venus08.max</c:v>
                </c:pt>
                <c:pt idx="40">
                  <c:v>BVZ-venus09.max</c:v>
                </c:pt>
                <c:pt idx="41">
                  <c:v>BVZ-venus10.max</c:v>
                </c:pt>
                <c:pt idx="42">
                  <c:v>BVZ-venus11.max</c:v>
                </c:pt>
                <c:pt idx="43">
                  <c:v>BVZ-venus12.max</c:v>
                </c:pt>
                <c:pt idx="44">
                  <c:v>BVZ-venus13.max</c:v>
                </c:pt>
                <c:pt idx="45">
                  <c:v>BVZ-venus14.max</c:v>
                </c:pt>
                <c:pt idx="46">
                  <c:v>BVZ-venus15.max</c:v>
                </c:pt>
                <c:pt idx="47">
                  <c:v>BVZ-venus16.max</c:v>
                </c:pt>
              </c:strCache>
            </c:strRef>
          </c:xVal>
          <c:yVal>
            <c:numRef>
              <c:f>CV!$AO$2:$AO$49</c:f>
              <c:numCache>
                <c:formatCode>General</c:formatCode>
                <c:ptCount val="48"/>
                <c:pt idx="0">
                  <c:v>1.7599333333333333</c:v>
                </c:pt>
                <c:pt idx="1">
                  <c:v>1.2573633333333334</c:v>
                </c:pt>
                <c:pt idx="2">
                  <c:v>1.2478033333333334</c:v>
                </c:pt>
                <c:pt idx="3">
                  <c:v>1.5395000000000001</c:v>
                </c:pt>
                <c:pt idx="4">
                  <c:v>1.4677833333333332</c:v>
                </c:pt>
                <c:pt idx="5">
                  <c:v>1.5757233333333334</c:v>
                </c:pt>
                <c:pt idx="6">
                  <c:v>0.93144066666666669</c:v>
                </c:pt>
                <c:pt idx="7">
                  <c:v>1.6088699999999998</c:v>
                </c:pt>
                <c:pt idx="8">
                  <c:v>1.6518300000000001</c:v>
                </c:pt>
                <c:pt idx="9">
                  <c:v>1.6873833333333332</c:v>
                </c:pt>
                <c:pt idx="10">
                  <c:v>0.99190033333333349</c:v>
                </c:pt>
                <c:pt idx="11">
                  <c:v>1.97617</c:v>
                </c:pt>
                <c:pt idx="12">
                  <c:v>1.65473</c:v>
                </c:pt>
                <c:pt idx="13">
                  <c:v>2.2296</c:v>
                </c:pt>
                <c:pt idx="14">
                  <c:v>1.4467999999999999</c:v>
                </c:pt>
                <c:pt idx="15">
                  <c:v>1.6537166666666667</c:v>
                </c:pt>
                <c:pt idx="16">
                  <c:v>0.90688433333333329</c:v>
                </c:pt>
                <c:pt idx="17">
                  <c:v>0.99364533333333327</c:v>
                </c:pt>
                <c:pt idx="18">
                  <c:v>1.0992966666666668</c:v>
                </c:pt>
                <c:pt idx="19">
                  <c:v>1.2807566666666668</c:v>
                </c:pt>
                <c:pt idx="20">
                  <c:v>1.0094793333333332</c:v>
                </c:pt>
                <c:pt idx="21">
                  <c:v>0.67900700000000003</c:v>
                </c:pt>
                <c:pt idx="22">
                  <c:v>0.65738733333333332</c:v>
                </c:pt>
                <c:pt idx="23">
                  <c:v>1.33941</c:v>
                </c:pt>
                <c:pt idx="24">
                  <c:v>0.80786333333333327</c:v>
                </c:pt>
                <c:pt idx="25">
                  <c:v>0.50458066666666668</c:v>
                </c:pt>
                <c:pt idx="26">
                  <c:v>1.0568900000000001</c:v>
                </c:pt>
                <c:pt idx="27">
                  <c:v>1.0557000000000001</c:v>
                </c:pt>
                <c:pt idx="28">
                  <c:v>0.92160500000000001</c:v>
                </c:pt>
                <c:pt idx="29">
                  <c:v>5.1211266666666672E-2</c:v>
                </c:pt>
                <c:pt idx="30">
                  <c:v>0.83799933333333332</c:v>
                </c:pt>
                <c:pt idx="31">
                  <c:v>1.2257566666666666</c:v>
                </c:pt>
                <c:pt idx="32">
                  <c:v>1.6483266666666667</c:v>
                </c:pt>
                <c:pt idx="33">
                  <c:v>1.9926833333333331</c:v>
                </c:pt>
                <c:pt idx="34">
                  <c:v>2.0479333333333334</c:v>
                </c:pt>
                <c:pt idx="35">
                  <c:v>1.5559066666666663</c:v>
                </c:pt>
                <c:pt idx="36">
                  <c:v>1.9093633333333333</c:v>
                </c:pt>
                <c:pt idx="37">
                  <c:v>1.4618233333333333</c:v>
                </c:pt>
                <c:pt idx="38">
                  <c:v>1.853596666666667</c:v>
                </c:pt>
                <c:pt idx="39">
                  <c:v>1.81487</c:v>
                </c:pt>
                <c:pt idx="40">
                  <c:v>2.0172166666666667</c:v>
                </c:pt>
                <c:pt idx="41">
                  <c:v>2.1903566666666667</c:v>
                </c:pt>
                <c:pt idx="42">
                  <c:v>1.7219033333333333</c:v>
                </c:pt>
                <c:pt idx="43">
                  <c:v>1.98797</c:v>
                </c:pt>
                <c:pt idx="44">
                  <c:v>1.5010233333333334</c:v>
                </c:pt>
                <c:pt idx="45">
                  <c:v>2.1995800000000001</c:v>
                </c:pt>
                <c:pt idx="46">
                  <c:v>1.20103</c:v>
                </c:pt>
                <c:pt idx="47">
                  <c:v>1.8340533333333333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CV!$AP$1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strRef>
              <c:f>CV!$AK$2:$AK$49</c:f>
              <c:strCache>
                <c:ptCount val="48"/>
                <c:pt idx="0">
                  <c:v>BVZ-sawtooth03.max</c:v>
                </c:pt>
                <c:pt idx="1">
                  <c:v>BVZ-sawtooth04.max</c:v>
                </c:pt>
                <c:pt idx="2">
                  <c:v>BVZ-sawtooth05.max</c:v>
                </c:pt>
                <c:pt idx="3">
                  <c:v>BVZ-sawtooth06.max</c:v>
                </c:pt>
                <c:pt idx="4">
                  <c:v>BVZ-sawtooth07.max</c:v>
                </c:pt>
                <c:pt idx="5">
                  <c:v>BVZ-sawtooth08.max</c:v>
                </c:pt>
                <c:pt idx="6">
                  <c:v>BVZ-sawtooth09.max</c:v>
                </c:pt>
                <c:pt idx="7">
                  <c:v>BVZ-sawtooth10.max</c:v>
                </c:pt>
                <c:pt idx="8">
                  <c:v>BVZ-sawtooth11.max</c:v>
                </c:pt>
                <c:pt idx="9">
                  <c:v>BVZ-sawtooth12.max</c:v>
                </c:pt>
                <c:pt idx="10">
                  <c:v>BVZ-sawtooth13.max</c:v>
                </c:pt>
                <c:pt idx="11">
                  <c:v>BVZ-sawtooth14.max</c:v>
                </c:pt>
                <c:pt idx="12">
                  <c:v>BVZ-sawtooth15.max</c:v>
                </c:pt>
                <c:pt idx="13">
                  <c:v>BVZ-sawtooth16.max</c:v>
                </c:pt>
                <c:pt idx="14">
                  <c:v>BVZ-sawtooth18.max</c:v>
                </c:pt>
                <c:pt idx="15">
                  <c:v>BVZ-sawtooth19.max</c:v>
                </c:pt>
                <c:pt idx="16">
                  <c:v>BVZ-tsukuba00.max</c:v>
                </c:pt>
                <c:pt idx="17">
                  <c:v>BVZ-tsukuba01.max</c:v>
                </c:pt>
                <c:pt idx="18">
                  <c:v>BVZ-tsukuba02.max</c:v>
                </c:pt>
                <c:pt idx="19">
                  <c:v>BVZ-tsukuba03.max</c:v>
                </c:pt>
                <c:pt idx="20">
                  <c:v>BVZ-tsukuba04.max</c:v>
                </c:pt>
                <c:pt idx="21">
                  <c:v>BVZ-tsukuba05.max</c:v>
                </c:pt>
                <c:pt idx="22">
                  <c:v>BVZ-tsukuba06.max</c:v>
                </c:pt>
                <c:pt idx="23">
                  <c:v>BVZ-tsukuba07.max</c:v>
                </c:pt>
                <c:pt idx="24">
                  <c:v>BVZ-tsukuba08.max</c:v>
                </c:pt>
                <c:pt idx="25">
                  <c:v>BVZ-tsukuba09.max</c:v>
                </c:pt>
                <c:pt idx="26">
                  <c:v>BVZ-tsukuba10.max</c:v>
                </c:pt>
                <c:pt idx="27">
                  <c:v>BVZ-tsukuba11.max</c:v>
                </c:pt>
                <c:pt idx="28">
                  <c:v>BVZ-tsukuba12.max</c:v>
                </c:pt>
                <c:pt idx="29">
                  <c:v>BVZ-tsukuba13.max</c:v>
                </c:pt>
                <c:pt idx="30">
                  <c:v>BVZ-tsukuba14.max</c:v>
                </c:pt>
                <c:pt idx="31">
                  <c:v>BVZ-tsukuba15.max</c:v>
                </c:pt>
                <c:pt idx="32">
                  <c:v>BVZ-venus01.max</c:v>
                </c:pt>
                <c:pt idx="33">
                  <c:v>BVZ-venus02.max</c:v>
                </c:pt>
                <c:pt idx="34">
                  <c:v>BVZ-venus03.max</c:v>
                </c:pt>
                <c:pt idx="35">
                  <c:v>BVZ-venus04.max</c:v>
                </c:pt>
                <c:pt idx="36">
                  <c:v>BVZ-venus05.max</c:v>
                </c:pt>
                <c:pt idx="37">
                  <c:v>BVZ-venus06.max</c:v>
                </c:pt>
                <c:pt idx="38">
                  <c:v>BVZ-venus07.max</c:v>
                </c:pt>
                <c:pt idx="39">
                  <c:v>BVZ-venus08.max</c:v>
                </c:pt>
                <c:pt idx="40">
                  <c:v>BVZ-venus09.max</c:v>
                </c:pt>
                <c:pt idx="41">
                  <c:v>BVZ-venus10.max</c:v>
                </c:pt>
                <c:pt idx="42">
                  <c:v>BVZ-venus11.max</c:v>
                </c:pt>
                <c:pt idx="43">
                  <c:v>BVZ-venus12.max</c:v>
                </c:pt>
                <c:pt idx="44">
                  <c:v>BVZ-venus13.max</c:v>
                </c:pt>
                <c:pt idx="45">
                  <c:v>BVZ-venus14.max</c:v>
                </c:pt>
                <c:pt idx="46">
                  <c:v>BVZ-venus15.max</c:v>
                </c:pt>
                <c:pt idx="47">
                  <c:v>BVZ-venus16.max</c:v>
                </c:pt>
              </c:strCache>
            </c:strRef>
          </c:xVal>
          <c:yVal>
            <c:numRef>
              <c:f>CV!$AP$2:$AP$49</c:f>
              <c:numCache>
                <c:formatCode>General</c:formatCode>
                <c:ptCount val="48"/>
                <c:pt idx="0">
                  <c:v>2.0150166666666665</c:v>
                </c:pt>
                <c:pt idx="1">
                  <c:v>1.2725433333333334</c:v>
                </c:pt>
                <c:pt idx="2">
                  <c:v>1.4471566666666664</c:v>
                </c:pt>
                <c:pt idx="3">
                  <c:v>1.23261</c:v>
                </c:pt>
                <c:pt idx="4">
                  <c:v>1.43546</c:v>
                </c:pt>
                <c:pt idx="5">
                  <c:v>1.6575300000000002</c:v>
                </c:pt>
                <c:pt idx="6">
                  <c:v>1.3930699999999998</c:v>
                </c:pt>
                <c:pt idx="7">
                  <c:v>1.32683</c:v>
                </c:pt>
                <c:pt idx="8">
                  <c:v>1.0824333333333331</c:v>
                </c:pt>
                <c:pt idx="9">
                  <c:v>1.1502166666666664</c:v>
                </c:pt>
                <c:pt idx="10">
                  <c:v>1.8072833333333334</c:v>
                </c:pt>
                <c:pt idx="11">
                  <c:v>1.4099166666666667</c:v>
                </c:pt>
                <c:pt idx="12">
                  <c:v>1.3692799999999998</c:v>
                </c:pt>
                <c:pt idx="13">
                  <c:v>1.6969900000000002</c:v>
                </c:pt>
                <c:pt idx="14">
                  <c:v>1.1726433333333333</c:v>
                </c:pt>
                <c:pt idx="15">
                  <c:v>1.0730286666666669</c:v>
                </c:pt>
                <c:pt idx="16">
                  <c:v>0.78990766666666667</c:v>
                </c:pt>
                <c:pt idx="17">
                  <c:v>1.3634633333333335</c:v>
                </c:pt>
                <c:pt idx="18">
                  <c:v>0.84490066666666674</c:v>
                </c:pt>
                <c:pt idx="19">
                  <c:v>0.61284866666666671</c:v>
                </c:pt>
                <c:pt idx="20">
                  <c:v>0.91428466666666663</c:v>
                </c:pt>
                <c:pt idx="21">
                  <c:v>1.2327533333333334</c:v>
                </c:pt>
                <c:pt idx="22">
                  <c:v>1.0687266666666666</c:v>
                </c:pt>
                <c:pt idx="23">
                  <c:v>0.63946499999999995</c:v>
                </c:pt>
                <c:pt idx="24">
                  <c:v>0.81979066666666667</c:v>
                </c:pt>
                <c:pt idx="25">
                  <c:v>1.0455433333333333</c:v>
                </c:pt>
                <c:pt idx="26">
                  <c:v>1.4570133333333333</c:v>
                </c:pt>
                <c:pt idx="27">
                  <c:v>0.73602933333333331</c:v>
                </c:pt>
                <c:pt idx="28">
                  <c:v>0.6646953333333333</c:v>
                </c:pt>
                <c:pt idx="29">
                  <c:v>0.42837433333333336</c:v>
                </c:pt>
                <c:pt idx="30">
                  <c:v>0.68472033333333326</c:v>
                </c:pt>
                <c:pt idx="31">
                  <c:v>0.55905766666666667</c:v>
                </c:pt>
                <c:pt idx="32">
                  <c:v>1.2402466666666667</c:v>
                </c:pt>
                <c:pt idx="33">
                  <c:v>1.27637</c:v>
                </c:pt>
                <c:pt idx="34">
                  <c:v>3.0873900000000005</c:v>
                </c:pt>
                <c:pt idx="35">
                  <c:v>1.4974966666666667</c:v>
                </c:pt>
                <c:pt idx="36">
                  <c:v>1.8612000000000002</c:v>
                </c:pt>
                <c:pt idx="37">
                  <c:v>1.9349733333333334</c:v>
                </c:pt>
                <c:pt idx="38">
                  <c:v>3.87581</c:v>
                </c:pt>
                <c:pt idx="39">
                  <c:v>2.4064166666666664</c:v>
                </c:pt>
                <c:pt idx="40">
                  <c:v>2.2142033333333333</c:v>
                </c:pt>
                <c:pt idx="41">
                  <c:v>2.1290766666666667</c:v>
                </c:pt>
                <c:pt idx="42">
                  <c:v>2.2903233333333333</c:v>
                </c:pt>
                <c:pt idx="43">
                  <c:v>1.9836966666666667</c:v>
                </c:pt>
                <c:pt idx="44">
                  <c:v>2.4568866666666667</c:v>
                </c:pt>
                <c:pt idx="45">
                  <c:v>2.0502466666666668</c:v>
                </c:pt>
                <c:pt idx="46">
                  <c:v>2.21068</c:v>
                </c:pt>
                <c:pt idx="47">
                  <c:v>1.4056566666666666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5056"/>
        <c:axId val="120286592"/>
      </c:scatterChart>
      <c:valAx>
        <c:axId val="12028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86592"/>
        <c:crosses val="autoZero"/>
        <c:crossBetween val="midCat"/>
      </c:valAx>
      <c:valAx>
        <c:axId val="1202865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8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'GenRmf long'!$F$1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long'!$F$2:$F$18</c:f>
              <c:numCache>
                <c:formatCode>General</c:formatCode>
                <c:ptCount val="17"/>
                <c:pt idx="0">
                  <c:v>1.0771786666666667E-5</c:v>
                </c:pt>
                <c:pt idx="1">
                  <c:v>8.9949933333333334E-6</c:v>
                </c:pt>
                <c:pt idx="2">
                  <c:v>1.004995E-4</c:v>
                </c:pt>
                <c:pt idx="3">
                  <c:v>1.8711833333333335E-4</c:v>
                </c:pt>
                <c:pt idx="4">
                  <c:v>1.7360333333333335E-3</c:v>
                </c:pt>
                <c:pt idx="5">
                  <c:v>6.5611266666666668E-3</c:v>
                </c:pt>
                <c:pt idx="6">
                  <c:v>3.1316166666666666E-2</c:v>
                </c:pt>
                <c:pt idx="7">
                  <c:v>0.15285533333333334</c:v>
                </c:pt>
                <c:pt idx="8">
                  <c:v>0.55224433333333334</c:v>
                </c:pt>
                <c:pt idx="9">
                  <c:v>2.7351333333333336</c:v>
                </c:pt>
                <c:pt idx="10">
                  <c:v>8.1724999999999994</c:v>
                </c:pt>
                <c:pt idx="11">
                  <c:v>52.131666666666668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'GenRmf long'!$G$1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long'!$G$2:$G$18</c:f>
              <c:numCache>
                <c:formatCode>General</c:formatCode>
                <c:ptCount val="17"/>
                <c:pt idx="0">
                  <c:v>1.2326466666666666E-5</c:v>
                </c:pt>
                <c:pt idx="1">
                  <c:v>1.1771233333333333E-5</c:v>
                </c:pt>
                <c:pt idx="2">
                  <c:v>8.2176500000000002E-5</c:v>
                </c:pt>
                <c:pt idx="3">
                  <c:v>1.3614633333333331E-4</c:v>
                </c:pt>
                <c:pt idx="4">
                  <c:v>6.5163733333333332E-4</c:v>
                </c:pt>
                <c:pt idx="5">
                  <c:v>2.0342033333333336E-3</c:v>
                </c:pt>
                <c:pt idx="6">
                  <c:v>6.7057133333333326E-3</c:v>
                </c:pt>
                <c:pt idx="7">
                  <c:v>2.2681033333333333E-2</c:v>
                </c:pt>
                <c:pt idx="8">
                  <c:v>6.2104799999999995E-2</c:v>
                </c:pt>
                <c:pt idx="9">
                  <c:v>0.20853733333333335</c:v>
                </c:pt>
                <c:pt idx="10">
                  <c:v>0.52712766666666655</c:v>
                </c:pt>
                <c:pt idx="11">
                  <c:v>2.4914466666666666</c:v>
                </c:pt>
                <c:pt idx="12">
                  <c:v>14.864333333333335</c:v>
                </c:pt>
                <c:pt idx="13">
                  <c:v>50.060166666666667</c:v>
                </c:pt>
                <c:pt idx="14">
                  <c:v>177.86266666666666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'GenRmf long'!$H$1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long'!$H$2:$H$18</c:f>
              <c:numCache>
                <c:formatCode>General</c:formatCode>
                <c:ptCount val="17"/>
                <c:pt idx="0">
                  <c:v>2.1543566666666668E-5</c:v>
                </c:pt>
                <c:pt idx="1">
                  <c:v>1.2215433333333333E-5</c:v>
                </c:pt>
                <c:pt idx="2">
                  <c:v>1.6113266666666667E-4</c:v>
                </c:pt>
                <c:pt idx="3">
                  <c:v>2.2753966666666666E-4</c:v>
                </c:pt>
                <c:pt idx="4">
                  <c:v>1.4682933333333332E-3</c:v>
                </c:pt>
                <c:pt idx="5">
                  <c:v>2.3901133333333335E-2</c:v>
                </c:pt>
                <c:pt idx="6">
                  <c:v>0.11171300000000001</c:v>
                </c:pt>
                <c:pt idx="7">
                  <c:v>0.11980299999999999</c:v>
                </c:pt>
                <c:pt idx="8">
                  <c:v>0.28348000000000001</c:v>
                </c:pt>
                <c:pt idx="9">
                  <c:v>6.972716666666666</c:v>
                </c:pt>
                <c:pt idx="10">
                  <c:v>3.4742800000000003</c:v>
                </c:pt>
                <c:pt idx="11">
                  <c:v>154.89066666666668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'GenRmf long'!$I$1</c:f>
              <c:strCache>
                <c:ptCount val="1"/>
                <c:pt idx="0">
                  <c:v>GT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long'!$I$2:$I$18</c:f>
              <c:numCache>
                <c:formatCode>General</c:formatCode>
                <c:ptCount val="17"/>
                <c:pt idx="0">
                  <c:v>2.3098299999999999E-5</c:v>
                </c:pt>
                <c:pt idx="1">
                  <c:v>1.6657366666666667E-5</c:v>
                </c:pt>
                <c:pt idx="2">
                  <c:v>1.1404766666666667E-4</c:v>
                </c:pt>
                <c:pt idx="3">
                  <c:v>1.8323166666666668E-4</c:v>
                </c:pt>
                <c:pt idx="4">
                  <c:v>1.3177099999999999E-3</c:v>
                </c:pt>
                <c:pt idx="5">
                  <c:v>5.7099366666666677E-3</c:v>
                </c:pt>
                <c:pt idx="6">
                  <c:v>3.046726666666667E-2</c:v>
                </c:pt>
                <c:pt idx="7">
                  <c:v>0.101588</c:v>
                </c:pt>
                <c:pt idx="8">
                  <c:v>0.36018900000000004</c:v>
                </c:pt>
                <c:pt idx="9">
                  <c:v>1.96376</c:v>
                </c:pt>
                <c:pt idx="10">
                  <c:v>5.6130366666666669</c:v>
                </c:pt>
                <c:pt idx="11">
                  <c:v>42.950333333333333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'GenRmf long'!$J$1</c:f>
              <c:strCache>
                <c:ptCount val="1"/>
                <c:pt idx="0">
                  <c:v>GT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long'!$J$2:$J$18</c:f>
              <c:numCache>
                <c:formatCode>General</c:formatCode>
                <c:ptCount val="17"/>
                <c:pt idx="0">
                  <c:v>2.4652966666666669E-5</c:v>
                </c:pt>
                <c:pt idx="1">
                  <c:v>1.2770666666666664E-5</c:v>
                </c:pt>
                <c:pt idx="2">
                  <c:v>5.7856699999999998E-5</c:v>
                </c:pt>
                <c:pt idx="3">
                  <c:v>8.6063233333333333E-5</c:v>
                </c:pt>
                <c:pt idx="4">
                  <c:v>1.1880066666666667E-3</c:v>
                </c:pt>
                <c:pt idx="5">
                  <c:v>8.8639566666666664E-4</c:v>
                </c:pt>
                <c:pt idx="6">
                  <c:v>0.10829800000000001</c:v>
                </c:pt>
                <c:pt idx="7">
                  <c:v>9.246076666666667E-3</c:v>
                </c:pt>
                <c:pt idx="8">
                  <c:v>2.3518799999999996E-2</c:v>
                </c:pt>
                <c:pt idx="9">
                  <c:v>7.9296966666666677E-2</c:v>
                </c:pt>
                <c:pt idx="10">
                  <c:v>0.18571433333333331</c:v>
                </c:pt>
                <c:pt idx="11">
                  <c:v>0.89906133333333338</c:v>
                </c:pt>
                <c:pt idx="12">
                  <c:v>3.7124033333333331</c:v>
                </c:pt>
                <c:pt idx="13">
                  <c:v>11.415633333333332</c:v>
                </c:pt>
                <c:pt idx="14">
                  <c:v>35.412733333333328</c:v>
                </c:pt>
                <c:pt idx="15">
                  <c:v>98.107500000000002</c:v>
                </c:pt>
                <c:pt idx="16">
                  <c:v>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'GenRmf long'!$K$1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long'!$K$2:$K$18</c:f>
              <c:numCache>
                <c:formatCode>General</c:formatCode>
                <c:ptCount val="17"/>
                <c:pt idx="0">
                  <c:v>1.2881766666666668E-5</c:v>
                </c:pt>
                <c:pt idx="1">
                  <c:v>1.4436463333333333E-5</c:v>
                </c:pt>
                <c:pt idx="2">
                  <c:v>3.9200533333333332E-5</c:v>
                </c:pt>
                <c:pt idx="3">
                  <c:v>5.4303266666666659E-5</c:v>
                </c:pt>
                <c:pt idx="4">
                  <c:v>1.8223233333333335E-4</c:v>
                </c:pt>
                <c:pt idx="5">
                  <c:v>4.8228900000000006E-4</c:v>
                </c:pt>
                <c:pt idx="6">
                  <c:v>1.2943933333333334E-3</c:v>
                </c:pt>
                <c:pt idx="7">
                  <c:v>2.9700233333333332E-3</c:v>
                </c:pt>
                <c:pt idx="8">
                  <c:v>7.7514899999999998E-3</c:v>
                </c:pt>
                <c:pt idx="9">
                  <c:v>2.7388399999999997E-2</c:v>
                </c:pt>
                <c:pt idx="10">
                  <c:v>5.1847533333333334E-2</c:v>
                </c:pt>
                <c:pt idx="11">
                  <c:v>0.19965666666666668</c:v>
                </c:pt>
                <c:pt idx="12">
                  <c:v>0.79986466666666667</c:v>
                </c:pt>
                <c:pt idx="13">
                  <c:v>2.1737733333333336</c:v>
                </c:pt>
                <c:pt idx="14">
                  <c:v>7.017736666666667</c:v>
                </c:pt>
                <c:pt idx="15">
                  <c:v>19.366966666666666</c:v>
                </c:pt>
                <c:pt idx="16">
                  <c:v>57.809633333333331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'GenRmf long'!$L$1</c:f>
              <c:strCache>
                <c:ptCount val="1"/>
                <c:pt idx="0">
                  <c:v>GT D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long'!$L$2:$L$18</c:f>
              <c:numCache>
                <c:formatCode>General</c:formatCode>
                <c:ptCount val="17"/>
                <c:pt idx="0">
                  <c:v>1.8289900000000001E-4</c:v>
                </c:pt>
                <c:pt idx="1">
                  <c:v>1.2770733333333334E-4</c:v>
                </c:pt>
                <c:pt idx="2">
                  <c:v>1.8116666666666665E-3</c:v>
                </c:pt>
                <c:pt idx="3">
                  <c:v>2.6496466666666666E-3</c:v>
                </c:pt>
                <c:pt idx="4">
                  <c:v>1.333294E-2</c:v>
                </c:pt>
                <c:pt idx="5">
                  <c:v>0.133493</c:v>
                </c:pt>
                <c:pt idx="6">
                  <c:v>0.58119066666666663</c:v>
                </c:pt>
                <c:pt idx="7">
                  <c:v>0.67377866666666664</c:v>
                </c:pt>
                <c:pt idx="8">
                  <c:v>1.5402466666666665</c:v>
                </c:pt>
                <c:pt idx="9">
                  <c:v>28.75023333333333</c:v>
                </c:pt>
                <c:pt idx="10">
                  <c:v>16.111233333333331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'GenRmf long'!$M$1</c:f>
              <c:strCache>
                <c:ptCount val="1"/>
                <c:pt idx="0">
                  <c:v>GT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long'!$M$2:$M$18</c:f>
              <c:numCache>
                <c:formatCode>General</c:formatCode>
                <c:ptCount val="17"/>
                <c:pt idx="0">
                  <c:v>4.5530333333333334E-5</c:v>
                </c:pt>
                <c:pt idx="1">
                  <c:v>6.2298833333333334E-5</c:v>
                </c:pt>
                <c:pt idx="2">
                  <c:v>2.79179E-4</c:v>
                </c:pt>
                <c:pt idx="3">
                  <c:v>4.2365466666666662E-4</c:v>
                </c:pt>
                <c:pt idx="4">
                  <c:v>2.5319299999999999E-3</c:v>
                </c:pt>
                <c:pt idx="5">
                  <c:v>1.0205033333333334E-2</c:v>
                </c:pt>
                <c:pt idx="6">
                  <c:v>4.4468633333333334E-2</c:v>
                </c:pt>
                <c:pt idx="7">
                  <c:v>0.14144366666666666</c:v>
                </c:pt>
                <c:pt idx="8">
                  <c:v>0.49004799999999998</c:v>
                </c:pt>
                <c:pt idx="9">
                  <c:v>2.6902033333333328</c:v>
                </c:pt>
                <c:pt idx="10">
                  <c:v>7.1836833333333336</c:v>
                </c:pt>
                <c:pt idx="11">
                  <c:v>61.145500000000006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'GenRmf long'!$N$1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long'!$N$2:$N$18</c:f>
              <c:numCache>
                <c:formatCode>General</c:formatCode>
                <c:ptCount val="17"/>
                <c:pt idx="0">
                  <c:v>8.4064566666666675E-5</c:v>
                </c:pt>
                <c:pt idx="1">
                  <c:v>5.5746933333333333E-5</c:v>
                </c:pt>
                <c:pt idx="2">
                  <c:v>1.8800700000000002E-4</c:v>
                </c:pt>
                <c:pt idx="3">
                  <c:v>2.6463133333333336E-4</c:v>
                </c:pt>
                <c:pt idx="4">
                  <c:v>9.6790933333333335E-4</c:v>
                </c:pt>
                <c:pt idx="5">
                  <c:v>2.5606933333333329E-3</c:v>
                </c:pt>
                <c:pt idx="6">
                  <c:v>6.632443333333334E-3</c:v>
                </c:pt>
                <c:pt idx="7">
                  <c:v>1.6727866666666664E-2</c:v>
                </c:pt>
                <c:pt idx="8">
                  <c:v>3.9698666666666667E-2</c:v>
                </c:pt>
                <c:pt idx="9">
                  <c:v>0.13822266666666666</c:v>
                </c:pt>
                <c:pt idx="10">
                  <c:v>0.27565999999999996</c:v>
                </c:pt>
                <c:pt idx="11">
                  <c:v>1.3425666666666665</c:v>
                </c:pt>
                <c:pt idx="12">
                  <c:v>6.5735533333333329</c:v>
                </c:pt>
                <c:pt idx="13">
                  <c:v>11.861233333333333</c:v>
                </c:pt>
                <c:pt idx="14">
                  <c:v>38.875266666666668</c:v>
                </c:pt>
                <c:pt idx="15">
                  <c:v>93.12866666666666</c:v>
                </c:pt>
                <c:pt idx="16">
                  <c:v>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'GenRmf long'!$O$1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long'!$O$2:$O$18</c:f>
              <c:numCache>
                <c:formatCode>General</c:formatCode>
                <c:ptCount val="17"/>
                <c:pt idx="0">
                  <c:v>5.7190566666666668E-5</c:v>
                </c:pt>
                <c:pt idx="1">
                  <c:v>5.752373333333334E-5</c:v>
                </c:pt>
                <c:pt idx="2">
                  <c:v>1.8600833333333333E-4</c:v>
                </c:pt>
                <c:pt idx="3">
                  <c:v>2.2309900000000001E-4</c:v>
                </c:pt>
                <c:pt idx="4">
                  <c:v>9.2049066666666669E-4</c:v>
                </c:pt>
                <c:pt idx="5">
                  <c:v>2.0390966666666665E-3</c:v>
                </c:pt>
                <c:pt idx="6">
                  <c:v>5.4520933333333339E-3</c:v>
                </c:pt>
                <c:pt idx="7">
                  <c:v>1.1442266666666666E-2</c:v>
                </c:pt>
                <c:pt idx="8">
                  <c:v>2.5133533333333333E-2</c:v>
                </c:pt>
                <c:pt idx="9">
                  <c:v>7.8167533333333331E-2</c:v>
                </c:pt>
                <c:pt idx="10">
                  <c:v>0.13116233333333335</c:v>
                </c:pt>
                <c:pt idx="11">
                  <c:v>0.42073266666666664</c:v>
                </c:pt>
                <c:pt idx="12">
                  <c:v>3.4298099999999998</c:v>
                </c:pt>
                <c:pt idx="13">
                  <c:v>2.9139900000000001</c:v>
                </c:pt>
                <c:pt idx="14">
                  <c:v>7.4865066666666671</c:v>
                </c:pt>
                <c:pt idx="15">
                  <c:v>19.167533333333335</c:v>
                </c:pt>
                <c:pt idx="16">
                  <c:v>235.51966666666667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'GenRmf long'!$P$1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long'!$P$2:$P$18</c:f>
              <c:numCache>
                <c:formatCode>General</c:formatCode>
                <c:ptCount val="17"/>
                <c:pt idx="0">
                  <c:v>7.9500433333333335E-4</c:v>
                </c:pt>
                <c:pt idx="1">
                  <c:v>1.4761799999999999E-3</c:v>
                </c:pt>
                <c:pt idx="2">
                  <c:v>1.9901866666666667E-2</c:v>
                </c:pt>
                <c:pt idx="3">
                  <c:v>3.7501366666666668E-2</c:v>
                </c:pt>
                <c:pt idx="4">
                  <c:v>0.26045666666666661</c:v>
                </c:pt>
                <c:pt idx="5">
                  <c:v>1.6066633333333333</c:v>
                </c:pt>
                <c:pt idx="6">
                  <c:v>6.7401866666666663</c:v>
                </c:pt>
                <c:pt idx="7">
                  <c:v>149.33699999999999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'GenRmf long'!$Q$1</c:f>
              <c:strCache>
                <c:ptCount val="1"/>
                <c:pt idx="0">
                  <c:v>KR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long'!$Q$2:$Q$18</c:f>
              <c:numCache>
                <c:formatCode>General</c:formatCode>
                <c:ptCount val="17"/>
                <c:pt idx="0">
                  <c:v>7.6990533333333325E-4</c:v>
                </c:pt>
                <c:pt idx="1">
                  <c:v>1.3893366666666667E-3</c:v>
                </c:pt>
                <c:pt idx="2">
                  <c:v>1.8663066666666669E-2</c:v>
                </c:pt>
                <c:pt idx="3">
                  <c:v>3.7752900000000006E-2</c:v>
                </c:pt>
                <c:pt idx="4">
                  <c:v>0.26138100000000003</c:v>
                </c:pt>
                <c:pt idx="5">
                  <c:v>1.9083766666666666</c:v>
                </c:pt>
                <c:pt idx="6">
                  <c:v>8.2520733333333336</c:v>
                </c:pt>
                <c:pt idx="7">
                  <c:v>197.47566666666668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'GenRmf long'!$R$1</c:f>
              <c:strCache>
                <c:ptCount val="1"/>
                <c:pt idx="0">
                  <c:v>KR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long'!$R$2:$R$18</c:f>
              <c:numCache>
                <c:formatCode>General</c:formatCode>
                <c:ptCount val="17"/>
                <c:pt idx="0">
                  <c:v>1.3984500000000001E-3</c:v>
                </c:pt>
                <c:pt idx="1">
                  <c:v>2.6666366666666668E-3</c:v>
                </c:pt>
                <c:pt idx="2">
                  <c:v>2.71098E-2</c:v>
                </c:pt>
                <c:pt idx="3">
                  <c:v>3.7121366666666662E-2</c:v>
                </c:pt>
                <c:pt idx="4">
                  <c:v>0.25818233333333335</c:v>
                </c:pt>
                <c:pt idx="5">
                  <c:v>1.7736866666666666</c:v>
                </c:pt>
                <c:pt idx="6">
                  <c:v>6.7220699999999995</c:v>
                </c:pt>
                <c:pt idx="7">
                  <c:v>200.14099999999999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'GenRmf long'!$S$1</c:f>
              <c:strCache>
                <c:ptCount val="1"/>
                <c:pt idx="0">
                  <c:v>KR LM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long'!$S$2:$S$18</c:f>
              <c:numCache>
                <c:formatCode>General</c:formatCode>
                <c:ptCount val="17"/>
                <c:pt idx="0">
                  <c:v>4.7085066666666667E-5</c:v>
                </c:pt>
                <c:pt idx="1">
                  <c:v>4.9750266666666664E-5</c:v>
                </c:pt>
                <c:pt idx="2">
                  <c:v>3.9400433333333331E-4</c:v>
                </c:pt>
                <c:pt idx="3">
                  <c:v>5.9478166666666671E-4</c:v>
                </c:pt>
                <c:pt idx="4">
                  <c:v>3.2908433333333335E-3</c:v>
                </c:pt>
                <c:pt idx="5">
                  <c:v>7.8265033333333345E-2</c:v>
                </c:pt>
                <c:pt idx="6">
                  <c:v>0.3857376666666667</c:v>
                </c:pt>
                <c:pt idx="7">
                  <c:v>0.39511466666666673</c:v>
                </c:pt>
                <c:pt idx="8">
                  <c:v>0.96981299999999993</c:v>
                </c:pt>
                <c:pt idx="9">
                  <c:v>23.780333333333331</c:v>
                </c:pt>
                <c:pt idx="10">
                  <c:v>13.665700000000001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5"/>
          <c:order val="14"/>
          <c:tx>
            <c:strRef>
              <c:f>'GenRmf long'!$T$1</c:f>
              <c:strCache>
                <c:ptCount val="1"/>
                <c:pt idx="0">
                  <c:v>KR LM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long'!$T$2:$T$18</c:f>
              <c:numCache>
                <c:formatCode>General</c:formatCode>
                <c:ptCount val="17"/>
                <c:pt idx="0">
                  <c:v>4.8195533333333323E-5</c:v>
                </c:pt>
                <c:pt idx="1">
                  <c:v>4.9083933333333333E-5</c:v>
                </c:pt>
                <c:pt idx="2">
                  <c:v>2.5585833333333335E-4</c:v>
                </c:pt>
                <c:pt idx="3">
                  <c:v>3.7668066666666665E-4</c:v>
                </c:pt>
                <c:pt idx="4">
                  <c:v>1.8899566666666669E-3</c:v>
                </c:pt>
                <c:pt idx="5">
                  <c:v>7.6761966666666669E-3</c:v>
                </c:pt>
                <c:pt idx="6">
                  <c:v>3.21853E-2</c:v>
                </c:pt>
                <c:pt idx="7">
                  <c:v>9.9800333333333338E-2</c:v>
                </c:pt>
                <c:pt idx="8">
                  <c:v>0.33123799999999998</c:v>
                </c:pt>
                <c:pt idx="9">
                  <c:v>1.7733733333333335</c:v>
                </c:pt>
                <c:pt idx="10">
                  <c:v>5.4216133333333332</c:v>
                </c:pt>
                <c:pt idx="11">
                  <c:v>38.819399999999995</c:v>
                </c:pt>
                <c:pt idx="12">
                  <c:v>197.75199999999998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6"/>
          <c:order val="15"/>
          <c:tx>
            <c:strRef>
              <c:f>'GenRmf long'!$U$1</c:f>
              <c:strCache>
                <c:ptCount val="1"/>
                <c:pt idx="0">
                  <c:v>KR LM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long'!$U$2:$U$18</c:f>
              <c:numCache>
                <c:formatCode>General</c:formatCode>
                <c:ptCount val="17"/>
                <c:pt idx="0">
                  <c:v>5.5302733333333335E-5</c:v>
                </c:pt>
                <c:pt idx="1">
                  <c:v>5.3192800000000003E-5</c:v>
                </c:pt>
                <c:pt idx="2">
                  <c:v>3.222663333333333E-4</c:v>
                </c:pt>
                <c:pt idx="3">
                  <c:v>6.7162833333333333E-4</c:v>
                </c:pt>
                <c:pt idx="4">
                  <c:v>2.4060033333333335E-3</c:v>
                </c:pt>
                <c:pt idx="5">
                  <c:v>1.0445346666666666E-2</c:v>
                </c:pt>
                <c:pt idx="6">
                  <c:v>3.4050266666666669E-2</c:v>
                </c:pt>
                <c:pt idx="7">
                  <c:v>0.10637999999999999</c:v>
                </c:pt>
                <c:pt idx="8">
                  <c:v>0.33128266666666667</c:v>
                </c:pt>
                <c:pt idx="9">
                  <c:v>1.4396033333333333</c:v>
                </c:pt>
                <c:pt idx="10">
                  <c:v>4.7512533333333336</c:v>
                </c:pt>
                <c:pt idx="11">
                  <c:v>27.601500000000001</c:v>
                </c:pt>
                <c:pt idx="12">
                  <c:v>119.77733333333333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7"/>
          <c:order val="16"/>
          <c:tx>
            <c:strRef>
              <c:f>'GenRmf long'!$V$1</c:f>
              <c:strCache>
                <c:ptCount val="1"/>
                <c:pt idx="0">
                  <c:v>KR LM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long'!$V$2:$V$18</c:f>
              <c:numCache>
                <c:formatCode>General</c:formatCode>
                <c:ptCount val="17"/>
                <c:pt idx="0">
                  <c:v>5.2193333333333334E-5</c:v>
                </c:pt>
                <c:pt idx="1">
                  <c:v>4.7307166666666667E-5</c:v>
                </c:pt>
                <c:pt idx="2">
                  <c:v>2.5952333333333332E-4</c:v>
                </c:pt>
                <c:pt idx="3">
                  <c:v>3.4536466666666666E-4</c:v>
                </c:pt>
                <c:pt idx="4">
                  <c:v>1.4496433333333336E-3</c:v>
                </c:pt>
                <c:pt idx="5">
                  <c:v>4.4392099999999999E-3</c:v>
                </c:pt>
                <c:pt idx="6">
                  <c:v>1.4312E-2</c:v>
                </c:pt>
                <c:pt idx="7">
                  <c:v>3.7018833333333334E-2</c:v>
                </c:pt>
                <c:pt idx="8">
                  <c:v>8.9594333333333331E-2</c:v>
                </c:pt>
                <c:pt idx="9">
                  <c:v>0.36981700000000001</c:v>
                </c:pt>
                <c:pt idx="10">
                  <c:v>1.0333066666666666</c:v>
                </c:pt>
                <c:pt idx="11">
                  <c:v>3.4735566666666671</c:v>
                </c:pt>
                <c:pt idx="12">
                  <c:v>15.1593</c:v>
                </c:pt>
                <c:pt idx="13">
                  <c:v>48.640133333333331</c:v>
                </c:pt>
                <c:pt idx="14">
                  <c:v>178.98766666666666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8"/>
          <c:order val="17"/>
          <c:tx>
            <c:strRef>
              <c:f>'GenRmf long'!$W$1</c:f>
              <c:strCache>
                <c:ptCount val="1"/>
                <c:pt idx="0">
                  <c:v>KR LM D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long'!$W$2:$W$18</c:f>
              <c:numCache>
                <c:formatCode>General</c:formatCode>
                <c:ptCount val="17"/>
                <c:pt idx="0">
                  <c:v>9.8834266666666663E-5</c:v>
                </c:pt>
                <c:pt idx="1">
                  <c:v>9.7390666666666669E-5</c:v>
                </c:pt>
                <c:pt idx="2">
                  <c:v>1.0240966666666667E-3</c:v>
                </c:pt>
                <c:pt idx="3">
                  <c:v>1.5620266666666667E-3</c:v>
                </c:pt>
                <c:pt idx="4">
                  <c:v>9.6125666666666675E-3</c:v>
                </c:pt>
                <c:pt idx="5">
                  <c:v>0.18606533333333333</c:v>
                </c:pt>
                <c:pt idx="6">
                  <c:v>0.89654899999999993</c:v>
                </c:pt>
                <c:pt idx="7">
                  <c:v>0.9438306666666666</c:v>
                </c:pt>
                <c:pt idx="8">
                  <c:v>2.2815600000000003</c:v>
                </c:pt>
                <c:pt idx="9">
                  <c:v>52.798100000000005</c:v>
                </c:pt>
                <c:pt idx="10">
                  <c:v>30.360933333333335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9"/>
          <c:order val="18"/>
          <c:tx>
            <c:strRef>
              <c:f>'GenRmf long'!$X$1</c:f>
              <c:strCache>
                <c:ptCount val="1"/>
                <c:pt idx="0">
                  <c:v>KR LM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long'!$X$2:$X$18</c:f>
              <c:numCache>
                <c:formatCode>General</c:formatCode>
                <c:ptCount val="17"/>
                <c:pt idx="0">
                  <c:v>8.3176266666666672E-5</c:v>
                </c:pt>
                <c:pt idx="1">
                  <c:v>9.872329999999999E-5</c:v>
                </c:pt>
                <c:pt idx="2">
                  <c:v>6.8584266666666662E-4</c:v>
                </c:pt>
                <c:pt idx="3">
                  <c:v>9.604683333333334E-4</c:v>
                </c:pt>
                <c:pt idx="4">
                  <c:v>5.7530400000000001E-3</c:v>
                </c:pt>
                <c:pt idx="5">
                  <c:v>2.3246133333333335E-2</c:v>
                </c:pt>
                <c:pt idx="6">
                  <c:v>0.10041566666666667</c:v>
                </c:pt>
                <c:pt idx="7">
                  <c:v>0.32856633333333335</c:v>
                </c:pt>
                <c:pt idx="8">
                  <c:v>1.1391366666666665</c:v>
                </c:pt>
                <c:pt idx="9">
                  <c:v>5.9311566666666664</c:v>
                </c:pt>
                <c:pt idx="10">
                  <c:v>17.693299999999997</c:v>
                </c:pt>
                <c:pt idx="11">
                  <c:v>93.375366666666665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0"/>
          <c:order val="19"/>
          <c:tx>
            <c:strRef>
              <c:f>'GenRmf long'!$Y$1</c:f>
              <c:strCache>
                <c:ptCount val="1"/>
                <c:pt idx="0">
                  <c:v>KR LM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long'!$Y$2:$Y$18</c:f>
              <c:numCache>
                <c:formatCode>General</c:formatCode>
                <c:ptCount val="17"/>
                <c:pt idx="0">
                  <c:v>8.6951866666666657E-5</c:v>
                </c:pt>
                <c:pt idx="1">
                  <c:v>9.194913333333333E-5</c:v>
                </c:pt>
                <c:pt idx="2">
                  <c:v>8.0377733333333347E-4</c:v>
                </c:pt>
                <c:pt idx="3">
                  <c:v>1.1172733333333334E-3</c:v>
                </c:pt>
                <c:pt idx="4">
                  <c:v>7.1668166666666658E-3</c:v>
                </c:pt>
                <c:pt idx="5">
                  <c:v>2.7587633333333333E-2</c:v>
                </c:pt>
                <c:pt idx="6">
                  <c:v>0.11132733333333333</c:v>
                </c:pt>
                <c:pt idx="7">
                  <c:v>0.37611733333333336</c:v>
                </c:pt>
                <c:pt idx="8">
                  <c:v>1.2214566666666666</c:v>
                </c:pt>
                <c:pt idx="9">
                  <c:v>5.6515433333333336</c:v>
                </c:pt>
                <c:pt idx="10">
                  <c:v>17.5763</c:v>
                </c:pt>
                <c:pt idx="11">
                  <c:v>83.792733333333331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1"/>
          <c:order val="20"/>
          <c:tx>
            <c:strRef>
              <c:f>'GenRmf long'!$Z$1</c:f>
              <c:strCache>
                <c:ptCount val="1"/>
                <c:pt idx="0">
                  <c:v>KR LM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long'!$Z$2:$Z$18</c:f>
              <c:numCache>
                <c:formatCode>General</c:formatCode>
                <c:ptCount val="17"/>
                <c:pt idx="0">
                  <c:v>8.5397066666666663E-5</c:v>
                </c:pt>
                <c:pt idx="1">
                  <c:v>8.5397199999999996E-5</c:v>
                </c:pt>
                <c:pt idx="2">
                  <c:v>5.8023466666666664E-4</c:v>
                </c:pt>
                <c:pt idx="3">
                  <c:v>7.7479366666666661E-4</c:v>
                </c:pt>
                <c:pt idx="4">
                  <c:v>3.6627499999999998E-3</c:v>
                </c:pt>
                <c:pt idx="5">
                  <c:v>1.1421333333333334E-2</c:v>
                </c:pt>
                <c:pt idx="6">
                  <c:v>3.6280633333333333E-2</c:v>
                </c:pt>
                <c:pt idx="7">
                  <c:v>9.3464299999999986E-2</c:v>
                </c:pt>
                <c:pt idx="8">
                  <c:v>0.22817633333333331</c:v>
                </c:pt>
                <c:pt idx="9">
                  <c:v>0.82080866666666663</c:v>
                </c:pt>
                <c:pt idx="10">
                  <c:v>1.8472033333333335</c:v>
                </c:pt>
                <c:pt idx="11">
                  <c:v>5.658126666666667</c:v>
                </c:pt>
                <c:pt idx="12">
                  <c:v>19.299400000000002</c:v>
                </c:pt>
                <c:pt idx="13">
                  <c:v>57.274399999999993</c:v>
                </c:pt>
                <c:pt idx="14">
                  <c:v>180.989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2"/>
          <c:order val="21"/>
          <c:tx>
            <c:strRef>
              <c:f>'GenRmf long'!$AA$1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long'!$AA$2:$AA$18</c:f>
              <c:numCache>
                <c:formatCode>General</c:formatCode>
                <c:ptCount val="17"/>
                <c:pt idx="0">
                  <c:v>5.7523566666666665E-4</c:v>
                </c:pt>
                <c:pt idx="1">
                  <c:v>7.1060466666666674E-4</c:v>
                </c:pt>
                <c:pt idx="2">
                  <c:v>3.7725666666666665E-3</c:v>
                </c:pt>
                <c:pt idx="3">
                  <c:v>6.13292E-3</c:v>
                </c:pt>
                <c:pt idx="4">
                  <c:v>2.6391333333333333E-2</c:v>
                </c:pt>
                <c:pt idx="5">
                  <c:v>9.7505533333333338E-2</c:v>
                </c:pt>
                <c:pt idx="6">
                  <c:v>0.2864606666666667</c:v>
                </c:pt>
                <c:pt idx="7">
                  <c:v>0.79270666666666667</c:v>
                </c:pt>
                <c:pt idx="8">
                  <c:v>2.04237</c:v>
                </c:pt>
                <c:pt idx="9">
                  <c:v>7.310506666666666</c:v>
                </c:pt>
                <c:pt idx="10">
                  <c:v>15.762333333333336</c:v>
                </c:pt>
                <c:pt idx="11">
                  <c:v>48.568966666666661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5"/>
          <c:order val="22"/>
          <c:tx>
            <c:strRef>
              <c:f>'GenRmf long'!$AB$1</c:f>
              <c:strCache>
                <c:ptCount val="1"/>
                <c:pt idx="0">
                  <c:v>EK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long'!$AB$2:$AB$18</c:f>
              <c:numCache>
                <c:formatCode>General</c:formatCode>
                <c:ptCount val="17"/>
                <c:pt idx="0">
                  <c:v>4.2598799999999997E-4</c:v>
                </c:pt>
                <c:pt idx="1">
                  <c:v>6.3809333333333332E-4</c:v>
                </c:pt>
                <c:pt idx="2">
                  <c:v>7.5338566666666657E-3</c:v>
                </c:pt>
                <c:pt idx="3">
                  <c:v>1.4606733333333335E-2</c:v>
                </c:pt>
                <c:pt idx="4">
                  <c:v>0.12550466666666668</c:v>
                </c:pt>
                <c:pt idx="5">
                  <c:v>0.49198366666666665</c:v>
                </c:pt>
                <c:pt idx="6">
                  <c:v>2.0556233333333331</c:v>
                </c:pt>
                <c:pt idx="7">
                  <c:v>9.923236666666666</c:v>
                </c:pt>
                <c:pt idx="8">
                  <c:v>37.060833333333335</c:v>
                </c:pt>
                <c:pt idx="9">
                  <c:v>225.81066666666666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'GenRmf long'!$AC$1</c:f>
              <c:strCache>
                <c:ptCount val="1"/>
                <c:pt idx="0">
                  <c:v>GT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long'!$AC$2:$AC$18</c:f>
              <c:numCache>
                <c:formatCode>General</c:formatCode>
                <c:ptCount val="17"/>
                <c:pt idx="0">
                  <c:v>5.2404533333333338E-4</c:v>
                </c:pt>
                <c:pt idx="1">
                  <c:v>5.8478933333333332E-4</c:v>
                </c:pt>
                <c:pt idx="2">
                  <c:v>2.3705866666666668E-3</c:v>
                </c:pt>
                <c:pt idx="3">
                  <c:v>3.7422733333333335E-3</c:v>
                </c:pt>
                <c:pt idx="4">
                  <c:v>1.2512866666666669E-2</c:v>
                </c:pt>
                <c:pt idx="5">
                  <c:v>3.1066333333333335E-2</c:v>
                </c:pt>
                <c:pt idx="6">
                  <c:v>7.913983333333334E-2</c:v>
                </c:pt>
                <c:pt idx="7">
                  <c:v>0.15105399999999999</c:v>
                </c:pt>
                <c:pt idx="8">
                  <c:v>0.37694299999999997</c:v>
                </c:pt>
                <c:pt idx="9">
                  <c:v>1.2863066666666667</c:v>
                </c:pt>
                <c:pt idx="10">
                  <c:v>2.7391799999999997</c:v>
                </c:pt>
                <c:pt idx="11">
                  <c:v>9.0664966666666658</c:v>
                </c:pt>
                <c:pt idx="12">
                  <c:v>36.643066666666662</c:v>
                </c:pt>
                <c:pt idx="13">
                  <c:v>132.37133333333333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'GenRmf long'!$AD$1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long'!$C$2:$C$18</c:f>
              <c:numCache>
                <c:formatCode>General</c:formatCode>
                <c:ptCount val="1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527796</c:v>
                </c:pt>
                <c:pt idx="16">
                  <c:v>1048576</c:v>
                </c:pt>
              </c:numCache>
            </c:numRef>
          </c:xVal>
          <c:yVal>
            <c:numRef>
              <c:f>'GenRmf long'!$AD$2:$AD$18</c:f>
              <c:numCache>
                <c:formatCode>General</c:formatCode>
                <c:ptCount val="17"/>
                <c:pt idx="0">
                  <c:v>1.5869033333333333E-4</c:v>
                </c:pt>
                <c:pt idx="1">
                  <c:v>2.1499266666666667E-4</c:v>
                </c:pt>
                <c:pt idx="2">
                  <c:v>1.26475E-3</c:v>
                </c:pt>
                <c:pt idx="3">
                  <c:v>2.003343333333333E-3</c:v>
                </c:pt>
                <c:pt idx="4">
                  <c:v>9.7850633333333315E-3</c:v>
                </c:pt>
                <c:pt idx="5">
                  <c:v>1.9859533333333335E-2</c:v>
                </c:pt>
                <c:pt idx="6">
                  <c:v>4.6478199999999997E-2</c:v>
                </c:pt>
                <c:pt idx="7">
                  <c:v>0.21052400000000002</c:v>
                </c:pt>
                <c:pt idx="8">
                  <c:v>0.53478000000000003</c:v>
                </c:pt>
                <c:pt idx="9">
                  <c:v>1.80975</c:v>
                </c:pt>
                <c:pt idx="10">
                  <c:v>4.1862600000000008</c:v>
                </c:pt>
                <c:pt idx="11">
                  <c:v>13.451366666666665</c:v>
                </c:pt>
                <c:pt idx="12">
                  <c:v>57.833566666666663</c:v>
                </c:pt>
                <c:pt idx="13">
                  <c:v>180.16833333333332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8608"/>
        <c:axId val="120791808"/>
      </c:scatterChart>
      <c:valAx>
        <c:axId val="12038860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91808"/>
        <c:crosses val="autoZero"/>
        <c:crossBetween val="midCat"/>
      </c:valAx>
      <c:valAx>
        <c:axId val="1207918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8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'GenRmf flat'!$F$1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flat'!$F$2:$F$17</c:f>
              <c:numCache>
                <c:formatCode>General</c:formatCode>
                <c:ptCount val="16"/>
                <c:pt idx="0">
                  <c:v>9.439203333333334E-6</c:v>
                </c:pt>
                <c:pt idx="1">
                  <c:v>1.7212633333333335E-5</c:v>
                </c:pt>
                <c:pt idx="2">
                  <c:v>4.0310933333333334E-5</c:v>
                </c:pt>
                <c:pt idx="3">
                  <c:v>4.6540766666666663E-4</c:v>
                </c:pt>
                <c:pt idx="4">
                  <c:v>1.3161566666666667E-3</c:v>
                </c:pt>
                <c:pt idx="5">
                  <c:v>4.1852299999999999E-3</c:v>
                </c:pt>
                <c:pt idx="6">
                  <c:v>3.1191966666666668E-2</c:v>
                </c:pt>
                <c:pt idx="7">
                  <c:v>0.17699633333333334</c:v>
                </c:pt>
                <c:pt idx="8">
                  <c:v>0.61142200000000002</c:v>
                </c:pt>
                <c:pt idx="9">
                  <c:v>3.0146066666666669</c:v>
                </c:pt>
                <c:pt idx="10">
                  <c:v>14.278700000000001</c:v>
                </c:pt>
                <c:pt idx="11">
                  <c:v>88.949566666666669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'GenRmf flat'!$G$1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flat'!$G$2:$G$17</c:f>
              <c:numCache>
                <c:formatCode>General</c:formatCode>
                <c:ptCount val="16"/>
                <c:pt idx="0">
                  <c:v>1.4880610000000002E-5</c:v>
                </c:pt>
                <c:pt idx="1">
                  <c:v>2.1543566666666668E-5</c:v>
                </c:pt>
                <c:pt idx="2">
                  <c:v>4.6196500000000004E-5</c:v>
                </c:pt>
                <c:pt idx="3">
                  <c:v>2.7240400000000002E-4</c:v>
                </c:pt>
                <c:pt idx="4">
                  <c:v>6.0144300000000001E-4</c:v>
                </c:pt>
                <c:pt idx="5">
                  <c:v>1.4408666666666668E-3</c:v>
                </c:pt>
                <c:pt idx="6">
                  <c:v>6.5360299999999991E-3</c:v>
                </c:pt>
                <c:pt idx="7">
                  <c:v>2.2350033333333335E-2</c:v>
                </c:pt>
                <c:pt idx="8">
                  <c:v>6.6030699999999998E-2</c:v>
                </c:pt>
                <c:pt idx="9">
                  <c:v>0.21552766666666667</c:v>
                </c:pt>
                <c:pt idx="10">
                  <c:v>0.6401376666666666</c:v>
                </c:pt>
                <c:pt idx="11">
                  <c:v>2.5243533333333334</c:v>
                </c:pt>
                <c:pt idx="12">
                  <c:v>12.026866666666669</c:v>
                </c:pt>
                <c:pt idx="13">
                  <c:v>36.997566666666671</c:v>
                </c:pt>
                <c:pt idx="14">
                  <c:v>109.84433333333334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'GenRmf flat'!$H$1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flat'!$H$2:$H$17</c:f>
              <c:numCache>
                <c:formatCode>General</c:formatCode>
                <c:ptCount val="16"/>
                <c:pt idx="0">
                  <c:v>2.2209866666666669E-5</c:v>
                </c:pt>
                <c:pt idx="1">
                  <c:v>4.4863933333333329E-5</c:v>
                </c:pt>
                <c:pt idx="2">
                  <c:v>1.1082736666666666E-4</c:v>
                </c:pt>
                <c:pt idx="3">
                  <c:v>1.0726233333333334E-3</c:v>
                </c:pt>
                <c:pt idx="4">
                  <c:v>2.7776766666666665E-3</c:v>
                </c:pt>
                <c:pt idx="5">
                  <c:v>9.2276433333333321E-3</c:v>
                </c:pt>
                <c:pt idx="6">
                  <c:v>5.6178766666666664E-2</c:v>
                </c:pt>
                <c:pt idx="7">
                  <c:v>0.34771066666666667</c:v>
                </c:pt>
                <c:pt idx="8">
                  <c:v>0.236927</c:v>
                </c:pt>
                <c:pt idx="9">
                  <c:v>1.7457099999999999</c:v>
                </c:pt>
                <c:pt idx="10">
                  <c:v>29.332033333333332</c:v>
                </c:pt>
                <c:pt idx="11">
                  <c:v>56.852733333333333</c:v>
                </c:pt>
                <c:pt idx="12">
                  <c:v>58.285133333333334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'GenRmf flat'!$I$1</c:f>
              <c:strCache>
                <c:ptCount val="1"/>
                <c:pt idx="0">
                  <c:v>GT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flat'!$I$2:$I$17</c:f>
              <c:numCache>
                <c:formatCode>General</c:formatCode>
                <c:ptCount val="16"/>
                <c:pt idx="0">
                  <c:v>1.8434166666666667E-5</c:v>
                </c:pt>
                <c:pt idx="1">
                  <c:v>2.7429166666666668E-5</c:v>
                </c:pt>
                <c:pt idx="2">
                  <c:v>5.230423333333334E-5</c:v>
                </c:pt>
                <c:pt idx="3">
                  <c:v>5.8689566666666668E-4</c:v>
                </c:pt>
                <c:pt idx="4">
                  <c:v>1.4770666666666665E-3</c:v>
                </c:pt>
                <c:pt idx="5">
                  <c:v>5.0913900000000003E-3</c:v>
                </c:pt>
                <c:pt idx="6">
                  <c:v>3.5166766666666661E-2</c:v>
                </c:pt>
                <c:pt idx="7">
                  <c:v>0.19947200000000001</c:v>
                </c:pt>
                <c:pt idx="8">
                  <c:v>0.70295833333333346</c:v>
                </c:pt>
                <c:pt idx="9">
                  <c:v>3.5860099999999999</c:v>
                </c:pt>
                <c:pt idx="10">
                  <c:v>17.215766666666667</c:v>
                </c:pt>
                <c:pt idx="11">
                  <c:v>105.31566666666667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'GenRmf flat'!$J$1</c:f>
              <c:strCache>
                <c:ptCount val="1"/>
                <c:pt idx="0">
                  <c:v>GT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flat'!$J$2:$J$17</c:f>
              <c:numCache>
                <c:formatCode>General</c:formatCode>
                <c:ptCount val="16"/>
                <c:pt idx="0">
                  <c:v>2.0766200000000001E-5</c:v>
                </c:pt>
                <c:pt idx="1">
                  <c:v>2.8872833333333332E-5</c:v>
                </c:pt>
                <c:pt idx="2">
                  <c:v>4.730703333333334E-5</c:v>
                </c:pt>
                <c:pt idx="3">
                  <c:v>1.0082163333333333E-3</c:v>
                </c:pt>
                <c:pt idx="4">
                  <c:v>6.684056666666667E-4</c:v>
                </c:pt>
                <c:pt idx="5">
                  <c:v>1.5793433333333334E-3</c:v>
                </c:pt>
                <c:pt idx="6">
                  <c:v>8.9072666666666668E-3</c:v>
                </c:pt>
                <c:pt idx="7">
                  <c:v>2.8437500000000001E-2</c:v>
                </c:pt>
                <c:pt idx="8">
                  <c:v>8.4576833333333337E-2</c:v>
                </c:pt>
                <c:pt idx="9">
                  <c:v>0.26092766666666667</c:v>
                </c:pt>
                <c:pt idx="10">
                  <c:v>0.8689110000000001</c:v>
                </c:pt>
                <c:pt idx="11">
                  <c:v>4.1374366666666669</c:v>
                </c:pt>
                <c:pt idx="12">
                  <c:v>14.962333333333333</c:v>
                </c:pt>
                <c:pt idx="13">
                  <c:v>54.335900000000002</c:v>
                </c:pt>
                <c:pt idx="14">
                  <c:v>181.03833333333333</c:v>
                </c:pt>
                <c:pt idx="1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'GenRmf flat'!$K$1</c:f>
              <c:strCache>
                <c:ptCount val="1"/>
                <c:pt idx="0">
                  <c:v>GT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flat'!$K$2:$K$17</c:f>
              <c:numCache>
                <c:formatCode>General</c:formatCode>
                <c:ptCount val="16"/>
                <c:pt idx="0">
                  <c:v>1.5324863333333331E-5</c:v>
                </c:pt>
                <c:pt idx="1">
                  <c:v>1.7545866666666667E-5</c:v>
                </c:pt>
                <c:pt idx="2">
                  <c:v>3.1316000000000003E-5</c:v>
                </c:pt>
                <c:pt idx="3">
                  <c:v>1.2370966666666667E-4</c:v>
                </c:pt>
                <c:pt idx="4">
                  <c:v>2.6696333333333337E-4</c:v>
                </c:pt>
                <c:pt idx="5">
                  <c:v>5.4747499999999996E-4</c:v>
                </c:pt>
                <c:pt idx="6">
                  <c:v>2.0930633333333336E-3</c:v>
                </c:pt>
                <c:pt idx="7">
                  <c:v>7.6443266666666662E-3</c:v>
                </c:pt>
                <c:pt idx="8">
                  <c:v>1.7937866666666667E-2</c:v>
                </c:pt>
                <c:pt idx="9">
                  <c:v>5.8765600000000001E-2</c:v>
                </c:pt>
                <c:pt idx="10">
                  <c:v>0.19188300000000003</c:v>
                </c:pt>
                <c:pt idx="11">
                  <c:v>0.80982033333333325</c:v>
                </c:pt>
                <c:pt idx="12">
                  <c:v>2.8014766666666664</c:v>
                </c:pt>
                <c:pt idx="13">
                  <c:v>12.067033333333335</c:v>
                </c:pt>
                <c:pt idx="14">
                  <c:v>36.680866666666667</c:v>
                </c:pt>
                <c:pt idx="15">
                  <c:v>125.72266666666667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'GenRmf flat'!$L$1</c:f>
              <c:strCache>
                <c:ptCount val="1"/>
                <c:pt idx="0">
                  <c:v>GT D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flat'!$L$2:$L$17</c:f>
              <c:numCache>
                <c:formatCode>General</c:formatCode>
                <c:ptCount val="16"/>
                <c:pt idx="0">
                  <c:v>8.7396033333333342E-5</c:v>
                </c:pt>
                <c:pt idx="1">
                  <c:v>2.4764066666666668E-4</c:v>
                </c:pt>
                <c:pt idx="2">
                  <c:v>6.524166666666666E-4</c:v>
                </c:pt>
                <c:pt idx="3">
                  <c:v>6.9716999999999999E-3</c:v>
                </c:pt>
                <c:pt idx="4">
                  <c:v>1.8692566666666667E-2</c:v>
                </c:pt>
                <c:pt idx="5">
                  <c:v>5.4880833333333344E-2</c:v>
                </c:pt>
                <c:pt idx="6">
                  <c:v>0.35153400000000001</c:v>
                </c:pt>
                <c:pt idx="7">
                  <c:v>1.8239233333333333</c:v>
                </c:pt>
                <c:pt idx="8">
                  <c:v>1.4308000000000003</c:v>
                </c:pt>
                <c:pt idx="9">
                  <c:v>10.433033333333334</c:v>
                </c:pt>
                <c:pt idx="10">
                  <c:v>127.97066666666666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'GenRmf flat'!$M$1</c:f>
              <c:strCache>
                <c:ptCount val="1"/>
                <c:pt idx="0">
                  <c:v>GT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flat'!$M$2:$M$17</c:f>
              <c:numCache>
                <c:formatCode>General</c:formatCode>
                <c:ptCount val="16"/>
                <c:pt idx="0">
                  <c:v>5.8745266666666668E-5</c:v>
                </c:pt>
                <c:pt idx="1">
                  <c:v>9.450336666666666E-5</c:v>
                </c:pt>
                <c:pt idx="2">
                  <c:v>1.9766866666666666E-4</c:v>
                </c:pt>
                <c:pt idx="3">
                  <c:v>1.4478666666666664E-3</c:v>
                </c:pt>
                <c:pt idx="4">
                  <c:v>3.4515333333333333E-3</c:v>
                </c:pt>
                <c:pt idx="5">
                  <c:v>1.0111966666666666E-2</c:v>
                </c:pt>
                <c:pt idx="6">
                  <c:v>5.9864533333333338E-2</c:v>
                </c:pt>
                <c:pt idx="7">
                  <c:v>0.29572700000000002</c:v>
                </c:pt>
                <c:pt idx="8">
                  <c:v>0.96390500000000001</c:v>
                </c:pt>
                <c:pt idx="9">
                  <c:v>4.6178300000000005</c:v>
                </c:pt>
                <c:pt idx="10">
                  <c:v>22.477566666666664</c:v>
                </c:pt>
                <c:pt idx="11">
                  <c:v>138.50800000000001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'GenRmf flat'!$N$1</c:f>
              <c:strCache>
                <c:ptCount val="1"/>
                <c:pt idx="0">
                  <c:v>GT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flat'!$N$2:$N$17</c:f>
              <c:numCache>
                <c:formatCode>General</c:formatCode>
                <c:ptCount val="16"/>
                <c:pt idx="0">
                  <c:v>5.07497E-5</c:v>
                </c:pt>
                <c:pt idx="1">
                  <c:v>8.6285599999999993E-5</c:v>
                </c:pt>
                <c:pt idx="2">
                  <c:v>1.8256533333333333E-4</c:v>
                </c:pt>
                <c:pt idx="3">
                  <c:v>6.1922400000000008E-3</c:v>
                </c:pt>
                <c:pt idx="4">
                  <c:v>1.7656900000000001E-3</c:v>
                </c:pt>
                <c:pt idx="5">
                  <c:v>3.6449833333333337E-3</c:v>
                </c:pt>
                <c:pt idx="6">
                  <c:v>1.4012366666666666E-2</c:v>
                </c:pt>
                <c:pt idx="7">
                  <c:v>3.2288000000000004E-2</c:v>
                </c:pt>
                <c:pt idx="8">
                  <c:v>9.5217433333333337E-2</c:v>
                </c:pt>
                <c:pt idx="9">
                  <c:v>0.27925833333333333</c:v>
                </c:pt>
                <c:pt idx="10">
                  <c:v>0.67230833333333317</c:v>
                </c:pt>
                <c:pt idx="11">
                  <c:v>3.0776699999999999</c:v>
                </c:pt>
                <c:pt idx="12">
                  <c:v>10.2616</c:v>
                </c:pt>
                <c:pt idx="13">
                  <c:v>37.052866666666667</c:v>
                </c:pt>
                <c:pt idx="14">
                  <c:v>134.30133333333333</c:v>
                </c:pt>
                <c:pt idx="15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'GenRmf flat'!$O$1</c:f>
              <c:strCache>
                <c:ptCount val="1"/>
                <c:pt idx="0">
                  <c:v>GT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flat'!$O$2:$O$17</c:f>
              <c:numCache>
                <c:formatCode>General</c:formatCode>
                <c:ptCount val="16"/>
                <c:pt idx="0">
                  <c:v>5.74127E-5</c:v>
                </c:pt>
                <c:pt idx="1">
                  <c:v>8.2398866666666661E-5</c:v>
                </c:pt>
                <c:pt idx="2">
                  <c:v>1.4303166666666667E-4</c:v>
                </c:pt>
                <c:pt idx="3">
                  <c:v>6.37869E-4</c:v>
                </c:pt>
                <c:pt idx="4">
                  <c:v>1.2020033333333333E-3</c:v>
                </c:pt>
                <c:pt idx="5">
                  <c:v>2.5458099999999999E-3</c:v>
                </c:pt>
                <c:pt idx="6">
                  <c:v>8.2843066666666663E-3</c:v>
                </c:pt>
                <c:pt idx="7">
                  <c:v>2.5236566666666665E-2</c:v>
                </c:pt>
                <c:pt idx="8">
                  <c:v>5.6017433333333339E-2</c:v>
                </c:pt>
                <c:pt idx="9">
                  <c:v>0.17604166666666665</c:v>
                </c:pt>
                <c:pt idx="10">
                  <c:v>0.56721100000000002</c:v>
                </c:pt>
                <c:pt idx="11">
                  <c:v>1.9957666666666665</c:v>
                </c:pt>
                <c:pt idx="12">
                  <c:v>7.0205566666666668</c:v>
                </c:pt>
                <c:pt idx="13">
                  <c:v>23.478400000000004</c:v>
                </c:pt>
                <c:pt idx="14">
                  <c:v>74.608500000000006</c:v>
                </c:pt>
                <c:pt idx="15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'GenRmf flat'!$P$1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flat'!$P$2:$P$17</c:f>
              <c:numCache>
                <c:formatCode>General</c:formatCode>
                <c:ptCount val="16"/>
                <c:pt idx="0">
                  <c:v>9.2482166666666679E-4</c:v>
                </c:pt>
                <c:pt idx="1">
                  <c:v>5.1357133333333332E-3</c:v>
                </c:pt>
                <c:pt idx="2">
                  <c:v>1.0398666666666665E-2</c:v>
                </c:pt>
                <c:pt idx="3">
                  <c:v>0.10196040000000001</c:v>
                </c:pt>
                <c:pt idx="4">
                  <c:v>0.27430233333333337</c:v>
                </c:pt>
                <c:pt idx="5">
                  <c:v>0.9369816666666666</c:v>
                </c:pt>
                <c:pt idx="6">
                  <c:v>5.5750766666666669</c:v>
                </c:pt>
                <c:pt idx="7">
                  <c:v>151.38533333333334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'GenRmf flat'!$Q$1</c:f>
              <c:strCache>
                <c:ptCount val="1"/>
                <c:pt idx="0">
                  <c:v>KR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flat'!$Q$2:$Q$17</c:f>
              <c:numCache>
                <c:formatCode>General</c:formatCode>
                <c:ptCount val="16"/>
                <c:pt idx="0">
                  <c:v>9.9189366666666673E-4</c:v>
                </c:pt>
                <c:pt idx="1">
                  <c:v>3.1698999999999998E-3</c:v>
                </c:pt>
                <c:pt idx="2">
                  <c:v>7.8918300000000007E-3</c:v>
                </c:pt>
                <c:pt idx="3">
                  <c:v>0.101455</c:v>
                </c:pt>
                <c:pt idx="4">
                  <c:v>0.28587733333333332</c:v>
                </c:pt>
                <c:pt idx="5">
                  <c:v>1.00962</c:v>
                </c:pt>
                <c:pt idx="6">
                  <c:v>6.3663566666666673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'GenRmf flat'!$R$1</c:f>
              <c:strCache>
                <c:ptCount val="1"/>
                <c:pt idx="0">
                  <c:v>KR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flat'!$R$2:$R$17</c:f>
              <c:numCache>
                <c:formatCode>General</c:formatCode>
                <c:ptCount val="16"/>
                <c:pt idx="0">
                  <c:v>1.0740733333333332E-3</c:v>
                </c:pt>
                <c:pt idx="1">
                  <c:v>3.409223333333333E-3</c:v>
                </c:pt>
                <c:pt idx="2">
                  <c:v>8.6333366666666665E-3</c:v>
                </c:pt>
                <c:pt idx="3">
                  <c:v>0.102404</c:v>
                </c:pt>
                <c:pt idx="4">
                  <c:v>0.27740599999999999</c:v>
                </c:pt>
                <c:pt idx="5">
                  <c:v>0.96582066666666666</c:v>
                </c:pt>
                <c:pt idx="6">
                  <c:v>5.6563633333333323</c:v>
                </c:pt>
                <c:pt idx="7">
                  <c:v>172.75833333333333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'GenRmf flat'!$S$1</c:f>
              <c:strCache>
                <c:ptCount val="1"/>
                <c:pt idx="0">
                  <c:v>KR LM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flat'!$S$2:$S$17</c:f>
              <c:numCache>
                <c:formatCode>General</c:formatCode>
                <c:ptCount val="16"/>
                <c:pt idx="0">
                  <c:v>5.74127E-5</c:v>
                </c:pt>
                <c:pt idx="1">
                  <c:v>1.2559733333333332E-4</c:v>
                </c:pt>
                <c:pt idx="2">
                  <c:v>2.6041133333333332E-4</c:v>
                </c:pt>
                <c:pt idx="3">
                  <c:v>2.5796833333333337E-3</c:v>
                </c:pt>
                <c:pt idx="4">
                  <c:v>7.3245000000000003E-3</c:v>
                </c:pt>
                <c:pt idx="5">
                  <c:v>2.4196833333333334E-2</c:v>
                </c:pt>
                <c:pt idx="6">
                  <c:v>0.19712566666666667</c:v>
                </c:pt>
                <c:pt idx="7">
                  <c:v>1.2300700000000002</c:v>
                </c:pt>
                <c:pt idx="8">
                  <c:v>0.78713966666666657</c:v>
                </c:pt>
                <c:pt idx="9">
                  <c:v>6.5996199999999989</c:v>
                </c:pt>
                <c:pt idx="10">
                  <c:v>168.58899999999997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'GenRmf flat'!$T$1</c:f>
              <c:strCache>
                <c:ptCount val="1"/>
                <c:pt idx="0">
                  <c:v>KR LM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flat'!$T$2:$T$17</c:f>
              <c:numCache>
                <c:formatCode>General</c:formatCode>
                <c:ptCount val="16"/>
                <c:pt idx="0">
                  <c:v>5.2637533333333332E-5</c:v>
                </c:pt>
                <c:pt idx="1">
                  <c:v>8.8506433333333323E-5</c:v>
                </c:pt>
                <c:pt idx="2">
                  <c:v>1.4736299999999999E-4</c:v>
                </c:pt>
                <c:pt idx="3">
                  <c:v>8.6318899999999999E-4</c:v>
                </c:pt>
                <c:pt idx="4">
                  <c:v>1.9033933333333336E-3</c:v>
                </c:pt>
                <c:pt idx="5">
                  <c:v>5.6264399999999999E-3</c:v>
                </c:pt>
                <c:pt idx="6">
                  <c:v>3.6906366666666669E-2</c:v>
                </c:pt>
                <c:pt idx="7">
                  <c:v>0.18141133333333334</c:v>
                </c:pt>
                <c:pt idx="8">
                  <c:v>0.60583066666666674</c:v>
                </c:pt>
                <c:pt idx="9">
                  <c:v>2.9106400000000003</c:v>
                </c:pt>
                <c:pt idx="10">
                  <c:v>14.7904</c:v>
                </c:pt>
                <c:pt idx="11">
                  <c:v>89.843100000000007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'GenRmf flat'!$U$1</c:f>
              <c:strCache>
                <c:ptCount val="1"/>
                <c:pt idx="0">
                  <c:v>KR LM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flat'!$U$2:$U$17</c:f>
              <c:numCache>
                <c:formatCode>General</c:formatCode>
                <c:ptCount val="16"/>
                <c:pt idx="0">
                  <c:v>5.9300533333333333E-5</c:v>
                </c:pt>
                <c:pt idx="1">
                  <c:v>1.4902866666666666E-4</c:v>
                </c:pt>
                <c:pt idx="2">
                  <c:v>2.9028366666666665E-4</c:v>
                </c:pt>
                <c:pt idx="3">
                  <c:v>8.7140666666666667E-4</c:v>
                </c:pt>
                <c:pt idx="4">
                  <c:v>4.9503699999999999E-3</c:v>
                </c:pt>
                <c:pt idx="5">
                  <c:v>1.5484133333333332E-2</c:v>
                </c:pt>
                <c:pt idx="6">
                  <c:v>7.888613333333333E-2</c:v>
                </c:pt>
                <c:pt idx="7">
                  <c:v>0.36570033333333329</c:v>
                </c:pt>
                <c:pt idx="8">
                  <c:v>1.2600499999999999</c:v>
                </c:pt>
                <c:pt idx="9">
                  <c:v>5.3123966666666673</c:v>
                </c:pt>
                <c:pt idx="10">
                  <c:v>22.631233333333338</c:v>
                </c:pt>
                <c:pt idx="11">
                  <c:v>107.98899999999999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'GenRmf flat'!$V$1</c:f>
              <c:strCache>
                <c:ptCount val="1"/>
                <c:pt idx="0">
                  <c:v>KR LM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flat'!$V$2:$V$17</c:f>
              <c:numCache>
                <c:formatCode>General</c:formatCode>
                <c:ptCount val="16"/>
                <c:pt idx="0">
                  <c:v>5.2637566666666672E-5</c:v>
                </c:pt>
                <c:pt idx="1">
                  <c:v>7.3737000000000002E-5</c:v>
                </c:pt>
                <c:pt idx="2">
                  <c:v>1.2382033333333334E-4</c:v>
                </c:pt>
                <c:pt idx="3">
                  <c:v>5.5091733333333332E-4</c:v>
                </c:pt>
                <c:pt idx="4">
                  <c:v>4.0116666666666669E-3</c:v>
                </c:pt>
                <c:pt idx="5">
                  <c:v>1.2442333333333333E-2</c:v>
                </c:pt>
                <c:pt idx="6">
                  <c:v>5.5324933333333326E-2</c:v>
                </c:pt>
                <c:pt idx="7">
                  <c:v>0.23030533333333333</c:v>
                </c:pt>
                <c:pt idx="8">
                  <c:v>0.79410900000000006</c:v>
                </c:pt>
                <c:pt idx="9">
                  <c:v>2.9304733333333335</c:v>
                </c:pt>
                <c:pt idx="10">
                  <c:v>10.189233333333332</c:v>
                </c:pt>
                <c:pt idx="11">
                  <c:v>39.328033333333337</c:v>
                </c:pt>
                <c:pt idx="12">
                  <c:v>145.86966666666669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'GenRmf flat'!$W$1</c:f>
              <c:strCache>
                <c:ptCount val="1"/>
                <c:pt idx="0">
                  <c:v>KR LM D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flat'!$W$2:$W$17</c:f>
              <c:numCache>
                <c:formatCode>General</c:formatCode>
                <c:ptCount val="16"/>
                <c:pt idx="0">
                  <c:v>1.3603603333333332E-4</c:v>
                </c:pt>
                <c:pt idx="1">
                  <c:v>2.605226666666666E-4</c:v>
                </c:pt>
                <c:pt idx="2">
                  <c:v>6.6130066666666672E-4</c:v>
                </c:pt>
                <c:pt idx="3">
                  <c:v>7.218563333333333E-3</c:v>
                </c:pt>
                <c:pt idx="4">
                  <c:v>1.9773733333333335E-2</c:v>
                </c:pt>
                <c:pt idx="5">
                  <c:v>6.5377599999999994E-2</c:v>
                </c:pt>
                <c:pt idx="6">
                  <c:v>0.52589600000000003</c:v>
                </c:pt>
                <c:pt idx="7">
                  <c:v>2.7250300000000003</c:v>
                </c:pt>
                <c:pt idx="8">
                  <c:v>2.3529100000000001</c:v>
                </c:pt>
                <c:pt idx="9">
                  <c:v>15.724699999999999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'GenRmf flat'!$X$1</c:f>
              <c:strCache>
                <c:ptCount val="1"/>
                <c:pt idx="0">
                  <c:v>KR LM D GRC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flat'!$X$2:$X$17</c:f>
              <c:numCache>
                <c:formatCode>General</c:formatCode>
                <c:ptCount val="16"/>
                <c:pt idx="0">
                  <c:v>1.9622446666666665E-4</c:v>
                </c:pt>
                <c:pt idx="1">
                  <c:v>1.7723499999999998E-4</c:v>
                </c:pt>
                <c:pt idx="2">
                  <c:v>3.7334899999999998E-4</c:v>
                </c:pt>
                <c:pt idx="3">
                  <c:v>2.4161066666666662E-3</c:v>
                </c:pt>
                <c:pt idx="4">
                  <c:v>5.5452633333333322E-3</c:v>
                </c:pt>
                <c:pt idx="5">
                  <c:v>1.7499566666666664E-2</c:v>
                </c:pt>
                <c:pt idx="6">
                  <c:v>0.11265700000000001</c:v>
                </c:pt>
                <c:pt idx="7">
                  <c:v>0.58376366666666668</c:v>
                </c:pt>
                <c:pt idx="8">
                  <c:v>1.9450433333333335</c:v>
                </c:pt>
                <c:pt idx="9">
                  <c:v>9.4608633333333341</c:v>
                </c:pt>
                <c:pt idx="10">
                  <c:v>49.425466666666672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'GenRmf flat'!$Y$1</c:f>
              <c:strCache>
                <c:ptCount val="1"/>
                <c:pt idx="0">
                  <c:v>KR LM D GRP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flat'!$Y$2:$Y$17</c:f>
              <c:numCache>
                <c:formatCode>General</c:formatCode>
                <c:ptCount val="16"/>
                <c:pt idx="0">
                  <c:v>1.2148833333333332E-4</c:v>
                </c:pt>
                <c:pt idx="1">
                  <c:v>3.1438166666666667E-4</c:v>
                </c:pt>
                <c:pt idx="2">
                  <c:v>6.5485966666666668E-4</c:v>
                </c:pt>
                <c:pt idx="3">
                  <c:v>4.8667500000000004E-3</c:v>
                </c:pt>
                <c:pt idx="4">
                  <c:v>1.28281E-2</c:v>
                </c:pt>
                <c:pt idx="5">
                  <c:v>4.2627733333333334E-2</c:v>
                </c:pt>
                <c:pt idx="6">
                  <c:v>0.23222500000000001</c:v>
                </c:pt>
                <c:pt idx="7">
                  <c:v>1.0531733333333335</c:v>
                </c:pt>
                <c:pt idx="8">
                  <c:v>3.6635433333333332</c:v>
                </c:pt>
                <c:pt idx="9">
                  <c:v>15.963566666666665</c:v>
                </c:pt>
                <c:pt idx="10">
                  <c:v>72.624600000000001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'GenRmf flat'!$Z$1</c:f>
              <c:strCache>
                <c:ptCount val="1"/>
                <c:pt idx="0">
                  <c:v>KR LM D GRN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flat'!$Z$2:$Z$17</c:f>
              <c:numCache>
                <c:formatCode>General</c:formatCode>
                <c:ptCount val="16"/>
                <c:pt idx="0">
                  <c:v>8.4730900000000006E-5</c:v>
                </c:pt>
                <c:pt idx="1">
                  <c:v>3.0227700000000005E-4</c:v>
                </c:pt>
                <c:pt idx="2">
                  <c:v>6.4830766666666673E-4</c:v>
                </c:pt>
                <c:pt idx="3">
                  <c:v>4.2197800000000002E-3</c:v>
                </c:pt>
                <c:pt idx="4">
                  <c:v>1.10721E-2</c:v>
                </c:pt>
                <c:pt idx="5">
                  <c:v>3.6097033333333334E-2</c:v>
                </c:pt>
                <c:pt idx="6">
                  <c:v>1.7925533333333337E-2</c:v>
                </c:pt>
                <c:pt idx="7">
                  <c:v>0.71424333333333345</c:v>
                </c:pt>
                <c:pt idx="8">
                  <c:v>0.13264066666666666</c:v>
                </c:pt>
                <c:pt idx="9">
                  <c:v>9.1124166666666664</c:v>
                </c:pt>
                <c:pt idx="10">
                  <c:v>36.276833333333336</c:v>
                </c:pt>
                <c:pt idx="11">
                  <c:v>128.90200000000002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'GenRmf flat'!$AA$1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flat'!$AA$2:$AA$17</c:f>
              <c:numCache>
                <c:formatCode>General</c:formatCode>
                <c:ptCount val="16"/>
                <c:pt idx="0">
                  <c:v>6.1021600000000012E-4</c:v>
                </c:pt>
                <c:pt idx="1">
                  <c:v>1.38123E-3</c:v>
                </c:pt>
                <c:pt idx="2">
                  <c:v>3.1275933333333333E-3</c:v>
                </c:pt>
                <c:pt idx="3">
                  <c:v>1.6109833333333334E-2</c:v>
                </c:pt>
                <c:pt idx="4">
                  <c:v>3.1885166666666666E-2</c:v>
                </c:pt>
                <c:pt idx="5">
                  <c:v>8.1808900000000004E-2</c:v>
                </c:pt>
                <c:pt idx="6">
                  <c:v>0.34386333333333335</c:v>
                </c:pt>
                <c:pt idx="7">
                  <c:v>1.1531633333333333</c:v>
                </c:pt>
                <c:pt idx="8">
                  <c:v>2.8574600000000001</c:v>
                </c:pt>
                <c:pt idx="9">
                  <c:v>8.0682333333333336</c:v>
                </c:pt>
                <c:pt idx="10">
                  <c:v>30.1861</c:v>
                </c:pt>
                <c:pt idx="11">
                  <c:v>122.866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'GenRmf flat'!$AB$1</c:f>
              <c:strCache>
                <c:ptCount val="1"/>
                <c:pt idx="0">
                  <c:v>EK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flat'!$AB$2:$AB$17</c:f>
              <c:numCache>
                <c:formatCode>General</c:formatCode>
                <c:ptCount val="16"/>
                <c:pt idx="0">
                  <c:v>4.7518300000000006E-4</c:v>
                </c:pt>
                <c:pt idx="1">
                  <c:v>1.3806866666666664E-3</c:v>
                </c:pt>
                <c:pt idx="2">
                  <c:v>3.3387199999999999E-3</c:v>
                </c:pt>
                <c:pt idx="3">
                  <c:v>3.9699066666666671E-2</c:v>
                </c:pt>
                <c:pt idx="4">
                  <c:v>0.11644333333333333</c:v>
                </c:pt>
                <c:pt idx="5">
                  <c:v>0.36323633333333333</c:v>
                </c:pt>
                <c:pt idx="6">
                  <c:v>2.4961000000000002</c:v>
                </c:pt>
                <c:pt idx="7">
                  <c:v>11.803366666666667</c:v>
                </c:pt>
                <c:pt idx="8">
                  <c:v>41.746366666666667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'GenRmf flat'!$AC$1</c:f>
              <c:strCache>
                <c:ptCount val="1"/>
                <c:pt idx="0">
                  <c:v>GT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flat'!$AC$2:$AC$17</c:f>
              <c:numCache>
                <c:formatCode>General</c:formatCode>
                <c:ptCount val="16"/>
                <c:pt idx="0">
                  <c:v>4.0011333333333328E-4</c:v>
                </c:pt>
                <c:pt idx="1">
                  <c:v>7.3626200000000001E-4</c:v>
                </c:pt>
                <c:pt idx="2">
                  <c:v>2.0053399999999996E-3</c:v>
                </c:pt>
                <c:pt idx="3">
                  <c:v>8.4675633333333323E-3</c:v>
                </c:pt>
                <c:pt idx="4">
                  <c:v>1.9826866666666668E-2</c:v>
                </c:pt>
                <c:pt idx="5">
                  <c:v>4.357713333333333E-2</c:v>
                </c:pt>
                <c:pt idx="6">
                  <c:v>0.13799366666666665</c:v>
                </c:pt>
                <c:pt idx="7">
                  <c:v>0.5167533333333334</c:v>
                </c:pt>
                <c:pt idx="8">
                  <c:v>0.96684200000000009</c:v>
                </c:pt>
                <c:pt idx="9">
                  <c:v>2.7856199999999998</c:v>
                </c:pt>
                <c:pt idx="10">
                  <c:v>10.305833333333334</c:v>
                </c:pt>
                <c:pt idx="11">
                  <c:v>29.975666666666665</c:v>
                </c:pt>
                <c:pt idx="12">
                  <c:v>95.179366666666667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'GenRmf flat'!$AD$1</c:f>
              <c:strCache>
                <c:ptCount val="1"/>
                <c:pt idx="0">
                  <c:v>BK Lib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'GenRmf flat'!$C$2:$C$17</c:f>
              <c:numCache>
                <c:formatCode>General</c:formatCode>
                <c:ptCount val="16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526904</c:v>
                </c:pt>
              </c:numCache>
            </c:numRef>
          </c:xVal>
          <c:yVal>
            <c:numRef>
              <c:f>'GenRmf flat'!$AD$2:$AD$17</c:f>
              <c:numCache>
                <c:formatCode>General</c:formatCode>
                <c:ptCount val="16"/>
                <c:pt idx="0">
                  <c:v>1.0405373333333334E-4</c:v>
                </c:pt>
                <c:pt idx="1">
                  <c:v>2.1599233333333332E-4</c:v>
                </c:pt>
                <c:pt idx="2">
                  <c:v>3.9977999999999997E-4</c:v>
                </c:pt>
                <c:pt idx="3">
                  <c:v>2.5100633333333335E-3</c:v>
                </c:pt>
                <c:pt idx="4">
                  <c:v>5.5351766666666665E-3</c:v>
                </c:pt>
                <c:pt idx="5">
                  <c:v>1.1036600000000001E-2</c:v>
                </c:pt>
                <c:pt idx="6">
                  <c:v>5.7066600000000002E-2</c:v>
                </c:pt>
                <c:pt idx="7">
                  <c:v>0.24216633333333334</c:v>
                </c:pt>
                <c:pt idx="8">
                  <c:v>0.62938700000000003</c:v>
                </c:pt>
                <c:pt idx="9">
                  <c:v>3.2757499999999999</c:v>
                </c:pt>
                <c:pt idx="10">
                  <c:v>14.249133333333333</c:v>
                </c:pt>
                <c:pt idx="11">
                  <c:v>65.096499999999992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87936"/>
        <c:axId val="120902016"/>
      </c:scatterChart>
      <c:valAx>
        <c:axId val="12088793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02016"/>
        <c:crosses val="autoZero"/>
        <c:crossBetween val="midCat"/>
      </c:valAx>
      <c:valAx>
        <c:axId val="1209020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8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152399</xdr:colOff>
      <xdr:row>15</xdr:row>
      <xdr:rowOff>161925</xdr:rowOff>
    </xdr:from>
    <xdr:to>
      <xdr:col>43</xdr:col>
      <xdr:colOff>200024</xdr:colOff>
      <xdr:row>55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533399</xdr:colOff>
      <xdr:row>26</xdr:row>
      <xdr:rowOff>28575</xdr:rowOff>
    </xdr:from>
    <xdr:to>
      <xdr:col>49</xdr:col>
      <xdr:colOff>428624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34</xdr:row>
      <xdr:rowOff>47624</xdr:rowOff>
    </xdr:from>
    <xdr:to>
      <xdr:col>15</xdr:col>
      <xdr:colOff>485774</xdr:colOff>
      <xdr:row>57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57151</xdr:colOff>
      <xdr:row>33</xdr:row>
      <xdr:rowOff>9525</xdr:rowOff>
    </xdr:from>
    <xdr:to>
      <xdr:col>35</xdr:col>
      <xdr:colOff>352425</xdr:colOff>
      <xdr:row>56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762000</xdr:colOff>
      <xdr:row>83</xdr:row>
      <xdr:rowOff>9525</xdr:rowOff>
    </xdr:from>
    <xdr:to>
      <xdr:col>9</xdr:col>
      <xdr:colOff>76200</xdr:colOff>
      <xdr:row>97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76</xdr:row>
      <xdr:rowOff>85725</xdr:rowOff>
    </xdr:from>
    <xdr:to>
      <xdr:col>17</xdr:col>
      <xdr:colOff>142875</xdr:colOff>
      <xdr:row>90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304800</xdr:colOff>
      <xdr:row>18</xdr:row>
      <xdr:rowOff>114299</xdr:rowOff>
    </xdr:from>
    <xdr:to>
      <xdr:col>47</xdr:col>
      <xdr:colOff>133350</xdr:colOff>
      <xdr:row>36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571500</xdr:colOff>
      <xdr:row>49</xdr:row>
      <xdr:rowOff>85725</xdr:rowOff>
    </xdr:from>
    <xdr:to>
      <xdr:col>34</xdr:col>
      <xdr:colOff>76200</xdr:colOff>
      <xdr:row>63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40</xdr:row>
      <xdr:rowOff>171450</xdr:rowOff>
    </xdr:from>
    <xdr:to>
      <xdr:col>35</xdr:col>
      <xdr:colOff>304800</xdr:colOff>
      <xdr:row>55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55</xdr:row>
      <xdr:rowOff>114300</xdr:rowOff>
    </xdr:from>
    <xdr:to>
      <xdr:col>28</xdr:col>
      <xdr:colOff>47625</xdr:colOff>
      <xdr:row>70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171450</xdr:colOff>
      <xdr:row>56</xdr:row>
      <xdr:rowOff>66675</xdr:rowOff>
    </xdr:from>
    <xdr:to>
      <xdr:col>35</xdr:col>
      <xdr:colOff>285750</xdr:colOff>
      <xdr:row>70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89</xdr:row>
      <xdr:rowOff>85725</xdr:rowOff>
    </xdr:from>
    <xdr:to>
      <xdr:col>20</xdr:col>
      <xdr:colOff>161925</xdr:colOff>
      <xdr:row>103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74</xdr:row>
      <xdr:rowOff>19050</xdr:rowOff>
    </xdr:from>
    <xdr:to>
      <xdr:col>18</xdr:col>
      <xdr:colOff>285749</xdr:colOff>
      <xdr:row>99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50</xdr:row>
      <xdr:rowOff>95250</xdr:rowOff>
    </xdr:from>
    <xdr:to>
      <xdr:col>33</xdr:col>
      <xdr:colOff>76200</xdr:colOff>
      <xdr:row>64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561975</xdr:colOff>
      <xdr:row>40</xdr:row>
      <xdr:rowOff>9524</xdr:rowOff>
    </xdr:from>
    <xdr:to>
      <xdr:col>29</xdr:col>
      <xdr:colOff>85725</xdr:colOff>
      <xdr:row>61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342899</xdr:colOff>
      <xdr:row>55</xdr:row>
      <xdr:rowOff>142874</xdr:rowOff>
    </xdr:from>
    <xdr:to>
      <xdr:col>37</xdr:col>
      <xdr:colOff>590549</xdr:colOff>
      <xdr:row>81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485775</xdr:colOff>
      <xdr:row>14</xdr:row>
      <xdr:rowOff>47625</xdr:rowOff>
    </xdr:from>
    <xdr:to>
      <xdr:col>42</xdr:col>
      <xdr:colOff>66675</xdr:colOff>
      <xdr:row>52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361949</xdr:colOff>
      <xdr:row>16</xdr:row>
      <xdr:rowOff>47623</xdr:rowOff>
    </xdr:from>
    <xdr:to>
      <xdr:col>40</xdr:col>
      <xdr:colOff>447675</xdr:colOff>
      <xdr:row>50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131</xdr:row>
      <xdr:rowOff>0</xdr:rowOff>
    </xdr:from>
    <xdr:to>
      <xdr:col>15</xdr:col>
      <xdr:colOff>161925</xdr:colOff>
      <xdr:row>155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112</xdr:row>
      <xdr:rowOff>171449</xdr:rowOff>
    </xdr:from>
    <xdr:to>
      <xdr:col>13</xdr:col>
      <xdr:colOff>152400</xdr:colOff>
      <xdr:row>130</xdr:row>
      <xdr:rowOff>28574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419099</xdr:colOff>
      <xdr:row>29</xdr:row>
      <xdr:rowOff>9525</xdr:rowOff>
    </xdr:from>
    <xdr:to>
      <xdr:col>52</xdr:col>
      <xdr:colOff>504824</xdr:colOff>
      <xdr:row>70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323850</xdr:colOff>
      <xdr:row>10</xdr:row>
      <xdr:rowOff>171450</xdr:rowOff>
    </xdr:from>
    <xdr:to>
      <xdr:col>51</xdr:col>
      <xdr:colOff>19050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523875</xdr:colOff>
      <xdr:row>20</xdr:row>
      <xdr:rowOff>57148</xdr:rowOff>
    </xdr:from>
    <xdr:to>
      <xdr:col>50</xdr:col>
      <xdr:colOff>66675</xdr:colOff>
      <xdr:row>59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180975</xdr:colOff>
      <xdr:row>23</xdr:row>
      <xdr:rowOff>57149</xdr:rowOff>
    </xdr:from>
    <xdr:to>
      <xdr:col>44</xdr:col>
      <xdr:colOff>295275</xdr:colOff>
      <xdr:row>53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504825</xdr:colOff>
      <xdr:row>25</xdr:row>
      <xdr:rowOff>57149</xdr:rowOff>
    </xdr:from>
    <xdr:to>
      <xdr:col>51</xdr:col>
      <xdr:colOff>428625</xdr:colOff>
      <xdr:row>66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590549</xdr:colOff>
      <xdr:row>24</xdr:row>
      <xdr:rowOff>114300</xdr:rowOff>
    </xdr:from>
    <xdr:to>
      <xdr:col>39</xdr:col>
      <xdr:colOff>390524</xdr:colOff>
      <xdr:row>54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H1" workbookViewId="0">
      <selection activeCell="Y2" sqref="Y2"/>
    </sheetView>
  </sheetViews>
  <sheetFormatPr defaultRowHeight="15" x14ac:dyDescent="0.25"/>
  <sheetData>
    <row r="1" spans="1:37" x14ac:dyDescent="0.25">
      <c r="A1" s="52" t="str">
        <f>A30</f>
        <v>n</v>
      </c>
      <c r="B1" s="108" t="s">
        <v>19</v>
      </c>
      <c r="C1" s="108" t="s">
        <v>39</v>
      </c>
      <c r="D1" s="361" t="str">
        <f t="shared" ref="D1" si="0">B30</f>
        <v>EK</v>
      </c>
      <c r="E1" s="361" t="str">
        <f t="shared" ref="E1" si="1">C30</f>
        <v>Dinic</v>
      </c>
      <c r="F1" s="361" t="str">
        <f t="shared" ref="F1" si="2">D30</f>
        <v>GT</v>
      </c>
      <c r="G1" s="52" t="str">
        <f t="shared" ref="G1" si="3">E30</f>
        <v>GT GRC</v>
      </c>
      <c r="H1" s="361" t="str">
        <f t="shared" ref="H1" si="4">F30</f>
        <v>GT GRP</v>
      </c>
      <c r="I1" s="361" t="str">
        <f t="shared" ref="I1" si="5">G30</f>
        <v>GT GRN</v>
      </c>
      <c r="J1" s="361" t="str">
        <f t="shared" ref="J1" si="6">H30</f>
        <v>GT D</v>
      </c>
      <c r="K1" s="361" t="str">
        <f t="shared" ref="K1" si="7">I30</f>
        <v>GT D GRC</v>
      </c>
      <c r="L1" s="361" t="str">
        <f t="shared" ref="L1" si="8">J30</f>
        <v>GT D GRP</v>
      </c>
      <c r="M1" s="361" t="str">
        <f t="shared" ref="M1" si="9">K30</f>
        <v>GT D GRN</v>
      </c>
      <c r="N1" s="361" t="str">
        <f t="shared" ref="N1" si="10">L30</f>
        <v>KR</v>
      </c>
      <c r="O1" s="361" t="str">
        <f t="shared" ref="O1" si="11">M30</f>
        <v>KR GRC</v>
      </c>
      <c r="P1" s="361" t="str">
        <f t="shared" ref="P1" si="12">N30</f>
        <v>KR GRP</v>
      </c>
      <c r="Q1" s="361" t="str">
        <f t="shared" ref="Q1" si="13">O30</f>
        <v>KR LM</v>
      </c>
      <c r="R1" s="361" t="str">
        <f t="shared" ref="R1" si="14">P30</f>
        <v>KR LM GRC</v>
      </c>
      <c r="S1" s="361" t="str">
        <f t="shared" ref="S1" si="15">Q30</f>
        <v>KR LM GRP</v>
      </c>
      <c r="T1" s="361" t="str">
        <f t="shared" ref="T1" si="16">R30</f>
        <v>KR LM GRN</v>
      </c>
      <c r="U1" s="361" t="str">
        <f t="shared" ref="U1" si="17">S30</f>
        <v>KR LM D</v>
      </c>
      <c r="V1" s="361" t="str">
        <f t="shared" ref="V1" si="18">T30</f>
        <v>KR LM D GRC</v>
      </c>
      <c r="W1" s="361" t="str">
        <f t="shared" ref="W1" si="19">U30</f>
        <v>KR LM D GRP</v>
      </c>
      <c r="X1" s="361" t="str">
        <f t="shared" ref="X1" si="20">V30</f>
        <v>KR LM D GRN</v>
      </c>
      <c r="Y1" s="361" t="str">
        <f t="shared" ref="Y1" si="21">W30</f>
        <v>GR</v>
      </c>
      <c r="Z1" s="361" t="str">
        <f t="shared" ref="Z1" si="22">X30</f>
        <v>EK Lib</v>
      </c>
      <c r="AA1" s="361" t="str">
        <f t="shared" ref="AA1" si="23">Y30</f>
        <v>GT Lib</v>
      </c>
      <c r="AB1" s="361" t="str">
        <f t="shared" ref="AB1" si="24">Z30</f>
        <v>BK Lib</v>
      </c>
      <c r="AD1" s="361"/>
      <c r="AE1" s="361" t="s">
        <v>82</v>
      </c>
      <c r="AF1" s="361" t="s">
        <v>83</v>
      </c>
      <c r="AG1" s="361" t="s">
        <v>84</v>
      </c>
      <c r="AH1" s="361" t="s">
        <v>85</v>
      </c>
      <c r="AI1" s="361" t="s">
        <v>86</v>
      </c>
      <c r="AJ1" s="361" t="s">
        <v>87</v>
      </c>
      <c r="AK1" s="361" t="s">
        <v>88</v>
      </c>
    </row>
    <row r="2" spans="1:37" x14ac:dyDescent="0.25">
      <c r="A2" s="52">
        <f>AVERAGE(A31:A33)</f>
        <v>32</v>
      </c>
      <c r="B2">
        <f>A2*A2-A2</f>
        <v>992</v>
      </c>
      <c r="C2">
        <f>1.25*A2</f>
        <v>40</v>
      </c>
      <c r="D2" s="361">
        <f t="shared" ref="D2" si="25">AVERAGE(B31:B33)</f>
        <v>8.9172733333333341E-5</v>
      </c>
      <c r="E2" s="361">
        <f t="shared" ref="E2" si="26">AVERAGE(C31:C33)</f>
        <v>2.7762333333333334E-5</v>
      </c>
      <c r="F2" s="361">
        <f t="shared" ref="F2" si="27">AVERAGE(D31:D33)</f>
        <v>3.1449166666666661E-4</v>
      </c>
      <c r="G2" s="52">
        <f t="shared" ref="G2" si="28">AVERAGE(E31:E33)</f>
        <v>4.0088799999999995E-5</v>
      </c>
      <c r="H2" s="361">
        <f t="shared" ref="H2" si="29">AVERAGE(F31:F33)</f>
        <v>4.9972166666666669E-5</v>
      </c>
      <c r="I2" s="361">
        <f t="shared" ref="I2" si="30">AVERAGE(G31:G33)</f>
        <v>1.6224349999999999E-4</v>
      </c>
      <c r="J2" s="361">
        <f t="shared" ref="J2" si="31">AVERAGE(H31:H33)</f>
        <v>5.9056233333333336E-4</v>
      </c>
      <c r="K2" s="361">
        <f t="shared" ref="K2" si="32">AVERAGE(I31:I33)</f>
        <v>1.00833E-4</v>
      </c>
      <c r="L2" s="361">
        <f t="shared" ref="L2" si="33">AVERAGE(J31:J33)</f>
        <v>2.6829583333333332E-4</v>
      </c>
      <c r="M2" s="361">
        <f t="shared" ref="M2" si="34">AVERAGE(K31:K33)</f>
        <v>1.1193789999999999E-4</v>
      </c>
      <c r="N2" s="361">
        <f t="shared" ref="N2" si="35">AVERAGE(L31:L33)</f>
        <v>1.8173300000000003E-2</v>
      </c>
      <c r="O2" s="361">
        <f t="shared" ref="O2" si="36">AVERAGE(M31:M33)</f>
        <v>1.5687900000000001E-2</v>
      </c>
      <c r="P2" s="361">
        <f t="shared" ref="P2" si="37">AVERAGE(N31:N33)</f>
        <v>1.6405833333333331E-2</v>
      </c>
      <c r="Q2" s="361">
        <f t="shared" ref="Q2" si="38">AVERAGE(O31:O33)</f>
        <v>1.1234899999999998E-3</v>
      </c>
      <c r="R2" s="361">
        <f t="shared" ref="R2" si="39">AVERAGE(P31:P33)</f>
        <v>9.1227400000000014E-4</v>
      </c>
      <c r="S2" s="361">
        <f t="shared" ref="S2" si="40">AVERAGE(Q31:Q33)</f>
        <v>9.5436000000000013E-4</v>
      </c>
      <c r="T2" s="361">
        <f t="shared" ref="T2" si="41">AVERAGE(R31:R33)</f>
        <v>7.7257333333333319E-4</v>
      </c>
      <c r="U2" s="361">
        <f t="shared" ref="U2" si="42">AVERAGE(S31:S33)</f>
        <v>2.0141066666666666E-3</v>
      </c>
      <c r="V2" s="361">
        <f t="shared" ref="V2" si="43">AVERAGE(T31:T33)</f>
        <v>7.221566666666667E-4</v>
      </c>
      <c r="W2" s="361">
        <f t="shared" ref="W2" si="44">AVERAGE(U31:U33)</f>
        <v>7.4658733333333321E-4</v>
      </c>
      <c r="X2" s="361">
        <f t="shared" ref="X2" si="45">AVERAGE(V31:V33)</f>
        <v>7.0738733333333334E-4</v>
      </c>
      <c r="Y2" s="361">
        <f t="shared" ref="Y2:Z2" si="46">AVERAGE(W31:W33)</f>
        <v>4.1269266666666667E-3</v>
      </c>
      <c r="Z2" s="361">
        <f t="shared" si="46"/>
        <v>1.2094100000000002E-2</v>
      </c>
      <c r="AA2" s="361">
        <f t="shared" ref="AA2" si="47">AVERAGE(Y31:Y33)</f>
        <v>1.9418200000000001E-3</v>
      </c>
      <c r="AB2" s="361">
        <f t="shared" ref="AB2" si="48">AVERAGE(Z31:Z33)</f>
        <v>1.1990066666666668E-3</v>
      </c>
      <c r="AC2" t="str">
        <f>IF(AA2/AB2&lt;1,"GT","BK")</f>
        <v>BK</v>
      </c>
      <c r="AD2" s="361" t="str">
        <f>IF(F2/Q2&lt;1,"GT","KR")</f>
        <v>GT</v>
      </c>
      <c r="AE2" s="361" t="str">
        <f t="shared" ref="AE2:AK10" si="49">IF(G2/R2&lt;1,"GT","KR")</f>
        <v>GT</v>
      </c>
      <c r="AF2" s="361" t="str">
        <f t="shared" si="49"/>
        <v>GT</v>
      </c>
      <c r="AG2" s="361" t="str">
        <f t="shared" si="49"/>
        <v>GT</v>
      </c>
      <c r="AH2" s="361" t="str">
        <f t="shared" si="49"/>
        <v>GT</v>
      </c>
      <c r="AI2" s="361" t="str">
        <f t="shared" si="49"/>
        <v>GT</v>
      </c>
      <c r="AJ2" s="361" t="str">
        <f t="shared" si="49"/>
        <v>GT</v>
      </c>
      <c r="AK2" s="361" t="str">
        <f t="shared" si="49"/>
        <v>GT</v>
      </c>
    </row>
    <row r="3" spans="1:37" x14ac:dyDescent="0.25">
      <c r="A3" s="52">
        <f>AVERAGE(A34:A36)</f>
        <v>64</v>
      </c>
      <c r="B3" s="108">
        <f t="shared" ref="B3:B10" si="50">A3*A3-A3</f>
        <v>4032</v>
      </c>
      <c r="C3" s="108">
        <f t="shared" ref="C3:C10" si="51">1.25*A3</f>
        <v>80</v>
      </c>
      <c r="D3" s="361">
        <f t="shared" ref="D3" si="52">AVERAGE(B34:B36)</f>
        <v>5.6091033333333323E-4</v>
      </c>
      <c r="E3" s="361">
        <f t="shared" ref="E3" si="53">AVERAGE(C34:C36)</f>
        <v>8.41754E-5</v>
      </c>
      <c r="F3" s="361">
        <f t="shared" ref="F3" si="54">AVERAGE(D34:D36)</f>
        <v>1.8701833333333335E-3</v>
      </c>
      <c r="G3" s="52">
        <f t="shared" ref="G3" si="55">AVERAGE(E34:E36)</f>
        <v>8.6507433333333331E-5</v>
      </c>
      <c r="H3" s="361">
        <f t="shared" ref="H3" si="56">AVERAGE(F34:F36)</f>
        <v>2.2032166666666666E-4</v>
      </c>
      <c r="I3" s="361">
        <f t="shared" ref="I3" si="57">AVERAGE(G34:G36)</f>
        <v>7.4181166666666674E-5</v>
      </c>
      <c r="J3" s="361">
        <f t="shared" ref="J3" si="58">AVERAGE(H34:H36)</f>
        <v>3.4157766666666665E-3</v>
      </c>
      <c r="K3" s="361">
        <f t="shared" ref="K3" si="59">AVERAGE(I34:I36)</f>
        <v>3.1393766666666667E-4</v>
      </c>
      <c r="L3" s="361">
        <f t="shared" ref="L3" si="60">AVERAGE(J34:J36)</f>
        <v>6.2776366666666668E-4</v>
      </c>
      <c r="M3" s="361">
        <f t="shared" ref="M3" si="61">AVERAGE(K34:K36)</f>
        <v>3.5802400000000003E-4</v>
      </c>
      <c r="N3" s="361">
        <f t="shared" ref="N3" si="62">AVERAGE(L34:L36)</f>
        <v>0.16573966666666665</v>
      </c>
      <c r="O3" s="361">
        <f t="shared" ref="O3" si="63">AVERAGE(M34:M36)</f>
        <v>0.15196200000000001</v>
      </c>
      <c r="P3" s="361">
        <f t="shared" ref="P3" si="64">AVERAGE(N34:N36)</f>
        <v>0.16203966666666667</v>
      </c>
      <c r="Q3" s="361">
        <f t="shared" ref="Q3" si="65">AVERAGE(O34:O36)</f>
        <v>1.2595033333333333E-2</v>
      </c>
      <c r="R3" s="361">
        <f t="shared" ref="R3" si="66">AVERAGE(P34:P36)</f>
        <v>3.0065599999999997E-3</v>
      </c>
      <c r="S3" s="361">
        <f t="shared" ref="S3" si="67">AVERAGE(Q34:Q36)</f>
        <v>3.2082266666666665E-3</v>
      </c>
      <c r="T3" s="361">
        <f t="shared" ref="T3" si="68">AVERAGE(R34:R36)</f>
        <v>2.344813333333333E-3</v>
      </c>
      <c r="U3" s="361">
        <f t="shared" ref="U3" si="69">AVERAGE(S34:S36)</f>
        <v>1.7855999999999997E-2</v>
      </c>
      <c r="V3" s="361">
        <f t="shared" ref="V3" si="70">AVERAGE(T34:T36)</f>
        <v>1.9820166666666668E-3</v>
      </c>
      <c r="W3" s="361">
        <f t="shared" ref="W3" si="71">AVERAGE(U34:U36)</f>
        <v>2.0942866666666666E-3</v>
      </c>
      <c r="X3" s="361">
        <f t="shared" ref="X3" si="72">AVERAGE(V34:V36)</f>
        <v>2.1132766666666666E-3</v>
      </c>
      <c r="Y3" s="361">
        <f t="shared" ref="Y3" si="73">AVERAGE(W34:W36)</f>
        <v>2.3131233333333334E-2</v>
      </c>
      <c r="Z3" s="361">
        <f>AVERAGE(X34:X36)</f>
        <v>9.2989166666666664E-2</v>
      </c>
      <c r="AA3" s="361">
        <f t="shared" ref="AA3" si="74">AVERAGE(Y34:Y36)</f>
        <v>6.5918200000000008E-3</v>
      </c>
      <c r="AB3" s="361">
        <f t="shared" ref="AB3" si="75">AVERAGE(Z34:Z36)</f>
        <v>5.9265200000000002E-3</v>
      </c>
      <c r="AC3" s="361" t="str">
        <f t="shared" ref="AC3:AC10" si="76">IF(AA3/AB3&lt;1,"GT","BK")</f>
        <v>BK</v>
      </c>
      <c r="AD3" s="361" t="str">
        <f t="shared" ref="AD3:AD10" si="77">IF(F3/Q3&lt;1,"GT","KR")</f>
        <v>GT</v>
      </c>
      <c r="AE3" s="361" t="str">
        <f t="shared" si="49"/>
        <v>GT</v>
      </c>
      <c r="AF3" s="361" t="str">
        <f t="shared" si="49"/>
        <v>GT</v>
      </c>
      <c r="AG3" s="361" t="str">
        <f t="shared" si="49"/>
        <v>GT</v>
      </c>
      <c r="AH3" s="361" t="str">
        <f t="shared" si="49"/>
        <v>GT</v>
      </c>
      <c r="AI3" s="361" t="str">
        <f t="shared" si="49"/>
        <v>GT</v>
      </c>
      <c r="AJ3" s="361" t="str">
        <f t="shared" si="49"/>
        <v>GT</v>
      </c>
      <c r="AK3" s="361" t="str">
        <f t="shared" si="49"/>
        <v>GT</v>
      </c>
    </row>
    <row r="4" spans="1:37" x14ac:dyDescent="0.25">
      <c r="A4" s="52">
        <f>AVERAGE(A37:A39)</f>
        <v>128</v>
      </c>
      <c r="B4" s="108">
        <f t="shared" si="50"/>
        <v>16256</v>
      </c>
      <c r="C4" s="108">
        <f t="shared" si="51"/>
        <v>160</v>
      </c>
      <c r="D4" s="361">
        <f t="shared" ref="D4" si="78">AVERAGE(B37:B39)</f>
        <v>5.0779533333333328E-3</v>
      </c>
      <c r="E4" s="361">
        <f t="shared" ref="E4" si="79">AVERAGE(C37:C39)</f>
        <v>2.8972733333333336E-4</v>
      </c>
      <c r="F4" s="361">
        <f t="shared" ref="F4" si="80">AVERAGE(D37:D39)</f>
        <v>1.37617E-2</v>
      </c>
      <c r="G4" s="52">
        <f t="shared" ref="G4" si="81">AVERAGE(E37:E39)</f>
        <v>2.3131533333333332E-4</v>
      </c>
      <c r="H4" s="361">
        <f t="shared" ref="H4" si="82">AVERAGE(F37:F39)</f>
        <v>1.0181000000000001E-3</v>
      </c>
      <c r="I4" s="361">
        <f t="shared" ref="I4" si="83">AVERAGE(G37:G39)</f>
        <v>3.3925699999999998E-4</v>
      </c>
      <c r="J4" s="361">
        <f t="shared" ref="J4" si="84">AVERAGE(H37:H39)</f>
        <v>2.3887433333333333E-2</v>
      </c>
      <c r="K4" s="361">
        <f t="shared" ref="K4" si="85">AVERAGE(I37:I39)</f>
        <v>1.2860676666666666E-3</v>
      </c>
      <c r="L4" s="361">
        <f t="shared" ref="L4" si="86">AVERAGE(J37:J39)</f>
        <v>3.1257166666666669E-3</v>
      </c>
      <c r="M4" s="361">
        <f t="shared" ref="M4" si="87">AVERAGE(K37:K39)</f>
        <v>1.4548616666666665E-3</v>
      </c>
      <c r="N4" s="361">
        <f t="shared" ref="N4" si="88">AVERAGE(L37:L39)</f>
        <v>1.2165599999999999</v>
      </c>
      <c r="O4" s="361">
        <f t="shared" ref="O4" si="89">AVERAGE(M37:M39)</f>
        <v>1.4505299999999999</v>
      </c>
      <c r="P4" s="361">
        <f t="shared" ref="P4" si="90">AVERAGE(N37:N39)</f>
        <v>1.4515799999999999</v>
      </c>
      <c r="Q4" s="361">
        <f t="shared" ref="Q4" si="91">AVERAGE(O37:O39)</f>
        <v>0.13195433333333331</v>
      </c>
      <c r="R4" s="361">
        <f t="shared" ref="R4" si="92">AVERAGE(P37:P39)</f>
        <v>1.2558933333333333E-2</v>
      </c>
      <c r="S4" s="361">
        <f t="shared" ref="S4" si="93">AVERAGE(Q37:Q39)</f>
        <v>8.0702099999999995E-3</v>
      </c>
      <c r="T4" s="361">
        <f t="shared" ref="T4" si="94">AVERAGE(R37:R39)</f>
        <v>8.068313333333332E-3</v>
      </c>
      <c r="U4" s="361">
        <f t="shared" ref="U4" si="95">AVERAGE(S37:S39)</f>
        <v>0.16025</v>
      </c>
      <c r="V4" s="361">
        <f t="shared" ref="V4" si="96">AVERAGE(T37:T39)</f>
        <v>8.6986299999999989E-3</v>
      </c>
      <c r="W4" s="361">
        <f t="shared" ref="W4" si="97">AVERAGE(U37:U39)</f>
        <v>1.0713516666666667E-2</v>
      </c>
      <c r="X4" s="361">
        <f t="shared" ref="X4" si="98">AVERAGE(V37:V39)</f>
        <v>9.4780933333333331E-3</v>
      </c>
      <c r="Y4" s="361">
        <f t="shared" ref="Y4" si="99">AVERAGE(W37:W39)</f>
        <v>0.11914233333333334</v>
      </c>
      <c r="Z4" s="361">
        <f t="shared" ref="Z4" si="100">AVERAGE(X37:X39)</f>
        <v>0.70449133333333336</v>
      </c>
      <c r="AA4" s="361">
        <f t="shared" ref="AA4" si="101">AVERAGE(Y37:Y39)</f>
        <v>2.5150266666666671E-2</v>
      </c>
      <c r="AB4" s="361">
        <f t="shared" ref="AB4" si="102">AVERAGE(Z37:Z39)</f>
        <v>3.1122566666666667E-2</v>
      </c>
      <c r="AC4" s="361" t="str">
        <f t="shared" si="76"/>
        <v>GT</v>
      </c>
      <c r="AD4" s="361" t="str">
        <f t="shared" si="77"/>
        <v>GT</v>
      </c>
      <c r="AE4" s="361" t="str">
        <f t="shared" si="49"/>
        <v>GT</v>
      </c>
      <c r="AF4" s="361" t="str">
        <f t="shared" si="49"/>
        <v>GT</v>
      </c>
      <c r="AG4" s="361" t="str">
        <f t="shared" si="49"/>
        <v>GT</v>
      </c>
      <c r="AH4" s="361" t="str">
        <f t="shared" si="49"/>
        <v>GT</v>
      </c>
      <c r="AI4" s="361" t="str">
        <f t="shared" si="49"/>
        <v>GT</v>
      </c>
      <c r="AJ4" s="361" t="str">
        <f t="shared" si="49"/>
        <v>GT</v>
      </c>
      <c r="AK4" s="361" t="str">
        <f t="shared" si="49"/>
        <v>GT</v>
      </c>
    </row>
    <row r="5" spans="1:37" x14ac:dyDescent="0.25">
      <c r="A5" s="52">
        <f>AVERAGE(A40:A42)</f>
        <v>256</v>
      </c>
      <c r="B5" s="108">
        <f t="shared" si="50"/>
        <v>65280</v>
      </c>
      <c r="C5" s="108">
        <f t="shared" si="51"/>
        <v>320</v>
      </c>
      <c r="D5" s="361">
        <f t="shared" ref="D5" si="103">AVERAGE(B40:B42)</f>
        <v>3.8123333333333335E-2</v>
      </c>
      <c r="E5" s="361">
        <f t="shared" ref="E5" si="104">AVERAGE(C40:C42)</f>
        <v>1.2224333333333334E-3</v>
      </c>
      <c r="F5" s="361">
        <f t="shared" ref="F5" si="105">AVERAGE(D40:D42)</f>
        <v>0.10970033333333333</v>
      </c>
      <c r="G5" s="52">
        <f t="shared" ref="G5" si="106">AVERAGE(E40:E42)</f>
        <v>8.4064333333333345E-4</v>
      </c>
      <c r="H5" s="361">
        <f t="shared" ref="H5" si="107">AVERAGE(F40:F42)</f>
        <v>3.2345333333333331E-3</v>
      </c>
      <c r="I5" s="361">
        <f t="shared" ref="I5" si="108">AVERAGE(G40:G42)</f>
        <v>1.20067E-3</v>
      </c>
      <c r="J5" s="361">
        <f t="shared" ref="J5" si="109">AVERAGE(H40:H42)</f>
        <v>0.18503533333333333</v>
      </c>
      <c r="K5" s="361">
        <f t="shared" ref="K5" si="110">AVERAGE(I40:I42)</f>
        <v>5.1577166666666669E-3</v>
      </c>
      <c r="L5" s="361">
        <f t="shared" ref="L5" si="111">AVERAGE(J40:J42)</f>
        <v>1.1373383333333334E-2</v>
      </c>
      <c r="M5" s="361">
        <f t="shared" ref="M5" si="112">AVERAGE(K40:K42)</f>
        <v>6.5706866666666664E-3</v>
      </c>
      <c r="N5" s="361">
        <f t="shared" ref="N5" si="113">AVERAGE(L40:L42)</f>
        <v>10.092233333333334</v>
      </c>
      <c r="O5" s="361">
        <f t="shared" ref="O5" si="114">AVERAGE(M40:M42)</f>
        <v>12.039299999999999</v>
      </c>
      <c r="P5" s="361">
        <f t="shared" ref="P5" si="115">AVERAGE(N40:N42)</f>
        <v>12.017366666666668</v>
      </c>
      <c r="Q5" s="361">
        <f t="shared" ref="Q5" si="116">AVERAGE(O40:O42)</f>
        <v>1.7050066666666668</v>
      </c>
      <c r="R5" s="361">
        <f t="shared" ref="R5" si="117">AVERAGE(P40:P42)</f>
        <v>3.7941999999999997E-2</v>
      </c>
      <c r="S5" s="361">
        <f t="shared" ref="S5" si="118">AVERAGE(Q40:Q42)</f>
        <v>3.9130899999999996E-2</v>
      </c>
      <c r="T5" s="361">
        <f t="shared" ref="T5" si="119">AVERAGE(R40:R42)</f>
        <v>4.0385666666666667E-2</v>
      </c>
      <c r="U5" s="361">
        <f t="shared" ref="U5" si="120">AVERAGE(S40:S42)</f>
        <v>1.8240700000000001</v>
      </c>
      <c r="V5" s="361">
        <f t="shared" ref="V5" si="121">AVERAGE(T40:T42)</f>
        <v>4.3668633333333338E-2</v>
      </c>
      <c r="W5" s="361">
        <f t="shared" ref="W5" si="122">AVERAGE(U40:U42)</f>
        <v>6.3737266666666667E-2</v>
      </c>
      <c r="X5" s="361">
        <f t="shared" ref="X5" si="123">AVERAGE(V40:V42)</f>
        <v>4.8001899999999993E-2</v>
      </c>
      <c r="Y5" s="361">
        <f t="shared" ref="Y5" si="124">AVERAGE(W40:W42)</f>
        <v>0.76522133333333331</v>
      </c>
      <c r="Z5" s="361">
        <f t="shared" ref="Z5" si="125">AVERAGE(X40:X42)</f>
        <v>8.1466999999999992</v>
      </c>
      <c r="AA5" s="361">
        <f t="shared" ref="AA5" si="126">AVERAGE(Y40:Y42)</f>
        <v>0.10913966666666668</v>
      </c>
      <c r="AB5" s="361">
        <f t="shared" ref="AB5" si="127">AVERAGE(Z40:Z42)</f>
        <v>0.13881299999999999</v>
      </c>
      <c r="AC5" s="361" t="str">
        <f t="shared" si="76"/>
        <v>GT</v>
      </c>
      <c r="AD5" s="361" t="str">
        <f t="shared" si="77"/>
        <v>GT</v>
      </c>
      <c r="AE5" s="361" t="str">
        <f t="shared" si="49"/>
        <v>GT</v>
      </c>
      <c r="AF5" s="361" t="str">
        <f t="shared" si="49"/>
        <v>GT</v>
      </c>
      <c r="AG5" s="361" t="str">
        <f t="shared" si="49"/>
        <v>GT</v>
      </c>
      <c r="AH5" s="361" t="str">
        <f t="shared" si="49"/>
        <v>GT</v>
      </c>
      <c r="AI5" s="361" t="str">
        <f t="shared" si="49"/>
        <v>GT</v>
      </c>
      <c r="AJ5" s="361" t="str">
        <f t="shared" si="49"/>
        <v>GT</v>
      </c>
      <c r="AK5" s="361" t="str">
        <f t="shared" si="49"/>
        <v>GT</v>
      </c>
    </row>
    <row r="6" spans="1:37" x14ac:dyDescent="0.25">
      <c r="A6" s="52">
        <f>AVERAGE(A43:A45)</f>
        <v>512</v>
      </c>
      <c r="B6" s="108">
        <f t="shared" si="50"/>
        <v>261632</v>
      </c>
      <c r="C6" s="108">
        <f t="shared" si="51"/>
        <v>640</v>
      </c>
      <c r="D6" s="361">
        <f t="shared" ref="D6" si="128">AVERAGE(B43:B45)</f>
        <v>0.33955066666666661</v>
      </c>
      <c r="E6" s="361">
        <f t="shared" ref="E6" si="129">AVERAGE(C43:C45)</f>
        <v>6.0341966666666675E-3</v>
      </c>
      <c r="F6" s="361">
        <f t="shared" ref="F6" si="130">AVERAGE(D43:D45)</f>
        <v>1.2905219999999999</v>
      </c>
      <c r="G6" s="52">
        <f t="shared" ref="G6" si="131">AVERAGE(E43:E45)</f>
        <v>4.9807866666666664E-3</v>
      </c>
      <c r="H6" s="361">
        <f t="shared" ref="H6" si="132">AVERAGE(F43:F45)</f>
        <v>2.6379533333333333E-2</v>
      </c>
      <c r="I6" s="361">
        <f t="shared" ref="I6" si="133">AVERAGE(G43:G45)</f>
        <v>6.2992899999999999E-3</v>
      </c>
      <c r="J6" s="361">
        <f t="shared" ref="J6" si="134">AVERAGE(H43:H45)</f>
        <v>1.5043966666666666</v>
      </c>
      <c r="K6" s="361">
        <f t="shared" ref="K6" si="135">AVERAGE(I43:I45)</f>
        <v>2.2182613333333333E-2</v>
      </c>
      <c r="L6" s="361">
        <f t="shared" ref="L6" si="136">AVERAGE(J43:J45)</f>
        <v>8.4937633333333332E-2</v>
      </c>
      <c r="M6" s="361">
        <f t="shared" ref="M6" si="137">AVERAGE(K43:K45)</f>
        <v>2.8821933333333338E-2</v>
      </c>
      <c r="N6" s="361" t="e">
        <f t="shared" ref="N6" si="138">AVERAGE(L43:L45)</f>
        <v>#DIV/0!</v>
      </c>
      <c r="O6" s="361" t="e">
        <f t="shared" ref="O6" si="139">AVERAGE(M43:M45)</f>
        <v>#DIV/0!</v>
      </c>
      <c r="P6" s="361" t="e">
        <f t="shared" ref="P6" si="140">AVERAGE(N43:N45)</f>
        <v>#DIV/0!</v>
      </c>
      <c r="Q6" s="361">
        <f t="shared" ref="Q6" si="141">AVERAGE(O43:O45)</f>
        <v>32.907699999999998</v>
      </c>
      <c r="R6" s="361">
        <f t="shared" ref="R6" si="142">AVERAGE(P43:P45)</f>
        <v>0.21365666666666669</v>
      </c>
      <c r="S6" s="361">
        <f t="shared" ref="S6" si="143">AVERAGE(Q43:Q45)</f>
        <v>0.26430666666666669</v>
      </c>
      <c r="T6" s="361">
        <f t="shared" ref="T6" si="144">AVERAGE(R43:R45)</f>
        <v>0.24028966666666665</v>
      </c>
      <c r="U6" s="361">
        <f t="shared" ref="U6" si="145">AVERAGE(S43:S45)</f>
        <v>33.376433333333331</v>
      </c>
      <c r="V6" s="361">
        <f t="shared" ref="V6" si="146">AVERAGE(T43:T45)</f>
        <v>0.22459266666666666</v>
      </c>
      <c r="W6" s="361">
        <f t="shared" ref="W6" si="147">AVERAGE(U43:U45)</f>
        <v>0.37464266666666668</v>
      </c>
      <c r="X6" s="361">
        <f t="shared" ref="X6" si="148">AVERAGE(V43:V45)</f>
        <v>0.24329100000000001</v>
      </c>
      <c r="Y6" s="361">
        <f t="shared" ref="Y6" si="149">AVERAGE(W43:W45)</f>
        <v>5.8176866666666669</v>
      </c>
      <c r="Z6" s="361">
        <f t="shared" ref="Z6" si="150">AVERAGE(X43:X45)</f>
        <v>72.254400000000004</v>
      </c>
      <c r="AA6" s="361">
        <f t="shared" ref="AA6" si="151">AVERAGE(Y43:Y45)</f>
        <v>0.45730666666666669</v>
      </c>
      <c r="AB6" s="361">
        <f t="shared" ref="AB6" si="152">AVERAGE(Z43:Z45)</f>
        <v>0.8716896666666667</v>
      </c>
      <c r="AC6" s="361" t="str">
        <f t="shared" si="76"/>
        <v>GT</v>
      </c>
      <c r="AD6" s="361" t="str">
        <f t="shared" si="77"/>
        <v>GT</v>
      </c>
      <c r="AE6" s="361" t="str">
        <f t="shared" si="49"/>
        <v>GT</v>
      </c>
      <c r="AF6" s="361" t="str">
        <f t="shared" si="49"/>
        <v>GT</v>
      </c>
      <c r="AG6" s="361" t="str">
        <f t="shared" si="49"/>
        <v>GT</v>
      </c>
      <c r="AH6" s="361" t="str">
        <f t="shared" si="49"/>
        <v>GT</v>
      </c>
      <c r="AI6" s="361" t="str">
        <f t="shared" si="49"/>
        <v>GT</v>
      </c>
      <c r="AJ6" s="361" t="str">
        <f t="shared" si="49"/>
        <v>GT</v>
      </c>
      <c r="AK6" s="361" t="str">
        <f t="shared" si="49"/>
        <v>GT</v>
      </c>
    </row>
    <row r="7" spans="1:37" x14ac:dyDescent="0.25">
      <c r="A7" s="52">
        <f>AVERAGE(A46:A48)</f>
        <v>1024</v>
      </c>
      <c r="B7" s="108">
        <f t="shared" si="50"/>
        <v>1047552</v>
      </c>
      <c r="C7" s="108">
        <f t="shared" si="51"/>
        <v>1280</v>
      </c>
      <c r="D7" s="361">
        <f t="shared" ref="D7" si="153">AVERAGE(B46:B48)</f>
        <v>4.1645099999999999</v>
      </c>
      <c r="E7" s="361">
        <f t="shared" ref="E7" si="154">AVERAGE(C46:C48)</f>
        <v>4.0603633333333333E-2</v>
      </c>
      <c r="F7" s="361">
        <f t="shared" ref="F7" si="155">AVERAGE(D46:D48)</f>
        <v>8.8882333333333321</v>
      </c>
      <c r="G7" s="52">
        <f t="shared" ref="G7" si="156">AVERAGE(E46:E48)</f>
        <v>1.9460933333333336E-2</v>
      </c>
      <c r="H7" s="361">
        <f t="shared" ref="H7" si="157">AVERAGE(F46:F48)</f>
        <v>9.9438099999999988E-2</v>
      </c>
      <c r="I7" s="361">
        <f t="shared" ref="I7" si="158">AVERAGE(G46:G48)</f>
        <v>2.6440500000000002E-2</v>
      </c>
      <c r="J7" s="361">
        <f t="shared" ref="J7" si="159">AVERAGE(H46:H48)</f>
        <v>12.514866666666668</v>
      </c>
      <c r="K7" s="361">
        <f t="shared" ref="K7" si="160">AVERAGE(I46:I48)</f>
        <v>0.1106239</v>
      </c>
      <c r="L7" s="361">
        <f t="shared" ref="L7" si="161">AVERAGE(J46:J48)</f>
        <v>0.44937200000000005</v>
      </c>
      <c r="M7" s="361">
        <f t="shared" ref="M7" si="162">AVERAGE(K46:K48)</f>
        <v>0.15784866666666666</v>
      </c>
      <c r="N7" s="361" t="e">
        <f t="shared" ref="N7" si="163">AVERAGE(L46:L48)</f>
        <v>#DIV/0!</v>
      </c>
      <c r="O7" s="361" t="e">
        <f t="shared" ref="O7" si="164">AVERAGE(M46:M48)</f>
        <v>#DIV/0!</v>
      </c>
      <c r="P7" s="361" t="e">
        <f t="shared" ref="P7" si="165">AVERAGE(N46:N48)</f>
        <v>#DIV/0!</v>
      </c>
      <c r="Q7" s="361" t="e">
        <f t="shared" ref="Q7" si="166">AVERAGE(O46:O48)</f>
        <v>#DIV/0!</v>
      </c>
      <c r="R7" s="361">
        <f t="shared" ref="R7" si="167">AVERAGE(P46:P48)</f>
        <v>1.0073683333333334</v>
      </c>
      <c r="S7" s="361">
        <f t="shared" ref="S7" si="168">AVERAGE(Q46:Q48)</f>
        <v>1.0297626666666666</v>
      </c>
      <c r="T7" s="361">
        <f t="shared" ref="T7" si="169">AVERAGE(R46:R48)</f>
        <v>1.0692166666666667</v>
      </c>
      <c r="U7" s="361" t="e">
        <f t="shared" ref="U7" si="170">AVERAGE(S46:S48)</f>
        <v>#DIV/0!</v>
      </c>
      <c r="V7" s="361">
        <f t="shared" ref="V7" si="171">AVERAGE(T46:T48)</f>
        <v>1.0179513333333334</v>
      </c>
      <c r="W7" s="361">
        <f t="shared" ref="W7" si="172">AVERAGE(U46:U48)</f>
        <v>3.505513333333333</v>
      </c>
      <c r="X7" s="361">
        <f t="shared" ref="X7" si="173">AVERAGE(V46:V48)</f>
        <v>1.0525366666666667</v>
      </c>
      <c r="Y7" s="361">
        <f t="shared" ref="Y7" si="174">AVERAGE(W46:W48)</f>
        <v>58.605633333333323</v>
      </c>
      <c r="Z7" s="361" t="e">
        <f t="shared" ref="Z7" si="175">AVERAGE(X46:X48)</f>
        <v>#DIV/0!</v>
      </c>
      <c r="AA7" s="361">
        <f t="shared" ref="AA7" si="176">AVERAGE(Y46:Y48)</f>
        <v>1.8180466666666668</v>
      </c>
      <c r="AB7" s="361">
        <f t="shared" ref="AB7" si="177">AVERAGE(Z46:Z48)</f>
        <v>8.6321266666666663</v>
      </c>
      <c r="AC7" s="361" t="str">
        <f t="shared" si="76"/>
        <v>GT</v>
      </c>
      <c r="AD7" s="361" t="e">
        <f t="shared" si="77"/>
        <v>#DIV/0!</v>
      </c>
      <c r="AE7" s="361" t="str">
        <f t="shared" si="49"/>
        <v>GT</v>
      </c>
      <c r="AF7" s="361" t="str">
        <f t="shared" si="49"/>
        <v>GT</v>
      </c>
      <c r="AG7" s="361" t="str">
        <f t="shared" si="49"/>
        <v>GT</v>
      </c>
      <c r="AH7" s="361" t="e">
        <f t="shared" si="49"/>
        <v>#DIV/0!</v>
      </c>
      <c r="AI7" s="361" t="str">
        <f t="shared" si="49"/>
        <v>GT</v>
      </c>
      <c r="AJ7" s="361" t="str">
        <f t="shared" si="49"/>
        <v>GT</v>
      </c>
      <c r="AK7" s="361" t="str">
        <f t="shared" si="49"/>
        <v>GT</v>
      </c>
    </row>
    <row r="8" spans="1:37" x14ac:dyDescent="0.25">
      <c r="A8" s="52">
        <f>AVERAGE(A49:A51)</f>
        <v>2048</v>
      </c>
      <c r="B8" s="108">
        <f t="shared" si="50"/>
        <v>4192256</v>
      </c>
      <c r="C8" s="108">
        <f t="shared" si="51"/>
        <v>2560</v>
      </c>
      <c r="D8" s="361">
        <f t="shared" ref="D8" si="178">AVERAGE(B49:B51)</f>
        <v>33.724566666666668</v>
      </c>
      <c r="E8" s="361">
        <f t="shared" ref="E8" si="179">AVERAGE(C49:C51)</f>
        <v>0.16643466666666668</v>
      </c>
      <c r="F8" s="361">
        <f t="shared" ref="F8" si="180">AVERAGE(D49:D51)</f>
        <v>68.606766666666658</v>
      </c>
      <c r="G8" s="52">
        <f t="shared" ref="G8" si="181">AVERAGE(E49:E51)</f>
        <v>7.6449900000000001E-2</v>
      </c>
      <c r="H8" s="361">
        <f t="shared" ref="H8" si="182">AVERAGE(F49:F51)</f>
        <v>0.44404500000000002</v>
      </c>
      <c r="I8" s="361">
        <f t="shared" ref="I8" si="183">AVERAGE(G49:G51)</f>
        <v>0.10406866666666666</v>
      </c>
      <c r="J8" s="361">
        <f t="shared" ref="J8" si="184">AVERAGE(H49:H51)</f>
        <v>98.094866666666675</v>
      </c>
      <c r="K8" s="361">
        <f t="shared" ref="K8" si="185">AVERAGE(I49:I51)</f>
        <v>0.48802099999999998</v>
      </c>
      <c r="L8" s="361">
        <f t="shared" ref="L8" si="186">AVERAGE(J49:J51)</f>
        <v>2.4504800000000002</v>
      </c>
      <c r="M8" s="361">
        <f t="shared" ref="M8" si="187">AVERAGE(K49:K51)</f>
        <v>0.81882300000000008</v>
      </c>
      <c r="N8" s="361" t="e">
        <f t="shared" ref="N8" si="188">AVERAGE(L49:L51)</f>
        <v>#DIV/0!</v>
      </c>
      <c r="O8" s="361" t="e">
        <f t="shared" ref="O8" si="189">AVERAGE(M49:M51)</f>
        <v>#DIV/0!</v>
      </c>
      <c r="P8" s="361" t="e">
        <f t="shared" ref="P8" si="190">AVERAGE(N49:N51)</f>
        <v>#DIV/0!</v>
      </c>
      <c r="Q8" s="361" t="e">
        <f t="shared" ref="Q8" si="191">AVERAGE(O49:O51)</f>
        <v>#DIV/0!</v>
      </c>
      <c r="R8" s="361">
        <f t="shared" ref="R8" si="192">AVERAGE(P49:P51)</f>
        <v>4.5027166666666671</v>
      </c>
      <c r="S8" s="361">
        <f t="shared" ref="S8" si="193">AVERAGE(Q49:Q51)</f>
        <v>5.1084399999999999</v>
      </c>
      <c r="T8" s="361">
        <f t="shared" ref="T8" si="194">AVERAGE(R49:R51)</f>
        <v>4.7167533333333331</v>
      </c>
      <c r="U8" s="361" t="e">
        <f t="shared" ref="U8" si="195">AVERAGE(S49:S51)</f>
        <v>#DIV/0!</v>
      </c>
      <c r="V8" s="361">
        <f t="shared" ref="V8" si="196">AVERAGE(T49:T51)</f>
        <v>4.5106900000000003</v>
      </c>
      <c r="W8" s="361">
        <f t="shared" ref="W8" si="197">AVERAGE(U49:U51)</f>
        <v>25.296766666666667</v>
      </c>
      <c r="X8" s="361">
        <f t="shared" ref="X8" si="198">AVERAGE(V49:V51)</f>
        <v>4.6321666666666665</v>
      </c>
      <c r="Y8" s="361" t="e">
        <f t="shared" ref="Y8" si="199">AVERAGE(W49:W51)</f>
        <v>#DIV/0!</v>
      </c>
      <c r="Z8" s="361" t="e">
        <f t="shared" ref="Z8" si="200">AVERAGE(X49:X51)</f>
        <v>#DIV/0!</v>
      </c>
      <c r="AA8" s="361">
        <f t="shared" ref="AA8" si="201">AVERAGE(Y49:Y51)</f>
        <v>7.5012733333333337</v>
      </c>
      <c r="AB8" s="361">
        <f t="shared" ref="AB8" si="202">AVERAGE(Z49:Z51)</f>
        <v>61.727899999999998</v>
      </c>
      <c r="AC8" s="361" t="str">
        <f t="shared" si="76"/>
        <v>GT</v>
      </c>
      <c r="AD8" s="361" t="e">
        <f t="shared" si="77"/>
        <v>#DIV/0!</v>
      </c>
      <c r="AE8" s="361" t="str">
        <f t="shared" si="49"/>
        <v>GT</v>
      </c>
      <c r="AF8" s="361" t="str">
        <f t="shared" si="49"/>
        <v>GT</v>
      </c>
      <c r="AG8" s="361" t="str">
        <f t="shared" si="49"/>
        <v>GT</v>
      </c>
      <c r="AH8" s="361" t="e">
        <f t="shared" si="49"/>
        <v>#DIV/0!</v>
      </c>
      <c r="AI8" s="361" t="str">
        <f t="shared" si="49"/>
        <v>GT</v>
      </c>
      <c r="AJ8" s="361" t="str">
        <f t="shared" si="49"/>
        <v>GT</v>
      </c>
      <c r="AK8" s="361" t="str">
        <f t="shared" si="49"/>
        <v>GT</v>
      </c>
    </row>
    <row r="9" spans="1:37" x14ac:dyDescent="0.25">
      <c r="A9" s="52">
        <f>AVERAGE(A52:A54)</f>
        <v>4096</v>
      </c>
      <c r="B9" s="108">
        <f t="shared" si="50"/>
        <v>16773120</v>
      </c>
      <c r="C9" s="108">
        <f t="shared" si="51"/>
        <v>5120</v>
      </c>
      <c r="D9" s="361" t="e">
        <f t="shared" ref="D9:F9" si="203">AVERAGE(B52:B54)</f>
        <v>#DIV/0!</v>
      </c>
      <c r="E9" s="361">
        <f t="shared" si="203"/>
        <v>0.75874566666666665</v>
      </c>
      <c r="F9" s="361" t="e">
        <f t="shared" si="203"/>
        <v>#DIV/0!</v>
      </c>
      <c r="G9" s="52">
        <f>AVERAGE(E52:E54)</f>
        <v>0.35763499999999998</v>
      </c>
      <c r="H9" s="361">
        <f t="shared" ref="H9" si="204">AVERAGE(F52:F54)</f>
        <v>1.8730733333333334</v>
      </c>
      <c r="I9" s="361">
        <f t="shared" ref="I9" si="205">AVERAGE(G52:G54)</f>
        <v>0.58242666666666665</v>
      </c>
      <c r="J9" s="361" t="e">
        <f t="shared" ref="J9:K9" si="206">AVERAGE(H52:H54)</f>
        <v>#DIV/0!</v>
      </c>
      <c r="K9" s="361">
        <f t="shared" si="206"/>
        <v>2.0591133333333329</v>
      </c>
      <c r="L9" s="361">
        <f t="shared" ref="L9" si="207">AVERAGE(J52:J54)</f>
        <v>9.5373866666666647</v>
      </c>
      <c r="M9" s="361">
        <f t="shared" ref="M9" si="208">AVERAGE(K52:K54)</f>
        <v>3.4772466666666664</v>
      </c>
      <c r="N9" s="361" t="e">
        <f t="shared" ref="N9:O9" si="209">AVERAGE(L52:L54)</f>
        <v>#DIV/0!</v>
      </c>
      <c r="O9" s="361" t="e">
        <f t="shared" si="209"/>
        <v>#DIV/0!</v>
      </c>
      <c r="P9" s="361" t="e">
        <f t="shared" ref="P9" si="210">AVERAGE(N52:N54)</f>
        <v>#DIV/0!</v>
      </c>
      <c r="Q9" s="361" t="e">
        <f t="shared" ref="Q9" si="211">AVERAGE(O52:O54)</f>
        <v>#DIV/0!</v>
      </c>
      <c r="R9" s="361">
        <f t="shared" ref="R9:S9" si="212">AVERAGE(P52:P54)</f>
        <v>21.198999999999998</v>
      </c>
      <c r="S9" s="361">
        <f t="shared" si="212"/>
        <v>21.544733333333337</v>
      </c>
      <c r="T9" s="361">
        <f t="shared" ref="T9" si="213">AVERAGE(R52:R54)</f>
        <v>21.922933333333333</v>
      </c>
      <c r="U9" s="361" t="e">
        <f t="shared" ref="U9" si="214">AVERAGE(S52:S54)</f>
        <v>#DIV/0!</v>
      </c>
      <c r="V9" s="361">
        <f t="shared" ref="V9:W9" si="215">AVERAGE(T52:T54)</f>
        <v>21.019866666666669</v>
      </c>
      <c r="W9" s="361">
        <f t="shared" si="215"/>
        <v>216.74600000000001</v>
      </c>
      <c r="X9" s="361">
        <f t="shared" ref="X9" si="216">AVERAGE(V52:V54)</f>
        <v>21.358900000000002</v>
      </c>
      <c r="Y9" s="361" t="e">
        <f t="shared" ref="Y9" si="217">AVERAGE(W52:W54)</f>
        <v>#DIV/0!</v>
      </c>
      <c r="Z9" s="361" t="e">
        <f t="shared" ref="Z9" si="218">AVERAGE(X52:X54)</f>
        <v>#DIV/0!</v>
      </c>
      <c r="AA9" s="361">
        <f t="shared" ref="AA9" si="219">AVERAGE(Y52:Y54)</f>
        <v>30.582666666666665</v>
      </c>
      <c r="AB9" s="361" t="e">
        <f t="shared" ref="AB9" si="220">AVERAGE(Z52:Z54)</f>
        <v>#DIV/0!</v>
      </c>
      <c r="AC9" s="361" t="e">
        <f t="shared" si="76"/>
        <v>#DIV/0!</v>
      </c>
      <c r="AD9" s="361" t="e">
        <f t="shared" si="77"/>
        <v>#DIV/0!</v>
      </c>
      <c r="AE9" s="361" t="str">
        <f t="shared" si="49"/>
        <v>GT</v>
      </c>
      <c r="AF9" s="361" t="str">
        <f t="shared" si="49"/>
        <v>GT</v>
      </c>
      <c r="AG9" s="361" t="str">
        <f t="shared" si="49"/>
        <v>GT</v>
      </c>
      <c r="AH9" s="361" t="e">
        <f t="shared" si="49"/>
        <v>#DIV/0!</v>
      </c>
      <c r="AI9" s="361" t="str">
        <f t="shared" si="49"/>
        <v>GT</v>
      </c>
      <c r="AJ9" s="361" t="str">
        <f t="shared" si="49"/>
        <v>GT</v>
      </c>
      <c r="AK9" s="361" t="str">
        <f t="shared" si="49"/>
        <v>GT</v>
      </c>
    </row>
    <row r="10" spans="1:37" x14ac:dyDescent="0.25">
      <c r="A10" s="52">
        <f>AVERAGE(A55:A57)</f>
        <v>8192</v>
      </c>
      <c r="B10" s="108">
        <f t="shared" si="50"/>
        <v>67100672</v>
      </c>
      <c r="C10" s="108">
        <f t="shared" si="51"/>
        <v>10240</v>
      </c>
      <c r="D10" s="361" t="e">
        <f t="shared" ref="D10:F10" si="221">AVERAGE(B55:B57)</f>
        <v>#DIV/0!</v>
      </c>
      <c r="E10" s="361">
        <f t="shared" si="221"/>
        <v>3.2044133333333331</v>
      </c>
      <c r="F10" s="361" t="e">
        <f t="shared" si="221"/>
        <v>#DIV/0!</v>
      </c>
      <c r="G10" s="52">
        <f>AVERAGE(E55:E57)</f>
        <v>1.694086666666667</v>
      </c>
      <c r="H10" s="361">
        <f t="shared" ref="H10" si="222">AVERAGE(F55:F57)</f>
        <v>8.5727899999999995</v>
      </c>
      <c r="I10" s="361">
        <f t="shared" ref="I10" si="223">AVERAGE(G55:G57)</f>
        <v>2.3292100000000002</v>
      </c>
      <c r="J10" s="361" t="e">
        <f t="shared" ref="J10:K10" si="224">AVERAGE(H55:H57)</f>
        <v>#DIV/0!</v>
      </c>
      <c r="K10" s="361">
        <f t="shared" si="224"/>
        <v>26.679353333333335</v>
      </c>
      <c r="L10" s="361">
        <f t="shared" ref="L10" si="225">AVERAGE(J55:J57)</f>
        <v>60.580399999999997</v>
      </c>
      <c r="M10" s="361">
        <f t="shared" ref="M10" si="226">AVERAGE(K55:K57)</f>
        <v>34.994999999999997</v>
      </c>
      <c r="N10" s="361" t="e">
        <f t="shared" ref="N10:O10" si="227">AVERAGE(L55:L57)</f>
        <v>#DIV/0!</v>
      </c>
      <c r="O10" s="361" t="e">
        <f t="shared" si="227"/>
        <v>#DIV/0!</v>
      </c>
      <c r="P10" s="361" t="e">
        <f t="shared" ref="P10" si="228">AVERAGE(N55:N57)</f>
        <v>#DIV/0!</v>
      </c>
      <c r="Q10" s="361" t="e">
        <f t="shared" ref="Q10" si="229">AVERAGE(O55:O57)</f>
        <v>#DIV/0!</v>
      </c>
      <c r="R10" s="361" t="e">
        <f t="shared" ref="R10:S10" si="230">AVERAGE(P55:P57)</f>
        <v>#DIV/0!</v>
      </c>
      <c r="S10" s="361" t="e">
        <f t="shared" si="230"/>
        <v>#DIV/0!</v>
      </c>
      <c r="T10" s="361" t="e">
        <f t="shared" ref="T10" si="231">AVERAGE(R55:R57)</f>
        <v>#DIV/0!</v>
      </c>
      <c r="U10" s="361" t="e">
        <f t="shared" ref="U10" si="232">AVERAGE(S55:S57)</f>
        <v>#DIV/0!</v>
      </c>
      <c r="V10" s="361" t="e">
        <f t="shared" ref="V10:W10" si="233">AVERAGE(T55:T57)</f>
        <v>#DIV/0!</v>
      </c>
      <c r="W10" s="361" t="e">
        <f t="shared" si="233"/>
        <v>#DIV/0!</v>
      </c>
      <c r="X10" s="361" t="e">
        <f t="shared" ref="X10" si="234">AVERAGE(V55:V57)</f>
        <v>#DIV/0!</v>
      </c>
      <c r="Y10" s="361" t="e">
        <f t="shared" ref="Y10" si="235">AVERAGE(W55:W57)</f>
        <v>#DIV/0!</v>
      </c>
      <c r="Z10" s="361" t="e">
        <f t="shared" ref="Z10" si="236">AVERAGE(X55:X57)</f>
        <v>#DIV/0!</v>
      </c>
      <c r="AA10" s="361" t="e">
        <f t="shared" ref="AA10" si="237">AVERAGE(Y55:Y57)</f>
        <v>#DIV/0!</v>
      </c>
      <c r="AB10" s="361" t="e">
        <f t="shared" ref="AB10" si="238">AVERAGE(Z55:Z57)</f>
        <v>#DIV/0!</v>
      </c>
      <c r="AC10" s="361" t="e">
        <f t="shared" si="76"/>
        <v>#DIV/0!</v>
      </c>
      <c r="AD10" s="361" t="e">
        <f t="shared" si="77"/>
        <v>#DIV/0!</v>
      </c>
      <c r="AE10" s="361" t="e">
        <f t="shared" si="49"/>
        <v>#DIV/0!</v>
      </c>
      <c r="AF10" s="361" t="e">
        <f t="shared" si="49"/>
        <v>#DIV/0!</v>
      </c>
      <c r="AG10" s="361" t="e">
        <f t="shared" si="49"/>
        <v>#DIV/0!</v>
      </c>
      <c r="AH10" s="361" t="e">
        <f t="shared" si="49"/>
        <v>#DIV/0!</v>
      </c>
      <c r="AI10" s="361" t="e">
        <f t="shared" si="49"/>
        <v>#DIV/0!</v>
      </c>
      <c r="AJ10" s="361" t="e">
        <f t="shared" si="49"/>
        <v>#DIV/0!</v>
      </c>
      <c r="AK10" s="361" t="e">
        <f t="shared" si="49"/>
        <v>#DIV/0!</v>
      </c>
    </row>
    <row r="11" spans="1:37" x14ac:dyDescent="0.25">
      <c r="A11" s="52"/>
      <c r="D11" s="240" t="s">
        <v>35</v>
      </c>
      <c r="E11" s="240" t="s">
        <v>35</v>
      </c>
      <c r="F11" s="52"/>
      <c r="G11" s="240" t="s">
        <v>35</v>
      </c>
      <c r="H11" s="52"/>
      <c r="J11" s="240" t="s">
        <v>35</v>
      </c>
      <c r="K11" s="52"/>
      <c r="L11" s="52"/>
      <c r="N11" s="240" t="s">
        <v>35</v>
      </c>
      <c r="O11" s="52"/>
      <c r="P11" s="52"/>
      <c r="Q11" s="52"/>
      <c r="R11" s="240" t="s">
        <v>35</v>
      </c>
      <c r="S11" s="52"/>
      <c r="U11" s="240" t="s">
        <v>35</v>
      </c>
      <c r="V11" s="52"/>
      <c r="W11" s="52"/>
      <c r="Y11" s="240" t="s">
        <v>35</v>
      </c>
      <c r="Z11" t="s">
        <v>35</v>
      </c>
      <c r="AA11" t="s">
        <v>35</v>
      </c>
      <c r="AB11" t="s">
        <v>35</v>
      </c>
      <c r="AD11" s="361"/>
      <c r="AE11" s="361"/>
      <c r="AF11" s="361"/>
      <c r="AG11" s="361"/>
      <c r="AH11" s="361"/>
      <c r="AI11" s="361"/>
      <c r="AJ11" s="361"/>
      <c r="AK11" s="361"/>
    </row>
    <row r="12" spans="1:37" x14ac:dyDescent="0.25">
      <c r="A12" s="52"/>
      <c r="AD12" s="361"/>
      <c r="AE12" s="361"/>
      <c r="AF12" s="361"/>
      <c r="AG12" s="361"/>
      <c r="AH12" s="361"/>
      <c r="AI12" s="361"/>
      <c r="AJ12" s="361"/>
      <c r="AK12" s="361"/>
    </row>
    <row r="13" spans="1:37" x14ac:dyDescent="0.25">
      <c r="A13" s="52"/>
    </row>
    <row r="14" spans="1:37" x14ac:dyDescent="0.25">
      <c r="A14" s="52"/>
    </row>
    <row r="15" spans="1:37" x14ac:dyDescent="0.25">
      <c r="A15" s="52"/>
    </row>
    <row r="16" spans="1:37" x14ac:dyDescent="0.25">
      <c r="A16" s="52">
        <v>32</v>
      </c>
      <c r="B16" s="52">
        <v>2.7762333333333334E-5</v>
      </c>
      <c r="F16" s="52"/>
      <c r="G16" s="52"/>
      <c r="H16" s="52"/>
      <c r="J16" s="52"/>
      <c r="K16" s="52"/>
      <c r="L16" s="52"/>
      <c r="N16" s="52"/>
      <c r="O16" s="52"/>
      <c r="P16" s="52"/>
      <c r="Q16" s="52"/>
      <c r="R16" s="52"/>
      <c r="S16" s="52"/>
      <c r="U16" s="52"/>
      <c r="V16" s="52"/>
    </row>
    <row r="17" spans="1:26" x14ac:dyDescent="0.25">
      <c r="A17" s="52">
        <v>64</v>
      </c>
      <c r="B17" s="52">
        <v>8.41754E-5</v>
      </c>
      <c r="F17" s="52"/>
      <c r="G17" s="52"/>
      <c r="H17" s="52"/>
      <c r="J17" s="52"/>
      <c r="K17" s="52"/>
      <c r="L17" s="52"/>
      <c r="N17" s="52"/>
      <c r="O17" s="52"/>
      <c r="P17" s="52"/>
      <c r="Q17" s="52"/>
      <c r="R17" s="52"/>
      <c r="S17" s="52"/>
      <c r="U17" s="52"/>
      <c r="V17" s="52"/>
      <c r="W17" s="52"/>
      <c r="Y17" s="52"/>
    </row>
    <row r="18" spans="1:26" x14ac:dyDescent="0.25">
      <c r="A18" s="52">
        <v>128</v>
      </c>
      <c r="B18" s="108">
        <v>2.8972733333333336E-4</v>
      </c>
      <c r="F18" s="52"/>
      <c r="G18" s="108" t="s">
        <v>21</v>
      </c>
      <c r="H18" s="52"/>
      <c r="J18" s="108" t="s">
        <v>36</v>
      </c>
      <c r="K18" s="52"/>
      <c r="L18" s="52"/>
      <c r="N18" s="108" t="s">
        <v>37</v>
      </c>
      <c r="O18" s="52"/>
      <c r="P18" s="52"/>
      <c r="Q18" s="52"/>
      <c r="R18" s="52"/>
      <c r="S18" s="52"/>
      <c r="U18" s="108" t="s">
        <v>36</v>
      </c>
      <c r="V18" s="108" t="s">
        <v>21</v>
      </c>
      <c r="W18" s="52"/>
      <c r="Y18" s="108" t="s">
        <v>35</v>
      </c>
    </row>
    <row r="19" spans="1:26" x14ac:dyDescent="0.25">
      <c r="A19" s="52">
        <v>256</v>
      </c>
      <c r="B19" s="52">
        <v>1.2224333333333334E-3</v>
      </c>
      <c r="F19" s="108" t="s">
        <v>35</v>
      </c>
      <c r="G19" s="108" t="s">
        <v>35</v>
      </c>
      <c r="H19" s="108" t="s">
        <v>35</v>
      </c>
      <c r="J19" s="108" t="s">
        <v>35</v>
      </c>
      <c r="K19" s="108" t="s">
        <v>35</v>
      </c>
      <c r="L19" s="108" t="s">
        <v>35</v>
      </c>
      <c r="N19" s="52"/>
      <c r="O19" s="52"/>
      <c r="P19" s="52"/>
      <c r="Q19" s="52"/>
      <c r="R19" s="52"/>
      <c r="S19" s="52"/>
      <c r="U19" s="52"/>
      <c r="V19" s="52"/>
      <c r="W19" s="52"/>
      <c r="Y19" s="52"/>
    </row>
    <row r="20" spans="1:26" x14ac:dyDescent="0.25">
      <c r="A20" s="52">
        <v>512</v>
      </c>
      <c r="B20" s="52">
        <v>6.0341966666666675E-3</v>
      </c>
      <c r="N20" s="108" t="s">
        <v>35</v>
      </c>
      <c r="O20" s="108" t="s">
        <v>35</v>
      </c>
      <c r="P20" s="108" t="s">
        <v>35</v>
      </c>
      <c r="Q20" s="108" t="s">
        <v>35</v>
      </c>
      <c r="R20" s="108" t="s">
        <v>35</v>
      </c>
      <c r="S20" s="108" t="s">
        <v>35</v>
      </c>
      <c r="U20" s="108" t="s">
        <v>35</v>
      </c>
      <c r="V20" s="108" t="s">
        <v>35</v>
      </c>
      <c r="W20" s="108" t="s">
        <v>35</v>
      </c>
      <c r="Y20" s="52"/>
    </row>
    <row r="21" spans="1:26" x14ac:dyDescent="0.25">
      <c r="A21" s="52">
        <v>1024</v>
      </c>
      <c r="B21">
        <v>4.0603633333333333E-2</v>
      </c>
    </row>
    <row r="22" spans="1:26" x14ac:dyDescent="0.25">
      <c r="A22" s="52">
        <v>2048</v>
      </c>
      <c r="B22">
        <v>0.16643466666666668</v>
      </c>
    </row>
    <row r="23" spans="1:26" x14ac:dyDescent="0.25">
      <c r="A23" s="52">
        <v>4096</v>
      </c>
      <c r="B23">
        <v>0.75874566666666665</v>
      </c>
    </row>
    <row r="24" spans="1:26" x14ac:dyDescent="0.25">
      <c r="A24" s="52">
        <v>8192</v>
      </c>
      <c r="B24">
        <v>3.2044133333333331</v>
      </c>
      <c r="D24" t="e">
        <v>#DIV/0!</v>
      </c>
    </row>
    <row r="25" spans="1:26" x14ac:dyDescent="0.25">
      <c r="A25" s="52"/>
    </row>
    <row r="26" spans="1:26" x14ac:dyDescent="0.25">
      <c r="A26" s="52"/>
    </row>
    <row r="27" spans="1:26" x14ac:dyDescent="0.25">
      <c r="A27" s="52"/>
    </row>
    <row r="28" spans="1:26" x14ac:dyDescent="0.25">
      <c r="A28" s="52"/>
    </row>
    <row r="29" spans="1:26" x14ac:dyDescent="0.25">
      <c r="A29" s="52"/>
    </row>
    <row r="30" spans="1:26" x14ac:dyDescent="0.25">
      <c r="A30" s="52" t="s">
        <v>0</v>
      </c>
      <c r="B30" s="52" t="s">
        <v>1</v>
      </c>
      <c r="C30" s="52" t="s">
        <v>2</v>
      </c>
      <c r="D30" s="240" t="s">
        <v>58</v>
      </c>
      <c r="E30" s="240" t="s">
        <v>59</v>
      </c>
      <c r="F30" s="240" t="s">
        <v>60</v>
      </c>
      <c r="G30" s="240" t="s">
        <v>52</v>
      </c>
      <c r="H30" s="240" t="s">
        <v>61</v>
      </c>
      <c r="I30" s="240" t="s">
        <v>62</v>
      </c>
      <c r="J30" s="240" t="s">
        <v>63</v>
      </c>
      <c r="K30" s="128" t="s">
        <v>53</v>
      </c>
      <c r="L30" s="240" t="s">
        <v>9</v>
      </c>
      <c r="M30" s="240" t="s">
        <v>64</v>
      </c>
      <c r="N30" s="240" t="s">
        <v>65</v>
      </c>
      <c r="O30" s="240" t="s">
        <v>67</v>
      </c>
      <c r="P30" s="240" t="s">
        <v>66</v>
      </c>
      <c r="Q30" s="240" t="s">
        <v>68</v>
      </c>
      <c r="R30" s="240" t="s">
        <v>51</v>
      </c>
      <c r="S30" s="240" t="s">
        <v>69</v>
      </c>
      <c r="T30" s="240" t="s">
        <v>70</v>
      </c>
      <c r="U30" s="240" t="s">
        <v>71</v>
      </c>
      <c r="V30" s="240" t="s">
        <v>72</v>
      </c>
      <c r="W30" s="52" t="s">
        <v>18</v>
      </c>
      <c r="X30" t="s">
        <v>79</v>
      </c>
      <c r="Y30" t="s">
        <v>80</v>
      </c>
      <c r="Z30" t="s">
        <v>81</v>
      </c>
    </row>
    <row r="31" spans="1:26" x14ac:dyDescent="0.25">
      <c r="A31" s="53">
        <v>32</v>
      </c>
      <c r="B31" s="55">
        <v>7.9289200000000007E-5</v>
      </c>
      <c r="C31" s="332">
        <v>3.03165E-5</v>
      </c>
      <c r="D31" s="62">
        <v>3.1315899999999997E-4</v>
      </c>
      <c r="E31" s="59">
        <v>6.6296499999999998E-5</v>
      </c>
      <c r="F31" s="61">
        <v>6.3298099999999996E-5</v>
      </c>
      <c r="G31" s="204">
        <v>4.36425E-4</v>
      </c>
      <c r="H31" s="206">
        <v>7.1493800000000003E-4</v>
      </c>
      <c r="I31" s="194">
        <v>2.0655200000000001E-4</v>
      </c>
      <c r="J31" s="190">
        <v>6.3164999999999998E-4</v>
      </c>
      <c r="K31" s="192">
        <v>2.20211E-4</v>
      </c>
      <c r="L31" s="105">
        <v>1.9065800000000001E-2</v>
      </c>
      <c r="M31" s="63">
        <v>1.58698E-2</v>
      </c>
      <c r="N31" s="113">
        <v>1.6543200000000001E-2</v>
      </c>
      <c r="O31" s="200">
        <v>1.24964E-3</v>
      </c>
      <c r="P31" s="197">
        <v>1.5241600000000001E-3</v>
      </c>
      <c r="Q31" s="196">
        <v>1.5141600000000001E-3</v>
      </c>
      <c r="R31" s="202">
        <v>1.3845699999999999E-3</v>
      </c>
      <c r="S31" s="201">
        <v>2.1664700000000002E-3</v>
      </c>
      <c r="T31" s="199">
        <v>1.3232700000000001E-3</v>
      </c>
      <c r="U31" s="198">
        <v>1.36458E-3</v>
      </c>
      <c r="V31" s="203">
        <v>1.2153299999999999E-3</v>
      </c>
      <c r="W31" s="56">
        <v>3.99111E-3</v>
      </c>
      <c r="X31" s="361">
        <v>1.19151E-2</v>
      </c>
      <c r="Y31" s="361">
        <v>2.0152199999999999E-3</v>
      </c>
      <c r="Z31" s="361">
        <v>1.2726300000000001E-3</v>
      </c>
    </row>
    <row r="32" spans="1:26" x14ac:dyDescent="0.25">
      <c r="A32" s="53">
        <v>32</v>
      </c>
      <c r="B32" s="55">
        <v>6.7628999999999999E-5</v>
      </c>
      <c r="C32" s="332">
        <v>2.59855E-5</v>
      </c>
      <c r="D32" s="62">
        <v>3.2148799999999998E-4</v>
      </c>
      <c r="E32" s="59">
        <v>2.53192E-5</v>
      </c>
      <c r="F32" s="61">
        <v>4.1976600000000001E-5</v>
      </c>
      <c r="G32" s="205">
        <v>2.53193E-5</v>
      </c>
      <c r="H32" s="206">
        <v>5.27708E-4</v>
      </c>
      <c r="I32" s="195">
        <v>4.6640900000000003E-5</v>
      </c>
      <c r="J32" s="191">
        <v>8.4952999999999998E-5</v>
      </c>
      <c r="K32" s="193">
        <v>6.0300000000000002E-5</v>
      </c>
      <c r="L32" s="105">
        <v>1.7538000000000002E-2</v>
      </c>
      <c r="M32" s="63">
        <v>1.56699E-2</v>
      </c>
      <c r="N32" s="113">
        <v>1.6275700000000001E-2</v>
      </c>
      <c r="O32" s="200">
        <v>1.07274E-3</v>
      </c>
      <c r="P32" s="197">
        <v>6.4730799999999998E-4</v>
      </c>
      <c r="Q32" s="196">
        <v>7.0227799999999997E-4</v>
      </c>
      <c r="R32" s="202">
        <v>4.9472600000000002E-4</v>
      </c>
      <c r="S32" s="201">
        <v>1.94159E-3</v>
      </c>
      <c r="T32" s="199">
        <v>4.27763E-4</v>
      </c>
      <c r="U32" s="198">
        <v>4.56081E-4</v>
      </c>
      <c r="V32" s="203">
        <v>4.6507599999999998E-4</v>
      </c>
      <c r="W32" s="56">
        <v>3.9431400000000004E-3</v>
      </c>
      <c r="X32" s="361">
        <v>1.2281200000000001E-2</v>
      </c>
      <c r="Y32" s="361">
        <v>1.8936300000000001E-3</v>
      </c>
      <c r="Z32" s="361">
        <v>1.1520300000000001E-3</v>
      </c>
    </row>
    <row r="33" spans="1:26" x14ac:dyDescent="0.25">
      <c r="A33" s="53">
        <v>32</v>
      </c>
      <c r="B33" s="54">
        <v>1.206E-4</v>
      </c>
      <c r="C33" s="332">
        <v>2.6985E-5</v>
      </c>
      <c r="D33" s="62">
        <v>3.0882799999999998E-4</v>
      </c>
      <c r="E33" s="59">
        <v>2.86507E-5</v>
      </c>
      <c r="F33" s="61">
        <v>4.4641799999999997E-5</v>
      </c>
      <c r="G33" s="205">
        <v>2.4986200000000001E-5</v>
      </c>
      <c r="H33" s="206">
        <v>5.2904099999999995E-4</v>
      </c>
      <c r="I33" s="195">
        <v>4.9306099999999999E-5</v>
      </c>
      <c r="J33" s="191">
        <v>8.8284500000000005E-5</v>
      </c>
      <c r="K33" s="193">
        <v>5.5302700000000002E-5</v>
      </c>
      <c r="L33" s="105">
        <v>1.7916100000000001E-2</v>
      </c>
      <c r="M33" s="63">
        <v>1.5524E-2</v>
      </c>
      <c r="N33" s="113">
        <v>1.6398599999999999E-2</v>
      </c>
      <c r="O33" s="200">
        <v>1.04809E-3</v>
      </c>
      <c r="P33" s="197">
        <v>5.6535400000000001E-4</v>
      </c>
      <c r="Q33" s="196">
        <v>6.4664200000000001E-4</v>
      </c>
      <c r="R33" s="202">
        <v>4.3842399999999998E-4</v>
      </c>
      <c r="S33" s="201">
        <v>1.9342599999999999E-3</v>
      </c>
      <c r="T33" s="199">
        <v>4.15437E-4</v>
      </c>
      <c r="U33" s="198">
        <v>4.1910100000000001E-4</v>
      </c>
      <c r="V33" s="203">
        <v>4.4175600000000002E-4</v>
      </c>
      <c r="W33" s="56">
        <v>4.4465299999999998E-3</v>
      </c>
      <c r="X33" s="361">
        <v>1.2086E-2</v>
      </c>
      <c r="Y33" s="361">
        <v>1.91661E-3</v>
      </c>
      <c r="Z33" s="361">
        <v>1.1723599999999999E-3</v>
      </c>
    </row>
    <row r="34" spans="1:26" x14ac:dyDescent="0.25">
      <c r="A34" s="53">
        <v>64</v>
      </c>
      <c r="B34" s="54">
        <v>5.5135999999999998E-4</v>
      </c>
      <c r="C34" s="332">
        <v>8.5952199999999993E-5</v>
      </c>
      <c r="D34" s="62">
        <v>1.8063300000000001E-3</v>
      </c>
      <c r="E34" s="59">
        <v>9.6946099999999997E-5</v>
      </c>
      <c r="F34" s="60">
        <v>2.2953900000000001E-4</v>
      </c>
      <c r="G34" s="205">
        <v>7.4958500000000004E-5</v>
      </c>
      <c r="H34" s="206">
        <v>3.8205499999999998E-3</v>
      </c>
      <c r="I34" s="194">
        <v>6.7695899999999998E-4</v>
      </c>
      <c r="J34" s="190">
        <v>9.9744799999999995E-4</v>
      </c>
      <c r="K34" s="192">
        <v>7.2893000000000003E-4</v>
      </c>
      <c r="L34" s="105">
        <v>0.16697400000000001</v>
      </c>
      <c r="M34" s="63">
        <v>0.155225</v>
      </c>
      <c r="N34" s="113">
        <v>0.164349</v>
      </c>
      <c r="O34" s="200">
        <v>1.29748E-2</v>
      </c>
      <c r="P34" s="197">
        <v>3.7632500000000001E-3</v>
      </c>
      <c r="Q34" s="196">
        <v>3.9964600000000003E-3</v>
      </c>
      <c r="R34" s="202">
        <v>2.7581400000000001E-3</v>
      </c>
      <c r="S34" s="201">
        <v>1.8241199999999999E-2</v>
      </c>
      <c r="T34" s="199">
        <v>2.3177200000000001E-3</v>
      </c>
      <c r="U34" s="198">
        <v>2.4106700000000002E-3</v>
      </c>
      <c r="V34" s="203">
        <v>2.4892899999999999E-3</v>
      </c>
      <c r="W34" s="56">
        <v>3.0167900000000001E-2</v>
      </c>
      <c r="X34" s="361">
        <v>9.3299999999999994E-2</v>
      </c>
      <c r="Y34" s="361">
        <v>6.6310199999999996E-3</v>
      </c>
      <c r="Z34" s="361">
        <v>5.9350699999999998E-3</v>
      </c>
    </row>
    <row r="35" spans="1:26" x14ac:dyDescent="0.25">
      <c r="A35" s="53">
        <v>64</v>
      </c>
      <c r="B35" s="54">
        <v>5.5135999999999998E-4</v>
      </c>
      <c r="C35" s="332">
        <v>8.2287599999999995E-5</v>
      </c>
      <c r="D35" s="62">
        <v>1.82132E-3</v>
      </c>
      <c r="E35" s="59">
        <v>6.4630700000000004E-5</v>
      </c>
      <c r="F35" s="60">
        <v>2.16546E-4</v>
      </c>
      <c r="G35" s="205">
        <v>7.1293900000000005E-5</v>
      </c>
      <c r="H35" s="206">
        <v>3.23588E-3</v>
      </c>
      <c r="I35" s="194">
        <v>1.3359299999999999E-4</v>
      </c>
      <c r="J35" s="190">
        <v>4.44754E-4</v>
      </c>
      <c r="K35" s="192">
        <v>1.75236E-4</v>
      </c>
      <c r="L35" s="105">
        <v>0.16469500000000001</v>
      </c>
      <c r="M35" s="63">
        <v>0.14846599999999999</v>
      </c>
      <c r="N35" s="113">
        <v>0.16078799999999999</v>
      </c>
      <c r="O35" s="200">
        <v>1.2378800000000001E-2</v>
      </c>
      <c r="P35" s="197">
        <v>2.6522E-3</v>
      </c>
      <c r="Q35" s="196">
        <v>2.7581400000000001E-3</v>
      </c>
      <c r="R35" s="202">
        <v>2.10517E-3</v>
      </c>
      <c r="S35" s="201">
        <v>1.7602599999999999E-2</v>
      </c>
      <c r="T35" s="199">
        <v>1.7760199999999999E-3</v>
      </c>
      <c r="U35" s="198">
        <v>1.88562E-3</v>
      </c>
      <c r="V35" s="203">
        <v>1.9042799999999999E-3</v>
      </c>
      <c r="W35" s="56">
        <v>1.96817E-2</v>
      </c>
      <c r="X35" s="361">
        <v>9.2631699999999997E-2</v>
      </c>
      <c r="Y35" s="361">
        <v>6.6436799999999999E-3</v>
      </c>
      <c r="Z35" s="361">
        <v>5.9317399999999996E-3</v>
      </c>
    </row>
    <row r="36" spans="1:26" x14ac:dyDescent="0.25">
      <c r="A36" s="53">
        <v>64</v>
      </c>
      <c r="B36" s="54">
        <v>5.8001099999999996E-4</v>
      </c>
      <c r="C36" s="332">
        <v>8.42864E-5</v>
      </c>
      <c r="D36" s="62">
        <v>1.9829000000000001E-3</v>
      </c>
      <c r="E36" s="59">
        <v>9.7945500000000006E-5</v>
      </c>
      <c r="F36" s="60">
        <v>2.1488E-4</v>
      </c>
      <c r="G36" s="205">
        <v>7.6291099999999999E-5</v>
      </c>
      <c r="H36" s="206">
        <v>3.1909E-3</v>
      </c>
      <c r="I36" s="194">
        <v>1.31261E-4</v>
      </c>
      <c r="J36" s="190">
        <v>4.4108899999999998E-4</v>
      </c>
      <c r="K36" s="192">
        <v>1.69906E-4</v>
      </c>
      <c r="L36" s="105">
        <v>0.16555</v>
      </c>
      <c r="M36" s="63">
        <v>0.152195</v>
      </c>
      <c r="N36" s="113">
        <v>0.16098199999999999</v>
      </c>
      <c r="O36" s="200">
        <v>1.24315E-2</v>
      </c>
      <c r="P36" s="197">
        <v>2.6042299999999999E-3</v>
      </c>
      <c r="Q36" s="196">
        <v>2.8700800000000001E-3</v>
      </c>
      <c r="R36" s="202">
        <v>2.1711299999999998E-3</v>
      </c>
      <c r="S36" s="201">
        <v>1.7724199999999999E-2</v>
      </c>
      <c r="T36" s="199">
        <v>1.85231E-3</v>
      </c>
      <c r="U36" s="198">
        <v>1.98657E-3</v>
      </c>
      <c r="V36" s="203">
        <v>1.94626E-3</v>
      </c>
      <c r="W36" s="56">
        <v>1.9544099999999998E-2</v>
      </c>
      <c r="X36" s="361">
        <v>9.3035800000000002E-2</v>
      </c>
      <c r="Y36" s="361">
        <v>6.5007600000000004E-3</v>
      </c>
      <c r="Z36" s="361">
        <v>5.9127499999999996E-3</v>
      </c>
    </row>
    <row r="37" spans="1:26" x14ac:dyDescent="0.25">
      <c r="A37" s="53">
        <v>128</v>
      </c>
      <c r="B37" s="54">
        <v>5.0648500000000001E-3</v>
      </c>
      <c r="C37" s="361">
        <v>2.9117100000000001E-4</v>
      </c>
      <c r="D37" s="62">
        <v>1.43137E-2</v>
      </c>
      <c r="E37" s="58">
        <v>2.26207E-4</v>
      </c>
      <c r="F37" s="60">
        <v>1.0191E-3</v>
      </c>
      <c r="G37" s="204">
        <v>3.4614200000000002E-4</v>
      </c>
      <c r="H37" s="206">
        <v>2.5474900000000002E-2</v>
      </c>
      <c r="I37" s="194">
        <v>2.8877400000000002E-3</v>
      </c>
      <c r="J37" s="190">
        <v>4.7107299999999998E-3</v>
      </c>
      <c r="K37" s="192">
        <v>3.0130000000000001E-3</v>
      </c>
      <c r="L37" s="105">
        <v>1.25474</v>
      </c>
      <c r="M37" s="63">
        <v>1.4399200000000001</v>
      </c>
      <c r="N37" s="113">
        <v>1.48397</v>
      </c>
      <c r="O37" s="200">
        <v>0.13627900000000001</v>
      </c>
      <c r="P37" s="197">
        <v>1.51539E-2</v>
      </c>
      <c r="Q37" s="196">
        <v>1.05735E-2</v>
      </c>
      <c r="R37" s="202">
        <v>9.4700900000000005E-3</v>
      </c>
      <c r="S37" s="201">
        <v>0.161385</v>
      </c>
      <c r="T37" s="199">
        <v>9.8878600000000001E-3</v>
      </c>
      <c r="U37" s="198">
        <v>1.1986399999999999E-2</v>
      </c>
      <c r="V37" s="203">
        <v>1.12158E-2</v>
      </c>
      <c r="W37" s="56">
        <v>0.11937200000000001</v>
      </c>
      <c r="X37" s="361">
        <v>0.704349</v>
      </c>
      <c r="Y37" s="361">
        <v>2.5560300000000001E-2</v>
      </c>
      <c r="Z37" s="361">
        <v>3.1260499999999997E-2</v>
      </c>
    </row>
    <row r="38" spans="1:26" x14ac:dyDescent="0.25">
      <c r="A38" s="53">
        <v>128</v>
      </c>
      <c r="B38" s="54">
        <v>5.0571899999999996E-3</v>
      </c>
      <c r="C38" s="361">
        <v>2.9150399999999999E-4</v>
      </c>
      <c r="D38" s="62">
        <v>1.34279E-2</v>
      </c>
      <c r="E38" s="58">
        <v>2.3486899999999999E-4</v>
      </c>
      <c r="F38" s="60">
        <v>1.0177700000000001E-3</v>
      </c>
      <c r="G38" s="204">
        <v>3.36814E-4</v>
      </c>
      <c r="H38" s="206">
        <v>2.3072200000000001E-2</v>
      </c>
      <c r="I38" s="194">
        <v>4.85398E-4</v>
      </c>
      <c r="J38" s="190">
        <v>2.31139E-3</v>
      </c>
      <c r="K38" s="192">
        <v>6.7995700000000002E-4</v>
      </c>
      <c r="L38" s="105">
        <v>1.1970799999999999</v>
      </c>
      <c r="M38" s="63">
        <v>1.4702200000000001</v>
      </c>
      <c r="N38" s="113">
        <v>1.4381999999999999</v>
      </c>
      <c r="O38" s="200">
        <v>0.13090499999999999</v>
      </c>
      <c r="P38" s="197">
        <v>1.1287800000000001E-2</v>
      </c>
      <c r="Q38" s="196">
        <v>6.85821E-3</v>
      </c>
      <c r="R38" s="202">
        <v>7.3889100000000003E-3</v>
      </c>
      <c r="S38" s="201">
        <v>0.15945200000000001</v>
      </c>
      <c r="T38" s="199">
        <v>8.0475500000000005E-3</v>
      </c>
      <c r="U38" s="198">
        <v>9.9751500000000003E-3</v>
      </c>
      <c r="V38" s="203">
        <v>8.5912499999999999E-3</v>
      </c>
      <c r="W38" s="56">
        <v>0.119057</v>
      </c>
      <c r="X38" s="361">
        <v>0.70526299999999997</v>
      </c>
      <c r="Y38" s="361">
        <v>2.4931600000000002E-2</v>
      </c>
      <c r="Z38" s="361">
        <v>3.1066900000000001E-2</v>
      </c>
    </row>
    <row r="39" spans="1:26" x14ac:dyDescent="0.25">
      <c r="A39" s="53">
        <v>128</v>
      </c>
      <c r="B39" s="54">
        <v>5.1118200000000004E-3</v>
      </c>
      <c r="C39" s="361">
        <v>2.8650700000000003E-4</v>
      </c>
      <c r="D39" s="62">
        <v>1.35435E-2</v>
      </c>
      <c r="E39" s="58">
        <v>2.3287000000000001E-4</v>
      </c>
      <c r="F39" s="60">
        <v>1.0174299999999999E-3</v>
      </c>
      <c r="G39" s="204">
        <v>3.3481500000000003E-4</v>
      </c>
      <c r="H39" s="206">
        <v>2.3115199999999999E-2</v>
      </c>
      <c r="I39" s="194">
        <v>4.8506500000000002E-4</v>
      </c>
      <c r="J39" s="190">
        <v>2.3550300000000001E-3</v>
      </c>
      <c r="K39" s="192">
        <v>6.7162799999999996E-4</v>
      </c>
      <c r="L39" s="105">
        <v>1.1978599999999999</v>
      </c>
      <c r="M39" s="63">
        <v>1.4414499999999999</v>
      </c>
      <c r="N39" s="113">
        <v>1.4325699999999999</v>
      </c>
      <c r="O39" s="200">
        <v>0.12867899999999999</v>
      </c>
      <c r="P39" s="197">
        <v>1.12351E-2</v>
      </c>
      <c r="Q39" s="196">
        <v>6.7789199999999999E-3</v>
      </c>
      <c r="R39" s="202">
        <v>7.3459399999999996E-3</v>
      </c>
      <c r="S39" s="201">
        <v>0.159913</v>
      </c>
      <c r="T39" s="199">
        <v>8.1604799999999995E-3</v>
      </c>
      <c r="U39" s="198">
        <v>1.0179000000000001E-2</v>
      </c>
      <c r="V39" s="203">
        <v>8.6272299999999996E-3</v>
      </c>
      <c r="W39" s="56">
        <v>0.11899800000000001</v>
      </c>
      <c r="X39" s="361">
        <v>0.70386199999999999</v>
      </c>
      <c r="Y39" s="361">
        <v>2.4958899999999999E-2</v>
      </c>
      <c r="Z39" s="361">
        <v>3.10403E-2</v>
      </c>
    </row>
    <row r="40" spans="1:26" x14ac:dyDescent="0.25">
      <c r="A40" s="53">
        <v>256</v>
      </c>
      <c r="B40" s="54">
        <v>3.7914900000000001E-2</v>
      </c>
      <c r="C40" s="361">
        <v>1.22299E-3</v>
      </c>
      <c r="D40" s="62">
        <v>0.11276899999999999</v>
      </c>
      <c r="E40" s="58">
        <v>8.4286400000000003E-4</v>
      </c>
      <c r="F40" s="60">
        <v>3.2401999999999999E-3</v>
      </c>
      <c r="G40" s="204">
        <v>1.2136600000000001E-3</v>
      </c>
      <c r="H40" s="206">
        <v>0.19122600000000001</v>
      </c>
      <c r="I40" s="194">
        <v>1.15803E-2</v>
      </c>
      <c r="J40" s="190">
        <v>1.7882800000000001E-2</v>
      </c>
      <c r="K40" s="192">
        <v>1.28915E-2</v>
      </c>
      <c r="L40" s="105">
        <v>10.089700000000001</v>
      </c>
      <c r="M40" s="63">
        <v>12.026</v>
      </c>
      <c r="N40" s="113">
        <v>12.0105</v>
      </c>
      <c r="O40" s="200">
        <v>1.7093400000000001</v>
      </c>
      <c r="P40" s="197">
        <v>4.3521600000000001E-2</v>
      </c>
      <c r="Q40" s="196">
        <v>4.62534E-2</v>
      </c>
      <c r="R40" s="202">
        <v>4.6285100000000003E-2</v>
      </c>
      <c r="S40" s="201">
        <v>1.80185</v>
      </c>
      <c r="T40" s="199">
        <v>4.9581600000000003E-2</v>
      </c>
      <c r="U40" s="198">
        <v>6.7982000000000001E-2</v>
      </c>
      <c r="V40" s="203">
        <v>5.46045E-2</v>
      </c>
      <c r="W40" s="56">
        <v>0.77095899999999995</v>
      </c>
      <c r="X40" s="361">
        <v>8.1278600000000001</v>
      </c>
      <c r="Y40" s="361">
        <v>0.109293</v>
      </c>
      <c r="Z40" s="361">
        <v>0.137988</v>
      </c>
    </row>
    <row r="41" spans="1:26" x14ac:dyDescent="0.25">
      <c r="A41" s="53">
        <v>256</v>
      </c>
      <c r="B41" s="54">
        <v>3.79192E-2</v>
      </c>
      <c r="C41" s="361">
        <v>1.22565E-3</v>
      </c>
      <c r="D41" s="62">
        <v>0.10817599999999999</v>
      </c>
      <c r="E41" s="58">
        <v>8.3886699999999998E-4</v>
      </c>
      <c r="F41" s="60">
        <v>3.2215400000000002E-3</v>
      </c>
      <c r="G41" s="204">
        <v>1.19334E-3</v>
      </c>
      <c r="H41" s="206">
        <v>0.181973</v>
      </c>
      <c r="I41" s="194">
        <v>1.9392599999999999E-3</v>
      </c>
      <c r="J41" s="190">
        <v>8.0865299999999998E-3</v>
      </c>
      <c r="K41" s="192">
        <v>3.4324300000000002E-3</v>
      </c>
      <c r="L41" s="105">
        <v>10.0951</v>
      </c>
      <c r="M41" s="63">
        <v>12.0549</v>
      </c>
      <c r="N41" s="113">
        <v>12.0298</v>
      </c>
      <c r="O41" s="200">
        <v>1.7010799999999999</v>
      </c>
      <c r="P41" s="197">
        <v>3.5154499999999998E-2</v>
      </c>
      <c r="Q41" s="196">
        <v>3.5472700000000003E-2</v>
      </c>
      <c r="R41" s="202">
        <v>3.73297E-2</v>
      </c>
      <c r="S41" s="201">
        <v>1.87558</v>
      </c>
      <c r="T41" s="199">
        <v>4.0664199999999998E-2</v>
      </c>
      <c r="U41" s="198">
        <v>6.1920099999999999E-2</v>
      </c>
      <c r="V41" s="203">
        <v>4.47223E-2</v>
      </c>
      <c r="W41" s="56">
        <v>0.76230399999999998</v>
      </c>
      <c r="X41" s="361">
        <v>8.1154399999999995</v>
      </c>
      <c r="Y41" s="361">
        <v>0.109069</v>
      </c>
      <c r="Z41" s="361">
        <v>0.14000599999999999</v>
      </c>
    </row>
    <row r="42" spans="1:26" x14ac:dyDescent="0.25">
      <c r="A42" s="53">
        <v>256</v>
      </c>
      <c r="B42" s="54">
        <v>3.8535899999999998E-2</v>
      </c>
      <c r="C42" s="361">
        <v>1.2186600000000001E-3</v>
      </c>
      <c r="D42" s="62">
        <v>0.108156</v>
      </c>
      <c r="E42" s="58">
        <v>8.4019900000000002E-4</v>
      </c>
      <c r="F42" s="60">
        <v>3.2418600000000001E-3</v>
      </c>
      <c r="G42" s="204">
        <v>1.19501E-3</v>
      </c>
      <c r="H42" s="206">
        <v>0.18190700000000001</v>
      </c>
      <c r="I42" s="194">
        <v>1.9535899999999998E-3</v>
      </c>
      <c r="J42" s="190">
        <v>8.1508199999999996E-3</v>
      </c>
      <c r="K42" s="192">
        <v>3.38813E-3</v>
      </c>
      <c r="L42" s="105">
        <v>10.091900000000001</v>
      </c>
      <c r="M42" s="63">
        <v>12.037000000000001</v>
      </c>
      <c r="N42" s="113">
        <v>12.011799999999999</v>
      </c>
      <c r="O42" s="200">
        <v>1.7045999999999999</v>
      </c>
      <c r="P42" s="197">
        <v>3.5149899999999998E-2</v>
      </c>
      <c r="Q42" s="196">
        <v>3.56666E-2</v>
      </c>
      <c r="R42" s="202">
        <v>3.7542199999999998E-2</v>
      </c>
      <c r="S42" s="201">
        <v>1.79478</v>
      </c>
      <c r="T42" s="199">
        <v>4.07601E-2</v>
      </c>
      <c r="U42" s="198">
        <v>6.1309700000000002E-2</v>
      </c>
      <c r="V42" s="203">
        <v>4.4678900000000001E-2</v>
      </c>
      <c r="W42" s="56">
        <v>0.762401</v>
      </c>
      <c r="X42" s="361">
        <v>8.1967999999999996</v>
      </c>
      <c r="Y42" s="361">
        <v>0.109057</v>
      </c>
      <c r="Z42" s="361">
        <v>0.13844500000000001</v>
      </c>
    </row>
    <row r="43" spans="1:26" x14ac:dyDescent="0.25">
      <c r="A43" s="53">
        <v>512</v>
      </c>
      <c r="B43" s="54">
        <v>0.35136699999999998</v>
      </c>
      <c r="C43" s="361">
        <v>6.5266999999999999E-3</v>
      </c>
      <c r="D43" s="62">
        <v>0.92218599999999995</v>
      </c>
      <c r="E43" s="58">
        <v>4.15336E-3</v>
      </c>
      <c r="F43" s="60">
        <v>2.5687000000000001E-2</v>
      </c>
      <c r="G43" s="204">
        <v>6.15659E-3</v>
      </c>
      <c r="H43" s="206">
        <v>1.53291</v>
      </c>
      <c r="I43" s="194">
        <v>4.7939799999999998E-2</v>
      </c>
      <c r="J43" s="190">
        <v>0.112507</v>
      </c>
      <c r="K43" s="192">
        <v>5.39718E-2</v>
      </c>
      <c r="O43" s="200">
        <v>32.936799999999998</v>
      </c>
      <c r="P43" s="197">
        <v>0.234989</v>
      </c>
      <c r="Q43" s="196">
        <v>0.29094900000000001</v>
      </c>
      <c r="R43" s="202">
        <v>0.26138</v>
      </c>
      <c r="S43" s="201">
        <v>33.308900000000001</v>
      </c>
      <c r="T43" s="199">
        <v>0.25755800000000001</v>
      </c>
      <c r="U43" s="198">
        <v>0.404167</v>
      </c>
      <c r="V43" s="203">
        <v>0.271457</v>
      </c>
      <c r="W43" s="56">
        <v>5.6846699999999997</v>
      </c>
      <c r="X43" s="361">
        <v>72.1798</v>
      </c>
      <c r="Y43" s="361">
        <v>0.45714399999999999</v>
      </c>
      <c r="Z43" s="361">
        <v>0.86851500000000004</v>
      </c>
    </row>
    <row r="44" spans="1:26" x14ac:dyDescent="0.25">
      <c r="A44" s="53">
        <v>512</v>
      </c>
      <c r="B44" s="54">
        <v>0.33429900000000001</v>
      </c>
      <c r="C44" s="361">
        <v>5.7298100000000001E-3</v>
      </c>
      <c r="D44" s="62">
        <v>0.93708999999999998</v>
      </c>
      <c r="E44" s="58">
        <v>4.0923899999999996E-3</v>
      </c>
      <c r="F44" s="60">
        <v>2.5408500000000001E-2</v>
      </c>
      <c r="G44" s="204">
        <v>6.4620900000000002E-3</v>
      </c>
      <c r="H44" s="206">
        <v>1.49332</v>
      </c>
      <c r="I44" s="194">
        <v>9.2465499999999992E-3</v>
      </c>
      <c r="J44" s="190">
        <v>7.4537099999999995E-2</v>
      </c>
      <c r="K44" s="192">
        <v>1.6479899999999999E-2</v>
      </c>
      <c r="O44" s="200">
        <v>32.8874</v>
      </c>
      <c r="P44" s="197">
        <v>0.20385800000000001</v>
      </c>
      <c r="Q44" s="196">
        <v>0.25028899999999998</v>
      </c>
      <c r="R44" s="202">
        <v>0.22973199999999999</v>
      </c>
      <c r="S44" s="201">
        <v>33.408299999999997</v>
      </c>
      <c r="T44" s="199">
        <v>0.20850199999999999</v>
      </c>
      <c r="U44" s="198">
        <v>0.35887999999999998</v>
      </c>
      <c r="V44" s="203">
        <v>0.22966600000000001</v>
      </c>
      <c r="W44" s="56">
        <v>5.9682500000000003</v>
      </c>
      <c r="X44" s="361">
        <v>72.296400000000006</v>
      </c>
      <c r="Y44" s="361">
        <v>0.457345</v>
      </c>
      <c r="Z44" s="361">
        <v>0.86993200000000004</v>
      </c>
    </row>
    <row r="45" spans="1:26" x14ac:dyDescent="0.25">
      <c r="A45" s="53">
        <v>512</v>
      </c>
      <c r="B45" s="54">
        <v>0.332986</v>
      </c>
      <c r="C45" s="361">
        <v>5.84608E-3</v>
      </c>
      <c r="D45" s="62">
        <v>2.0122900000000001</v>
      </c>
      <c r="E45" s="58">
        <v>6.6966100000000004E-3</v>
      </c>
      <c r="F45" s="60">
        <v>2.8043100000000001E-2</v>
      </c>
      <c r="G45" s="204">
        <v>6.2791899999999996E-3</v>
      </c>
      <c r="H45" s="206">
        <v>1.4869600000000001</v>
      </c>
      <c r="I45" s="194">
        <v>9.3614900000000001E-3</v>
      </c>
      <c r="J45" s="190">
        <v>6.7768800000000004E-2</v>
      </c>
      <c r="K45" s="192">
        <v>1.60141E-2</v>
      </c>
      <c r="O45" s="200">
        <v>32.898899999999998</v>
      </c>
      <c r="P45" s="197">
        <v>0.202123</v>
      </c>
      <c r="Q45" s="196">
        <v>0.25168200000000002</v>
      </c>
      <c r="R45" s="202">
        <v>0.22975699999999999</v>
      </c>
      <c r="S45" s="201">
        <v>33.412100000000002</v>
      </c>
      <c r="T45" s="199">
        <v>0.20771800000000001</v>
      </c>
      <c r="U45" s="198">
        <v>0.36088100000000001</v>
      </c>
      <c r="V45" s="203">
        <v>0.22875000000000001</v>
      </c>
      <c r="W45" s="56">
        <v>5.8001399999999999</v>
      </c>
      <c r="X45" s="361">
        <v>72.287000000000006</v>
      </c>
      <c r="Y45" s="361">
        <v>0.45743099999999998</v>
      </c>
      <c r="Z45" s="361">
        <v>0.87662200000000001</v>
      </c>
    </row>
    <row r="46" spans="1:26" x14ac:dyDescent="0.25">
      <c r="A46" s="53">
        <v>1024</v>
      </c>
      <c r="B46" s="54">
        <v>4.1809399999999997</v>
      </c>
      <c r="C46" s="361">
        <v>4.1087499999999999E-2</v>
      </c>
      <c r="D46" s="62">
        <v>8.9084900000000005</v>
      </c>
      <c r="E46" s="58">
        <v>1.9424199999999999E-2</v>
      </c>
      <c r="F46" s="60">
        <v>9.9381999999999998E-2</v>
      </c>
      <c r="G46" s="204">
        <v>2.6754199999999999E-2</v>
      </c>
      <c r="H46" s="206">
        <v>12.602600000000001</v>
      </c>
      <c r="I46" s="194">
        <v>0.21393999999999999</v>
      </c>
      <c r="J46" s="190">
        <v>0.55007600000000001</v>
      </c>
      <c r="K46" s="192">
        <v>0.25941999999999998</v>
      </c>
      <c r="P46" s="197">
        <v>1.0714999999999999</v>
      </c>
      <c r="Q46" s="196">
        <v>1.11774</v>
      </c>
      <c r="R46" s="202">
        <v>1.1323000000000001</v>
      </c>
      <c r="T46" s="199">
        <v>1.0828</v>
      </c>
      <c r="U46" s="198">
        <v>3.5440900000000002</v>
      </c>
      <c r="V46" s="203">
        <v>1.1181700000000001</v>
      </c>
      <c r="W46" s="56">
        <v>58.649799999999999</v>
      </c>
      <c r="X46" s="361"/>
      <c r="Y46" s="361">
        <v>1.81803</v>
      </c>
      <c r="Z46" s="361">
        <v>8.6143199999999993</v>
      </c>
    </row>
    <row r="47" spans="1:26" x14ac:dyDescent="0.25">
      <c r="A47" s="53">
        <v>1024</v>
      </c>
      <c r="B47" s="54">
        <v>4.1465300000000003</v>
      </c>
      <c r="C47" s="361">
        <v>4.2348400000000001E-2</v>
      </c>
      <c r="D47" s="62">
        <v>8.8895</v>
      </c>
      <c r="E47" s="58">
        <v>1.9509100000000001E-2</v>
      </c>
      <c r="F47" s="60">
        <v>9.9913699999999994E-2</v>
      </c>
      <c r="G47" s="204">
        <v>2.5913700000000001E-2</v>
      </c>
      <c r="H47" s="206">
        <v>12.4781</v>
      </c>
      <c r="I47" s="194">
        <v>5.86092E-2</v>
      </c>
      <c r="J47" s="190">
        <v>0.39715200000000001</v>
      </c>
      <c r="K47" s="192">
        <v>0.10656400000000001</v>
      </c>
      <c r="P47" s="197">
        <v>0.97318400000000005</v>
      </c>
      <c r="Q47" s="196">
        <v>0.98168699999999998</v>
      </c>
      <c r="R47" s="202">
        <v>1.04504</v>
      </c>
      <c r="T47" s="199">
        <v>0.97959300000000005</v>
      </c>
      <c r="U47" s="198">
        <v>3.4710700000000001</v>
      </c>
      <c r="V47" s="203">
        <v>1.0159199999999999</v>
      </c>
      <c r="W47" s="56">
        <v>58.4998</v>
      </c>
      <c r="Y47" s="361">
        <v>1.8205</v>
      </c>
      <c r="Z47" s="361">
        <v>8.66676</v>
      </c>
    </row>
    <row r="48" spans="1:26" x14ac:dyDescent="0.25">
      <c r="A48" s="53">
        <v>1024</v>
      </c>
      <c r="B48" s="54">
        <v>4.1660599999999999</v>
      </c>
      <c r="C48" s="361">
        <v>3.8374999999999999E-2</v>
      </c>
      <c r="D48" s="62">
        <v>8.8667099999999994</v>
      </c>
      <c r="E48" s="58">
        <v>1.9449500000000002E-2</v>
      </c>
      <c r="F48" s="60">
        <v>9.9018599999999998E-2</v>
      </c>
      <c r="G48" s="204">
        <v>2.66536E-2</v>
      </c>
      <c r="H48" s="206">
        <v>12.463900000000001</v>
      </c>
      <c r="I48" s="194">
        <v>5.93225E-2</v>
      </c>
      <c r="J48" s="190">
        <v>0.40088800000000002</v>
      </c>
      <c r="K48" s="192">
        <v>0.107562</v>
      </c>
      <c r="P48" s="197">
        <v>0.97742099999999998</v>
      </c>
      <c r="Q48" s="196">
        <v>0.98986099999999999</v>
      </c>
      <c r="R48" s="202">
        <v>1.0303100000000001</v>
      </c>
      <c r="T48" s="199">
        <v>0.99146100000000004</v>
      </c>
      <c r="U48" s="198">
        <v>3.5013800000000002</v>
      </c>
      <c r="V48" s="203">
        <v>1.02352</v>
      </c>
      <c r="W48" s="56">
        <v>58.667299999999997</v>
      </c>
      <c r="Y48" s="361">
        <v>1.8156099999999999</v>
      </c>
      <c r="Z48" s="361">
        <v>8.6152999999999995</v>
      </c>
    </row>
    <row r="49" spans="1:26" x14ac:dyDescent="0.25">
      <c r="A49" s="53">
        <v>2048</v>
      </c>
      <c r="B49" s="54">
        <v>33.729999999999997</v>
      </c>
      <c r="C49" s="361">
        <v>0.16684099999999999</v>
      </c>
      <c r="D49" s="62">
        <v>66.458600000000004</v>
      </c>
      <c r="E49" s="58">
        <v>7.5256100000000006E-2</v>
      </c>
      <c r="F49" s="60">
        <v>0.44234400000000001</v>
      </c>
      <c r="G49" s="204">
        <v>0.104823</v>
      </c>
      <c r="H49" s="206">
        <v>98.484700000000004</v>
      </c>
      <c r="I49" s="194">
        <v>0.90360099999999999</v>
      </c>
      <c r="J49" s="190">
        <v>2.8412500000000001</v>
      </c>
      <c r="K49" s="192">
        <v>1.2276800000000001</v>
      </c>
      <c r="P49" s="197">
        <v>4.8255699999999999</v>
      </c>
      <c r="Q49" s="196">
        <v>5.4844600000000003</v>
      </c>
      <c r="R49" s="202">
        <v>5.0358299999999998</v>
      </c>
      <c r="T49" s="199">
        <v>4.8299899999999996</v>
      </c>
      <c r="U49" s="198">
        <v>25.448699999999999</v>
      </c>
      <c r="V49" s="203">
        <v>4.9413499999999999</v>
      </c>
      <c r="Y49" s="361">
        <v>7.5027699999999999</v>
      </c>
      <c r="Z49" s="361">
        <v>60.9709</v>
      </c>
    </row>
    <row r="50" spans="1:26" x14ac:dyDescent="0.25">
      <c r="A50" s="53">
        <v>2048</v>
      </c>
      <c r="B50" s="54">
        <v>33.713999999999999</v>
      </c>
      <c r="C50" s="361">
        <v>0.16605700000000001</v>
      </c>
      <c r="D50" s="62">
        <v>69.686800000000005</v>
      </c>
      <c r="E50" s="58">
        <v>7.6986200000000005E-2</v>
      </c>
      <c r="F50" s="60">
        <v>0.44526100000000002</v>
      </c>
      <c r="G50" s="204">
        <v>0.104016</v>
      </c>
      <c r="H50" s="206">
        <v>97.7166</v>
      </c>
      <c r="I50" s="194">
        <v>0.27795799999999998</v>
      </c>
      <c r="J50" s="190">
        <v>2.2473900000000002</v>
      </c>
      <c r="K50" s="192">
        <v>0.61270400000000003</v>
      </c>
      <c r="P50" s="197">
        <v>4.32341</v>
      </c>
      <c r="Q50" s="196">
        <v>4.9162999999999997</v>
      </c>
      <c r="R50" s="202">
        <v>4.5539399999999999</v>
      </c>
      <c r="T50" s="199">
        <v>4.3456900000000003</v>
      </c>
      <c r="U50" s="198">
        <v>25.158999999999999</v>
      </c>
      <c r="V50" s="203">
        <v>4.4546599999999996</v>
      </c>
      <c r="Y50" s="361">
        <v>7.4999500000000001</v>
      </c>
      <c r="Z50" s="361">
        <v>62.806199999999997</v>
      </c>
    </row>
    <row r="51" spans="1:26" x14ac:dyDescent="0.25">
      <c r="A51" s="53">
        <v>2048</v>
      </c>
      <c r="B51" s="54">
        <v>33.729700000000001</v>
      </c>
      <c r="C51" s="361">
        <v>0.166406</v>
      </c>
      <c r="D51" s="62">
        <v>69.674899999999994</v>
      </c>
      <c r="E51" s="58">
        <v>7.7107400000000006E-2</v>
      </c>
      <c r="F51" s="60">
        <v>0.44452999999999998</v>
      </c>
      <c r="G51" s="204">
        <v>0.103367</v>
      </c>
      <c r="H51" s="206">
        <v>98.083299999999994</v>
      </c>
      <c r="I51" s="194">
        <v>0.28250399999999998</v>
      </c>
      <c r="J51" s="190">
        <v>2.2627999999999999</v>
      </c>
      <c r="K51" s="192">
        <v>0.61608499999999999</v>
      </c>
      <c r="P51" s="197">
        <v>4.3591699999999998</v>
      </c>
      <c r="Q51" s="196">
        <v>4.9245599999999996</v>
      </c>
      <c r="R51" s="202">
        <v>4.5604899999999997</v>
      </c>
      <c r="T51" s="199">
        <v>4.3563900000000002</v>
      </c>
      <c r="U51" s="198">
        <v>25.282599999999999</v>
      </c>
      <c r="V51" s="203">
        <v>4.5004900000000001</v>
      </c>
      <c r="Y51" s="361">
        <v>7.5011000000000001</v>
      </c>
      <c r="Z51" s="361">
        <v>61.406599999999997</v>
      </c>
    </row>
    <row r="52" spans="1:26" x14ac:dyDescent="0.25">
      <c r="A52" s="53">
        <v>4096</v>
      </c>
      <c r="C52" s="361">
        <v>0.77571299999999999</v>
      </c>
      <c r="E52" s="58">
        <v>0.35794700000000002</v>
      </c>
      <c r="F52" s="60">
        <v>1.8751</v>
      </c>
      <c r="G52" s="204">
        <v>0.58553299999999997</v>
      </c>
      <c r="I52" s="194">
        <v>3.80437</v>
      </c>
      <c r="J52" s="190">
        <v>11.2392</v>
      </c>
      <c r="K52" s="192">
        <v>5.19876</v>
      </c>
      <c r="P52" s="197">
        <v>22.4847</v>
      </c>
      <c r="Q52" s="196">
        <v>23.124600000000001</v>
      </c>
      <c r="R52" s="202">
        <v>23.309100000000001</v>
      </c>
      <c r="T52" s="199">
        <v>22.437799999999999</v>
      </c>
      <c r="U52" s="198">
        <v>216.77</v>
      </c>
      <c r="V52" s="203">
        <v>22.682300000000001</v>
      </c>
      <c r="Y52" s="361">
        <v>30.3705</v>
      </c>
    </row>
    <row r="53" spans="1:26" x14ac:dyDescent="0.25">
      <c r="A53" s="53">
        <v>4096</v>
      </c>
      <c r="C53" s="361">
        <v>0.75068299999999999</v>
      </c>
      <c r="E53" s="58">
        <v>0.35741499999999998</v>
      </c>
      <c r="F53" s="60">
        <v>1.8720300000000001</v>
      </c>
      <c r="G53" s="204">
        <v>0.57697799999999999</v>
      </c>
      <c r="I53" s="194">
        <v>1.1872400000000001</v>
      </c>
      <c r="J53" s="190">
        <v>8.6817299999999999</v>
      </c>
      <c r="K53" s="192">
        <v>2.6238299999999999</v>
      </c>
      <c r="P53" s="197">
        <v>20.511299999999999</v>
      </c>
      <c r="Q53" s="196">
        <v>20.6</v>
      </c>
      <c r="R53" s="202">
        <v>21.049399999999999</v>
      </c>
      <c r="T53" s="199">
        <v>20.2056</v>
      </c>
      <c r="U53" s="198">
        <v>216.92</v>
      </c>
      <c r="V53" s="203">
        <v>20.625699999999998</v>
      </c>
      <c r="Y53" s="361">
        <v>30.2835</v>
      </c>
    </row>
    <row r="54" spans="1:26" x14ac:dyDescent="0.25">
      <c r="A54" s="53">
        <v>4096</v>
      </c>
      <c r="C54" s="361">
        <v>0.74984099999999998</v>
      </c>
      <c r="E54" s="58">
        <v>0.357543</v>
      </c>
      <c r="F54" s="60">
        <v>1.87209</v>
      </c>
      <c r="G54" s="204">
        <v>0.58476899999999998</v>
      </c>
      <c r="I54" s="194">
        <v>1.18573</v>
      </c>
      <c r="J54" s="190">
        <v>8.6912299999999991</v>
      </c>
      <c r="K54" s="192">
        <v>2.6091500000000001</v>
      </c>
      <c r="P54" s="197">
        <v>20.600999999999999</v>
      </c>
      <c r="Q54" s="196">
        <v>20.909600000000001</v>
      </c>
      <c r="R54" s="202">
        <v>21.410299999999999</v>
      </c>
      <c r="T54" s="199">
        <v>20.4162</v>
      </c>
      <c r="U54" s="198">
        <v>216.548</v>
      </c>
      <c r="V54" s="203">
        <v>20.768699999999999</v>
      </c>
      <c r="Y54" s="361">
        <v>31.094000000000001</v>
      </c>
    </row>
    <row r="55" spans="1:26" x14ac:dyDescent="0.25">
      <c r="A55" s="57">
        <v>8192</v>
      </c>
      <c r="C55" s="361">
        <v>3.0122800000000001</v>
      </c>
      <c r="E55" s="58">
        <v>1.4758500000000001</v>
      </c>
      <c r="F55" s="60">
        <v>8.1405600000000007</v>
      </c>
      <c r="G55" s="204">
        <v>2.3489800000000001</v>
      </c>
      <c r="I55" s="194">
        <v>70.528099999999995</v>
      </c>
      <c r="J55" s="190">
        <v>104.026</v>
      </c>
      <c r="K55" s="192">
        <v>80.117599999999996</v>
      </c>
    </row>
    <row r="56" spans="1:26" x14ac:dyDescent="0.25">
      <c r="A56" s="57">
        <v>8192</v>
      </c>
      <c r="C56" s="361">
        <v>3.2988200000000001</v>
      </c>
      <c r="E56" s="58">
        <v>1.7376100000000001</v>
      </c>
      <c r="F56" s="60">
        <v>8.6841100000000004</v>
      </c>
      <c r="G56" s="204">
        <v>2.3489200000000001</v>
      </c>
      <c r="I56" s="194">
        <v>4.7637900000000002</v>
      </c>
      <c r="J56" s="190">
        <v>38.9</v>
      </c>
      <c r="K56" s="192">
        <v>12.4353</v>
      </c>
    </row>
    <row r="57" spans="1:26" x14ac:dyDescent="0.25">
      <c r="A57" s="57">
        <v>8192</v>
      </c>
      <c r="C57" s="361">
        <v>3.3021400000000001</v>
      </c>
      <c r="E57" s="58">
        <v>1.8688</v>
      </c>
      <c r="F57" s="60">
        <v>8.8937000000000008</v>
      </c>
      <c r="G57" s="204">
        <v>2.28973</v>
      </c>
      <c r="I57" s="194">
        <v>4.7461700000000002</v>
      </c>
      <c r="J57" s="190">
        <v>38.815199999999997</v>
      </c>
      <c r="K57" s="192">
        <v>12.4321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8"/>
  <sheetViews>
    <sheetView topLeftCell="P1" workbookViewId="0">
      <selection activeCell="Z9" sqref="Z2:Z9"/>
    </sheetView>
  </sheetViews>
  <sheetFormatPr defaultRowHeight="15" x14ac:dyDescent="0.25"/>
  <sheetData>
    <row r="1" spans="1:42" x14ac:dyDescent="0.25">
      <c r="A1" s="112" t="s">
        <v>49</v>
      </c>
      <c r="B1" s="112" t="s">
        <v>50</v>
      </c>
      <c r="C1" s="64" t="str">
        <f>A30</f>
        <v>n</v>
      </c>
      <c r="D1" s="108" t="s">
        <v>19</v>
      </c>
      <c r="E1" s="64" t="str">
        <f t="shared" ref="E1:I1" si="0">B30</f>
        <v>EK</v>
      </c>
      <c r="F1" s="64" t="str">
        <f t="shared" si="0"/>
        <v>Dinic</v>
      </c>
      <c r="G1" s="64" t="str">
        <f t="shared" si="0"/>
        <v>GT</v>
      </c>
      <c r="H1" s="64" t="str">
        <f t="shared" si="0"/>
        <v>GT GRC</v>
      </c>
      <c r="I1" s="64" t="str">
        <f t="shared" si="0"/>
        <v>GT GRP</v>
      </c>
      <c r="J1" s="340" t="str">
        <f t="shared" ref="J1" si="1">G30</f>
        <v>GT GRN</v>
      </c>
      <c r="K1" s="340" t="str">
        <f t="shared" ref="K1" si="2">H30</f>
        <v>GT D</v>
      </c>
      <c r="L1" s="340" t="str">
        <f t="shared" ref="L1" si="3">I30</f>
        <v>GT D GRC</v>
      </c>
      <c r="M1" s="340" t="str">
        <f t="shared" ref="M1" si="4">J30</f>
        <v>GT D GRP</v>
      </c>
      <c r="N1" s="340" t="str">
        <f t="shared" ref="N1" si="5">K30</f>
        <v>GT D GRN</v>
      </c>
      <c r="O1" s="340" t="str">
        <f t="shared" ref="O1" si="6">L30</f>
        <v>KR</v>
      </c>
      <c r="P1" s="340" t="str">
        <f t="shared" ref="P1" si="7">M30</f>
        <v>KR GRC</v>
      </c>
      <c r="Q1" s="340" t="str">
        <f t="shared" ref="Q1" si="8">N30</f>
        <v>KR GRP</v>
      </c>
      <c r="R1" s="340" t="str">
        <f t="shared" ref="R1" si="9">O30</f>
        <v>KR LM</v>
      </c>
      <c r="S1" s="340" t="str">
        <f t="shared" ref="S1" si="10">P30</f>
        <v>KR LM GRC</v>
      </c>
      <c r="T1" s="340" t="str">
        <f t="shared" ref="T1" si="11">Q30</f>
        <v>KR LM GRP</v>
      </c>
      <c r="U1" s="340" t="str">
        <f t="shared" ref="U1" si="12">R30</f>
        <v>KR LM GRN</v>
      </c>
      <c r="V1" s="340" t="str">
        <f t="shared" ref="V1" si="13">S30</f>
        <v>KR LM D</v>
      </c>
      <c r="W1" s="340" t="str">
        <f t="shared" ref="W1" si="14">T30</f>
        <v>KR LM D GRC</v>
      </c>
      <c r="X1" s="340" t="str">
        <f t="shared" ref="X1" si="15">U30</f>
        <v>KR LM D GRP</v>
      </c>
      <c r="Y1" s="340" t="str">
        <f t="shared" ref="Y1" si="16">V30</f>
        <v>KR LM D GRN</v>
      </c>
      <c r="Z1" s="340" t="str">
        <f t="shared" ref="Z1" si="17">W30</f>
        <v>GR</v>
      </c>
      <c r="AA1" s="361" t="str">
        <f t="shared" ref="AA1" si="18">X30</f>
        <v>EK Lib</v>
      </c>
      <c r="AB1" s="361" t="str">
        <f t="shared" ref="AB1" si="19">Y30</f>
        <v>GT Lib</v>
      </c>
      <c r="AC1" s="361" t="str">
        <f t="shared" ref="AC1" si="20">Z30</f>
        <v>BK Lib</v>
      </c>
      <c r="AG1" s="361"/>
      <c r="AH1" s="361" t="s">
        <v>82</v>
      </c>
      <c r="AI1" s="361" t="s">
        <v>83</v>
      </c>
      <c r="AJ1" s="361" t="s">
        <v>84</v>
      </c>
      <c r="AK1" s="361" t="s">
        <v>85</v>
      </c>
      <c r="AL1" s="361" t="s">
        <v>86</v>
      </c>
      <c r="AM1" s="361" t="s">
        <v>87</v>
      </c>
      <c r="AN1" s="361" t="s">
        <v>88</v>
      </c>
    </row>
    <row r="2" spans="1:42" x14ac:dyDescent="0.25">
      <c r="A2" s="112">
        <v>64</v>
      </c>
      <c r="B2" s="108">
        <f>(C2-2)/A2</f>
        <v>4</v>
      </c>
      <c r="C2" s="64">
        <f>AVERAGE(A31:A33)</f>
        <v>258</v>
      </c>
      <c r="D2" s="112">
        <f>B2*(A2-1)*6+4*B2</f>
        <v>1528</v>
      </c>
      <c r="E2" s="64">
        <f t="shared" ref="E2:I2" si="21">AVERAGE(B31:B33)</f>
        <v>2.75391E-3</v>
      </c>
      <c r="F2" s="64">
        <f t="shared" si="21"/>
        <v>2.6485300000000001E-4</v>
      </c>
      <c r="G2" s="64">
        <f t="shared" si="21"/>
        <v>5.3978866666666665E-3</v>
      </c>
      <c r="H2" s="64">
        <f t="shared" si="21"/>
        <v>7.003883333333333E-4</v>
      </c>
      <c r="I2" s="64">
        <f t="shared" si="21"/>
        <v>2.0199866666666667E-4</v>
      </c>
      <c r="J2" s="340">
        <f t="shared" ref="J2" si="22">AVERAGE(G31:G33)</f>
        <v>1.2770733333333334E-4</v>
      </c>
      <c r="K2" s="340">
        <f t="shared" ref="K2" si="23">AVERAGE(H31:H33)</f>
        <v>2.8930999999999998E-2</v>
      </c>
      <c r="L2" s="340">
        <f t="shared" ref="L2" si="24">AVERAGE(I31:I33)</f>
        <v>1.8292100000000002E-3</v>
      </c>
      <c r="M2" s="340">
        <f t="shared" ref="M2" si="25">AVERAGE(J31:J33)</f>
        <v>7.1493766666666677E-4</v>
      </c>
      <c r="N2" s="340">
        <f t="shared" ref="N2" si="26">AVERAGE(K31:K33)</f>
        <v>7.0072366666666663E-4</v>
      </c>
      <c r="O2" s="340">
        <f t="shared" ref="O2" si="27">AVERAGE(L31:L33)</f>
        <v>0.36390433333333333</v>
      </c>
      <c r="P2" s="340">
        <f t="shared" ref="P2" si="28">AVERAGE(M31:M33)</f>
        <v>0.39061133333333337</v>
      </c>
      <c r="Q2" s="340">
        <f t="shared" ref="Q2" si="29">AVERAGE(N31:N33)</f>
        <v>0.35205533333333333</v>
      </c>
      <c r="R2" s="340">
        <f t="shared" ref="R2" si="30">AVERAGE(O31:O33)</f>
        <v>1.4494433333333334E-2</v>
      </c>
      <c r="S2" s="340">
        <f t="shared" ref="S2" si="31">AVERAGE(P31:P33)</f>
        <v>1.5263766666666666E-3</v>
      </c>
      <c r="T2" s="340">
        <f t="shared" ref="T2" si="32">AVERAGE(Q31:Q33)</f>
        <v>2.2246600000000003E-3</v>
      </c>
      <c r="U2" s="340">
        <f t="shared" ref="U2" si="33">AVERAGE(R31:R33)</f>
        <v>1.2641899999999999E-3</v>
      </c>
      <c r="V2" s="340">
        <f t="shared" ref="V2" si="34">AVERAGE(S31:S33)</f>
        <v>3.8245966666666666E-2</v>
      </c>
      <c r="W2" s="340">
        <f t="shared" ref="W2" si="35">AVERAGE(T31:T33)</f>
        <v>3.7250533333333335E-3</v>
      </c>
      <c r="X2" s="340">
        <f t="shared" ref="X2" si="36">AVERAGE(U31:U33)</f>
        <v>4.8477599999999996E-3</v>
      </c>
      <c r="Y2" s="340">
        <f t="shared" ref="Y2" si="37">AVERAGE(V31:V33)</f>
        <v>2.1229366666666669E-3</v>
      </c>
      <c r="Z2" s="340">
        <f t="shared" ref="Z2" si="38">AVERAGE(W31:W33)</f>
        <v>9.8843899999999998E-3</v>
      </c>
      <c r="AA2" s="361">
        <f t="shared" ref="AA2" si="39">AVERAGE(X31:X33)</f>
        <v>0.13742066666666666</v>
      </c>
      <c r="AB2" s="361">
        <f t="shared" ref="AB2" si="40">AVERAGE(Y31:Y33)</f>
        <v>8.0574600000000007E-3</v>
      </c>
      <c r="AC2" s="361">
        <f t="shared" ref="AC2" si="41">AVERAGE(Z31:Z33)</f>
        <v>4.6956400000000001E-3</v>
      </c>
      <c r="AD2" s="361" t="str">
        <f>IF(AB2/AC2&lt;1,"GT","BK")</f>
        <v>BK</v>
      </c>
      <c r="AG2" s="361" t="str">
        <f t="shared" ref="AG2:AG18" si="42">IF(G2/O2&lt;1,"GT","KR")</f>
        <v>GT</v>
      </c>
      <c r="AH2" s="361" t="str">
        <f t="shared" ref="AH2:AH18" si="43">IF(H2/P2&lt;1,"GT","KR")</f>
        <v>GT</v>
      </c>
      <c r="AI2" s="361" t="str">
        <f t="shared" ref="AI2:AI18" si="44">IF(I2/Q2&lt;1,"GT","KR")</f>
        <v>GT</v>
      </c>
      <c r="AJ2" s="361" t="str">
        <f t="shared" ref="AJ2:AJ18" si="45">IF(J2/R2&lt;1,"GT","KR")</f>
        <v>GT</v>
      </c>
      <c r="AK2" s="361" t="str">
        <f t="shared" ref="AK2:AK18" si="46">IF(K2/S2&lt;1,"GT","KR")</f>
        <v>KR</v>
      </c>
      <c r="AL2" s="361" t="str">
        <f t="shared" ref="AL2:AL18" si="47">IF(L2/T2&lt;1,"GT","KR")</f>
        <v>GT</v>
      </c>
      <c r="AM2" s="361" t="str">
        <f t="shared" ref="AM2:AM18" si="48">IF(M2/U2&lt;1,"GT","KR")</f>
        <v>GT</v>
      </c>
      <c r="AN2" s="361" t="str">
        <f t="shared" ref="AN2:AN18" si="49">IF(N2/V2&lt;1,"GT","KR")</f>
        <v>GT</v>
      </c>
      <c r="AP2" s="361">
        <f t="shared" ref="AP2:AP12" si="50">K2/S2</f>
        <v>18.95403712058841</v>
      </c>
    </row>
    <row r="3" spans="1:42" x14ac:dyDescent="0.25">
      <c r="A3" s="112">
        <v>64</v>
      </c>
      <c r="B3" s="112">
        <f>(C3-2)/A3</f>
        <v>8</v>
      </c>
      <c r="C3" s="64">
        <f>AVERAGE(A34:A36)</f>
        <v>514</v>
      </c>
      <c r="D3" s="112">
        <f t="shared" ref="D3:D14" si="51">B3*(A3-1)*6+4*B3</f>
        <v>3056</v>
      </c>
      <c r="E3" s="64">
        <f t="shared" ref="E3:I3" si="52">AVERAGE(B34:B36)</f>
        <v>1.52435E-2</v>
      </c>
      <c r="F3" s="64">
        <f t="shared" si="52"/>
        <v>9.4147633333333328E-4</v>
      </c>
      <c r="G3" s="64">
        <f t="shared" si="52"/>
        <v>8.4927200000000005E-3</v>
      </c>
      <c r="H3" s="64">
        <f t="shared" si="52"/>
        <v>4.1067166666666662E-3</v>
      </c>
      <c r="I3" s="64">
        <f t="shared" si="52"/>
        <v>8.4364166666666665E-4</v>
      </c>
      <c r="J3" s="340">
        <f t="shared" ref="J3" si="53">AVERAGE(G34:G36)</f>
        <v>3.2937333333333331E-4</v>
      </c>
      <c r="K3" s="340">
        <f t="shared" ref="K3" si="54">AVERAGE(H34:H36)</f>
        <v>4.8038299999999999E-2</v>
      </c>
      <c r="L3" s="340">
        <f t="shared" ref="L3" si="55">AVERAGE(I34:I36)</f>
        <v>7.377473333333333E-3</v>
      </c>
      <c r="M3" s="340">
        <f t="shared" ref="M3" si="56">AVERAGE(J34:J36)</f>
        <v>1.8482033333333335E-3</v>
      </c>
      <c r="N3" s="340">
        <f t="shared" ref="N3" si="57">AVERAGE(K34:K36)</f>
        <v>1.6615266666666665E-3</v>
      </c>
      <c r="O3" s="340">
        <f t="shared" ref="O3" si="58">AVERAGE(L34:L36)</f>
        <v>1.3576699999999999</v>
      </c>
      <c r="P3" s="340">
        <f t="shared" ref="P3" si="59">AVERAGE(M34:M36)</f>
        <v>1.4707999999999999</v>
      </c>
      <c r="Q3" s="340">
        <f t="shared" ref="Q3" si="60">AVERAGE(N34:N36)</f>
        <v>1.3583033333333334</v>
      </c>
      <c r="R3" s="340">
        <f t="shared" ref="R3" si="61">AVERAGE(O34:O36)</f>
        <v>2.6764399999999997E-2</v>
      </c>
      <c r="S3" s="340">
        <f t="shared" ref="S3" si="62">AVERAGE(P34:P36)</f>
        <v>5.7391566666666659E-3</v>
      </c>
      <c r="T3" s="340">
        <f t="shared" ref="T3" si="63">AVERAGE(Q34:Q36)</f>
        <v>8.6585433333333326E-3</v>
      </c>
      <c r="U3" s="340">
        <f t="shared" ref="U3" si="64">AVERAGE(R34:R36)</f>
        <v>3.3827933333333334E-3</v>
      </c>
      <c r="V3" s="340">
        <f t="shared" ref="V3" si="65">AVERAGE(S34:S36)</f>
        <v>6.413116666666667E-2</v>
      </c>
      <c r="W3" s="340">
        <f t="shared" ref="W3" si="66">AVERAGE(T34:T36)</f>
        <v>1.6062566666666667E-2</v>
      </c>
      <c r="X3" s="340">
        <f t="shared" ref="X3" si="67">AVERAGE(U34:U36)</f>
        <v>2.0500433333333332E-2</v>
      </c>
      <c r="Y3" s="340">
        <f t="shared" ref="Y3" si="68">AVERAGE(V34:V36)</f>
        <v>5.6030133333333336E-3</v>
      </c>
      <c r="Z3" s="340">
        <f t="shared" ref="Z3" si="69">AVERAGE(W34:W36)</f>
        <v>4.3069933333333331E-2</v>
      </c>
      <c r="AA3" s="361">
        <f t="shared" ref="AA3" si="70">AVERAGE(X34:X36)</f>
        <v>0.6863623333333333</v>
      </c>
      <c r="AB3" s="361">
        <f t="shared" ref="AB3" si="71">AVERAGE(Y34:Y36)</f>
        <v>2.3360733333333338E-2</v>
      </c>
      <c r="AC3" s="361">
        <f t="shared" ref="AC3" si="72">AVERAGE(Z34:Z36)</f>
        <v>1.4075633333333332E-2</v>
      </c>
      <c r="AD3" s="361" t="str">
        <f t="shared" ref="AD3:AD18" si="73">IF(AB3/AC3&lt;1,"GT","BK")</f>
        <v>BK</v>
      </c>
      <c r="AE3" s="361"/>
      <c r="AG3" s="361" t="str">
        <f t="shared" si="42"/>
        <v>GT</v>
      </c>
      <c r="AH3" s="361" t="str">
        <f t="shared" si="43"/>
        <v>GT</v>
      </c>
      <c r="AI3" s="361" t="str">
        <f t="shared" si="44"/>
        <v>GT</v>
      </c>
      <c r="AJ3" s="361" t="str">
        <f t="shared" si="45"/>
        <v>GT</v>
      </c>
      <c r="AK3" s="361" t="str">
        <f t="shared" si="46"/>
        <v>KR</v>
      </c>
      <c r="AL3" s="361" t="str">
        <f t="shared" si="47"/>
        <v>GT</v>
      </c>
      <c r="AM3" s="361" t="str">
        <f t="shared" si="48"/>
        <v>GT</v>
      </c>
      <c r="AN3" s="361" t="str">
        <f t="shared" si="49"/>
        <v>GT</v>
      </c>
      <c r="AP3" s="361">
        <f t="shared" si="50"/>
        <v>8.3702715904253076</v>
      </c>
    </row>
    <row r="4" spans="1:42" x14ac:dyDescent="0.25">
      <c r="A4" s="112">
        <v>64</v>
      </c>
      <c r="B4" s="112">
        <f t="shared" ref="B4:B14" si="74">(C4-2)/A4</f>
        <v>16</v>
      </c>
      <c r="C4" s="64">
        <f>AVERAGE(A37:A39)</f>
        <v>1026</v>
      </c>
      <c r="D4" s="112">
        <f t="shared" si="51"/>
        <v>6112</v>
      </c>
      <c r="E4" s="64">
        <f t="shared" ref="E4:I4" si="75">AVERAGE(B37:B39)</f>
        <v>6.0453233333333335E-2</v>
      </c>
      <c r="F4" s="64">
        <f t="shared" si="75"/>
        <v>2.1687933333333332E-3</v>
      </c>
      <c r="G4" s="64">
        <f t="shared" si="75"/>
        <v>6.9627133333333327E-2</v>
      </c>
      <c r="H4" s="64">
        <f t="shared" si="75"/>
        <v>2.3467600000000002E-2</v>
      </c>
      <c r="I4" s="64">
        <f t="shared" si="75"/>
        <v>1.9518066666666667E-3</v>
      </c>
      <c r="J4" s="340">
        <f t="shared" ref="J4" si="76">AVERAGE(G37:G39)</f>
        <v>1.0296523333333334E-3</v>
      </c>
      <c r="K4" s="340">
        <f t="shared" ref="K4" si="77">AVERAGE(H37:H39)</f>
        <v>0.36606899999999998</v>
      </c>
      <c r="L4" s="340">
        <f t="shared" ref="L4" si="78">AVERAGE(I37:I39)</f>
        <v>3.3340100000000004E-2</v>
      </c>
      <c r="M4" s="340">
        <f t="shared" ref="M4" si="79">AVERAGE(J37:J39)</f>
        <v>4.0241066666666667E-3</v>
      </c>
      <c r="N4" s="340">
        <f t="shared" ref="N4" si="80">AVERAGE(K37:K39)</f>
        <v>3.9363766666666673E-3</v>
      </c>
      <c r="O4" s="340">
        <f t="shared" ref="O4" si="81">AVERAGE(L37:L39)</f>
        <v>6.1655366666666671</v>
      </c>
      <c r="P4" s="340">
        <f t="shared" ref="P4" si="82">AVERAGE(M37:M39)</f>
        <v>7.2695866666666662</v>
      </c>
      <c r="Q4" s="340">
        <f t="shared" ref="Q4" si="83">AVERAGE(N37:N39)</f>
        <v>6.1763400000000006</v>
      </c>
      <c r="R4" s="340">
        <f t="shared" ref="R4" si="84">AVERAGE(O37:O39)</f>
        <v>0.22545166666666669</v>
      </c>
      <c r="S4" s="340">
        <f t="shared" ref="S4" si="85">AVERAGE(P37:P39)</f>
        <v>2.6819933333333334E-2</v>
      </c>
      <c r="T4" s="340">
        <f t="shared" ref="T4" si="86">AVERAGE(Q37:Q39)</f>
        <v>3.2820299999999997E-2</v>
      </c>
      <c r="U4" s="340">
        <f t="shared" ref="U4" si="87">AVERAGE(R37:R39)</f>
        <v>1.1198766666666667E-2</v>
      </c>
      <c r="V4" s="340">
        <f t="shared" ref="V4" si="88">AVERAGE(S37:S39)</f>
        <v>0.60236299999999998</v>
      </c>
      <c r="W4" s="340">
        <f t="shared" ref="W4" si="89">AVERAGE(T37:T39)</f>
        <v>7.2180499999999995E-2</v>
      </c>
      <c r="X4" s="340">
        <f t="shared" ref="X4" si="90">AVERAGE(U37:U39)</f>
        <v>8.0872700000000006E-2</v>
      </c>
      <c r="Y4" s="340">
        <f t="shared" ref="Y4" si="91">AVERAGE(V37:V39)</f>
        <v>1.4965866666666668E-2</v>
      </c>
      <c r="Z4" s="340">
        <f t="shared" ref="Z4" si="92">AVERAGE(W37:W39)</f>
        <v>0.16375833333333334</v>
      </c>
      <c r="AA4" s="361">
        <f t="shared" ref="AA4" si="93">AVERAGE(X37:X39)</f>
        <v>2.6405133333333333</v>
      </c>
      <c r="AB4" s="361">
        <f t="shared" ref="AB4" si="94">AVERAGE(Y37:Y39)</f>
        <v>6.0663733333333331E-2</v>
      </c>
      <c r="AC4" s="361">
        <f t="shared" ref="AC4" si="95">AVERAGE(Z37:Z39)</f>
        <v>3.4616399999999999E-2</v>
      </c>
      <c r="AD4" s="361" t="str">
        <f t="shared" si="73"/>
        <v>BK</v>
      </c>
      <c r="AE4" s="361"/>
      <c r="AG4" s="361" t="str">
        <f t="shared" si="42"/>
        <v>GT</v>
      </c>
      <c r="AH4" s="361" t="str">
        <f t="shared" si="43"/>
        <v>GT</v>
      </c>
      <c r="AI4" s="361" t="str">
        <f t="shared" si="44"/>
        <v>GT</v>
      </c>
      <c r="AJ4" s="361" t="str">
        <f t="shared" si="45"/>
        <v>GT</v>
      </c>
      <c r="AK4" s="361" t="str">
        <f t="shared" si="46"/>
        <v>KR</v>
      </c>
      <c r="AL4" s="361" t="str">
        <f t="shared" si="47"/>
        <v>KR</v>
      </c>
      <c r="AM4" s="361" t="str">
        <f t="shared" si="48"/>
        <v>GT</v>
      </c>
      <c r="AN4" s="361" t="str">
        <f t="shared" si="49"/>
        <v>GT</v>
      </c>
      <c r="AP4" s="361">
        <f t="shared" si="50"/>
        <v>13.649139073176915</v>
      </c>
    </row>
    <row r="5" spans="1:42" x14ac:dyDescent="0.25">
      <c r="A5" s="112">
        <v>64</v>
      </c>
      <c r="B5" s="112">
        <f t="shared" si="74"/>
        <v>32</v>
      </c>
      <c r="C5" s="64">
        <f>AVERAGE(A40:A42)</f>
        <v>2050</v>
      </c>
      <c r="D5" s="112">
        <f t="shared" si="51"/>
        <v>12224</v>
      </c>
      <c r="E5" s="64">
        <f t="shared" ref="E5:I5" si="96">AVERAGE(B40:B42)</f>
        <v>0.22081499999999998</v>
      </c>
      <c r="F5" s="64">
        <f t="shared" si="96"/>
        <v>4.2297599999999999E-3</v>
      </c>
      <c r="G5" s="64">
        <f t="shared" si="96"/>
        <v>0.13798166666666667</v>
      </c>
      <c r="H5" s="64">
        <f t="shared" si="96"/>
        <v>9.8513299999999984E-2</v>
      </c>
      <c r="I5" s="64">
        <f t="shared" si="96"/>
        <v>3.5304800000000003E-3</v>
      </c>
      <c r="J5" s="340">
        <f t="shared" ref="J5" si="97">AVERAGE(G40:G42)</f>
        <v>1.7894566666666666E-3</v>
      </c>
      <c r="K5" s="340">
        <f t="shared" ref="K5" si="98">AVERAGE(H40:H42)</f>
        <v>0.74322066666666664</v>
      </c>
      <c r="L5" s="340">
        <f t="shared" ref="L5" si="99">AVERAGE(I40:I42)</f>
        <v>0.14217366666666667</v>
      </c>
      <c r="M5" s="340">
        <f t="shared" ref="M5" si="100">AVERAGE(J40:J42)</f>
        <v>9.5162899999999984E-3</v>
      </c>
      <c r="N5" s="340">
        <f t="shared" ref="N5" si="101">AVERAGE(K40:K42)</f>
        <v>7.9198366666666659E-3</v>
      </c>
      <c r="O5" s="340">
        <f t="shared" ref="O5" si="102">AVERAGE(L40:L42)</f>
        <v>142.452</v>
      </c>
      <c r="P5" s="340">
        <f t="shared" ref="P5" si="103">AVERAGE(M40:M42)</f>
        <v>147.54333333333332</v>
      </c>
      <c r="Q5" s="340">
        <f t="shared" ref="Q5" si="104">AVERAGE(N40:N42)</f>
        <v>87.475500000000011</v>
      </c>
      <c r="R5" s="340">
        <f t="shared" ref="R5" si="105">AVERAGE(O40:O42)</f>
        <v>0.41010200000000002</v>
      </c>
      <c r="S5" s="340">
        <f t="shared" ref="S5" si="106">AVERAGE(P40:P42)</f>
        <v>8.5569066666666679E-2</v>
      </c>
      <c r="T5" s="340">
        <f t="shared" ref="T5" si="107">AVERAGE(Q40:Q42)</f>
        <v>0.14141099999999998</v>
      </c>
      <c r="U5" s="340">
        <f t="shared" ref="U5" si="108">AVERAGE(R40:R42)</f>
        <v>1.8873433333333332E-2</v>
      </c>
      <c r="V5" s="340">
        <f t="shared" ref="V5" si="109">AVERAGE(S40:S42)</f>
        <v>1.1639100000000002</v>
      </c>
      <c r="W5" s="340">
        <f t="shared" ref="W5" si="110">AVERAGE(T40:T42)</f>
        <v>0.26525366666666667</v>
      </c>
      <c r="X5" s="340">
        <f t="shared" ref="X5" si="111">AVERAGE(U40:U42)</f>
        <v>0.28026733333333337</v>
      </c>
      <c r="Y5" s="340">
        <f t="shared" ref="Y5" si="112">AVERAGE(V40:V42)</f>
        <v>2.8723433333333336E-2</v>
      </c>
      <c r="Z5" s="340">
        <f t="shared" ref="Z5" si="113">AVERAGE(W40:W42)</f>
        <v>0.46200433333333341</v>
      </c>
      <c r="AA5" s="361">
        <f t="shared" ref="AA5" si="114">AVERAGE(X40:X42)</f>
        <v>9.708146666666666</v>
      </c>
      <c r="AB5" s="361">
        <f t="shared" ref="AB5" si="115">AVERAGE(Y40:Y42)</f>
        <v>0.134216</v>
      </c>
      <c r="AC5" s="361">
        <f t="shared" ref="AC5" si="116">AVERAGE(Z40:Z42)</f>
        <v>7.4734566666666669E-2</v>
      </c>
      <c r="AD5" s="361" t="str">
        <f t="shared" si="73"/>
        <v>BK</v>
      </c>
      <c r="AE5" s="361"/>
      <c r="AG5" s="361" t="str">
        <f t="shared" si="42"/>
        <v>GT</v>
      </c>
      <c r="AH5" s="361" t="str">
        <f t="shared" si="43"/>
        <v>GT</v>
      </c>
      <c r="AI5" s="361" t="str">
        <f t="shared" si="44"/>
        <v>GT</v>
      </c>
      <c r="AJ5" s="361" t="str">
        <f t="shared" si="45"/>
        <v>GT</v>
      </c>
      <c r="AK5" s="361" t="str">
        <f t="shared" si="46"/>
        <v>KR</v>
      </c>
      <c r="AL5" s="361" t="str">
        <f t="shared" si="47"/>
        <v>KR</v>
      </c>
      <c r="AM5" s="361" t="str">
        <f t="shared" si="48"/>
        <v>GT</v>
      </c>
      <c r="AN5" s="361" t="str">
        <f t="shared" si="49"/>
        <v>GT</v>
      </c>
      <c r="AP5" s="361">
        <f t="shared" si="50"/>
        <v>8.6856231535383479</v>
      </c>
    </row>
    <row r="6" spans="1:42" x14ac:dyDescent="0.25">
      <c r="A6" s="112">
        <v>64</v>
      </c>
      <c r="B6" s="112">
        <f t="shared" si="74"/>
        <v>64</v>
      </c>
      <c r="C6" s="64">
        <f>AVERAGE(A43:A45)</f>
        <v>4098</v>
      </c>
      <c r="D6" s="112">
        <f t="shared" si="51"/>
        <v>24448</v>
      </c>
      <c r="E6" s="64">
        <f t="shared" ref="E6:I6" si="117">AVERAGE(B43:B45)</f>
        <v>1.1787033333333334</v>
      </c>
      <c r="F6" s="64">
        <f t="shared" si="117"/>
        <v>3.0909466666666663E-2</v>
      </c>
      <c r="G6" s="64">
        <f t="shared" si="117"/>
        <v>1.0411366666666666</v>
      </c>
      <c r="H6" s="64">
        <f t="shared" si="117"/>
        <v>0.57880399999999999</v>
      </c>
      <c r="I6" s="64">
        <f t="shared" si="117"/>
        <v>1.5270066666666665E-2</v>
      </c>
      <c r="J6" s="340">
        <f t="shared" ref="J6" si="118">AVERAGE(G43:G45)</f>
        <v>6.4567599999999998E-3</v>
      </c>
      <c r="K6" s="340">
        <f t="shared" ref="K6" si="119">AVERAGE(H43:H45)</f>
        <v>4.8770699999999998</v>
      </c>
      <c r="L6" s="340">
        <f t="shared" ref="L6" si="120">AVERAGE(I43:I45)</f>
        <v>0.70843933333333331</v>
      </c>
      <c r="M6" s="340">
        <f t="shared" ref="M6" si="121">AVERAGE(J43:J45)</f>
        <v>3.7023733333333336E-2</v>
      </c>
      <c r="N6" s="340">
        <f t="shared" ref="N6" si="122">AVERAGE(K43:K45)</f>
        <v>2.3725E-2</v>
      </c>
      <c r="O6" s="340" t="e">
        <f t="shared" ref="O6" si="123">AVERAGE(L43:L45)</f>
        <v>#DIV/0!</v>
      </c>
      <c r="P6" s="340" t="e">
        <f t="shared" ref="P6" si="124">AVERAGE(M43:M45)</f>
        <v>#DIV/0!</v>
      </c>
      <c r="Q6" s="340" t="e">
        <f t="shared" ref="Q6" si="125">AVERAGE(N43:N45)</f>
        <v>#DIV/0!</v>
      </c>
      <c r="R6" s="340">
        <f t="shared" ref="R6" si="126">AVERAGE(O43:O45)</f>
        <v>3.1701933333333332</v>
      </c>
      <c r="S6" s="340">
        <f t="shared" ref="S6" si="127">AVERAGE(P43:P45)</f>
        <v>0.56286700000000001</v>
      </c>
      <c r="T6" s="340">
        <f t="shared" ref="T6" si="128">AVERAGE(Q43:Q45)</f>
        <v>0.55762699999999998</v>
      </c>
      <c r="U6" s="340">
        <f t="shared" ref="U6" si="129">AVERAGE(R43:R45)</f>
        <v>9.31617E-2</v>
      </c>
      <c r="V6" s="340">
        <f t="shared" ref="V6" si="130">AVERAGE(S43:S45)</f>
        <v>8.0773399999999995</v>
      </c>
      <c r="W6" s="340">
        <f t="shared" ref="W6" si="131">AVERAGE(T43:T45)</f>
        <v>1.8108500000000001</v>
      </c>
      <c r="X6" s="340">
        <f t="shared" ref="X6" si="132">AVERAGE(U43:U45)</f>
        <v>1.7241200000000001</v>
      </c>
      <c r="Y6" s="340">
        <f t="shared" ref="Y6" si="133">AVERAGE(V43:V45)</f>
        <v>0.17915466666666666</v>
      </c>
      <c r="Z6" s="340">
        <f t="shared" ref="Z6" si="134">AVERAGE(W43:W45)</f>
        <v>2.4112300000000002</v>
      </c>
      <c r="AA6" s="361">
        <f t="shared" ref="AA6" si="135">AVERAGE(X43:X45)</f>
        <v>47.704866666666668</v>
      </c>
      <c r="AB6" s="361">
        <f t="shared" ref="AB6" si="136">AVERAGE(Y43:Y45)</f>
        <v>0.45961033333333329</v>
      </c>
      <c r="AC6" s="361">
        <f t="shared" ref="AC6" si="137">AVERAGE(Z43:Z45)</f>
        <v>0.71189200000000008</v>
      </c>
      <c r="AD6" s="361" t="str">
        <f t="shared" si="73"/>
        <v>GT</v>
      </c>
      <c r="AE6" s="361"/>
      <c r="AG6" s="361" t="e">
        <f t="shared" si="42"/>
        <v>#DIV/0!</v>
      </c>
      <c r="AH6" s="361" t="e">
        <f t="shared" si="43"/>
        <v>#DIV/0!</v>
      </c>
      <c r="AI6" s="361" t="e">
        <f t="shared" si="44"/>
        <v>#DIV/0!</v>
      </c>
      <c r="AJ6" s="361" t="str">
        <f t="shared" si="45"/>
        <v>GT</v>
      </c>
      <c r="AK6" s="361" t="str">
        <f t="shared" si="46"/>
        <v>KR</v>
      </c>
      <c r="AL6" s="361" t="str">
        <f t="shared" si="47"/>
        <v>KR</v>
      </c>
      <c r="AM6" s="361" t="str">
        <f t="shared" si="48"/>
        <v>GT</v>
      </c>
      <c r="AN6" s="361" t="str">
        <f t="shared" si="49"/>
        <v>GT</v>
      </c>
      <c r="AP6" s="361">
        <f t="shared" si="50"/>
        <v>8.664693435571813</v>
      </c>
    </row>
    <row r="7" spans="1:42" x14ac:dyDescent="0.25">
      <c r="A7" s="112">
        <v>64</v>
      </c>
      <c r="B7" s="112">
        <f t="shared" si="74"/>
        <v>128</v>
      </c>
      <c r="C7" s="64">
        <f>AVERAGE(A46:A48)</f>
        <v>8194</v>
      </c>
      <c r="D7" s="112">
        <f t="shared" si="51"/>
        <v>48896</v>
      </c>
      <c r="E7" s="64">
        <f t="shared" ref="E7:I7" si="138">AVERAGE(B46:B48)</f>
        <v>5.1081533333333331</v>
      </c>
      <c r="F7" s="64">
        <f t="shared" si="138"/>
        <v>7.7359400000000009E-2</v>
      </c>
      <c r="G7" s="64">
        <f t="shared" si="138"/>
        <v>2.0397633333333332</v>
      </c>
      <c r="H7" s="64">
        <f t="shared" si="138"/>
        <v>2.978286666666667</v>
      </c>
      <c r="I7" s="64">
        <f t="shared" si="138"/>
        <v>3.9144199999999997E-2</v>
      </c>
      <c r="J7" s="340">
        <f t="shared" ref="J7" si="139">AVERAGE(G46:G48)</f>
        <v>1.9258899999999999E-2</v>
      </c>
      <c r="K7" s="340">
        <f t="shared" ref="K7" si="140">AVERAGE(H46:H48)</f>
        <v>9.6547900000000002</v>
      </c>
      <c r="L7" s="340">
        <f t="shared" ref="L7" si="141">AVERAGE(I46:I48)</f>
        <v>3.7656600000000005</v>
      </c>
      <c r="M7" s="340">
        <f t="shared" ref="M7" si="142">AVERAGE(J46:J48)</f>
        <v>8.7905366666666665E-2</v>
      </c>
      <c r="N7" s="340">
        <f t="shared" ref="N7" si="143">AVERAGE(K46:K48)</f>
        <v>6.0609266666666661E-2</v>
      </c>
      <c r="O7" s="340" t="e">
        <f t="shared" ref="O7" si="144">AVERAGE(L46:L48)</f>
        <v>#DIV/0!</v>
      </c>
      <c r="P7" s="340" t="e">
        <f t="shared" ref="P7" si="145">AVERAGE(M46:M48)</f>
        <v>#DIV/0!</v>
      </c>
      <c r="Q7" s="340" t="e">
        <f t="shared" ref="Q7" si="146">AVERAGE(N46:N48)</f>
        <v>#DIV/0!</v>
      </c>
      <c r="R7" s="340">
        <f t="shared" ref="R7" si="147">AVERAGE(O46:O48)</f>
        <v>4.7110133333333337</v>
      </c>
      <c r="S7" s="340">
        <f t="shared" ref="S7" si="148">AVERAGE(P46:P48)</f>
        <v>2.6020233333333334</v>
      </c>
      <c r="T7" s="340">
        <f t="shared" ref="T7" si="149">AVERAGE(Q46:Q48)</f>
        <v>2.2807633333333333</v>
      </c>
      <c r="U7" s="340">
        <f t="shared" ref="U7" si="150">AVERAGE(R46:R48)</f>
        <v>0.25515166666666667</v>
      </c>
      <c r="V7" s="340">
        <f t="shared" ref="V7" si="151">AVERAGE(S46:S48)</f>
        <v>15.426166666666667</v>
      </c>
      <c r="W7" s="340">
        <f t="shared" ref="W7" si="152">AVERAGE(T46:T48)</f>
        <v>7.9386200000000002</v>
      </c>
      <c r="X7" s="340">
        <f t="shared" ref="X7" si="153">AVERAGE(U46:U48)</f>
        <v>7.1045833333333333</v>
      </c>
      <c r="Y7" s="340">
        <f t="shared" ref="Y7" si="154">AVERAGE(V46:V48)</f>
        <v>0.43817200000000001</v>
      </c>
      <c r="Z7" s="340">
        <f t="shared" ref="Z7" si="155">AVERAGE(W46:W48)</f>
        <v>8.02773</v>
      </c>
      <c r="AA7" s="361" t="e">
        <f t="shared" ref="AA7" si="156">AVERAGE(X46:X48)</f>
        <v>#DIV/0!</v>
      </c>
      <c r="AB7" s="361">
        <f t="shared" ref="AB7" si="157">AVERAGE(Y46:Y48)</f>
        <v>1.4814066666666668</v>
      </c>
      <c r="AC7" s="361">
        <f t="shared" ref="AC7" si="158">AVERAGE(Z46:Z48)</f>
        <v>2.9837199999999999</v>
      </c>
      <c r="AD7" s="361" t="str">
        <f t="shared" si="73"/>
        <v>GT</v>
      </c>
      <c r="AE7" s="361"/>
      <c r="AG7" s="361" t="e">
        <f t="shared" si="42"/>
        <v>#DIV/0!</v>
      </c>
      <c r="AH7" s="361" t="e">
        <f t="shared" si="43"/>
        <v>#DIV/0!</v>
      </c>
      <c r="AI7" s="361" t="e">
        <f t="shared" si="44"/>
        <v>#DIV/0!</v>
      </c>
      <c r="AJ7" s="361" t="str">
        <f t="shared" si="45"/>
        <v>GT</v>
      </c>
      <c r="AK7" s="361" t="str">
        <f t="shared" si="46"/>
        <v>KR</v>
      </c>
      <c r="AL7" s="361" t="str">
        <f t="shared" si="47"/>
        <v>KR</v>
      </c>
      <c r="AM7" s="361" t="str">
        <f t="shared" si="48"/>
        <v>GT</v>
      </c>
      <c r="AN7" s="361" t="str">
        <f t="shared" si="49"/>
        <v>GT</v>
      </c>
      <c r="AP7" s="361">
        <f t="shared" si="50"/>
        <v>3.7104932443598382</v>
      </c>
    </row>
    <row r="8" spans="1:42" x14ac:dyDescent="0.25">
      <c r="A8" s="112">
        <v>64</v>
      </c>
      <c r="B8" s="112">
        <f t="shared" si="74"/>
        <v>256</v>
      </c>
      <c r="C8" s="64">
        <f>AVERAGE(A49:A51)</f>
        <v>16386</v>
      </c>
      <c r="D8" s="112">
        <f t="shared" si="51"/>
        <v>97792</v>
      </c>
      <c r="E8" s="64">
        <f t="shared" ref="E8:I8" si="159">AVERAGE(B49:B51)</f>
        <v>20.86096666666667</v>
      </c>
      <c r="F8" s="64">
        <f t="shared" si="159"/>
        <v>0.15607166666666666</v>
      </c>
      <c r="G8" s="64">
        <f t="shared" si="159"/>
        <v>38.725333333333332</v>
      </c>
      <c r="H8" s="64">
        <f t="shared" si="159"/>
        <v>12.958599999999999</v>
      </c>
      <c r="I8" s="64">
        <f t="shared" si="159"/>
        <v>6.8477133333333329E-2</v>
      </c>
      <c r="J8" s="340">
        <f t="shared" ref="J8" si="160">AVERAGE(G49:G51)</f>
        <v>5.2897166666666662E-2</v>
      </c>
      <c r="K8" s="340">
        <f t="shared" ref="K8" si="161">AVERAGE(H49:H51)</f>
        <v>149.61933333333332</v>
      </c>
      <c r="L8" s="340">
        <f t="shared" ref="L8" si="162">AVERAGE(I49:I51)</f>
        <v>17.924766666666667</v>
      </c>
      <c r="M8" s="340">
        <f t="shared" ref="M8" si="163">AVERAGE(J49:J51)</f>
        <v>0.176312</v>
      </c>
      <c r="N8" s="340">
        <f t="shared" ref="N8" si="164">AVERAGE(K49:K51)</f>
        <v>0.14643200000000001</v>
      </c>
      <c r="O8" s="340" t="e">
        <f t="shared" ref="O8" si="165">AVERAGE(L49:L51)</f>
        <v>#DIV/0!</v>
      </c>
      <c r="P8" s="340" t="e">
        <f t="shared" ref="P8" si="166">AVERAGE(M49:M51)</f>
        <v>#DIV/0!</v>
      </c>
      <c r="Q8" s="340" t="e">
        <f t="shared" ref="Q8" si="167">AVERAGE(N49:N51)</f>
        <v>#DIV/0!</v>
      </c>
      <c r="R8" s="340">
        <f t="shared" ref="R8" si="168">AVERAGE(O49:O51)</f>
        <v>118.32600000000001</v>
      </c>
      <c r="S8" s="340">
        <f t="shared" ref="S8" si="169">AVERAGE(P49:P51)</f>
        <v>11.579233333333333</v>
      </c>
      <c r="T8" s="340">
        <f t="shared" ref="T8" si="170">AVERAGE(Q49:Q51)</f>
        <v>9.3985666666666656</v>
      </c>
      <c r="U8" s="340">
        <f t="shared" ref="U8" si="171">AVERAGE(R49:R51)</f>
        <v>0.82261666666666666</v>
      </c>
      <c r="V8" s="340" t="e">
        <f t="shared" ref="V8" si="172">AVERAGE(S49:S51)</f>
        <v>#DIV/0!</v>
      </c>
      <c r="W8" s="340">
        <f t="shared" ref="W8" si="173">AVERAGE(T49:T51)</f>
        <v>38.530999999999999</v>
      </c>
      <c r="X8" s="340">
        <f t="shared" ref="X8" si="174">AVERAGE(U49:U51)</f>
        <v>32.9985</v>
      </c>
      <c r="Y8" s="340">
        <f t="shared" ref="Y8" si="175">AVERAGE(V49:V51)</f>
        <v>1.4188133333333333</v>
      </c>
      <c r="Z8" s="340">
        <f t="shared" ref="Z8" si="176">AVERAGE(W49:W51)</f>
        <v>26.781266666666667</v>
      </c>
      <c r="AA8" s="361" t="e">
        <f t="shared" ref="AA8" si="177">AVERAGE(X49:X51)</f>
        <v>#DIV/0!</v>
      </c>
      <c r="AB8" s="361">
        <f t="shared" ref="AB8" si="178">AVERAGE(Y49:Y51)</f>
        <v>4.8374199999999998</v>
      </c>
      <c r="AC8" s="361">
        <f t="shared" ref="AC8" si="179">AVERAGE(Z49:Z51)</f>
        <v>9.4694733333333332</v>
      </c>
      <c r="AD8" s="361" t="str">
        <f t="shared" si="73"/>
        <v>GT</v>
      </c>
      <c r="AE8" s="361"/>
      <c r="AG8" s="361" t="e">
        <f t="shared" si="42"/>
        <v>#DIV/0!</v>
      </c>
      <c r="AH8" s="361" t="e">
        <f t="shared" si="43"/>
        <v>#DIV/0!</v>
      </c>
      <c r="AI8" s="361" t="e">
        <f t="shared" si="44"/>
        <v>#DIV/0!</v>
      </c>
      <c r="AJ8" s="361" t="str">
        <f t="shared" si="45"/>
        <v>GT</v>
      </c>
      <c r="AK8" s="361" t="str">
        <f t="shared" si="46"/>
        <v>KR</v>
      </c>
      <c r="AL8" s="361" t="str">
        <f t="shared" si="47"/>
        <v>KR</v>
      </c>
      <c r="AM8" s="361" t="str">
        <f t="shared" si="48"/>
        <v>GT</v>
      </c>
      <c r="AN8" s="361" t="e">
        <f t="shared" si="49"/>
        <v>#DIV/0!</v>
      </c>
      <c r="AP8" s="361">
        <f t="shared" si="50"/>
        <v>12.921350578766008</v>
      </c>
    </row>
    <row r="9" spans="1:42" x14ac:dyDescent="0.25">
      <c r="A9" s="112">
        <v>64</v>
      </c>
      <c r="B9" s="112">
        <f t="shared" si="74"/>
        <v>512</v>
      </c>
      <c r="C9" s="64">
        <f>AVERAGE(A52:A54)</f>
        <v>32770</v>
      </c>
      <c r="D9" s="112">
        <f t="shared" si="51"/>
        <v>195584</v>
      </c>
      <c r="E9" s="64">
        <f t="shared" ref="E9:I9" si="180">AVERAGE(B52:B54)</f>
        <v>145.99433333333334</v>
      </c>
      <c r="F9" s="64">
        <f t="shared" si="180"/>
        <v>0.71550733333333338</v>
      </c>
      <c r="G9" s="64">
        <f t="shared" si="180"/>
        <v>174.45866666666666</v>
      </c>
      <c r="H9" s="64">
        <f t="shared" si="180"/>
        <v>104.40899999999999</v>
      </c>
      <c r="I9" s="64">
        <f t="shared" si="180"/>
        <v>0.29198400000000002</v>
      </c>
      <c r="J9" s="340">
        <f t="shared" ref="J9" si="181">AVERAGE(G52:G54)</f>
        <v>0.18442966666666669</v>
      </c>
      <c r="K9" s="340" t="e">
        <f t="shared" ref="K9" si="182">AVERAGE(H52:H54)</f>
        <v>#DIV/0!</v>
      </c>
      <c r="L9" s="340">
        <f t="shared" ref="L9" si="183">AVERAGE(I52:I54)</f>
        <v>135.53566666666669</v>
      </c>
      <c r="M9" s="340">
        <f t="shared" ref="M9" si="184">AVERAGE(J52:J54)</f>
        <v>0.71137499999999998</v>
      </c>
      <c r="N9" s="340">
        <f t="shared" ref="N9" si="185">AVERAGE(K52:K54)</f>
        <v>0.44929599999999997</v>
      </c>
      <c r="O9" s="340" t="e">
        <f t="shared" ref="O9" si="186">AVERAGE(L52:L54)</f>
        <v>#DIV/0!</v>
      </c>
      <c r="P9" s="340" t="e">
        <f t="shared" ref="P9" si="187">AVERAGE(M52:M54)</f>
        <v>#DIV/0!</v>
      </c>
      <c r="Q9" s="340" t="e">
        <f t="shared" ref="Q9" si="188">AVERAGE(N52:N54)</f>
        <v>#DIV/0!</v>
      </c>
      <c r="R9" s="340" t="e">
        <f t="shared" ref="R9" si="189">AVERAGE(O52:O54)</f>
        <v>#DIV/0!</v>
      </c>
      <c r="S9" s="340">
        <f t="shared" ref="S9" si="190">AVERAGE(P52:P54)</f>
        <v>92.963566666666679</v>
      </c>
      <c r="T9" s="340">
        <f t="shared" ref="T9" si="191">AVERAGE(Q52:Q54)</f>
        <v>69.125500000000002</v>
      </c>
      <c r="U9" s="340">
        <f t="shared" ref="U9" si="192">AVERAGE(R52:R54)</f>
        <v>3.5958133333333335</v>
      </c>
      <c r="V9" s="340" t="e">
        <f t="shared" ref="V9" si="193">AVERAGE(S52:S54)</f>
        <v>#DIV/0!</v>
      </c>
      <c r="W9" s="340" t="e">
        <f t="shared" ref="W9" si="194">AVERAGE(T52:T54)</f>
        <v>#DIV/0!</v>
      </c>
      <c r="X9" s="340">
        <f t="shared" ref="X9" si="195">AVERAGE(U52:U54)</f>
        <v>212.8473333333333</v>
      </c>
      <c r="Y9" s="340">
        <f t="shared" ref="Y9" si="196">AVERAGE(V52:V54)</f>
        <v>6.1931533333333322</v>
      </c>
      <c r="Z9" s="340">
        <f t="shared" ref="Z9" si="197">AVERAGE(W52:W54)</f>
        <v>117.42633333333333</v>
      </c>
      <c r="AA9" s="361" t="e">
        <f t="shared" ref="AA9" si="198">AVERAGE(X52:X54)</f>
        <v>#DIV/0!</v>
      </c>
      <c r="AB9" s="361">
        <f t="shared" ref="AB9" si="199">AVERAGE(Y52:Y54)</f>
        <v>15.062666666666667</v>
      </c>
      <c r="AC9" s="361">
        <f t="shared" ref="AC9" si="200">AVERAGE(Z52:Z54)</f>
        <v>88.197366666666667</v>
      </c>
      <c r="AD9" s="361" t="str">
        <f t="shared" si="73"/>
        <v>GT</v>
      </c>
      <c r="AE9" s="361"/>
      <c r="AG9" s="361" t="e">
        <f t="shared" si="42"/>
        <v>#DIV/0!</v>
      </c>
      <c r="AH9" s="361" t="e">
        <f t="shared" si="43"/>
        <v>#DIV/0!</v>
      </c>
      <c r="AI9" s="361" t="e">
        <f t="shared" si="44"/>
        <v>#DIV/0!</v>
      </c>
      <c r="AJ9" s="361" t="e">
        <f t="shared" si="45"/>
        <v>#DIV/0!</v>
      </c>
      <c r="AK9" s="361" t="e">
        <f t="shared" si="46"/>
        <v>#DIV/0!</v>
      </c>
      <c r="AL9" s="361" t="str">
        <f t="shared" si="47"/>
        <v>KR</v>
      </c>
      <c r="AM9" s="361" t="str">
        <f t="shared" si="48"/>
        <v>GT</v>
      </c>
      <c r="AN9" s="361" t="e">
        <f t="shared" si="49"/>
        <v>#DIV/0!</v>
      </c>
      <c r="AP9" s="361" t="e">
        <f t="shared" si="50"/>
        <v>#DIV/0!</v>
      </c>
    </row>
    <row r="10" spans="1:42" x14ac:dyDescent="0.25">
      <c r="A10" s="112">
        <v>64</v>
      </c>
      <c r="B10" s="112">
        <f t="shared" si="74"/>
        <v>1024</v>
      </c>
      <c r="C10" s="64">
        <f>AVERAGE(A55:A57)</f>
        <v>65538</v>
      </c>
      <c r="D10" s="112">
        <f t="shared" si="51"/>
        <v>391168</v>
      </c>
      <c r="E10" s="64" t="e">
        <f t="shared" ref="E10:I10" si="201">AVERAGE(B55:B57)</f>
        <v>#DIV/0!</v>
      </c>
      <c r="F10" s="64">
        <f t="shared" si="201"/>
        <v>1.9599566666666668</v>
      </c>
      <c r="G10" s="64" t="e">
        <f t="shared" si="201"/>
        <v>#DIV/0!</v>
      </c>
      <c r="H10" s="64" t="e">
        <f t="shared" si="201"/>
        <v>#DIV/0!</v>
      </c>
      <c r="I10" s="64">
        <f t="shared" si="201"/>
        <v>0.6895150000000001</v>
      </c>
      <c r="J10" s="340">
        <f t="shared" ref="J10" si="202">AVERAGE(G55:G57)</f>
        <v>0.55919200000000002</v>
      </c>
      <c r="K10" s="340" t="e">
        <f t="shared" ref="K10" si="203">AVERAGE(H55:H57)</f>
        <v>#DIV/0!</v>
      </c>
      <c r="L10" s="340" t="e">
        <f t="shared" ref="L10" si="204">AVERAGE(I55:I57)</f>
        <v>#DIV/0!</v>
      </c>
      <c r="M10" s="340">
        <f t="shared" ref="M10" si="205">AVERAGE(J55:J57)</f>
        <v>1.1878766666666667</v>
      </c>
      <c r="N10" s="340">
        <f t="shared" ref="N10" si="206">AVERAGE(K55:K57)</f>
        <v>0.88484166666666664</v>
      </c>
      <c r="O10" s="340" t="e">
        <f t="shared" ref="O10" si="207">AVERAGE(L55:L57)</f>
        <v>#DIV/0!</v>
      </c>
      <c r="P10" s="340" t="e">
        <f t="shared" ref="P10" si="208">AVERAGE(M55:M57)</f>
        <v>#DIV/0!</v>
      </c>
      <c r="Q10" s="340" t="e">
        <f t="shared" ref="Q10" si="209">AVERAGE(N55:N57)</f>
        <v>#DIV/0!</v>
      </c>
      <c r="R10" s="340" t="e">
        <f t="shared" ref="R10" si="210">AVERAGE(O55:O57)</f>
        <v>#DIV/0!</v>
      </c>
      <c r="S10" s="340" t="e">
        <f t="shared" ref="S10" si="211">AVERAGE(P55:P57)</f>
        <v>#DIV/0!</v>
      </c>
      <c r="T10" s="340" t="e">
        <f t="shared" ref="T10" si="212">AVERAGE(Q55:Q57)</f>
        <v>#DIV/0!</v>
      </c>
      <c r="U10" s="340">
        <f t="shared" ref="U10" si="213">AVERAGE(R55:R57)</f>
        <v>9.4579400000000007</v>
      </c>
      <c r="V10" s="340" t="e">
        <f t="shared" ref="V10" si="214">AVERAGE(S55:S57)</f>
        <v>#DIV/0!</v>
      </c>
      <c r="W10" s="340" t="e">
        <f t="shared" ref="W10" si="215">AVERAGE(T55:T57)</f>
        <v>#DIV/0!</v>
      </c>
      <c r="X10" s="340" t="e">
        <f t="shared" ref="X10" si="216">AVERAGE(U55:U57)</f>
        <v>#DIV/0!</v>
      </c>
      <c r="Y10" s="340">
        <f t="shared" ref="Y10" si="217">AVERAGE(V55:V57)</f>
        <v>16.149066666666666</v>
      </c>
      <c r="Z10" s="340" t="e">
        <f t="shared" ref="Z10" si="218">AVERAGE(W55:W57)</f>
        <v>#DIV/0!</v>
      </c>
      <c r="AA10" s="361" t="e">
        <f t="shared" ref="AA10" si="219">AVERAGE(X55:X57)</f>
        <v>#DIV/0!</v>
      </c>
      <c r="AB10" s="361">
        <f t="shared" ref="AB10" si="220">AVERAGE(Y55:Y57)</f>
        <v>54.989066666666666</v>
      </c>
      <c r="AC10" s="361" t="e">
        <f t="shared" ref="AC10" si="221">AVERAGE(Z55:Z57)</f>
        <v>#DIV/0!</v>
      </c>
      <c r="AD10" s="361" t="e">
        <f t="shared" si="73"/>
        <v>#DIV/0!</v>
      </c>
      <c r="AE10" s="361"/>
      <c r="AG10" s="361" t="e">
        <f t="shared" si="42"/>
        <v>#DIV/0!</v>
      </c>
      <c r="AH10" s="361" t="e">
        <f t="shared" si="43"/>
        <v>#DIV/0!</v>
      </c>
      <c r="AI10" s="361" t="e">
        <f t="shared" si="44"/>
        <v>#DIV/0!</v>
      </c>
      <c r="AJ10" s="361" t="e">
        <f t="shared" si="45"/>
        <v>#DIV/0!</v>
      </c>
      <c r="AK10" s="361" t="e">
        <f t="shared" si="46"/>
        <v>#DIV/0!</v>
      </c>
      <c r="AL10" s="361" t="e">
        <f t="shared" si="47"/>
        <v>#DIV/0!</v>
      </c>
      <c r="AM10" s="361" t="str">
        <f t="shared" si="48"/>
        <v>GT</v>
      </c>
      <c r="AN10" s="361" t="e">
        <f t="shared" si="49"/>
        <v>#DIV/0!</v>
      </c>
      <c r="AP10" s="361" t="e">
        <f t="shared" si="50"/>
        <v>#DIV/0!</v>
      </c>
    </row>
    <row r="11" spans="1:42" x14ac:dyDescent="0.25">
      <c r="A11" s="112">
        <v>64</v>
      </c>
      <c r="B11" s="112">
        <f t="shared" si="74"/>
        <v>2048</v>
      </c>
      <c r="C11" s="64">
        <f>AVERAGE(A58:A60)</f>
        <v>131074</v>
      </c>
      <c r="D11" s="112">
        <f t="shared" si="51"/>
        <v>782336</v>
      </c>
      <c r="E11" s="64" t="e">
        <f t="shared" ref="E11:I11" si="222">AVERAGE(B58:B60)</f>
        <v>#DIV/0!</v>
      </c>
      <c r="F11" s="64">
        <f t="shared" si="222"/>
        <v>6.2891766666666662</v>
      </c>
      <c r="G11" s="64" t="e">
        <f t="shared" si="222"/>
        <v>#DIV/0!</v>
      </c>
      <c r="H11" s="64" t="e">
        <f t="shared" si="222"/>
        <v>#DIV/0!</v>
      </c>
      <c r="I11" s="64">
        <f t="shared" si="222"/>
        <v>2.1163566666666669</v>
      </c>
      <c r="J11" s="340">
        <f t="shared" ref="J11" si="223">AVERAGE(G58:G60)</f>
        <v>1.6808733333333334</v>
      </c>
      <c r="K11" s="340" t="e">
        <f t="shared" ref="K11" si="224">AVERAGE(H58:H60)</f>
        <v>#DIV/0!</v>
      </c>
      <c r="L11" s="340" t="e">
        <f t="shared" ref="L11" si="225">AVERAGE(I58:I60)</f>
        <v>#DIV/0!</v>
      </c>
      <c r="M11" s="340">
        <f t="shared" ref="M11" si="226">AVERAGE(J58:J60)</f>
        <v>3.5429266666666663</v>
      </c>
      <c r="N11" s="340">
        <f t="shared" ref="N11" si="227">AVERAGE(K58:K60)</f>
        <v>2.6091599999999997</v>
      </c>
      <c r="O11" s="340" t="e">
        <f t="shared" ref="O11" si="228">AVERAGE(L58:L60)</f>
        <v>#DIV/0!</v>
      </c>
      <c r="P11" s="340" t="e">
        <f t="shared" ref="P11" si="229">AVERAGE(M58:M60)</f>
        <v>#DIV/0!</v>
      </c>
      <c r="Q11" s="340" t="e">
        <f t="shared" ref="Q11" si="230">AVERAGE(N58:N60)</f>
        <v>#DIV/0!</v>
      </c>
      <c r="R11" s="340" t="e">
        <f t="shared" ref="R11" si="231">AVERAGE(O58:O60)</f>
        <v>#DIV/0!</v>
      </c>
      <c r="S11" s="340" t="e">
        <f t="shared" ref="S11" si="232">AVERAGE(P58:P60)</f>
        <v>#DIV/0!</v>
      </c>
      <c r="T11" s="340" t="e">
        <f t="shared" ref="T11" si="233">AVERAGE(Q58:Q60)</f>
        <v>#DIV/0!</v>
      </c>
      <c r="U11" s="340">
        <f t="shared" ref="U11" si="234">AVERAGE(R58:R60)</f>
        <v>31.091066666666666</v>
      </c>
      <c r="V11" s="340" t="e">
        <f t="shared" ref="V11" si="235">AVERAGE(S58:S60)</f>
        <v>#DIV/0!</v>
      </c>
      <c r="W11" s="340" t="e">
        <f t="shared" ref="W11" si="236">AVERAGE(T58:T60)</f>
        <v>#DIV/0!</v>
      </c>
      <c r="X11" s="340" t="e">
        <f t="shared" ref="X11" si="237">AVERAGE(U58:U60)</f>
        <v>#DIV/0!</v>
      </c>
      <c r="Y11" s="340">
        <f t="shared" ref="Y11" si="238">AVERAGE(V58:V60)</f>
        <v>56.7592</v>
      </c>
      <c r="Z11" s="340" t="e">
        <f t="shared" ref="Z11" si="239">AVERAGE(W58:W60)</f>
        <v>#DIV/0!</v>
      </c>
      <c r="AA11" s="361" t="e">
        <f t="shared" ref="AA11" si="240">AVERAGE(X58:X60)</f>
        <v>#DIV/0!</v>
      </c>
      <c r="AB11" s="361">
        <f t="shared" ref="AB11" si="241">AVERAGE(Y58:Y60)</f>
        <v>206.77200000000002</v>
      </c>
      <c r="AC11" s="361" t="e">
        <f t="shared" ref="AC11" si="242">AVERAGE(Z58:Z60)</f>
        <v>#DIV/0!</v>
      </c>
      <c r="AD11" s="361" t="e">
        <f>IF(AB11/AC11&lt;1,"GT","BK")</f>
        <v>#DIV/0!</v>
      </c>
      <c r="AE11" s="361"/>
      <c r="AG11" s="361" t="e">
        <f t="shared" si="42"/>
        <v>#DIV/0!</v>
      </c>
      <c r="AH11" s="361" t="e">
        <f t="shared" si="43"/>
        <v>#DIV/0!</v>
      </c>
      <c r="AI11" s="361" t="e">
        <f t="shared" si="44"/>
        <v>#DIV/0!</v>
      </c>
      <c r="AJ11" s="361" t="e">
        <f t="shared" si="45"/>
        <v>#DIV/0!</v>
      </c>
      <c r="AK11" s="361" t="e">
        <f t="shared" si="46"/>
        <v>#DIV/0!</v>
      </c>
      <c r="AL11" s="361" t="e">
        <f t="shared" si="47"/>
        <v>#DIV/0!</v>
      </c>
      <c r="AM11" s="361" t="str">
        <f t="shared" si="48"/>
        <v>GT</v>
      </c>
      <c r="AN11" s="361" t="e">
        <f t="shared" si="49"/>
        <v>#DIV/0!</v>
      </c>
      <c r="AP11" s="361" t="e">
        <f t="shared" si="50"/>
        <v>#DIV/0!</v>
      </c>
    </row>
    <row r="12" spans="1:42" x14ac:dyDescent="0.25">
      <c r="A12" s="112">
        <v>64</v>
      </c>
      <c r="B12" s="112">
        <f t="shared" si="74"/>
        <v>4096</v>
      </c>
      <c r="C12" s="64">
        <f>AVERAGE(A61:A63)</f>
        <v>262146</v>
      </c>
      <c r="D12" s="112">
        <f t="shared" si="51"/>
        <v>1564672</v>
      </c>
      <c r="E12" s="64" t="e">
        <f t="shared" ref="E12:I12" si="243">AVERAGE(B61:B63)</f>
        <v>#DIV/0!</v>
      </c>
      <c r="F12" s="64">
        <f t="shared" si="243"/>
        <v>20.502466666666667</v>
      </c>
      <c r="G12" s="64" t="e">
        <f t="shared" si="243"/>
        <v>#DIV/0!</v>
      </c>
      <c r="H12" s="64" t="e">
        <f t="shared" si="243"/>
        <v>#DIV/0!</v>
      </c>
      <c r="I12" s="64">
        <f t="shared" si="243"/>
        <v>8.5030333333333328</v>
      </c>
      <c r="J12" s="340">
        <f t="shared" ref="J12" si="244">AVERAGE(G61:G63)</f>
        <v>6.6792866666666662</v>
      </c>
      <c r="K12" s="340" t="e">
        <f t="shared" ref="K12" si="245">AVERAGE(H61:H63)</f>
        <v>#DIV/0!</v>
      </c>
      <c r="L12" s="340" t="e">
        <f t="shared" ref="L12" si="246">AVERAGE(I61:I63)</f>
        <v>#DIV/0!</v>
      </c>
      <c r="M12" s="340">
        <f t="shared" ref="M12" si="247">AVERAGE(J61:J63)</f>
        <v>13.077433333333333</v>
      </c>
      <c r="N12" s="340">
        <f t="shared" ref="N12" si="248">AVERAGE(K61:K63)</f>
        <v>8.9897733333333321</v>
      </c>
      <c r="O12" s="340" t="e">
        <f t="shared" ref="O12" si="249">AVERAGE(L61:L63)</f>
        <v>#DIV/0!</v>
      </c>
      <c r="P12" s="340" t="e">
        <f t="shared" ref="P12" si="250">AVERAGE(M61:M63)</f>
        <v>#DIV/0!</v>
      </c>
      <c r="Q12" s="340" t="e">
        <f t="shared" ref="Q12" si="251">AVERAGE(N61:N63)</f>
        <v>#DIV/0!</v>
      </c>
      <c r="R12" s="340" t="e">
        <f t="shared" ref="R12" si="252">AVERAGE(O61:O63)</f>
        <v>#DIV/0!</v>
      </c>
      <c r="S12" s="340" t="e">
        <f t="shared" ref="S12" si="253">AVERAGE(P61:P63)</f>
        <v>#DIV/0!</v>
      </c>
      <c r="T12" s="340" t="e">
        <f t="shared" ref="T12" si="254">AVERAGE(Q61:Q63)</f>
        <v>#DIV/0!</v>
      </c>
      <c r="U12" s="340">
        <f t="shared" ref="U12" si="255">AVERAGE(R61:R63)</f>
        <v>118.37033333333333</v>
      </c>
      <c r="V12" s="340" t="e">
        <f t="shared" ref="V12" si="256">AVERAGE(S61:S63)</f>
        <v>#DIV/0!</v>
      </c>
      <c r="W12" s="340" t="e">
        <f t="shared" ref="W12" si="257">AVERAGE(T61:T63)</f>
        <v>#DIV/0!</v>
      </c>
      <c r="X12" s="340" t="e">
        <f t="shared" ref="X12" si="258">AVERAGE(U61:U63)</f>
        <v>#DIV/0!</v>
      </c>
      <c r="Y12" s="340" t="e">
        <f t="shared" ref="Y12" si="259">AVERAGE(V61:V63)</f>
        <v>#DIV/0!</v>
      </c>
      <c r="Z12" s="340" t="e">
        <f t="shared" ref="Z12" si="260">AVERAGE(W61:W63)</f>
        <v>#DIV/0!</v>
      </c>
      <c r="AA12" s="361" t="e">
        <f t="shared" ref="AA12" si="261">AVERAGE(X61:X63)</f>
        <v>#DIV/0!</v>
      </c>
      <c r="AB12" s="361" t="e">
        <f t="shared" ref="AB12" si="262">AVERAGE(Y61:Y63)</f>
        <v>#DIV/0!</v>
      </c>
      <c r="AC12" s="361" t="e">
        <f t="shared" ref="AC12" si="263">AVERAGE(Z61:Z63)</f>
        <v>#DIV/0!</v>
      </c>
      <c r="AD12" s="361" t="e">
        <f t="shared" si="73"/>
        <v>#DIV/0!</v>
      </c>
      <c r="AG12" s="361" t="e">
        <f t="shared" si="42"/>
        <v>#DIV/0!</v>
      </c>
      <c r="AH12" s="361" t="e">
        <f t="shared" si="43"/>
        <v>#DIV/0!</v>
      </c>
      <c r="AI12" s="361" t="e">
        <f t="shared" si="44"/>
        <v>#DIV/0!</v>
      </c>
      <c r="AJ12" s="361" t="e">
        <f t="shared" si="45"/>
        <v>#DIV/0!</v>
      </c>
      <c r="AK12" s="361" t="e">
        <f t="shared" si="46"/>
        <v>#DIV/0!</v>
      </c>
      <c r="AL12" s="361" t="e">
        <f t="shared" si="47"/>
        <v>#DIV/0!</v>
      </c>
      <c r="AM12" s="361" t="str">
        <f t="shared" si="48"/>
        <v>GT</v>
      </c>
      <c r="AN12" s="361" t="e">
        <f t="shared" si="49"/>
        <v>#DIV/0!</v>
      </c>
      <c r="AP12" s="361" t="e">
        <f t="shared" si="50"/>
        <v>#DIV/0!</v>
      </c>
    </row>
    <row r="13" spans="1:42" x14ac:dyDescent="0.25">
      <c r="A13" s="112">
        <v>64</v>
      </c>
      <c r="B13" s="112">
        <f t="shared" si="74"/>
        <v>8192</v>
      </c>
      <c r="C13" s="64">
        <f>AVERAGE(A64:A66)</f>
        <v>524290</v>
      </c>
      <c r="D13" s="112">
        <f t="shared" si="51"/>
        <v>3129344</v>
      </c>
      <c r="E13" s="64" t="e">
        <f t="shared" ref="E13:I13" si="264">AVERAGE(B64:B66)</f>
        <v>#DIV/0!</v>
      </c>
      <c r="F13" s="64">
        <f t="shared" si="264"/>
        <v>56.474199999999996</v>
      </c>
      <c r="G13" s="64" t="e">
        <f t="shared" si="264"/>
        <v>#DIV/0!</v>
      </c>
      <c r="H13" s="64" t="e">
        <f t="shared" si="264"/>
        <v>#DIV/0!</v>
      </c>
      <c r="I13" s="64">
        <f t="shared" si="264"/>
        <v>31.832433333333331</v>
      </c>
      <c r="J13" s="340">
        <f t="shared" ref="J13" si="265">AVERAGE(G64:G66)</f>
        <v>22.853533333333335</v>
      </c>
      <c r="K13" s="340" t="e">
        <f t="shared" ref="K13" si="266">AVERAGE(H64:H66)</f>
        <v>#DIV/0!</v>
      </c>
      <c r="L13" s="340" t="e">
        <f t="shared" ref="L13" si="267">AVERAGE(I64:I66)</f>
        <v>#DIV/0!</v>
      </c>
      <c r="M13" s="340">
        <f t="shared" ref="M13" si="268">AVERAGE(J64:J66)</f>
        <v>47.785433333333337</v>
      </c>
      <c r="N13" s="340">
        <f t="shared" ref="N13" si="269">AVERAGE(K64:K66)</f>
        <v>25.540766666666666</v>
      </c>
      <c r="O13" s="340" t="e">
        <f t="shared" ref="O13" si="270">AVERAGE(L64:L66)</f>
        <v>#DIV/0!</v>
      </c>
      <c r="P13" s="340" t="e">
        <f t="shared" ref="P13" si="271">AVERAGE(M64:M66)</f>
        <v>#DIV/0!</v>
      </c>
      <c r="Q13" s="340" t="e">
        <f t="shared" ref="Q13" si="272">AVERAGE(N64:N66)</f>
        <v>#DIV/0!</v>
      </c>
      <c r="R13" s="340" t="e">
        <f t="shared" ref="R13" si="273">AVERAGE(O64:O66)</f>
        <v>#DIV/0!</v>
      </c>
      <c r="S13" s="340" t="e">
        <f t="shared" ref="S13" si="274">AVERAGE(P64:P66)</f>
        <v>#DIV/0!</v>
      </c>
      <c r="T13" s="340" t="e">
        <f t="shared" ref="T13" si="275">AVERAGE(Q64:Q66)</f>
        <v>#DIV/0!</v>
      </c>
      <c r="U13" s="340" t="e">
        <f t="shared" ref="U13" si="276">AVERAGE(R64:R66)</f>
        <v>#DIV/0!</v>
      </c>
      <c r="V13" s="340" t="e">
        <f t="shared" ref="V13" si="277">AVERAGE(S64:S66)</f>
        <v>#DIV/0!</v>
      </c>
      <c r="W13" s="340" t="e">
        <f t="shared" ref="W13" si="278">AVERAGE(T64:T66)</f>
        <v>#DIV/0!</v>
      </c>
      <c r="X13" s="340" t="e">
        <f t="shared" ref="X13" si="279">AVERAGE(U64:U66)</f>
        <v>#DIV/0!</v>
      </c>
      <c r="Y13" s="340" t="e">
        <f t="shared" ref="Y13" si="280">AVERAGE(V64:V66)</f>
        <v>#DIV/0!</v>
      </c>
      <c r="Z13" s="340" t="e">
        <f t="shared" ref="Z13" si="281">AVERAGE(W64:W66)</f>
        <v>#DIV/0!</v>
      </c>
      <c r="AA13" s="361" t="e">
        <f t="shared" ref="AA13" si="282">AVERAGE(X64:X66)</f>
        <v>#DIV/0!</v>
      </c>
      <c r="AB13" s="361" t="e">
        <f t="shared" ref="AB13" si="283">AVERAGE(Y64:Y66)</f>
        <v>#DIV/0!</v>
      </c>
      <c r="AC13" s="361" t="e">
        <f t="shared" ref="AC13" si="284">AVERAGE(Z64:Z66)</f>
        <v>#DIV/0!</v>
      </c>
      <c r="AD13" s="361" t="e">
        <f t="shared" si="73"/>
        <v>#DIV/0!</v>
      </c>
      <c r="AG13" s="361" t="e">
        <f t="shared" si="42"/>
        <v>#DIV/0!</v>
      </c>
      <c r="AH13" s="361" t="e">
        <f t="shared" si="43"/>
        <v>#DIV/0!</v>
      </c>
      <c r="AI13" s="361" t="e">
        <f t="shared" si="44"/>
        <v>#DIV/0!</v>
      </c>
      <c r="AJ13" s="361" t="e">
        <f t="shared" si="45"/>
        <v>#DIV/0!</v>
      </c>
      <c r="AK13" s="361" t="e">
        <f t="shared" si="46"/>
        <v>#DIV/0!</v>
      </c>
      <c r="AL13" s="361" t="e">
        <f t="shared" si="47"/>
        <v>#DIV/0!</v>
      </c>
      <c r="AM13" s="361" t="e">
        <f t="shared" si="48"/>
        <v>#DIV/0!</v>
      </c>
      <c r="AN13" s="361" t="e">
        <f t="shared" si="49"/>
        <v>#DIV/0!</v>
      </c>
    </row>
    <row r="14" spans="1:42" x14ac:dyDescent="0.25">
      <c r="A14" s="112">
        <v>64</v>
      </c>
      <c r="B14" s="112">
        <f t="shared" si="74"/>
        <v>16384</v>
      </c>
      <c r="C14" s="64">
        <f>AVERAGE(A67:A69)</f>
        <v>1048578</v>
      </c>
      <c r="D14" s="112">
        <f t="shared" si="51"/>
        <v>6258688</v>
      </c>
      <c r="E14" s="64" t="e">
        <f t="shared" ref="E14:I14" si="285">AVERAGE(B67:B69)</f>
        <v>#DIV/0!</v>
      </c>
      <c r="F14" s="64">
        <f t="shared" si="285"/>
        <v>144.39199999999997</v>
      </c>
      <c r="G14" s="64" t="e">
        <f t="shared" si="285"/>
        <v>#DIV/0!</v>
      </c>
      <c r="H14" s="64" t="e">
        <f t="shared" si="285"/>
        <v>#DIV/0!</v>
      </c>
      <c r="I14" s="64">
        <f t="shared" si="285"/>
        <v>100.36623333333334</v>
      </c>
      <c r="J14" s="340">
        <f t="shared" ref="J14" si="286">AVERAGE(G67:G69)</f>
        <v>73.2423</v>
      </c>
      <c r="K14" s="340" t="e">
        <f t="shared" ref="K14" si="287">AVERAGE(H67:H69)</f>
        <v>#DIV/0!</v>
      </c>
      <c r="L14" s="340" t="e">
        <f t="shared" ref="L14" si="288">AVERAGE(I67:I69)</f>
        <v>#DIV/0!</v>
      </c>
      <c r="M14" s="340">
        <f t="shared" ref="M14" si="289">AVERAGE(J67:J69)</f>
        <v>140.107</v>
      </c>
      <c r="N14" s="340">
        <f t="shared" ref="N14" si="290">AVERAGE(K67:K69)</f>
        <v>80.798999999999992</v>
      </c>
      <c r="O14" s="340" t="e">
        <f t="shared" ref="O14" si="291">AVERAGE(L67:L69)</f>
        <v>#DIV/0!</v>
      </c>
      <c r="P14" s="340" t="e">
        <f t="shared" ref="P14" si="292">AVERAGE(M67:M69)</f>
        <v>#DIV/0!</v>
      </c>
      <c r="Q14" s="340" t="e">
        <f t="shared" ref="Q14" si="293">AVERAGE(N67:N69)</f>
        <v>#DIV/0!</v>
      </c>
      <c r="R14" s="340" t="e">
        <f t="shared" ref="R14" si="294">AVERAGE(O67:O69)</f>
        <v>#DIV/0!</v>
      </c>
      <c r="S14" s="340" t="e">
        <f t="shared" ref="S14" si="295">AVERAGE(P67:P69)</f>
        <v>#DIV/0!</v>
      </c>
      <c r="T14" s="340" t="e">
        <f t="shared" ref="T14" si="296">AVERAGE(Q67:Q69)</f>
        <v>#DIV/0!</v>
      </c>
      <c r="U14" s="340" t="e">
        <f t="shared" ref="U14" si="297">AVERAGE(R67:R69)</f>
        <v>#DIV/0!</v>
      </c>
      <c r="V14" s="340" t="e">
        <f t="shared" ref="V14" si="298">AVERAGE(S67:S69)</f>
        <v>#DIV/0!</v>
      </c>
      <c r="W14" s="340" t="e">
        <f t="shared" ref="W14" si="299">AVERAGE(T67:T69)</f>
        <v>#DIV/0!</v>
      </c>
      <c r="X14" s="340" t="e">
        <f t="shared" ref="X14" si="300">AVERAGE(U67:U69)</f>
        <v>#DIV/0!</v>
      </c>
      <c r="Y14" s="340" t="e">
        <f t="shared" ref="Y14" si="301">AVERAGE(V67:V69)</f>
        <v>#DIV/0!</v>
      </c>
      <c r="Z14" s="340" t="e">
        <f t="shared" ref="Z14" si="302">AVERAGE(W67:W69)</f>
        <v>#DIV/0!</v>
      </c>
      <c r="AA14" s="361" t="e">
        <f t="shared" ref="AA14" si="303">AVERAGE(X67:X69)</f>
        <v>#DIV/0!</v>
      </c>
      <c r="AB14" s="361" t="e">
        <f t="shared" ref="AB14" si="304">AVERAGE(Y67:Y69)</f>
        <v>#DIV/0!</v>
      </c>
      <c r="AC14" s="361" t="e">
        <f t="shared" ref="AC14" si="305">AVERAGE(Z67:Z69)</f>
        <v>#DIV/0!</v>
      </c>
      <c r="AD14" s="361" t="e">
        <f t="shared" si="73"/>
        <v>#DIV/0!</v>
      </c>
      <c r="AG14" s="361" t="e">
        <f t="shared" si="42"/>
        <v>#DIV/0!</v>
      </c>
      <c r="AH14" s="361" t="e">
        <f t="shared" si="43"/>
        <v>#DIV/0!</v>
      </c>
      <c r="AI14" s="361" t="e">
        <f t="shared" si="44"/>
        <v>#DIV/0!</v>
      </c>
      <c r="AJ14" s="361" t="e">
        <f t="shared" si="45"/>
        <v>#DIV/0!</v>
      </c>
      <c r="AK14" s="361" t="e">
        <f t="shared" si="46"/>
        <v>#DIV/0!</v>
      </c>
      <c r="AL14" s="361" t="e">
        <f t="shared" si="47"/>
        <v>#DIV/0!</v>
      </c>
      <c r="AM14" s="361" t="e">
        <f t="shared" si="48"/>
        <v>#DIV/0!</v>
      </c>
      <c r="AN14" s="361" t="e">
        <f t="shared" si="49"/>
        <v>#DIV/0!</v>
      </c>
    </row>
    <row r="15" spans="1:42" x14ac:dyDescent="0.25">
      <c r="C15" s="64"/>
      <c r="E15" s="240" t="s">
        <v>35</v>
      </c>
      <c r="F15" s="240" t="s">
        <v>35</v>
      </c>
      <c r="G15" s="64"/>
      <c r="H15" s="64"/>
      <c r="I15" s="64"/>
      <c r="J15" s="240" t="s">
        <v>35</v>
      </c>
      <c r="K15" s="240" t="s">
        <v>35</v>
      </c>
      <c r="L15" s="340"/>
      <c r="M15" s="340"/>
      <c r="N15" s="340"/>
      <c r="O15" s="240" t="s">
        <v>35</v>
      </c>
      <c r="P15" s="340"/>
      <c r="Q15" s="340"/>
      <c r="R15" s="340"/>
      <c r="S15" s="340"/>
      <c r="T15" s="340"/>
      <c r="U15" s="240" t="s">
        <v>35</v>
      </c>
      <c r="V15" s="240" t="s">
        <v>35</v>
      </c>
      <c r="W15" s="340"/>
      <c r="X15" s="340"/>
      <c r="Y15" s="340"/>
      <c r="Z15" s="240" t="s">
        <v>35</v>
      </c>
      <c r="AA15" s="361" t="s">
        <v>35</v>
      </c>
      <c r="AB15" s="361" t="s">
        <v>35</v>
      </c>
      <c r="AC15" s="361" t="s">
        <v>35</v>
      </c>
      <c r="AD15" s="361" t="e">
        <f t="shared" si="73"/>
        <v>#VALUE!</v>
      </c>
      <c r="AG15" s="361" t="e">
        <f t="shared" si="42"/>
        <v>#VALUE!</v>
      </c>
      <c r="AH15" s="361" t="e">
        <f t="shared" si="43"/>
        <v>#DIV/0!</v>
      </c>
      <c r="AI15" s="361" t="e">
        <f t="shared" si="44"/>
        <v>#DIV/0!</v>
      </c>
      <c r="AJ15" s="361" t="e">
        <f t="shared" si="45"/>
        <v>#VALUE!</v>
      </c>
      <c r="AK15" s="361" t="e">
        <f t="shared" si="46"/>
        <v>#VALUE!</v>
      </c>
      <c r="AL15" s="361" t="e">
        <f t="shared" si="47"/>
        <v>#DIV/0!</v>
      </c>
      <c r="AM15" s="361" t="e">
        <f t="shared" si="48"/>
        <v>#VALUE!</v>
      </c>
      <c r="AN15" s="361" t="e">
        <f t="shared" si="49"/>
        <v>#VALUE!</v>
      </c>
    </row>
    <row r="16" spans="1:42" x14ac:dyDescent="0.25">
      <c r="C16" s="64"/>
      <c r="E16" s="64"/>
      <c r="F16" s="64"/>
      <c r="G16" s="64"/>
      <c r="H16" s="64"/>
      <c r="I16" s="64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0"/>
      <c r="X16" s="340"/>
      <c r="Y16" s="340"/>
      <c r="Z16" s="340"/>
      <c r="AD16" s="361" t="e">
        <f t="shared" si="73"/>
        <v>#DIV/0!</v>
      </c>
      <c r="AG16" s="361" t="e">
        <f t="shared" si="42"/>
        <v>#DIV/0!</v>
      </c>
      <c r="AH16" s="361" t="e">
        <f t="shared" si="43"/>
        <v>#DIV/0!</v>
      </c>
      <c r="AI16" s="361" t="e">
        <f t="shared" si="44"/>
        <v>#DIV/0!</v>
      </c>
      <c r="AJ16" s="361" t="e">
        <f t="shared" si="45"/>
        <v>#DIV/0!</v>
      </c>
      <c r="AK16" s="361" t="e">
        <f t="shared" si="46"/>
        <v>#DIV/0!</v>
      </c>
      <c r="AL16" s="361" t="e">
        <f t="shared" si="47"/>
        <v>#DIV/0!</v>
      </c>
      <c r="AM16" s="361" t="e">
        <f t="shared" si="48"/>
        <v>#DIV/0!</v>
      </c>
      <c r="AN16" s="361" t="e">
        <f t="shared" si="49"/>
        <v>#DIV/0!</v>
      </c>
    </row>
    <row r="17" spans="1:40" x14ac:dyDescent="0.25">
      <c r="C17" s="64"/>
      <c r="E17" s="64"/>
      <c r="F17" s="64"/>
      <c r="G17" s="64"/>
      <c r="H17" s="64"/>
      <c r="I17" s="64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  <c r="AD17" s="361" t="e">
        <f t="shared" si="73"/>
        <v>#DIV/0!</v>
      </c>
      <c r="AG17" s="361" t="e">
        <f t="shared" si="42"/>
        <v>#DIV/0!</v>
      </c>
      <c r="AH17" s="361" t="e">
        <f t="shared" si="43"/>
        <v>#DIV/0!</v>
      </c>
      <c r="AI17" s="361" t="e">
        <f t="shared" si="44"/>
        <v>#DIV/0!</v>
      </c>
      <c r="AJ17" s="361" t="e">
        <f t="shared" si="45"/>
        <v>#DIV/0!</v>
      </c>
      <c r="AK17" s="361" t="e">
        <f t="shared" si="46"/>
        <v>#DIV/0!</v>
      </c>
      <c r="AL17" s="361" t="e">
        <f t="shared" si="47"/>
        <v>#DIV/0!</v>
      </c>
      <c r="AM17" s="361" t="e">
        <f t="shared" si="48"/>
        <v>#DIV/0!</v>
      </c>
      <c r="AN17" s="361" t="e">
        <f t="shared" si="49"/>
        <v>#DIV/0!</v>
      </c>
    </row>
    <row r="18" spans="1:40" x14ac:dyDescent="0.25">
      <c r="C18" s="64"/>
      <c r="E18" s="64"/>
      <c r="F18" s="64"/>
      <c r="G18" s="64"/>
      <c r="H18" s="64"/>
      <c r="I18" s="64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B18">
        <v>258</v>
      </c>
      <c r="AC18">
        <v>2.6485300000000001E-4</v>
      </c>
      <c r="AD18" s="361" t="str">
        <f t="shared" si="73"/>
        <v>BK</v>
      </c>
      <c r="AG18" s="361" t="e">
        <f t="shared" si="42"/>
        <v>#DIV/0!</v>
      </c>
      <c r="AH18" s="361" t="e">
        <f t="shared" si="43"/>
        <v>#DIV/0!</v>
      </c>
      <c r="AI18" s="361" t="e">
        <f t="shared" si="44"/>
        <v>#DIV/0!</v>
      </c>
      <c r="AJ18" s="361" t="e">
        <f t="shared" si="45"/>
        <v>#DIV/0!</v>
      </c>
      <c r="AK18" s="361" t="e">
        <f t="shared" si="46"/>
        <v>#DIV/0!</v>
      </c>
      <c r="AL18" s="361" t="e">
        <f t="shared" si="47"/>
        <v>#DIV/0!</v>
      </c>
      <c r="AM18" s="361" t="e">
        <f t="shared" si="48"/>
        <v>#DIV/0!</v>
      </c>
      <c r="AN18" s="361" t="e">
        <f t="shared" si="49"/>
        <v>#DIV/0!</v>
      </c>
    </row>
    <row r="19" spans="1:40" x14ac:dyDescent="0.25">
      <c r="A19" s="64"/>
      <c r="AB19">
        <v>514</v>
      </c>
      <c r="AC19">
        <v>9.4147633333333328E-4</v>
      </c>
    </row>
    <row r="20" spans="1:40" x14ac:dyDescent="0.25">
      <c r="A20" s="64"/>
      <c r="AB20">
        <v>1026</v>
      </c>
      <c r="AC20">
        <v>2.1687933333333332E-3</v>
      </c>
    </row>
    <row r="21" spans="1:40" x14ac:dyDescent="0.25">
      <c r="A21" s="64"/>
      <c r="AB21">
        <v>2050</v>
      </c>
      <c r="AC21">
        <v>4.2297599999999999E-3</v>
      </c>
    </row>
    <row r="22" spans="1:40" x14ac:dyDescent="0.25">
      <c r="A22" s="64"/>
      <c r="AB22">
        <v>4098</v>
      </c>
      <c r="AC22">
        <v>3.0909466666666663E-2</v>
      </c>
    </row>
    <row r="23" spans="1:40" x14ac:dyDescent="0.25">
      <c r="A23" s="64"/>
      <c r="AB23">
        <v>8194</v>
      </c>
      <c r="AC23">
        <v>7.7359400000000009E-2</v>
      </c>
    </row>
    <row r="24" spans="1:40" x14ac:dyDescent="0.25">
      <c r="A24" s="64"/>
      <c r="AB24">
        <v>16386</v>
      </c>
      <c r="AC24">
        <v>0.15607166666666666</v>
      </c>
    </row>
    <row r="25" spans="1:40" x14ac:dyDescent="0.25">
      <c r="A25" s="64"/>
      <c r="AB25">
        <v>32770</v>
      </c>
      <c r="AC25">
        <v>0.71550733333333338</v>
      </c>
    </row>
    <row r="26" spans="1:40" x14ac:dyDescent="0.25">
      <c r="A26" s="64"/>
      <c r="AB26">
        <v>65538</v>
      </c>
      <c r="AC26">
        <v>1.9599566666666668</v>
      </c>
    </row>
    <row r="27" spans="1:40" x14ac:dyDescent="0.25">
      <c r="A27" s="64"/>
      <c r="AB27">
        <v>131074</v>
      </c>
      <c r="AC27">
        <v>6.2891766666666662</v>
      </c>
    </row>
    <row r="28" spans="1:40" x14ac:dyDescent="0.25">
      <c r="A28" s="64"/>
      <c r="AB28">
        <v>262146</v>
      </c>
      <c r="AC28">
        <v>20.502466666666667</v>
      </c>
    </row>
    <row r="29" spans="1:40" x14ac:dyDescent="0.25">
      <c r="A29" s="64"/>
      <c r="AB29">
        <v>524290</v>
      </c>
      <c r="AC29">
        <v>56.474199999999996</v>
      </c>
    </row>
    <row r="30" spans="1:40" x14ac:dyDescent="0.25">
      <c r="A30" s="64" t="s">
        <v>0</v>
      </c>
      <c r="B30" s="361" t="s">
        <v>1</v>
      </c>
      <c r="C30" s="361" t="s">
        <v>2</v>
      </c>
      <c r="D30" s="361" t="s">
        <v>58</v>
      </c>
      <c r="E30" s="361" t="s">
        <v>59</v>
      </c>
      <c r="F30" s="361" t="s">
        <v>60</v>
      </c>
      <c r="G30" s="361" t="s">
        <v>52</v>
      </c>
      <c r="H30" s="361" t="s">
        <v>61</v>
      </c>
      <c r="I30" s="361" t="s">
        <v>62</v>
      </c>
      <c r="J30" s="361" t="s">
        <v>63</v>
      </c>
      <c r="K30" s="361" t="s">
        <v>53</v>
      </c>
      <c r="L30" s="361" t="s">
        <v>9</v>
      </c>
      <c r="M30" s="361" t="s">
        <v>64</v>
      </c>
      <c r="N30" s="361" t="s">
        <v>65</v>
      </c>
      <c r="O30" s="361" t="s">
        <v>67</v>
      </c>
      <c r="P30" s="361" t="s">
        <v>66</v>
      </c>
      <c r="Q30" s="361" t="s">
        <v>68</v>
      </c>
      <c r="R30" s="361" t="s">
        <v>51</v>
      </c>
      <c r="S30" s="361" t="s">
        <v>69</v>
      </c>
      <c r="T30" s="361" t="s">
        <v>70</v>
      </c>
      <c r="U30" s="361" t="s">
        <v>71</v>
      </c>
      <c r="V30" s="361" t="s">
        <v>72</v>
      </c>
      <c r="W30" s="361" t="s">
        <v>18</v>
      </c>
      <c r="X30" s="361" t="s">
        <v>79</v>
      </c>
      <c r="Y30" s="361" t="s">
        <v>80</v>
      </c>
      <c r="Z30" s="361" t="s">
        <v>81</v>
      </c>
      <c r="AB30">
        <v>1048578</v>
      </c>
      <c r="AC30">
        <v>144.39199999999997</v>
      </c>
    </row>
    <row r="31" spans="1:40" x14ac:dyDescent="0.25">
      <c r="A31" s="95">
        <v>258</v>
      </c>
      <c r="B31" s="360">
        <v>2.7507999999999999E-3</v>
      </c>
      <c r="C31" s="361">
        <v>2.6485300000000001E-4</v>
      </c>
      <c r="D31" s="351">
        <v>5.4119900000000002E-3</v>
      </c>
      <c r="E31" s="353">
        <v>7.1793400000000004E-4</v>
      </c>
      <c r="F31" s="352">
        <v>2.13215E-4</v>
      </c>
      <c r="G31" s="354">
        <v>1.3792399999999999E-4</v>
      </c>
      <c r="H31" s="355">
        <v>2.9098200000000001E-2</v>
      </c>
      <c r="I31" s="358">
        <v>1.8969499999999999E-3</v>
      </c>
      <c r="J31" s="356">
        <v>7.7423800000000001E-4</v>
      </c>
      <c r="K31" s="357">
        <v>7.5558199999999998E-4</v>
      </c>
      <c r="L31" s="346">
        <v>0.36377300000000001</v>
      </c>
      <c r="M31" s="345">
        <v>0.39840999999999999</v>
      </c>
      <c r="N31" s="361">
        <v>0.35206199999999999</v>
      </c>
      <c r="O31" s="347">
        <v>1.4507300000000001E-2</v>
      </c>
      <c r="P31" s="342">
        <v>1.5638E-3</v>
      </c>
      <c r="Q31" s="341">
        <v>2.3177200000000001E-3</v>
      </c>
      <c r="R31" s="349">
        <v>1.3712399999999999E-3</v>
      </c>
      <c r="S31" s="348">
        <v>4.1617000000000001E-2</v>
      </c>
      <c r="T31" s="344">
        <v>3.85054E-3</v>
      </c>
      <c r="U31" s="343">
        <v>4.96525E-3</v>
      </c>
      <c r="V31" s="350">
        <v>2.1301499999999999E-3</v>
      </c>
      <c r="W31" s="359">
        <v>9.9424700000000001E-3</v>
      </c>
      <c r="X31" s="361">
        <v>0.13784199999999999</v>
      </c>
      <c r="Y31" s="361">
        <v>8.1325300000000007E-3</v>
      </c>
      <c r="Z31" s="361">
        <v>4.7463899999999996E-3</v>
      </c>
    </row>
    <row r="32" spans="1:40" x14ac:dyDescent="0.25">
      <c r="A32" s="95">
        <v>258</v>
      </c>
      <c r="B32" s="360">
        <v>2.7518E-3</v>
      </c>
      <c r="C32" s="361">
        <v>2.5585799999999998E-4</v>
      </c>
      <c r="D32" s="351">
        <v>5.3930000000000002E-3</v>
      </c>
      <c r="E32" s="353">
        <v>6.9028299999999998E-4</v>
      </c>
      <c r="F32" s="352">
        <v>1.9688999999999999E-4</v>
      </c>
      <c r="G32" s="354">
        <v>1.2326500000000001E-4</v>
      </c>
      <c r="H32" s="355">
        <v>2.8874400000000001E-2</v>
      </c>
      <c r="I32" s="358">
        <v>1.80134E-3</v>
      </c>
      <c r="J32" s="356">
        <v>6.8695300000000002E-4</v>
      </c>
      <c r="K32" s="357">
        <v>6.7229500000000005E-4</v>
      </c>
      <c r="L32" s="346">
        <v>0.365367</v>
      </c>
      <c r="M32" s="345">
        <v>0.37467899999999998</v>
      </c>
      <c r="N32" s="361">
        <v>0.350607</v>
      </c>
      <c r="O32" s="347">
        <v>1.4423699999999999E-2</v>
      </c>
      <c r="P32" s="342">
        <v>1.56347E-3</v>
      </c>
      <c r="Q32" s="341">
        <v>2.1974500000000001E-3</v>
      </c>
      <c r="R32" s="349">
        <v>1.1943399999999999E-3</v>
      </c>
      <c r="S32" s="348">
        <v>3.6508499999999999E-2</v>
      </c>
      <c r="T32" s="344">
        <v>3.6666400000000001E-3</v>
      </c>
      <c r="U32" s="343">
        <v>4.7760199999999997E-3</v>
      </c>
      <c r="V32" s="350">
        <v>1.9822400000000001E-3</v>
      </c>
      <c r="W32" s="359">
        <v>9.8072100000000002E-3</v>
      </c>
      <c r="X32" s="361">
        <v>0.137574</v>
      </c>
      <c r="Y32" s="361">
        <v>8.0352500000000007E-3</v>
      </c>
      <c r="Z32" s="361">
        <v>4.6784299999999999E-3</v>
      </c>
    </row>
    <row r="33" spans="1:26" x14ac:dyDescent="0.25">
      <c r="A33" s="95">
        <v>258</v>
      </c>
      <c r="B33" s="360">
        <v>2.7591299999999998E-3</v>
      </c>
      <c r="C33" s="361">
        <v>2.7384799999999998E-4</v>
      </c>
      <c r="D33" s="351">
        <v>5.3886699999999999E-3</v>
      </c>
      <c r="E33" s="353">
        <v>6.9294799999999998E-4</v>
      </c>
      <c r="F33" s="352">
        <v>1.9589100000000001E-4</v>
      </c>
      <c r="G33" s="354">
        <v>1.21933E-4</v>
      </c>
      <c r="H33" s="355">
        <v>2.8820399999999999E-2</v>
      </c>
      <c r="I33" s="358">
        <v>1.7893399999999999E-3</v>
      </c>
      <c r="J33" s="356">
        <v>6.8362200000000005E-4</v>
      </c>
      <c r="K33" s="357">
        <v>6.7429399999999998E-4</v>
      </c>
      <c r="L33" s="346">
        <v>0.36257299999999998</v>
      </c>
      <c r="M33" s="345">
        <v>0.39874500000000002</v>
      </c>
      <c r="N33" s="361">
        <v>0.35349700000000001</v>
      </c>
      <c r="O33" s="347">
        <v>1.4552300000000001E-2</v>
      </c>
      <c r="P33" s="342">
        <v>1.4518599999999999E-3</v>
      </c>
      <c r="Q33" s="341">
        <v>2.1588100000000002E-3</v>
      </c>
      <c r="R33" s="349">
        <v>1.2269900000000001E-3</v>
      </c>
      <c r="S33" s="348">
        <v>3.6612400000000003E-2</v>
      </c>
      <c r="T33" s="344">
        <v>3.6579799999999999E-3</v>
      </c>
      <c r="U33" s="343">
        <v>4.8020099999999998E-3</v>
      </c>
      <c r="V33" s="350">
        <v>2.2564199999999999E-3</v>
      </c>
      <c r="W33" s="359">
        <v>9.9034899999999992E-3</v>
      </c>
      <c r="X33" s="361">
        <v>0.136846</v>
      </c>
      <c r="Y33" s="361">
        <v>8.0046000000000006E-3</v>
      </c>
      <c r="Z33" s="361">
        <v>4.6620999999999998E-3</v>
      </c>
    </row>
    <row r="34" spans="1:26" x14ac:dyDescent="0.25">
      <c r="A34" s="95">
        <v>514</v>
      </c>
      <c r="B34" s="360">
        <v>1.52712E-2</v>
      </c>
      <c r="C34" s="361">
        <v>9.6013299999999995E-4</v>
      </c>
      <c r="D34" s="351">
        <v>8.5329199999999994E-3</v>
      </c>
      <c r="E34" s="353">
        <v>4.1546899999999999E-3</v>
      </c>
      <c r="F34" s="352">
        <v>8.5785600000000005E-4</v>
      </c>
      <c r="G34" s="354">
        <v>3.4181100000000002E-4</v>
      </c>
      <c r="H34" s="355">
        <v>4.8101400000000002E-2</v>
      </c>
      <c r="I34" s="358">
        <v>7.5221699999999999E-3</v>
      </c>
      <c r="J34" s="356">
        <v>2.0148900000000001E-3</v>
      </c>
      <c r="K34" s="357">
        <v>1.75403E-3</v>
      </c>
      <c r="L34" s="346">
        <v>1.3563000000000001</v>
      </c>
      <c r="M34" s="345">
        <v>1.4711000000000001</v>
      </c>
      <c r="N34" s="361">
        <v>1.35789</v>
      </c>
      <c r="O34" s="347">
        <v>2.7083300000000001E-2</v>
      </c>
      <c r="P34" s="342">
        <v>5.8031200000000002E-3</v>
      </c>
      <c r="Q34" s="341">
        <v>8.7458299999999996E-3</v>
      </c>
      <c r="R34" s="349">
        <v>3.57902E-3</v>
      </c>
      <c r="S34" s="348">
        <v>6.4234100000000002E-2</v>
      </c>
      <c r="T34" s="344">
        <v>1.61344E-2</v>
      </c>
      <c r="U34" s="343">
        <v>2.05896E-2</v>
      </c>
      <c r="V34" s="350">
        <v>5.8227799999999996E-3</v>
      </c>
      <c r="W34" s="359">
        <v>4.2930799999999998E-2</v>
      </c>
      <c r="X34" s="361">
        <v>0.68551399999999996</v>
      </c>
      <c r="Y34" s="361">
        <v>2.3356200000000001E-2</v>
      </c>
      <c r="Z34" s="361">
        <v>1.4138599999999999E-2</v>
      </c>
    </row>
    <row r="35" spans="1:26" x14ac:dyDescent="0.25">
      <c r="A35" s="95">
        <v>514</v>
      </c>
      <c r="B35" s="360">
        <v>1.52055E-2</v>
      </c>
      <c r="C35" s="361">
        <v>9.3214800000000005E-4</v>
      </c>
      <c r="D35" s="351">
        <v>8.4566299999999997E-3</v>
      </c>
      <c r="E35" s="353">
        <v>4.0794000000000004E-3</v>
      </c>
      <c r="F35" s="352">
        <v>8.3486900000000002E-4</v>
      </c>
      <c r="G35" s="354">
        <v>3.2382100000000002E-4</v>
      </c>
      <c r="H35" s="355">
        <v>4.7746900000000002E-2</v>
      </c>
      <c r="I35" s="358">
        <v>7.4052400000000004E-3</v>
      </c>
      <c r="J35" s="356">
        <v>1.7653600000000001E-3</v>
      </c>
      <c r="K35" s="357">
        <v>1.61411E-3</v>
      </c>
      <c r="L35" s="346">
        <v>1.3583000000000001</v>
      </c>
      <c r="M35" s="345">
        <v>1.49549</v>
      </c>
      <c r="N35" s="361">
        <v>1.35836</v>
      </c>
      <c r="O35" s="347">
        <v>2.6651899999999999E-2</v>
      </c>
      <c r="P35" s="342">
        <v>5.6512100000000003E-3</v>
      </c>
      <c r="Q35" s="341">
        <v>8.5862500000000001E-3</v>
      </c>
      <c r="R35" s="349">
        <v>3.2628599999999998E-3</v>
      </c>
      <c r="S35" s="348">
        <v>6.42591E-2</v>
      </c>
      <c r="T35" s="344">
        <v>1.60661E-2</v>
      </c>
      <c r="U35" s="343">
        <v>2.0479000000000001E-2</v>
      </c>
      <c r="V35" s="350">
        <v>5.4829700000000002E-3</v>
      </c>
      <c r="W35" s="359">
        <v>4.3233899999999999E-2</v>
      </c>
      <c r="X35" s="361">
        <v>0.68671700000000002</v>
      </c>
      <c r="Y35" s="361">
        <v>2.33452E-2</v>
      </c>
      <c r="Z35" s="361">
        <v>1.42019E-2</v>
      </c>
    </row>
    <row r="36" spans="1:26" x14ac:dyDescent="0.25">
      <c r="A36" s="95">
        <v>514</v>
      </c>
      <c r="B36" s="360">
        <v>1.52538E-2</v>
      </c>
      <c r="C36" s="361">
        <v>9.3214800000000005E-4</v>
      </c>
      <c r="D36" s="351">
        <v>8.4886100000000006E-3</v>
      </c>
      <c r="E36" s="353">
        <v>4.0860599999999999E-3</v>
      </c>
      <c r="F36" s="352">
        <v>8.3819999999999999E-4</v>
      </c>
      <c r="G36" s="354">
        <v>3.2248800000000001E-4</v>
      </c>
      <c r="H36" s="355">
        <v>4.82666E-2</v>
      </c>
      <c r="I36" s="358">
        <v>7.2050100000000004E-3</v>
      </c>
      <c r="J36" s="356">
        <v>1.76436E-3</v>
      </c>
      <c r="K36" s="357">
        <v>1.61644E-3</v>
      </c>
      <c r="L36" s="346">
        <v>1.3584099999999999</v>
      </c>
      <c r="M36" s="345">
        <v>1.44581</v>
      </c>
      <c r="N36" s="361">
        <v>1.35866</v>
      </c>
      <c r="O36" s="347">
        <v>2.6557999999999998E-2</v>
      </c>
      <c r="P36" s="342">
        <v>5.7631399999999999E-3</v>
      </c>
      <c r="Q36" s="341">
        <v>8.6435499999999998E-3</v>
      </c>
      <c r="R36" s="349">
        <v>3.3065E-3</v>
      </c>
      <c r="S36" s="348">
        <v>6.3900299999999993E-2</v>
      </c>
      <c r="T36" s="344">
        <v>1.59872E-2</v>
      </c>
      <c r="U36" s="343">
        <v>2.0432700000000002E-2</v>
      </c>
      <c r="V36" s="350">
        <v>5.5032900000000001E-3</v>
      </c>
      <c r="W36" s="359">
        <v>4.3045100000000003E-2</v>
      </c>
      <c r="X36" s="361">
        <v>0.68685600000000002</v>
      </c>
      <c r="Y36" s="361">
        <v>2.33808E-2</v>
      </c>
      <c r="Z36" s="361">
        <v>1.38864E-2</v>
      </c>
    </row>
    <row r="37" spans="1:26" x14ac:dyDescent="0.25">
      <c r="A37" s="95">
        <v>1026</v>
      </c>
      <c r="B37" s="360">
        <v>6.0117900000000002E-2</v>
      </c>
      <c r="C37" s="361">
        <v>2.1847799999999999E-3</v>
      </c>
      <c r="D37" s="351">
        <v>6.9424E-2</v>
      </c>
      <c r="E37" s="353">
        <v>2.3438299999999999E-2</v>
      </c>
      <c r="F37" s="352">
        <v>1.94692E-3</v>
      </c>
      <c r="G37" s="354">
        <v>9.3548199999999996E-4</v>
      </c>
      <c r="H37" s="355">
        <v>0.36618400000000001</v>
      </c>
      <c r="I37" s="358">
        <v>3.3579400000000002E-2</v>
      </c>
      <c r="J37" s="356">
        <v>4.2226599999999996E-3</v>
      </c>
      <c r="K37" s="357">
        <v>4.1433700000000004E-3</v>
      </c>
      <c r="L37" s="346">
        <v>6.1307099999999997</v>
      </c>
      <c r="M37" s="345">
        <v>7.25692</v>
      </c>
      <c r="N37" s="361">
        <v>6.1667100000000001</v>
      </c>
      <c r="O37" s="347">
        <v>0.225438</v>
      </c>
      <c r="P37" s="342">
        <v>2.7133999999999998E-2</v>
      </c>
      <c r="Q37" s="341">
        <v>3.29611E-2</v>
      </c>
      <c r="R37" s="349">
        <v>1.16352E-2</v>
      </c>
      <c r="S37" s="348">
        <v>0.60273399999999999</v>
      </c>
      <c r="T37" s="344">
        <v>7.2762099999999996E-2</v>
      </c>
      <c r="U37" s="343">
        <v>8.1167100000000006E-2</v>
      </c>
      <c r="V37" s="350">
        <v>1.54728E-2</v>
      </c>
      <c r="W37" s="359">
        <v>0.16450999999999999</v>
      </c>
      <c r="X37" s="361">
        <v>2.64486</v>
      </c>
      <c r="Y37" s="361">
        <v>6.0657299999999997E-2</v>
      </c>
      <c r="Z37" s="361">
        <v>3.4624599999999998E-2</v>
      </c>
    </row>
    <row r="38" spans="1:26" x14ac:dyDescent="0.25">
      <c r="A38" s="95">
        <v>1026</v>
      </c>
      <c r="B38" s="360">
        <v>6.0499299999999999E-2</v>
      </c>
      <c r="C38" s="361">
        <v>2.1521399999999999E-3</v>
      </c>
      <c r="D38" s="351">
        <v>6.9695199999999999E-2</v>
      </c>
      <c r="E38" s="353">
        <v>2.3532899999999999E-2</v>
      </c>
      <c r="F38" s="352">
        <v>1.9649099999999998E-3</v>
      </c>
      <c r="G38" s="354">
        <v>1.27063E-3</v>
      </c>
      <c r="H38" s="355">
        <v>0.36619499999999999</v>
      </c>
      <c r="I38" s="358">
        <v>3.3272299999999998E-2</v>
      </c>
      <c r="J38" s="356">
        <v>3.9511499999999996E-3</v>
      </c>
      <c r="K38" s="357">
        <v>3.8235500000000002E-3</v>
      </c>
      <c r="L38" s="346">
        <v>6.1528900000000002</v>
      </c>
      <c r="M38" s="345">
        <v>7.2782600000000004</v>
      </c>
      <c r="N38" s="361">
        <v>6.1818900000000001</v>
      </c>
      <c r="O38" s="347">
        <v>0.22634299999999999</v>
      </c>
      <c r="P38" s="342">
        <v>2.6507300000000001E-2</v>
      </c>
      <c r="Q38" s="341">
        <v>3.2911799999999998E-2</v>
      </c>
      <c r="R38" s="349">
        <v>1.10092E-2</v>
      </c>
      <c r="S38" s="348">
        <v>0.60452099999999998</v>
      </c>
      <c r="T38" s="344">
        <v>7.2042800000000004E-2</v>
      </c>
      <c r="U38" s="343">
        <v>8.0961500000000006E-2</v>
      </c>
      <c r="V38" s="350">
        <v>1.5009400000000001E-2</v>
      </c>
      <c r="W38" s="359">
        <v>0.16354299999999999</v>
      </c>
      <c r="X38" s="361">
        <v>2.6337000000000002</v>
      </c>
      <c r="Y38" s="361">
        <v>6.0775200000000001E-2</v>
      </c>
      <c r="Z38" s="361">
        <v>3.4555700000000002E-2</v>
      </c>
    </row>
    <row r="39" spans="1:26" x14ac:dyDescent="0.25">
      <c r="A39" s="95">
        <v>1026</v>
      </c>
      <c r="B39" s="360">
        <v>6.0742499999999998E-2</v>
      </c>
      <c r="C39" s="361">
        <v>2.1694599999999998E-3</v>
      </c>
      <c r="D39" s="351">
        <v>6.9762199999999996E-2</v>
      </c>
      <c r="E39" s="353">
        <v>2.34316E-2</v>
      </c>
      <c r="F39" s="352">
        <v>1.94359E-3</v>
      </c>
      <c r="G39" s="354">
        <v>8.8284500000000005E-4</v>
      </c>
      <c r="H39" s="355">
        <v>0.36582799999999999</v>
      </c>
      <c r="I39" s="358">
        <v>3.3168599999999999E-2</v>
      </c>
      <c r="J39" s="356">
        <v>3.89851E-3</v>
      </c>
      <c r="K39" s="357">
        <v>3.84221E-3</v>
      </c>
      <c r="L39" s="346">
        <v>6.2130099999999997</v>
      </c>
      <c r="M39" s="345">
        <v>7.2735799999999999</v>
      </c>
      <c r="N39" s="361">
        <v>6.1804199999999998</v>
      </c>
      <c r="O39" s="347">
        <v>0.224574</v>
      </c>
      <c r="P39" s="342">
        <v>2.6818499999999999E-2</v>
      </c>
      <c r="Q39" s="341">
        <v>3.2587999999999999E-2</v>
      </c>
      <c r="R39" s="349">
        <v>1.0951900000000001E-2</v>
      </c>
      <c r="S39" s="348">
        <v>0.59983399999999998</v>
      </c>
      <c r="T39" s="344">
        <v>7.1736599999999998E-2</v>
      </c>
      <c r="U39" s="343">
        <v>8.0489500000000005E-2</v>
      </c>
      <c r="V39" s="350">
        <v>1.44154E-2</v>
      </c>
      <c r="W39" s="359">
        <v>0.16322200000000001</v>
      </c>
      <c r="X39" s="361">
        <v>2.6429800000000001</v>
      </c>
      <c r="Y39" s="361">
        <v>6.05587E-2</v>
      </c>
      <c r="Z39" s="361">
        <v>3.4668900000000002E-2</v>
      </c>
    </row>
    <row r="40" spans="1:26" x14ac:dyDescent="0.25">
      <c r="A40" s="95">
        <v>2050</v>
      </c>
      <c r="B40" s="360">
        <v>0.22156100000000001</v>
      </c>
      <c r="C40" s="361">
        <v>4.2469700000000001E-3</v>
      </c>
      <c r="D40" s="351">
        <v>0.13781599999999999</v>
      </c>
      <c r="E40" s="353">
        <v>9.8187700000000003E-2</v>
      </c>
      <c r="F40" s="352">
        <v>3.5083800000000002E-3</v>
      </c>
      <c r="G40" s="354">
        <v>1.7920099999999999E-3</v>
      </c>
      <c r="H40" s="355">
        <v>0.74461299999999997</v>
      </c>
      <c r="I40" s="358">
        <v>0.143043</v>
      </c>
      <c r="J40" s="356">
        <v>9.9231800000000002E-3</v>
      </c>
      <c r="K40" s="357">
        <v>8.2620899999999997E-3</v>
      </c>
      <c r="L40" s="346">
        <v>140.934</v>
      </c>
      <c r="M40" s="345">
        <v>140.52600000000001</v>
      </c>
      <c r="N40" s="361">
        <v>88.432500000000005</v>
      </c>
      <c r="O40" s="347">
        <v>0.41115800000000002</v>
      </c>
      <c r="P40" s="342">
        <v>8.6820599999999998E-2</v>
      </c>
      <c r="Q40" s="341">
        <v>0.14254</v>
      </c>
      <c r="R40" s="349">
        <v>1.9331999999999998E-2</v>
      </c>
      <c r="S40" s="348">
        <v>1.1655800000000001</v>
      </c>
      <c r="T40" s="344">
        <v>0.26525500000000002</v>
      </c>
      <c r="U40" s="343">
        <v>0.28046900000000002</v>
      </c>
      <c r="V40" s="350">
        <v>2.92438E-2</v>
      </c>
      <c r="W40" s="359">
        <v>0.46427200000000002</v>
      </c>
      <c r="X40" s="361">
        <v>9.7350600000000007</v>
      </c>
      <c r="Y40" s="361">
        <v>0.13406399999999999</v>
      </c>
      <c r="Z40" s="361">
        <v>7.4905799999999995E-2</v>
      </c>
    </row>
    <row r="41" spans="1:26" x14ac:dyDescent="0.25">
      <c r="A41" s="95">
        <v>2050</v>
      </c>
      <c r="B41" s="360">
        <v>0.220695</v>
      </c>
      <c r="C41" s="361">
        <v>4.2033299999999999E-3</v>
      </c>
      <c r="D41" s="351">
        <v>0.13786999999999999</v>
      </c>
      <c r="E41" s="353">
        <v>9.8498199999999994E-2</v>
      </c>
      <c r="F41" s="352">
        <v>3.56602E-3</v>
      </c>
      <c r="G41" s="354">
        <v>1.78535E-3</v>
      </c>
      <c r="H41" s="355">
        <v>0.74173599999999995</v>
      </c>
      <c r="I41" s="358">
        <v>0.141767</v>
      </c>
      <c r="J41" s="356">
        <v>9.2845299999999992E-3</v>
      </c>
      <c r="K41" s="357">
        <v>7.7473799999999999E-3</v>
      </c>
      <c r="L41" s="346">
        <v>162.19999999999999</v>
      </c>
      <c r="M41" s="345">
        <v>150.15799999999999</v>
      </c>
      <c r="N41" s="361">
        <v>97.8202</v>
      </c>
      <c r="O41" s="347">
        <v>0.40993200000000002</v>
      </c>
      <c r="P41" s="342">
        <v>8.5069900000000004E-2</v>
      </c>
      <c r="Q41" s="341">
        <v>0.141233</v>
      </c>
      <c r="R41" s="349">
        <v>1.8688300000000001E-2</v>
      </c>
      <c r="S41" s="348">
        <v>1.1598900000000001</v>
      </c>
      <c r="T41" s="344">
        <v>0.26480300000000001</v>
      </c>
      <c r="U41" s="343">
        <v>0.28005400000000003</v>
      </c>
      <c r="V41" s="350">
        <v>2.8229000000000001E-2</v>
      </c>
      <c r="W41" s="359">
        <v>0.46080900000000002</v>
      </c>
      <c r="X41" s="361">
        <v>9.6709099999999992</v>
      </c>
      <c r="Y41" s="361">
        <v>0.13408200000000001</v>
      </c>
      <c r="Z41" s="361">
        <v>7.4474700000000005E-2</v>
      </c>
    </row>
    <row r="42" spans="1:26" x14ac:dyDescent="0.25">
      <c r="A42" s="95">
        <v>2050</v>
      </c>
      <c r="B42" s="360">
        <v>0.220189</v>
      </c>
      <c r="C42" s="361">
        <v>4.2389799999999998E-3</v>
      </c>
      <c r="D42" s="351">
        <v>0.13825899999999999</v>
      </c>
      <c r="E42" s="353">
        <v>9.8853999999999997E-2</v>
      </c>
      <c r="F42" s="352">
        <v>3.5170399999999999E-3</v>
      </c>
      <c r="G42" s="354">
        <v>1.79101E-3</v>
      </c>
      <c r="H42" s="355">
        <v>0.743313</v>
      </c>
      <c r="I42" s="358">
        <v>0.141711</v>
      </c>
      <c r="J42" s="356">
        <v>9.3411599999999994E-3</v>
      </c>
      <c r="K42" s="357">
        <v>7.7500399999999997E-3</v>
      </c>
      <c r="L42" s="346">
        <v>124.22199999999999</v>
      </c>
      <c r="M42" s="345">
        <v>151.946</v>
      </c>
      <c r="N42" s="361">
        <v>76.1738</v>
      </c>
      <c r="O42" s="347">
        <v>0.40921600000000002</v>
      </c>
      <c r="P42" s="342">
        <v>8.4816699999999995E-2</v>
      </c>
      <c r="Q42" s="341">
        <v>0.14046</v>
      </c>
      <c r="R42" s="349">
        <v>1.8599999999999998E-2</v>
      </c>
      <c r="S42" s="348">
        <v>1.1662600000000001</v>
      </c>
      <c r="T42" s="344">
        <v>0.26570300000000002</v>
      </c>
      <c r="U42" s="343">
        <v>0.280279</v>
      </c>
      <c r="V42" s="350">
        <v>2.8697500000000001E-2</v>
      </c>
      <c r="W42" s="359">
        <v>0.46093200000000001</v>
      </c>
      <c r="X42" s="361">
        <v>9.7184699999999999</v>
      </c>
      <c r="Y42" s="361">
        <v>0.13450200000000001</v>
      </c>
      <c r="Z42" s="361">
        <v>7.4823200000000006E-2</v>
      </c>
    </row>
    <row r="43" spans="1:26" x14ac:dyDescent="0.25">
      <c r="A43" s="95">
        <v>4098</v>
      </c>
      <c r="B43" s="360">
        <v>1.17824</v>
      </c>
      <c r="C43" s="361">
        <v>3.00646E-2</v>
      </c>
      <c r="D43" s="351">
        <v>1.0408900000000001</v>
      </c>
      <c r="E43" s="353">
        <v>0.57876000000000005</v>
      </c>
      <c r="F43" s="352">
        <v>1.52835E-2</v>
      </c>
      <c r="G43" s="354">
        <v>6.5433799999999997E-3</v>
      </c>
      <c r="H43" s="355">
        <v>4.8306300000000002</v>
      </c>
      <c r="I43" s="358">
        <v>0.70807699999999996</v>
      </c>
      <c r="J43" s="356">
        <v>3.7715800000000001E-2</v>
      </c>
      <c r="K43" s="357">
        <v>2.46404E-2</v>
      </c>
      <c r="M43" s="99"/>
      <c r="N43" s="98"/>
      <c r="O43" s="347">
        <v>3.1592099999999999</v>
      </c>
      <c r="P43" s="342">
        <v>0.56409600000000004</v>
      </c>
      <c r="Q43" s="341">
        <v>0.56215000000000004</v>
      </c>
      <c r="R43" s="349">
        <v>9.4768900000000003E-2</v>
      </c>
      <c r="S43" s="348">
        <v>8.0650499999999994</v>
      </c>
      <c r="T43" s="344">
        <v>1.8098000000000001</v>
      </c>
      <c r="U43" s="343">
        <v>1.72553</v>
      </c>
      <c r="V43" s="350">
        <v>0.180646</v>
      </c>
      <c r="W43" s="359">
        <v>2.40964</v>
      </c>
      <c r="X43" s="361">
        <v>47.5578</v>
      </c>
      <c r="Y43" s="361">
        <v>0.46165899999999999</v>
      </c>
      <c r="Z43" s="361">
        <v>0.71291899999999997</v>
      </c>
    </row>
    <row r="44" spans="1:26" x14ac:dyDescent="0.25">
      <c r="A44" s="95">
        <v>4098</v>
      </c>
      <c r="B44" s="360">
        <v>1.18005</v>
      </c>
      <c r="C44" s="361">
        <v>3.2933299999999999E-2</v>
      </c>
      <c r="D44" s="351">
        <v>1.04121</v>
      </c>
      <c r="E44" s="353">
        <v>0.58009299999999997</v>
      </c>
      <c r="F44" s="352">
        <v>1.5277499999999999E-2</v>
      </c>
      <c r="G44" s="354">
        <v>6.4201099999999997E-3</v>
      </c>
      <c r="H44" s="355">
        <v>4.9426300000000003</v>
      </c>
      <c r="I44" s="358">
        <v>0.70821599999999996</v>
      </c>
      <c r="J44" s="356">
        <v>3.6770299999999999E-2</v>
      </c>
      <c r="K44" s="357">
        <v>2.3261799999999999E-2</v>
      </c>
      <c r="M44" s="99"/>
      <c r="N44" s="98"/>
      <c r="O44" s="347">
        <v>3.1756099999999998</v>
      </c>
      <c r="P44" s="342">
        <v>0.56189699999999998</v>
      </c>
      <c r="Q44" s="341">
        <v>0.55604500000000001</v>
      </c>
      <c r="R44" s="349">
        <v>9.2235999999999999E-2</v>
      </c>
      <c r="S44" s="348">
        <v>8.0777400000000004</v>
      </c>
      <c r="T44" s="344">
        <v>1.8138700000000001</v>
      </c>
      <c r="U44" s="343">
        <v>1.7225900000000001</v>
      </c>
      <c r="V44" s="350">
        <v>0.17806900000000001</v>
      </c>
      <c r="W44" s="359">
        <v>2.41168</v>
      </c>
      <c r="X44" s="361">
        <v>47.786999999999999</v>
      </c>
      <c r="Y44" s="361">
        <v>0.45852999999999999</v>
      </c>
      <c r="Z44" s="361">
        <v>0.71149099999999998</v>
      </c>
    </row>
    <row r="45" spans="1:26" x14ac:dyDescent="0.25">
      <c r="A45" s="95">
        <v>4098</v>
      </c>
      <c r="B45" s="360">
        <v>1.1778200000000001</v>
      </c>
      <c r="C45" s="361">
        <v>2.97305E-2</v>
      </c>
      <c r="D45" s="351">
        <v>1.04131</v>
      </c>
      <c r="E45" s="353">
        <v>0.57755900000000004</v>
      </c>
      <c r="F45" s="352">
        <v>1.5249199999999999E-2</v>
      </c>
      <c r="G45" s="354">
        <v>6.4067899999999999E-3</v>
      </c>
      <c r="H45" s="355">
        <v>4.8579499999999998</v>
      </c>
      <c r="I45" s="358">
        <v>0.70902500000000002</v>
      </c>
      <c r="J45" s="356">
        <v>3.6585100000000002E-2</v>
      </c>
      <c r="K45" s="357">
        <v>2.32728E-2</v>
      </c>
      <c r="M45" s="99"/>
      <c r="N45" s="98"/>
      <c r="O45" s="347">
        <v>3.1757599999999999</v>
      </c>
      <c r="P45" s="342">
        <v>0.562608</v>
      </c>
      <c r="Q45" s="341">
        <v>0.55468600000000001</v>
      </c>
      <c r="R45" s="349">
        <v>9.2480199999999999E-2</v>
      </c>
      <c r="S45" s="348">
        <v>8.0892300000000006</v>
      </c>
      <c r="T45" s="344">
        <v>1.80888</v>
      </c>
      <c r="U45" s="343">
        <v>1.72424</v>
      </c>
      <c r="V45" s="350">
        <v>0.17874899999999999</v>
      </c>
      <c r="W45" s="359">
        <v>2.4123700000000001</v>
      </c>
      <c r="X45" s="361">
        <v>47.769799999999996</v>
      </c>
      <c r="Y45" s="361">
        <v>0.45864199999999999</v>
      </c>
      <c r="Z45" s="361">
        <v>0.71126599999999995</v>
      </c>
    </row>
    <row r="46" spans="1:26" x14ac:dyDescent="0.25">
      <c r="A46" s="95">
        <v>8194</v>
      </c>
      <c r="B46" s="360">
        <v>5.0857200000000002</v>
      </c>
      <c r="C46" s="361">
        <v>7.7785400000000005E-2</v>
      </c>
      <c r="D46" s="351">
        <v>2.04142</v>
      </c>
      <c r="E46" s="353">
        <v>2.9742799999999998</v>
      </c>
      <c r="F46" s="352">
        <v>3.9223500000000001E-2</v>
      </c>
      <c r="G46" s="354">
        <v>1.9372899999999998E-2</v>
      </c>
      <c r="H46" s="355">
        <v>9.6380099999999995</v>
      </c>
      <c r="I46" s="358">
        <v>3.79216</v>
      </c>
      <c r="J46" s="356">
        <v>8.9588799999999996E-2</v>
      </c>
      <c r="K46" s="357">
        <v>6.2016399999999999E-2</v>
      </c>
      <c r="M46" s="99"/>
      <c r="N46" s="98"/>
      <c r="O46" s="347">
        <v>4.6788499999999997</v>
      </c>
      <c r="P46" s="342">
        <v>2.5966800000000001</v>
      </c>
      <c r="Q46" s="341">
        <v>2.2862800000000001</v>
      </c>
      <c r="R46" s="349">
        <v>0.25751800000000002</v>
      </c>
      <c r="S46" s="348">
        <v>15.412800000000001</v>
      </c>
      <c r="T46" s="344">
        <v>7.8900600000000001</v>
      </c>
      <c r="U46" s="343">
        <v>7.0792099999999998</v>
      </c>
      <c r="V46" s="350">
        <v>0.43920900000000002</v>
      </c>
      <c r="W46" s="359">
        <v>8.0635999999999992</v>
      </c>
      <c r="Y46" s="361">
        <v>1.4796800000000001</v>
      </c>
      <c r="Z46" s="361">
        <v>2.98319</v>
      </c>
    </row>
    <row r="47" spans="1:26" x14ac:dyDescent="0.25">
      <c r="A47" s="95">
        <v>8194</v>
      </c>
      <c r="B47" s="360">
        <v>5.1090900000000001</v>
      </c>
      <c r="C47" s="361">
        <v>7.69175E-2</v>
      </c>
      <c r="D47" s="351">
        <v>2.0413100000000002</v>
      </c>
      <c r="E47" s="353">
        <v>2.9797600000000002</v>
      </c>
      <c r="F47" s="352">
        <v>3.9068899999999997E-2</v>
      </c>
      <c r="G47" s="354">
        <v>1.89772E-2</v>
      </c>
      <c r="H47" s="355">
        <v>9.6678499999999996</v>
      </c>
      <c r="I47" s="358">
        <v>3.7574700000000001</v>
      </c>
      <c r="J47" s="356">
        <v>8.7135799999999999E-2</v>
      </c>
      <c r="K47" s="357">
        <v>6.0017500000000001E-2</v>
      </c>
      <c r="M47" s="99"/>
      <c r="N47" s="98"/>
      <c r="O47" s="347">
        <v>4.7256900000000002</v>
      </c>
      <c r="P47" s="342">
        <v>2.6070099999999998</v>
      </c>
      <c r="Q47" s="341">
        <v>2.2802699999999998</v>
      </c>
      <c r="R47" s="349">
        <v>0.253278</v>
      </c>
      <c r="S47" s="348">
        <v>15.401199999999999</v>
      </c>
      <c r="T47" s="344">
        <v>7.9245999999999999</v>
      </c>
      <c r="U47" s="343">
        <v>7.1093299999999999</v>
      </c>
      <c r="V47" s="350">
        <v>0.437027</v>
      </c>
      <c r="W47" s="359">
        <v>7.9848100000000004</v>
      </c>
      <c r="Y47" s="361">
        <v>1.48254</v>
      </c>
      <c r="Z47" s="361">
        <v>2.9837899999999999</v>
      </c>
    </row>
    <row r="48" spans="1:26" x14ac:dyDescent="0.25">
      <c r="A48" s="95">
        <v>8194</v>
      </c>
      <c r="B48" s="360">
        <v>5.1296499999999998</v>
      </c>
      <c r="C48" s="361">
        <v>7.7375299999999994E-2</v>
      </c>
      <c r="D48" s="351">
        <v>2.0365600000000001</v>
      </c>
      <c r="E48" s="353">
        <v>2.98082</v>
      </c>
      <c r="F48" s="352">
        <v>3.91402E-2</v>
      </c>
      <c r="G48" s="354">
        <v>1.9426599999999999E-2</v>
      </c>
      <c r="H48" s="355">
        <v>9.6585099999999997</v>
      </c>
      <c r="I48" s="358">
        <v>3.74735</v>
      </c>
      <c r="J48" s="356">
        <v>8.6991499999999999E-2</v>
      </c>
      <c r="K48" s="357">
        <v>5.9793899999999997E-2</v>
      </c>
      <c r="M48" s="99"/>
      <c r="N48" s="98"/>
      <c r="O48" s="347">
        <v>4.7285000000000004</v>
      </c>
      <c r="P48" s="342">
        <v>2.6023800000000001</v>
      </c>
      <c r="Q48" s="341">
        <v>2.2757399999999999</v>
      </c>
      <c r="R48" s="349">
        <v>0.25465900000000002</v>
      </c>
      <c r="S48" s="348">
        <v>15.464499999999999</v>
      </c>
      <c r="T48" s="344">
        <v>8.0012000000000008</v>
      </c>
      <c r="U48" s="343">
        <v>7.12521</v>
      </c>
      <c r="V48" s="350">
        <v>0.43828</v>
      </c>
      <c r="W48" s="359">
        <v>8.0347799999999996</v>
      </c>
      <c r="Y48" s="361">
        <v>1.482</v>
      </c>
      <c r="Z48" s="361">
        <v>2.9841799999999998</v>
      </c>
    </row>
    <row r="49" spans="1:26" x14ac:dyDescent="0.25">
      <c r="A49" s="95">
        <v>16386</v>
      </c>
      <c r="B49" s="360">
        <v>20.825600000000001</v>
      </c>
      <c r="C49" s="361">
        <v>0.157476</v>
      </c>
      <c r="D49" s="351">
        <v>38.6706</v>
      </c>
      <c r="E49" s="353">
        <v>12.931699999999999</v>
      </c>
      <c r="F49" s="352">
        <v>6.8507600000000002E-2</v>
      </c>
      <c r="G49" s="354">
        <v>5.2882699999999998E-2</v>
      </c>
      <c r="H49" s="355">
        <v>149.03</v>
      </c>
      <c r="I49" s="358">
        <v>17.892299999999999</v>
      </c>
      <c r="J49" s="356">
        <v>0.177622</v>
      </c>
      <c r="K49" s="357">
        <v>0.149141</v>
      </c>
      <c r="M49" s="99"/>
      <c r="N49" s="98"/>
      <c r="O49" s="347">
        <v>118.271</v>
      </c>
      <c r="P49" s="342">
        <v>11.446899999999999</v>
      </c>
      <c r="Q49" s="341">
        <v>9.3420699999999997</v>
      </c>
      <c r="R49" s="349">
        <v>0.82346600000000003</v>
      </c>
      <c r="S49" s="97"/>
      <c r="T49" s="344">
        <v>38.5869</v>
      </c>
      <c r="U49" s="343">
        <v>33.015099999999997</v>
      </c>
      <c r="V49" s="350">
        <v>1.4239900000000001</v>
      </c>
      <c r="W49" s="359">
        <v>26.689399999999999</v>
      </c>
      <c r="Y49" s="361">
        <v>4.8374199999999998</v>
      </c>
      <c r="Z49" s="361">
        <v>9.4695800000000006</v>
      </c>
    </row>
    <row r="50" spans="1:26" x14ac:dyDescent="0.25">
      <c r="A50" s="95">
        <v>16386</v>
      </c>
      <c r="B50" s="360">
        <v>20.872299999999999</v>
      </c>
      <c r="C50" s="361">
        <v>0.15534400000000001</v>
      </c>
      <c r="D50" s="351">
        <v>38.750399999999999</v>
      </c>
      <c r="E50" s="353">
        <v>12.984500000000001</v>
      </c>
      <c r="F50" s="352">
        <v>6.7230600000000001E-2</v>
      </c>
      <c r="G50" s="354">
        <v>5.2955700000000001E-2</v>
      </c>
      <c r="H50" s="355">
        <v>149.827</v>
      </c>
      <c r="I50" s="358">
        <v>17.903600000000001</v>
      </c>
      <c r="J50" s="356">
        <v>0.17430799999999999</v>
      </c>
      <c r="K50" s="357">
        <v>0.14499000000000001</v>
      </c>
      <c r="M50" s="99"/>
      <c r="N50" s="98"/>
      <c r="O50" s="347">
        <v>118.33199999999999</v>
      </c>
      <c r="P50" s="342">
        <v>11.497299999999999</v>
      </c>
      <c r="Q50" s="341">
        <v>9.4161400000000004</v>
      </c>
      <c r="R50" s="349">
        <v>0.82262999999999997</v>
      </c>
      <c r="S50" s="97"/>
      <c r="T50" s="344">
        <v>38.309600000000003</v>
      </c>
      <c r="U50" s="343">
        <v>32.907299999999999</v>
      </c>
      <c r="V50" s="350">
        <v>1.41357</v>
      </c>
      <c r="W50" s="359">
        <v>26.876200000000001</v>
      </c>
      <c r="Y50" s="361">
        <v>4.8323099999999997</v>
      </c>
      <c r="Z50" s="361">
        <v>9.4715000000000007</v>
      </c>
    </row>
    <row r="51" spans="1:26" x14ac:dyDescent="0.25">
      <c r="A51" s="95">
        <v>16386</v>
      </c>
      <c r="B51" s="360">
        <v>20.885000000000002</v>
      </c>
      <c r="C51" s="361">
        <v>0.15539500000000001</v>
      </c>
      <c r="D51" s="351">
        <v>38.755000000000003</v>
      </c>
      <c r="E51" s="353">
        <v>12.9596</v>
      </c>
      <c r="F51" s="352">
        <v>6.9693199999999997E-2</v>
      </c>
      <c r="G51" s="354">
        <v>5.28531E-2</v>
      </c>
      <c r="H51" s="355">
        <v>150.001</v>
      </c>
      <c r="I51" s="358">
        <v>17.978400000000001</v>
      </c>
      <c r="J51" s="356">
        <v>0.177006</v>
      </c>
      <c r="K51" s="357">
        <v>0.14516499999999999</v>
      </c>
      <c r="M51" s="99"/>
      <c r="N51" s="98"/>
      <c r="O51" s="347">
        <v>118.375</v>
      </c>
      <c r="P51" s="342">
        <v>11.7935</v>
      </c>
      <c r="Q51" s="341">
        <v>9.4374900000000004</v>
      </c>
      <c r="R51" s="349">
        <v>0.82175399999999998</v>
      </c>
      <c r="S51" s="97"/>
      <c r="T51" s="344">
        <v>38.6965</v>
      </c>
      <c r="U51" s="343">
        <v>33.073099999999997</v>
      </c>
      <c r="V51" s="350">
        <v>1.4188799999999999</v>
      </c>
      <c r="W51" s="359">
        <v>26.778199999999998</v>
      </c>
      <c r="Y51" s="361">
        <v>4.84253</v>
      </c>
      <c r="Z51" s="361">
        <v>9.4673400000000001</v>
      </c>
    </row>
    <row r="52" spans="1:26" x14ac:dyDescent="0.25">
      <c r="A52" s="95">
        <v>32770</v>
      </c>
      <c r="B52" s="360">
        <v>145.697</v>
      </c>
      <c r="C52" s="361">
        <v>0.72033499999999995</v>
      </c>
      <c r="D52" s="351">
        <v>171.40700000000001</v>
      </c>
      <c r="E52" s="353">
        <v>104.002</v>
      </c>
      <c r="F52" s="352">
        <v>0.292823</v>
      </c>
      <c r="G52" s="354">
        <v>0.182423</v>
      </c>
      <c r="H52" s="96"/>
      <c r="I52" s="358">
        <v>134.61600000000001</v>
      </c>
      <c r="J52" s="356">
        <v>0.71827099999999999</v>
      </c>
      <c r="K52" s="357">
        <v>0.45510800000000001</v>
      </c>
      <c r="N52" s="98"/>
      <c r="P52" s="342">
        <v>92.805499999999995</v>
      </c>
      <c r="Q52" s="341">
        <v>68.781700000000001</v>
      </c>
      <c r="R52" s="349">
        <v>3.6043799999999999</v>
      </c>
      <c r="S52" s="97"/>
      <c r="U52" s="343">
        <v>211.357</v>
      </c>
      <c r="V52" s="350">
        <v>6.1839500000000003</v>
      </c>
      <c r="W52" s="359">
        <v>117.01</v>
      </c>
      <c r="Y52" s="361">
        <v>15.0623</v>
      </c>
      <c r="Z52" s="361">
        <v>88.170400000000001</v>
      </c>
    </row>
    <row r="53" spans="1:26" x14ac:dyDescent="0.25">
      <c r="A53" s="95">
        <v>32770</v>
      </c>
      <c r="B53" s="360">
        <v>146.422</v>
      </c>
      <c r="C53" s="361">
        <v>0.71566399999999997</v>
      </c>
      <c r="D53" s="351">
        <v>178.93600000000001</v>
      </c>
      <c r="E53" s="353">
        <v>105.324</v>
      </c>
      <c r="F53" s="352">
        <v>0.29003200000000001</v>
      </c>
      <c r="G53" s="354">
        <v>0.18365100000000001</v>
      </c>
      <c r="H53" s="96"/>
      <c r="I53" s="358">
        <v>135.565</v>
      </c>
      <c r="J53" s="356">
        <v>0.70789500000000005</v>
      </c>
      <c r="K53" s="357">
        <v>0.44573800000000002</v>
      </c>
      <c r="N53" s="98"/>
      <c r="P53" s="342">
        <v>92.773499999999999</v>
      </c>
      <c r="Q53" s="341">
        <v>69.230699999999999</v>
      </c>
      <c r="R53" s="349">
        <v>3.5923699999999998</v>
      </c>
      <c r="S53" s="97"/>
      <c r="U53" s="343">
        <v>213.28299999999999</v>
      </c>
      <c r="V53" s="350">
        <v>6.1981000000000002</v>
      </c>
      <c r="W53" s="359">
        <v>117.88200000000001</v>
      </c>
      <c r="Y53" s="361">
        <v>15.059699999999999</v>
      </c>
      <c r="Z53" s="361">
        <v>88.215699999999998</v>
      </c>
    </row>
    <row r="54" spans="1:26" x14ac:dyDescent="0.25">
      <c r="A54" s="95">
        <v>32770</v>
      </c>
      <c r="B54" s="360">
        <v>145.864</v>
      </c>
      <c r="C54" s="361">
        <v>0.71052300000000002</v>
      </c>
      <c r="D54" s="351">
        <v>173.03299999999999</v>
      </c>
      <c r="E54" s="353">
        <v>103.901</v>
      </c>
      <c r="F54" s="352">
        <v>0.293097</v>
      </c>
      <c r="G54" s="354">
        <v>0.18721499999999999</v>
      </c>
      <c r="H54" s="96"/>
      <c r="I54" s="358">
        <v>136.42599999999999</v>
      </c>
      <c r="J54" s="356">
        <v>0.707959</v>
      </c>
      <c r="K54" s="357">
        <v>0.44704199999999999</v>
      </c>
      <c r="N54" s="98"/>
      <c r="P54" s="342">
        <v>93.311700000000002</v>
      </c>
      <c r="Q54" s="341">
        <v>69.364099999999993</v>
      </c>
      <c r="R54" s="349">
        <v>3.5906899999999999</v>
      </c>
      <c r="S54" s="97"/>
      <c r="U54" s="343">
        <v>213.90199999999999</v>
      </c>
      <c r="V54" s="350">
        <v>6.1974099999999996</v>
      </c>
      <c r="W54" s="359">
        <v>117.387</v>
      </c>
      <c r="Y54" s="361">
        <v>15.066000000000001</v>
      </c>
      <c r="Z54" s="361">
        <v>88.206000000000003</v>
      </c>
    </row>
    <row r="55" spans="1:26" x14ac:dyDescent="0.25">
      <c r="A55" s="100">
        <v>65538</v>
      </c>
      <c r="C55" s="361">
        <v>1.9674799999999999</v>
      </c>
      <c r="F55" s="352">
        <v>0.68227499999999996</v>
      </c>
      <c r="G55" s="354">
        <v>0.55995499999999998</v>
      </c>
      <c r="I55" s="101"/>
      <c r="J55" s="356">
        <v>1.2099599999999999</v>
      </c>
      <c r="K55" s="357">
        <v>0.90918900000000002</v>
      </c>
      <c r="R55" s="349">
        <v>9.5181000000000004</v>
      </c>
      <c r="V55" s="350">
        <v>16.2394</v>
      </c>
      <c r="Y55" s="361">
        <v>54.982399999999998</v>
      </c>
    </row>
    <row r="56" spans="1:26" x14ac:dyDescent="0.25">
      <c r="A56" s="100">
        <v>65538</v>
      </c>
      <c r="C56" s="361">
        <v>1.95441</v>
      </c>
      <c r="F56" s="352">
        <v>0.70602500000000001</v>
      </c>
      <c r="G56" s="354">
        <v>0.55885600000000002</v>
      </c>
      <c r="I56" s="101"/>
      <c r="J56" s="356">
        <v>1.17713</v>
      </c>
      <c r="K56" s="357">
        <v>0.87099499999999996</v>
      </c>
      <c r="R56" s="349">
        <v>9.4306199999999993</v>
      </c>
      <c r="V56" s="350">
        <v>16.110399999999998</v>
      </c>
      <c r="Y56" s="361">
        <v>54.997599999999998</v>
      </c>
    </row>
    <row r="57" spans="1:26" x14ac:dyDescent="0.25">
      <c r="A57" s="100">
        <v>65538</v>
      </c>
      <c r="C57" s="361">
        <v>1.9579800000000001</v>
      </c>
      <c r="F57" s="352">
        <v>0.68024499999999999</v>
      </c>
      <c r="G57" s="354">
        <v>0.55876499999999996</v>
      </c>
      <c r="I57" s="101"/>
      <c r="J57" s="356">
        <v>1.1765399999999999</v>
      </c>
      <c r="K57" s="357">
        <v>0.87434100000000003</v>
      </c>
      <c r="R57" s="349">
        <v>9.4251000000000005</v>
      </c>
      <c r="V57" s="350">
        <v>16.0974</v>
      </c>
      <c r="Y57" s="361">
        <v>54.987200000000001</v>
      </c>
    </row>
    <row r="58" spans="1:26" x14ac:dyDescent="0.25">
      <c r="A58" s="100">
        <v>131074</v>
      </c>
      <c r="C58" s="361">
        <v>6.2755000000000001</v>
      </c>
      <c r="F58" s="352">
        <v>2.11408</v>
      </c>
      <c r="G58" s="354">
        <v>1.67404</v>
      </c>
      <c r="I58" s="101"/>
      <c r="J58" s="356">
        <v>3.60547</v>
      </c>
      <c r="K58" s="357">
        <v>2.6533099999999998</v>
      </c>
      <c r="R58" s="349">
        <v>31.206299999999999</v>
      </c>
      <c r="V58" s="350">
        <v>56.836300000000001</v>
      </c>
      <c r="Y58" s="361">
        <v>206.74</v>
      </c>
    </row>
    <row r="59" spans="1:26" x14ac:dyDescent="0.25">
      <c r="A59" s="100">
        <v>131074</v>
      </c>
      <c r="C59" s="361">
        <v>6.3091499999999998</v>
      </c>
      <c r="F59" s="352">
        <v>2.11531</v>
      </c>
      <c r="G59" s="354">
        <v>1.6826300000000001</v>
      </c>
      <c r="I59" s="101"/>
      <c r="J59" s="356">
        <v>3.50373</v>
      </c>
      <c r="K59" s="357">
        <v>2.58934</v>
      </c>
      <c r="R59" s="349">
        <v>31.0336</v>
      </c>
      <c r="V59" s="350">
        <v>56.793900000000001</v>
      </c>
      <c r="Y59" s="361">
        <v>206.815</v>
      </c>
    </row>
    <row r="60" spans="1:26" x14ac:dyDescent="0.25">
      <c r="A60" s="100">
        <v>131074</v>
      </c>
      <c r="C60" s="361">
        <v>6.2828799999999996</v>
      </c>
      <c r="F60" s="352">
        <v>2.1196799999999998</v>
      </c>
      <c r="G60" s="354">
        <v>1.6859500000000001</v>
      </c>
      <c r="I60" s="101"/>
      <c r="J60" s="356">
        <v>3.5195799999999999</v>
      </c>
      <c r="K60" s="357">
        <v>2.5848300000000002</v>
      </c>
      <c r="R60" s="349">
        <v>31.033300000000001</v>
      </c>
      <c r="V60" s="350">
        <v>56.647399999999998</v>
      </c>
      <c r="Y60" s="361">
        <v>206.761</v>
      </c>
    </row>
    <row r="61" spans="1:26" x14ac:dyDescent="0.25">
      <c r="A61" s="100">
        <v>262146</v>
      </c>
      <c r="C61" s="361">
        <v>20.467400000000001</v>
      </c>
      <c r="F61" s="352">
        <v>8.6273300000000006</v>
      </c>
      <c r="G61" s="354">
        <v>6.6493099999999998</v>
      </c>
      <c r="I61" s="101"/>
      <c r="J61" s="356">
        <v>13.1531</v>
      </c>
      <c r="K61" s="357">
        <v>9.0633599999999994</v>
      </c>
      <c r="R61" s="349">
        <v>118.81100000000001</v>
      </c>
    </row>
    <row r="62" spans="1:26" x14ac:dyDescent="0.25">
      <c r="A62" s="100">
        <v>262146</v>
      </c>
      <c r="C62" s="361">
        <v>20.523800000000001</v>
      </c>
      <c r="F62" s="352">
        <v>8.4923599999999997</v>
      </c>
      <c r="G62" s="354">
        <v>6.6909799999999997</v>
      </c>
      <c r="I62" s="101"/>
      <c r="J62" s="356">
        <v>13.0387</v>
      </c>
      <c r="K62" s="357">
        <v>8.9777100000000001</v>
      </c>
      <c r="R62" s="349">
        <v>118.125</v>
      </c>
    </row>
    <row r="63" spans="1:26" x14ac:dyDescent="0.25">
      <c r="A63" s="100">
        <v>262146</v>
      </c>
      <c r="C63" s="361">
        <v>20.516200000000001</v>
      </c>
      <c r="F63" s="352">
        <v>8.3894099999999998</v>
      </c>
      <c r="G63" s="354">
        <v>6.6975699999999998</v>
      </c>
      <c r="I63" s="101"/>
      <c r="J63" s="356">
        <v>13.0405</v>
      </c>
      <c r="K63" s="357">
        <v>8.9282500000000002</v>
      </c>
      <c r="R63" s="349">
        <v>118.175</v>
      </c>
    </row>
    <row r="64" spans="1:26" x14ac:dyDescent="0.25">
      <c r="A64" s="100">
        <v>524290</v>
      </c>
      <c r="C64" s="361">
        <v>56.269399999999997</v>
      </c>
      <c r="F64" s="352">
        <v>31.633900000000001</v>
      </c>
      <c r="G64" s="354">
        <v>22.766100000000002</v>
      </c>
      <c r="I64" s="101"/>
      <c r="J64" s="356">
        <v>47.851300000000002</v>
      </c>
      <c r="K64" s="357">
        <v>25.6358</v>
      </c>
    </row>
    <row r="65" spans="1:11" x14ac:dyDescent="0.25">
      <c r="A65" s="100">
        <v>524290</v>
      </c>
      <c r="C65" s="361">
        <v>56.621899999999997</v>
      </c>
      <c r="F65" s="352">
        <v>31.965199999999999</v>
      </c>
      <c r="G65" s="354">
        <v>22.907399999999999</v>
      </c>
      <c r="I65" s="101"/>
      <c r="J65" s="356">
        <v>47.706200000000003</v>
      </c>
      <c r="K65" s="357">
        <v>25.513300000000001</v>
      </c>
    </row>
    <row r="66" spans="1:11" x14ac:dyDescent="0.25">
      <c r="A66" s="100">
        <v>524290</v>
      </c>
      <c r="C66" s="361">
        <v>56.531300000000002</v>
      </c>
      <c r="F66" s="352">
        <v>31.898199999999999</v>
      </c>
      <c r="G66" s="354">
        <v>22.8871</v>
      </c>
      <c r="I66" s="101"/>
      <c r="J66" s="356">
        <v>47.7988</v>
      </c>
      <c r="K66" s="357">
        <v>25.473199999999999</v>
      </c>
    </row>
    <row r="67" spans="1:11" x14ac:dyDescent="0.25">
      <c r="A67" s="100">
        <v>1048578</v>
      </c>
      <c r="C67" s="361">
        <v>143.93899999999999</v>
      </c>
      <c r="F67" s="352">
        <v>99.628699999999995</v>
      </c>
      <c r="G67" s="354">
        <v>72.843800000000002</v>
      </c>
      <c r="I67" s="101"/>
      <c r="J67" s="356">
        <v>139.79900000000001</v>
      </c>
      <c r="K67" s="357">
        <v>80.877300000000005</v>
      </c>
    </row>
    <row r="68" spans="1:11" x14ac:dyDescent="0.25">
      <c r="A68" s="100">
        <v>1048578</v>
      </c>
      <c r="C68" s="361">
        <v>144.53899999999999</v>
      </c>
      <c r="F68" s="352">
        <v>100.721</v>
      </c>
      <c r="G68" s="354">
        <v>73.356499999999997</v>
      </c>
      <c r="I68" s="101"/>
      <c r="J68" s="356">
        <v>140.06299999999999</v>
      </c>
      <c r="K68" s="357">
        <v>80.793700000000001</v>
      </c>
    </row>
    <row r="69" spans="1:11" x14ac:dyDescent="0.25">
      <c r="A69" s="100">
        <v>1048578</v>
      </c>
      <c r="C69" s="361">
        <v>144.69800000000001</v>
      </c>
      <c r="F69" s="352">
        <v>100.749</v>
      </c>
      <c r="G69" s="354">
        <v>73.526600000000002</v>
      </c>
      <c r="I69" s="101"/>
      <c r="J69" s="356">
        <v>140.459</v>
      </c>
      <c r="K69" s="357">
        <v>80.725999999999999</v>
      </c>
    </row>
    <row r="73" spans="1:11" x14ac:dyDescent="0.25">
      <c r="A73" s="112"/>
    </row>
    <row r="74" spans="1:11" x14ac:dyDescent="0.25">
      <c r="A74" s="112"/>
    </row>
    <row r="75" spans="1:11" x14ac:dyDescent="0.25">
      <c r="A75" s="112"/>
    </row>
    <row r="76" spans="1:11" x14ac:dyDescent="0.25">
      <c r="A76" s="112"/>
    </row>
    <row r="77" spans="1:11" x14ac:dyDescent="0.25">
      <c r="A77" s="112"/>
    </row>
    <row r="78" spans="1:11" x14ac:dyDescent="0.25">
      <c r="A78" s="112"/>
    </row>
    <row r="79" spans="1:11" x14ac:dyDescent="0.25">
      <c r="A79" s="112"/>
    </row>
    <row r="80" spans="1:11" x14ac:dyDescent="0.25">
      <c r="A80" s="112"/>
    </row>
    <row r="81" spans="1:1" x14ac:dyDescent="0.25">
      <c r="A81" s="112"/>
    </row>
    <row r="82" spans="1:1" x14ac:dyDescent="0.25">
      <c r="A82" s="112"/>
    </row>
    <row r="83" spans="1:1" x14ac:dyDescent="0.25">
      <c r="A83" s="112"/>
    </row>
    <row r="84" spans="1:1" x14ac:dyDescent="0.25">
      <c r="A84" s="112"/>
    </row>
    <row r="85" spans="1:1" x14ac:dyDescent="0.25">
      <c r="A85" s="112"/>
    </row>
    <row r="86" spans="1:1" x14ac:dyDescent="0.25">
      <c r="A86" s="112"/>
    </row>
    <row r="87" spans="1:1" x14ac:dyDescent="0.25">
      <c r="A87" s="112"/>
    </row>
    <row r="88" spans="1:1" x14ac:dyDescent="0.25">
      <c r="A88" s="112"/>
    </row>
    <row r="89" spans="1:1" x14ac:dyDescent="0.25">
      <c r="A89" s="112"/>
    </row>
    <row r="90" spans="1:1" x14ac:dyDescent="0.25">
      <c r="A90" s="112"/>
    </row>
    <row r="91" spans="1:1" x14ac:dyDescent="0.25">
      <c r="A91" s="112"/>
    </row>
    <row r="92" spans="1:1" x14ac:dyDescent="0.25">
      <c r="A92" s="112"/>
    </row>
    <row r="93" spans="1:1" x14ac:dyDescent="0.25">
      <c r="A93" s="112"/>
    </row>
    <row r="94" spans="1:1" x14ac:dyDescent="0.25">
      <c r="A94" s="112"/>
    </row>
    <row r="95" spans="1:1" x14ac:dyDescent="0.25">
      <c r="A95" s="112"/>
    </row>
    <row r="96" spans="1:1" x14ac:dyDescent="0.25">
      <c r="A96" s="112"/>
    </row>
    <row r="97" spans="1:1" x14ac:dyDescent="0.25">
      <c r="A97" s="112"/>
    </row>
    <row r="98" spans="1:1" x14ac:dyDescent="0.25">
      <c r="A98" s="112"/>
    </row>
    <row r="99" spans="1:1" x14ac:dyDescent="0.25">
      <c r="A99" s="112"/>
    </row>
    <row r="100" spans="1:1" x14ac:dyDescent="0.25">
      <c r="A100" s="112"/>
    </row>
    <row r="101" spans="1:1" x14ac:dyDescent="0.25">
      <c r="A101" s="112"/>
    </row>
    <row r="102" spans="1:1" x14ac:dyDescent="0.25">
      <c r="A102" s="112"/>
    </row>
    <row r="103" spans="1:1" x14ac:dyDescent="0.25">
      <c r="A103" s="112"/>
    </row>
    <row r="104" spans="1:1" x14ac:dyDescent="0.25">
      <c r="A104" s="112"/>
    </row>
    <row r="105" spans="1:1" x14ac:dyDescent="0.25">
      <c r="A105" s="112"/>
    </row>
    <row r="106" spans="1:1" x14ac:dyDescent="0.25">
      <c r="A106" s="112"/>
    </row>
    <row r="107" spans="1:1" x14ac:dyDescent="0.25">
      <c r="A107" s="112"/>
    </row>
    <row r="108" spans="1:1" x14ac:dyDescent="0.25">
      <c r="A108" s="112"/>
    </row>
    <row r="109" spans="1:1" x14ac:dyDescent="0.25">
      <c r="A109" s="112"/>
    </row>
    <row r="110" spans="1:1" x14ac:dyDescent="0.25">
      <c r="A110" s="112"/>
    </row>
    <row r="111" spans="1:1" x14ac:dyDescent="0.25">
      <c r="A111" s="112"/>
    </row>
    <row r="112" spans="1:1" x14ac:dyDescent="0.25">
      <c r="A112" s="112"/>
    </row>
    <row r="113" spans="1:1" x14ac:dyDescent="0.25">
      <c r="A113" s="112"/>
    </row>
    <row r="114" spans="1:1" x14ac:dyDescent="0.25">
      <c r="A114" s="112"/>
    </row>
    <row r="115" spans="1:1" x14ac:dyDescent="0.25">
      <c r="A115" s="112"/>
    </row>
    <row r="116" spans="1:1" x14ac:dyDescent="0.25">
      <c r="A116" s="112"/>
    </row>
    <row r="117" spans="1:1" x14ac:dyDescent="0.25">
      <c r="A117" s="112"/>
    </row>
    <row r="118" spans="1:1" x14ac:dyDescent="0.25">
      <c r="A118" s="112"/>
    </row>
    <row r="119" spans="1:1" x14ac:dyDescent="0.25">
      <c r="A119" s="112"/>
    </row>
    <row r="120" spans="1:1" x14ac:dyDescent="0.25">
      <c r="A120" s="112"/>
    </row>
    <row r="121" spans="1:1" x14ac:dyDescent="0.25">
      <c r="A121" s="112"/>
    </row>
    <row r="122" spans="1:1" x14ac:dyDescent="0.25">
      <c r="A122" s="112"/>
    </row>
    <row r="123" spans="1:1" x14ac:dyDescent="0.25">
      <c r="A123" s="112"/>
    </row>
    <row r="124" spans="1:1" x14ac:dyDescent="0.25">
      <c r="A124" s="112"/>
    </row>
    <row r="125" spans="1:1" x14ac:dyDescent="0.25">
      <c r="A125" s="112"/>
    </row>
    <row r="126" spans="1:1" x14ac:dyDescent="0.25">
      <c r="A126" s="112"/>
    </row>
    <row r="127" spans="1:1" x14ac:dyDescent="0.25">
      <c r="A127" s="112"/>
    </row>
    <row r="128" spans="1:1" x14ac:dyDescent="0.25">
      <c r="A128" s="11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"/>
  <sheetViews>
    <sheetView workbookViewId="0">
      <selection activeCell="B22" sqref="B22"/>
    </sheetView>
  </sheetViews>
  <sheetFormatPr defaultRowHeight="15" x14ac:dyDescent="0.25"/>
  <cols>
    <col min="2" max="2" width="12" bestFit="1" customWidth="1"/>
    <col min="4" max="4" width="12" bestFit="1" customWidth="1"/>
    <col min="6" max="6" width="12" bestFit="1" customWidth="1"/>
    <col min="14" max="14" width="12" bestFit="1" customWidth="1"/>
    <col min="16" max="16" width="12" bestFit="1" customWidth="1"/>
    <col min="20" max="20" width="12" bestFit="1" customWidth="1"/>
    <col min="24" max="24" width="11" bestFit="1" customWidth="1"/>
  </cols>
  <sheetData>
    <row r="1" spans="1:36" x14ac:dyDescent="0.25">
      <c r="A1" s="363" t="s">
        <v>38</v>
      </c>
      <c r="B1" s="363"/>
      <c r="C1" s="363"/>
      <c r="D1" s="363"/>
      <c r="E1" s="363" t="s">
        <v>41</v>
      </c>
      <c r="F1" s="363"/>
      <c r="G1" s="363"/>
      <c r="H1" s="363"/>
      <c r="I1" s="363" t="s">
        <v>48</v>
      </c>
      <c r="J1" s="363"/>
      <c r="K1" s="363"/>
      <c r="L1" s="363"/>
      <c r="M1" s="363" t="s">
        <v>42</v>
      </c>
      <c r="N1" s="363"/>
      <c r="O1" s="363"/>
      <c r="P1" s="363"/>
      <c r="Q1" s="363" t="s">
        <v>43</v>
      </c>
      <c r="R1" s="363"/>
      <c r="S1" s="363"/>
      <c r="T1" s="363"/>
      <c r="U1" s="363" t="s">
        <v>44</v>
      </c>
      <c r="V1" s="363"/>
      <c r="W1" s="363"/>
      <c r="X1" s="363"/>
      <c r="Y1" s="363" t="s">
        <v>45</v>
      </c>
      <c r="Z1" s="363"/>
      <c r="AA1" s="363"/>
      <c r="AB1" s="363"/>
      <c r="AC1" s="363" t="s">
        <v>46</v>
      </c>
      <c r="AD1" s="363"/>
      <c r="AE1" s="363"/>
      <c r="AF1" s="363"/>
      <c r="AG1" s="363" t="s">
        <v>47</v>
      </c>
      <c r="AH1" s="363"/>
      <c r="AI1" s="363"/>
      <c r="AJ1" s="363"/>
    </row>
    <row r="2" spans="1:36" x14ac:dyDescent="0.25">
      <c r="A2" s="108" t="s">
        <v>0</v>
      </c>
      <c r="B2" s="108" t="s">
        <v>19</v>
      </c>
      <c r="C2" s="108" t="s">
        <v>39</v>
      </c>
      <c r="D2" s="108" t="s">
        <v>40</v>
      </c>
      <c r="E2" s="108" t="s">
        <v>0</v>
      </c>
      <c r="F2" s="108" t="s">
        <v>19</v>
      </c>
      <c r="G2" s="108" t="s">
        <v>39</v>
      </c>
      <c r="H2" s="108" t="s">
        <v>40</v>
      </c>
      <c r="I2" s="108" t="s">
        <v>0</v>
      </c>
      <c r="J2" s="108" t="s">
        <v>19</v>
      </c>
      <c r="K2" s="108" t="s">
        <v>39</v>
      </c>
      <c r="L2" s="108" t="s">
        <v>40</v>
      </c>
      <c r="M2" s="108" t="s">
        <v>0</v>
      </c>
      <c r="N2" s="108" t="s">
        <v>19</v>
      </c>
      <c r="O2" s="108" t="s">
        <v>39</v>
      </c>
      <c r="P2" s="108" t="s">
        <v>40</v>
      </c>
      <c r="Q2" s="108" t="s">
        <v>0</v>
      </c>
      <c r="R2" s="108" t="s">
        <v>19</v>
      </c>
      <c r="S2" s="108" t="s">
        <v>39</v>
      </c>
      <c r="T2" s="108" t="s">
        <v>40</v>
      </c>
      <c r="U2" s="108" t="s">
        <v>0</v>
      </c>
      <c r="V2" s="108" t="s">
        <v>19</v>
      </c>
      <c r="W2" s="108" t="s">
        <v>39</v>
      </c>
      <c r="X2" s="108" t="s">
        <v>40</v>
      </c>
      <c r="Y2" s="108" t="s">
        <v>0</v>
      </c>
      <c r="Z2" s="108" t="s">
        <v>19</v>
      </c>
      <c r="AA2" s="108" t="s">
        <v>39</v>
      </c>
      <c r="AB2" s="108" t="s">
        <v>40</v>
      </c>
      <c r="AC2" s="108" t="s">
        <v>0</v>
      </c>
      <c r="AD2" s="108" t="s">
        <v>19</v>
      </c>
      <c r="AE2" s="108" t="s">
        <v>39</v>
      </c>
      <c r="AF2" s="108" t="s">
        <v>40</v>
      </c>
      <c r="AG2" s="108" t="s">
        <v>0</v>
      </c>
      <c r="AH2" s="108" t="s">
        <v>19</v>
      </c>
      <c r="AI2" s="108" t="s">
        <v>39</v>
      </c>
      <c r="AJ2" s="108" t="s">
        <v>40</v>
      </c>
    </row>
    <row r="3" spans="1:36" x14ac:dyDescent="0.25">
      <c r="A3">
        <f>CRH!A2</f>
        <v>32</v>
      </c>
      <c r="B3" s="108">
        <f>CRH!B2</f>
        <v>992</v>
      </c>
      <c r="C3" s="108">
        <v>54</v>
      </c>
      <c r="D3">
        <f>CRH!D2</f>
        <v>8.9172733333333341E-5</v>
      </c>
      <c r="E3">
        <f>CRE!A2</f>
        <v>32</v>
      </c>
      <c r="F3" s="108">
        <f>CRE!B2</f>
        <v>992</v>
      </c>
      <c r="G3" s="108">
        <v>53</v>
      </c>
      <c r="H3" s="108">
        <f>CRE!D2</f>
        <v>5.474733333333333E-5</v>
      </c>
      <c r="I3">
        <f>CD!A2</f>
        <v>6</v>
      </c>
      <c r="J3" s="109">
        <f>CD!B2</f>
        <v>30</v>
      </c>
      <c r="K3" s="109">
        <v>11</v>
      </c>
      <c r="L3" s="109">
        <f>CD!D2</f>
        <v>5.9966666666666663E-6</v>
      </c>
      <c r="M3">
        <f>AK!A2</f>
        <v>18</v>
      </c>
      <c r="N3" s="110">
        <f>AK!B2</f>
        <v>25</v>
      </c>
      <c r="O3" s="110">
        <v>9</v>
      </c>
      <c r="P3">
        <f>AK!G2</f>
        <v>1.1549133333333333E-5</v>
      </c>
      <c r="Q3">
        <f>'GenRmf long'!C2</f>
        <v>16</v>
      </c>
      <c r="R3" s="111">
        <f>'GenRmf long'!D2</f>
        <v>38</v>
      </c>
      <c r="S3" s="111">
        <v>10</v>
      </c>
      <c r="T3" s="111">
        <f>'GenRmf long'!F2</f>
        <v>1.0771786666666667E-5</v>
      </c>
      <c r="U3">
        <f>'GenRmf flat'!C2</f>
        <v>18</v>
      </c>
      <c r="V3" s="112">
        <f>'GenRmf flat'!D2</f>
        <v>51</v>
      </c>
      <c r="W3" s="112">
        <f>'GenRmf flat'!E2</f>
        <v>9</v>
      </c>
      <c r="X3" s="112">
        <f>'GenRmf flat'!F2</f>
        <v>9.439203333333334E-6</v>
      </c>
      <c r="Y3">
        <f>'GenRmf Square'!C2</f>
        <v>27</v>
      </c>
      <c r="Z3" s="112">
        <f>'GenRmf Square'!D2</f>
        <v>78</v>
      </c>
      <c r="AA3" s="112">
        <v>17</v>
      </c>
      <c r="AB3" s="112">
        <f>'GenRmf Square'!F2</f>
        <v>1.8323166666666668E-5</v>
      </c>
      <c r="AC3" s="361">
        <f>'Wash long'!C2</f>
        <v>258</v>
      </c>
      <c r="AD3" s="112">
        <f>'Wash long'!D2</f>
        <v>1408</v>
      </c>
      <c r="AE3" s="112">
        <v>305</v>
      </c>
      <c r="AF3" s="112">
        <f>'Wash long'!F2</f>
        <v>4.5581299999999996E-3</v>
      </c>
      <c r="AG3">
        <f>'Wash wide'!C2</f>
        <v>258</v>
      </c>
      <c r="AH3" s="112">
        <f>'Wash wide'!D2</f>
        <v>1528</v>
      </c>
      <c r="AI3">
        <v>211</v>
      </c>
      <c r="AJ3" s="112">
        <f>'Wash wide'!E2</f>
        <v>2.75391E-3</v>
      </c>
    </row>
    <row r="4" spans="1:36" x14ac:dyDescent="0.25">
      <c r="A4" s="108">
        <f>CRH!A3</f>
        <v>64</v>
      </c>
      <c r="B4" s="108">
        <f>CRH!B3</f>
        <v>4032</v>
      </c>
      <c r="C4" s="108">
        <v>119</v>
      </c>
      <c r="D4" s="108">
        <f>CRH!D3</f>
        <v>5.6091033333333323E-4</v>
      </c>
      <c r="E4" s="108">
        <f>CRE!A3</f>
        <v>64</v>
      </c>
      <c r="F4" s="108">
        <f>CRE!B3</f>
        <v>4032</v>
      </c>
      <c r="G4" s="108">
        <v>115</v>
      </c>
      <c r="H4" s="108">
        <f>CRE!D3</f>
        <v>4.8883933333333329E-4</v>
      </c>
      <c r="I4" s="109">
        <f>CD!A3</f>
        <v>10</v>
      </c>
      <c r="J4" s="109">
        <f>CD!B3</f>
        <v>90</v>
      </c>
      <c r="K4" s="109">
        <v>39</v>
      </c>
      <c r="L4" s="109">
        <f>CD!D3</f>
        <v>1.7434733333333331E-5</v>
      </c>
      <c r="M4" s="110">
        <f>AK!A3</f>
        <v>34</v>
      </c>
      <c r="N4" s="110">
        <f>AK!B3</f>
        <v>49</v>
      </c>
      <c r="O4" s="110">
        <f>AK!C3</f>
        <v>17</v>
      </c>
      <c r="P4" s="110">
        <f>AK!G3</f>
        <v>1.4436433333333335E-5</v>
      </c>
      <c r="Q4" s="111">
        <f>'GenRmf long'!C3</f>
        <v>24</v>
      </c>
      <c r="R4" s="111">
        <f>'GenRmf long'!D3</f>
        <v>58</v>
      </c>
      <c r="S4" s="111">
        <v>10</v>
      </c>
      <c r="T4" s="361">
        <f>'GenRmf long'!F3</f>
        <v>8.9949933333333334E-6</v>
      </c>
      <c r="U4" s="112">
        <f>'GenRmf flat'!C3</f>
        <v>32</v>
      </c>
      <c r="V4" s="112">
        <f>'GenRmf flat'!D3</f>
        <v>100</v>
      </c>
      <c r="W4" s="112">
        <f>'GenRmf flat'!E3</f>
        <v>16</v>
      </c>
      <c r="X4" s="361">
        <f>'GenRmf flat'!F3</f>
        <v>1.7212633333333335E-5</v>
      </c>
      <c r="Y4" s="112">
        <f>'GenRmf Square'!C3</f>
        <v>27</v>
      </c>
      <c r="Z4" s="112">
        <f>'GenRmf Square'!D3</f>
        <v>78</v>
      </c>
      <c r="AA4" s="112">
        <v>17</v>
      </c>
      <c r="AB4" s="112">
        <f>'GenRmf Square'!F3</f>
        <v>1.6435299999999998E-5</v>
      </c>
      <c r="AC4" s="361">
        <f>'Wash long'!C3</f>
        <v>514</v>
      </c>
      <c r="AD4" s="112">
        <f>'Wash long'!D3</f>
        <v>2944</v>
      </c>
      <c r="AE4" s="112">
        <v>601</v>
      </c>
      <c r="AF4" s="112">
        <f>'Wash long'!F3</f>
        <v>1.8387999999999998E-2</v>
      </c>
      <c r="AG4" s="112">
        <f>'Wash wide'!C3</f>
        <v>514</v>
      </c>
      <c r="AH4" s="112">
        <f>'Wash wide'!D3</f>
        <v>3056</v>
      </c>
      <c r="AI4" s="112">
        <v>564</v>
      </c>
      <c r="AJ4" s="112">
        <f>'Wash wide'!E3</f>
        <v>1.52435E-2</v>
      </c>
    </row>
    <row r="5" spans="1:36" x14ac:dyDescent="0.25">
      <c r="A5" s="108">
        <f>CRH!A4</f>
        <v>128</v>
      </c>
      <c r="B5" s="108">
        <f>CRH!B4</f>
        <v>16256</v>
      </c>
      <c r="C5" s="108">
        <v>249</v>
      </c>
      <c r="D5" s="108">
        <f>CRH!D4</f>
        <v>5.0779533333333328E-3</v>
      </c>
      <c r="E5" s="108">
        <f>CRE!A4</f>
        <v>128</v>
      </c>
      <c r="F5" s="108">
        <f>CRE!B4</f>
        <v>16256</v>
      </c>
      <c r="G5" s="108">
        <v>236</v>
      </c>
      <c r="H5" s="108">
        <f>CRE!D4</f>
        <v>4.0353100000000003E-3</v>
      </c>
      <c r="I5" s="109">
        <f>CD!A4</f>
        <v>18</v>
      </c>
      <c r="J5" s="109">
        <f>CD!B4</f>
        <v>306</v>
      </c>
      <c r="K5" s="109">
        <v>160</v>
      </c>
      <c r="L5" s="109">
        <f>CD!D4</f>
        <v>1.7479166666666671E-4</v>
      </c>
      <c r="M5" s="110">
        <f>AK!A4</f>
        <v>66</v>
      </c>
      <c r="N5" s="110">
        <f>AK!B4</f>
        <v>97</v>
      </c>
      <c r="O5" s="110">
        <f>AK!C4</f>
        <v>33</v>
      </c>
      <c r="P5" s="110">
        <f>AK!G4</f>
        <v>4.1976633333333334E-5</v>
      </c>
      <c r="Q5" s="111">
        <f>'GenRmf long'!C4</f>
        <v>72</v>
      </c>
      <c r="R5" s="111">
        <f>'GenRmf long'!D4</f>
        <v>213</v>
      </c>
      <c r="S5" s="111">
        <v>40</v>
      </c>
      <c r="T5" s="361">
        <f>'GenRmf long'!F4</f>
        <v>1.004995E-4</v>
      </c>
      <c r="U5" s="112">
        <f>'GenRmf flat'!C4</f>
        <v>50</v>
      </c>
      <c r="V5" s="112">
        <f>'GenRmf flat'!D4</f>
        <v>165</v>
      </c>
      <c r="W5" s="112">
        <f>'GenRmf flat'!E4</f>
        <v>25</v>
      </c>
      <c r="X5" s="361">
        <f>'GenRmf flat'!F4</f>
        <v>4.0310933333333334E-5</v>
      </c>
      <c r="Y5" s="112">
        <f>'GenRmf Square'!C4</f>
        <v>64</v>
      </c>
      <c r="Z5" s="112">
        <f>'GenRmf Square'!D4</f>
        <v>204</v>
      </c>
      <c r="AA5" s="112">
        <v>41</v>
      </c>
      <c r="AB5" s="112">
        <f>'GenRmf Square'!F4</f>
        <v>9.1948833333333336E-5</v>
      </c>
      <c r="AC5" s="361">
        <f>'Wash long'!C4</f>
        <v>1026</v>
      </c>
      <c r="AD5" s="112">
        <f>'Wash long'!D4</f>
        <v>6016</v>
      </c>
      <c r="AE5" s="112">
        <v>1263</v>
      </c>
      <c r="AF5" s="112">
        <f>'Wash long'!F4</f>
        <v>6.3829266666666676E-2</v>
      </c>
      <c r="AG5" s="112">
        <f>'Wash wide'!C4</f>
        <v>1026</v>
      </c>
      <c r="AH5" s="112">
        <f>'Wash wide'!D4</f>
        <v>6112</v>
      </c>
      <c r="AI5" s="112">
        <v>1082</v>
      </c>
      <c r="AJ5" s="112">
        <f>'Wash wide'!E4</f>
        <v>6.0453233333333335E-2</v>
      </c>
    </row>
    <row r="6" spans="1:36" x14ac:dyDescent="0.25">
      <c r="A6" s="108">
        <f>CRH!A5</f>
        <v>256</v>
      </c>
      <c r="B6" s="108">
        <f>CRH!B5</f>
        <v>65280</v>
      </c>
      <c r="C6" s="108">
        <v>483</v>
      </c>
      <c r="D6" s="108">
        <f>CRH!D5</f>
        <v>3.8123333333333335E-2</v>
      </c>
      <c r="E6" s="108">
        <f>CRE!A5</f>
        <v>256</v>
      </c>
      <c r="F6" s="108">
        <f>CRE!B5</f>
        <v>65280</v>
      </c>
      <c r="G6" s="108">
        <v>497</v>
      </c>
      <c r="H6" s="108">
        <f>CRE!D5</f>
        <v>3.2188066666666661E-2</v>
      </c>
      <c r="I6" s="109">
        <f>CD!A5</f>
        <v>34</v>
      </c>
      <c r="J6" s="109">
        <f>CD!B5</f>
        <v>1122</v>
      </c>
      <c r="K6" s="109">
        <v>712</v>
      </c>
      <c r="L6" s="109">
        <f>CD!D5</f>
        <v>2.5500266666666667E-3</v>
      </c>
      <c r="M6" s="110">
        <f>AK!A5</f>
        <v>130</v>
      </c>
      <c r="N6" s="110">
        <f>AK!B5</f>
        <v>193</v>
      </c>
      <c r="O6" s="110">
        <f>AK!C5</f>
        <v>65</v>
      </c>
      <c r="P6" s="110">
        <f>AK!G5</f>
        <v>1.5224866666666668E-4</v>
      </c>
      <c r="Q6" s="111">
        <f>'GenRmf long'!C5</f>
        <v>99</v>
      </c>
      <c r="R6" s="111">
        <f>'GenRmf long'!D5</f>
        <v>294</v>
      </c>
      <c r="S6" s="111">
        <v>55</v>
      </c>
      <c r="T6" s="361">
        <f>'GenRmf long'!F5</f>
        <v>1.8711833333333335E-4</v>
      </c>
      <c r="U6" s="112">
        <f>'GenRmf flat'!C5</f>
        <v>147</v>
      </c>
      <c r="V6" s="112">
        <f>'GenRmf flat'!D5</f>
        <v>518</v>
      </c>
      <c r="W6" s="112">
        <v>95</v>
      </c>
      <c r="X6" s="361">
        <f>'GenRmf flat'!F5</f>
        <v>4.6540766666666663E-4</v>
      </c>
      <c r="Y6" s="112">
        <f>'GenRmf Square'!C5</f>
        <v>125</v>
      </c>
      <c r="Z6" s="112">
        <f>'GenRmf Square'!D5</f>
        <v>420</v>
      </c>
      <c r="AA6" s="112">
        <v>79</v>
      </c>
      <c r="AB6" s="112">
        <f>'GenRmf Square'!F5</f>
        <v>3.5857833333333334E-4</v>
      </c>
      <c r="AC6" s="361">
        <f>'Wash long'!C5</f>
        <v>2050</v>
      </c>
      <c r="AD6" s="112">
        <f>'Wash long'!D5</f>
        <v>12160</v>
      </c>
      <c r="AE6" s="112">
        <v>2512</v>
      </c>
      <c r="AF6" s="112">
        <f>'Wash long'!F5</f>
        <v>0.28065066666666666</v>
      </c>
      <c r="AG6" s="112">
        <f>'Wash wide'!C5</f>
        <v>2050</v>
      </c>
      <c r="AH6" s="112">
        <f>'Wash wide'!D5</f>
        <v>12224</v>
      </c>
      <c r="AI6" s="112">
        <v>1952</v>
      </c>
      <c r="AJ6" s="112">
        <f>'Wash wide'!E5</f>
        <v>0.22081499999999998</v>
      </c>
    </row>
    <row r="7" spans="1:36" x14ac:dyDescent="0.25">
      <c r="A7" s="108">
        <f>CRH!A6</f>
        <v>512</v>
      </c>
      <c r="B7" s="108">
        <f>CRH!B6</f>
        <v>261632</v>
      </c>
      <c r="C7" s="108">
        <v>1015</v>
      </c>
      <c r="D7" s="108">
        <f>CRH!D6</f>
        <v>0.33955066666666661</v>
      </c>
      <c r="E7" s="108">
        <f>CRE!A6</f>
        <v>512</v>
      </c>
      <c r="F7" s="108">
        <f>CRE!B6</f>
        <v>261632</v>
      </c>
      <c r="G7" s="108">
        <v>1005</v>
      </c>
      <c r="H7" s="108">
        <f>CRE!D6</f>
        <v>0.34448266666666666</v>
      </c>
      <c r="I7" s="109">
        <f>CD!A6</f>
        <v>66</v>
      </c>
      <c r="J7" s="109">
        <f>CD!B6</f>
        <v>4290</v>
      </c>
      <c r="K7" s="109">
        <v>3253</v>
      </c>
      <c r="L7" s="109">
        <f>CD!D6</f>
        <v>3.788593333333333E-2</v>
      </c>
      <c r="M7" s="110">
        <f>AK!A6</f>
        <v>258</v>
      </c>
      <c r="N7" s="110">
        <f>AK!B6</f>
        <v>385</v>
      </c>
      <c r="O7" s="110">
        <f>AK!C6</f>
        <v>129</v>
      </c>
      <c r="P7" s="110">
        <f>AK!G6</f>
        <v>5.7068233333333336E-4</v>
      </c>
      <c r="Q7" s="111">
        <f>'GenRmf long'!C6</f>
        <v>256</v>
      </c>
      <c r="R7" s="111">
        <f>'GenRmf long'!D6</f>
        <v>828</v>
      </c>
      <c r="S7" s="111">
        <v>173</v>
      </c>
      <c r="T7" s="361">
        <f>'GenRmf long'!F6</f>
        <v>1.7360333333333335E-3</v>
      </c>
      <c r="U7" s="112">
        <f>'GenRmf flat'!C6</f>
        <v>243</v>
      </c>
      <c r="V7" s="112">
        <f>'GenRmf flat'!D6</f>
        <v>882</v>
      </c>
      <c r="W7" s="112">
        <v>156</v>
      </c>
      <c r="X7" s="361">
        <f>'GenRmf flat'!F6</f>
        <v>1.3161566666666667E-3</v>
      </c>
      <c r="Y7" s="112">
        <f>'GenRmf Square'!C6</f>
        <v>216</v>
      </c>
      <c r="Z7" s="112">
        <f>'GenRmf Square'!D6</f>
        <v>750</v>
      </c>
      <c r="AA7" s="112">
        <v>168</v>
      </c>
      <c r="AB7" s="112">
        <f>'GenRmf Square'!F6</f>
        <v>2.7893366666666666E-3</v>
      </c>
      <c r="AC7" s="361">
        <f>'Wash long'!C6</f>
        <v>4098</v>
      </c>
      <c r="AD7" s="112">
        <f>'Wash long'!D6</f>
        <v>24448</v>
      </c>
      <c r="AE7" s="112">
        <v>5115</v>
      </c>
      <c r="AF7" s="112">
        <f>'Wash long'!F6</f>
        <v>1.1863966666666668</v>
      </c>
      <c r="AG7" s="112">
        <f>'Wash wide'!C6</f>
        <v>4098</v>
      </c>
      <c r="AH7" s="112">
        <f>'Wash wide'!D6</f>
        <v>24448</v>
      </c>
      <c r="AI7" s="112">
        <v>5115</v>
      </c>
      <c r="AJ7" s="112">
        <f>'Wash wide'!E6</f>
        <v>1.1787033333333334</v>
      </c>
    </row>
    <row r="8" spans="1:36" x14ac:dyDescent="0.25">
      <c r="A8" s="108">
        <f>CRH!A7</f>
        <v>1024</v>
      </c>
      <c r="B8" s="108">
        <f>CRH!B7</f>
        <v>1047552</v>
      </c>
      <c r="C8" s="108">
        <v>2019</v>
      </c>
      <c r="D8" s="108">
        <f>CRH!D7</f>
        <v>4.1645099999999999</v>
      </c>
      <c r="E8" s="108">
        <f>CRE!A7</f>
        <v>1024</v>
      </c>
      <c r="F8" s="108">
        <f>CRE!B7</f>
        <v>1047552</v>
      </c>
      <c r="G8" s="108">
        <v>2013</v>
      </c>
      <c r="H8" s="108">
        <f>CRE!D7</f>
        <v>3.9221299999999997</v>
      </c>
      <c r="I8" s="109">
        <f>CD!A7</f>
        <v>130</v>
      </c>
      <c r="J8" s="109">
        <f>CD!B7</f>
        <v>16770</v>
      </c>
      <c r="K8" s="109">
        <v>14854</v>
      </c>
      <c r="L8" s="109">
        <f>CD!D7</f>
        <v>0.62404266666666663</v>
      </c>
      <c r="M8" s="110">
        <f>AK!A7</f>
        <v>514</v>
      </c>
      <c r="N8" s="110">
        <f>AK!B7</f>
        <v>769</v>
      </c>
      <c r="O8" s="110">
        <f>AK!C7</f>
        <v>257</v>
      </c>
      <c r="P8" s="110">
        <f>AK!G7</f>
        <v>2.2028866666666666E-3</v>
      </c>
      <c r="Q8" s="111">
        <f>'GenRmf long'!C7</f>
        <v>575</v>
      </c>
      <c r="R8" s="111">
        <f>'GenRmf long'!D7</f>
        <v>1950</v>
      </c>
      <c r="S8" s="111">
        <v>296</v>
      </c>
      <c r="T8" s="361">
        <f>'GenRmf long'!F7</f>
        <v>6.5611266666666668E-3</v>
      </c>
      <c r="U8" s="112">
        <f>'GenRmf flat'!C7</f>
        <v>432</v>
      </c>
      <c r="V8" s="112">
        <f>'GenRmf flat'!D7</f>
        <v>1608</v>
      </c>
      <c r="W8" s="112">
        <v>279</v>
      </c>
      <c r="X8" s="361">
        <f>'GenRmf flat'!F7</f>
        <v>4.1852299999999999E-3</v>
      </c>
      <c r="Y8" s="112">
        <f>'GenRmf Square'!C7</f>
        <v>512</v>
      </c>
      <c r="Z8" s="112">
        <f>'GenRmf Square'!D7</f>
        <v>1848</v>
      </c>
      <c r="AA8" s="112">
        <v>345</v>
      </c>
      <c r="AB8" s="112">
        <f>'GenRmf Square'!F7</f>
        <v>1.1478266666666667E-2</v>
      </c>
      <c r="AC8" s="361">
        <f>'Wash long'!C7</f>
        <v>8194</v>
      </c>
      <c r="AD8" s="112">
        <f>'Wash long'!D7</f>
        <v>49024</v>
      </c>
      <c r="AE8" s="112">
        <v>9948</v>
      </c>
      <c r="AF8" s="112">
        <f>'Wash long'!F7</f>
        <v>4.6603666666666665</v>
      </c>
      <c r="AG8" s="112">
        <f>'Wash wide'!C7</f>
        <v>8194</v>
      </c>
      <c r="AH8" s="112">
        <f>'Wash wide'!D7</f>
        <v>48896</v>
      </c>
      <c r="AI8" s="112">
        <v>10647</v>
      </c>
      <c r="AJ8" s="112">
        <f>'Wash wide'!E7</f>
        <v>5.1081533333333331</v>
      </c>
    </row>
    <row r="9" spans="1:36" x14ac:dyDescent="0.25">
      <c r="A9" s="108">
        <f>CRH!A8</f>
        <v>2048</v>
      </c>
      <c r="B9" s="108">
        <f>CRH!B8</f>
        <v>4192256</v>
      </c>
      <c r="C9" s="108">
        <v>4056</v>
      </c>
      <c r="D9" s="108">
        <f>CRH!D8</f>
        <v>33.724566666666668</v>
      </c>
      <c r="E9" s="108">
        <f>CRE!A8</f>
        <v>2048</v>
      </c>
      <c r="F9" s="108">
        <f>CRE!B8</f>
        <v>4192256</v>
      </c>
      <c r="G9" s="108">
        <v>4086</v>
      </c>
      <c r="H9" s="108">
        <f>CRE!D8</f>
        <v>34.091366666666666</v>
      </c>
      <c r="I9" s="109">
        <f>CD!A8</f>
        <v>258</v>
      </c>
      <c r="J9" s="109">
        <f>CD!B8</f>
        <v>66306</v>
      </c>
      <c r="K9" s="109">
        <v>67134</v>
      </c>
      <c r="L9" s="109">
        <f>CD!D8</f>
        <v>10.042133333333334</v>
      </c>
      <c r="M9" s="110">
        <f>AK!A8</f>
        <v>1026</v>
      </c>
      <c r="N9" s="110">
        <f>AK!B8</f>
        <v>1537</v>
      </c>
      <c r="O9" s="110">
        <f>AK!C8</f>
        <v>513</v>
      </c>
      <c r="P9" s="110">
        <f>AK!G8</f>
        <v>8.8381966666666659E-3</v>
      </c>
      <c r="Q9" s="111">
        <f>'GenRmf long'!C8</f>
        <v>1152</v>
      </c>
      <c r="R9" s="111">
        <f>'GenRmf long'!D8</f>
        <v>4026</v>
      </c>
      <c r="S9" s="111">
        <v>629</v>
      </c>
      <c r="T9" s="361">
        <f>'GenRmf long'!F8</f>
        <v>3.1316166666666666E-2</v>
      </c>
      <c r="U9" s="112">
        <f>'GenRmf flat'!C8</f>
        <v>1024</v>
      </c>
      <c r="V9" s="112">
        <f>'GenRmf flat'!D8</f>
        <v>3888</v>
      </c>
      <c r="W9" s="112">
        <v>755</v>
      </c>
      <c r="X9" s="361">
        <f>'GenRmf flat'!F8</f>
        <v>3.1191966666666668E-2</v>
      </c>
      <c r="Y9" s="112">
        <f>'GenRmf Square'!C8</f>
        <v>1000</v>
      </c>
      <c r="Z9" s="112">
        <f>'GenRmf Square'!D8</f>
        <v>3690</v>
      </c>
      <c r="AA9" s="112">
        <v>780</v>
      </c>
      <c r="AB9" s="112">
        <f>'GenRmf Square'!F8</f>
        <v>3.9519566666666665E-2</v>
      </c>
      <c r="AC9" s="361">
        <f>'Wash long'!C8</f>
        <v>16386</v>
      </c>
      <c r="AD9" s="112">
        <f>'Wash long'!D8</f>
        <v>98176</v>
      </c>
      <c r="AE9" s="112">
        <v>16449</v>
      </c>
      <c r="AF9" s="112">
        <f>'Wash long'!F8</f>
        <v>15.485300000000001</v>
      </c>
      <c r="AG9" s="112">
        <f>'Wash wide'!C8</f>
        <v>16386</v>
      </c>
      <c r="AH9" s="112">
        <f>'Wash wide'!D8</f>
        <v>97792</v>
      </c>
      <c r="AI9" s="112">
        <v>20591</v>
      </c>
      <c r="AJ9" s="112">
        <f>'Wash wide'!E8</f>
        <v>20.86096666666667</v>
      </c>
    </row>
    <row r="10" spans="1:36" x14ac:dyDescent="0.25">
      <c r="A10" s="108"/>
      <c r="B10" s="108"/>
      <c r="C10" s="108"/>
      <c r="D10" s="108"/>
      <c r="E10" s="108"/>
      <c r="F10" s="108"/>
      <c r="G10" s="108"/>
      <c r="H10" s="108"/>
      <c r="I10" s="109">
        <f>CD!A9</f>
        <v>514</v>
      </c>
      <c r="J10" s="109">
        <f>CD!B9</f>
        <v>263682</v>
      </c>
      <c r="K10" s="109">
        <v>300064</v>
      </c>
      <c r="L10" s="109">
        <f>CD!D9</f>
        <v>187.62033333333332</v>
      </c>
      <c r="M10" s="110">
        <f>AK!A9</f>
        <v>2050</v>
      </c>
      <c r="N10" s="110">
        <f>AK!B9</f>
        <v>3073</v>
      </c>
      <c r="O10" s="110">
        <f>AK!C9</f>
        <v>1025</v>
      </c>
      <c r="P10" s="110">
        <f>AK!G9</f>
        <v>4.4657700000000002E-2</v>
      </c>
      <c r="Q10" s="111">
        <f>'GenRmf long'!C9</f>
        <v>2205</v>
      </c>
      <c r="R10" s="111">
        <f>'GenRmf long'!D9</f>
        <v>7868</v>
      </c>
      <c r="S10" s="111">
        <v>1521</v>
      </c>
      <c r="T10" s="361">
        <f>'GenRmf long'!F9</f>
        <v>0.15285533333333334</v>
      </c>
      <c r="U10" s="112">
        <f>'GenRmf flat'!C9</f>
        <v>2205</v>
      </c>
      <c r="V10" s="112">
        <f>'GenRmf flat'!D9</f>
        <v>8484</v>
      </c>
      <c r="W10" s="112">
        <v>1653</v>
      </c>
      <c r="X10" s="361">
        <f>'GenRmf flat'!F9</f>
        <v>0.17699633333333334</v>
      </c>
      <c r="Y10" s="112">
        <f>'GenRmf Square'!C9</f>
        <v>2197</v>
      </c>
      <c r="Z10" s="112">
        <f>'GenRmf Square'!D9</f>
        <v>8268</v>
      </c>
      <c r="AA10" s="112">
        <v>1772</v>
      </c>
      <c r="AB10" s="112">
        <f>'GenRmf Square'!F9</f>
        <v>0.18927099999999999</v>
      </c>
      <c r="AC10" s="361">
        <f>'Wash long'!C9</f>
        <v>32770</v>
      </c>
      <c r="AD10" s="112">
        <f>'Wash long'!D9</f>
        <v>196480</v>
      </c>
      <c r="AE10" s="112">
        <v>32303</v>
      </c>
      <c r="AF10" s="112">
        <f>'Wash long'!F9</f>
        <v>81.588166666666666</v>
      </c>
      <c r="AG10" s="112">
        <f>'Wash wide'!C9</f>
        <v>32770</v>
      </c>
      <c r="AH10" s="112">
        <f>'Wash wide'!D9</f>
        <v>195584</v>
      </c>
      <c r="AI10" s="112">
        <v>45767</v>
      </c>
      <c r="AJ10" s="112">
        <f>'Wash wide'!E9</f>
        <v>145.99433333333334</v>
      </c>
    </row>
    <row r="11" spans="1:36" x14ac:dyDescent="0.25">
      <c r="A11" s="108"/>
      <c r="B11" s="108"/>
      <c r="C11" s="108"/>
      <c r="D11" s="108"/>
      <c r="E11" s="108"/>
      <c r="F11" s="108"/>
      <c r="G11" s="108"/>
      <c r="H11" s="108"/>
      <c r="I11" s="109"/>
      <c r="J11" s="109"/>
      <c r="K11" s="109"/>
      <c r="L11" s="109"/>
      <c r="M11" s="110">
        <f>AK!A10</f>
        <v>4098</v>
      </c>
      <c r="N11" s="110">
        <f>AK!B10</f>
        <v>6145</v>
      </c>
      <c r="O11" s="110">
        <f>AK!C10</f>
        <v>2049</v>
      </c>
      <c r="P11" s="110">
        <f>AK!G10</f>
        <v>0.16267066666666666</v>
      </c>
      <c r="Q11" s="111">
        <f>'GenRmf long'!C10</f>
        <v>4096</v>
      </c>
      <c r="R11" s="111">
        <f>'GenRmf long'!D10</f>
        <v>14840</v>
      </c>
      <c r="S11" s="111">
        <v>2925</v>
      </c>
      <c r="T11" s="361">
        <f>'GenRmf long'!F10</f>
        <v>0.55224433333333334</v>
      </c>
      <c r="U11" s="112">
        <f>'GenRmf flat'!C10</f>
        <v>3920</v>
      </c>
      <c r="V11" s="112">
        <f>'GenRmf flat'!D10</f>
        <v>15232</v>
      </c>
      <c r="W11" s="112">
        <v>3048</v>
      </c>
      <c r="X11" s="361">
        <f>'GenRmf flat'!F10</f>
        <v>0.61142200000000002</v>
      </c>
      <c r="Y11" s="112">
        <f>'GenRmf Square'!C10</f>
        <v>4096</v>
      </c>
      <c r="Z11" s="112">
        <f>'GenRmf Square'!D10</f>
        <v>15600</v>
      </c>
      <c r="AA11" s="112">
        <v>3337</v>
      </c>
      <c r="AB11" s="112">
        <f>'GenRmf Square'!F10</f>
        <v>0.70650633333333335</v>
      </c>
      <c r="AC11" s="112"/>
      <c r="AD11" s="112"/>
      <c r="AE11" s="112"/>
      <c r="AF11" s="112"/>
      <c r="AG11" s="112"/>
      <c r="AH11" s="112"/>
      <c r="AI11" s="112"/>
      <c r="AJ11" s="112"/>
    </row>
    <row r="12" spans="1:36" x14ac:dyDescent="0.25">
      <c r="A12" s="108"/>
      <c r="B12" s="108"/>
      <c r="C12" s="108"/>
      <c r="D12" s="108"/>
      <c r="E12" s="108"/>
      <c r="F12" s="108"/>
      <c r="G12" s="108"/>
      <c r="H12" s="108"/>
      <c r="I12" s="109"/>
      <c r="J12" s="109"/>
      <c r="K12" s="109"/>
      <c r="L12" s="109"/>
      <c r="M12" s="110">
        <f>AK!A11</f>
        <v>8194</v>
      </c>
      <c r="N12" s="110">
        <f>AK!B11</f>
        <v>12289</v>
      </c>
      <c r="O12" s="110">
        <f>AK!C11</f>
        <v>4097</v>
      </c>
      <c r="P12" s="110">
        <f>AK!G11</f>
        <v>0.66833133333333328</v>
      </c>
      <c r="Q12" s="111">
        <f>'GenRmf long'!C11</f>
        <v>9100</v>
      </c>
      <c r="R12" s="111">
        <f>'GenRmf long'!D11</f>
        <v>33660</v>
      </c>
      <c r="S12" s="111">
        <v>6431</v>
      </c>
      <c r="T12" s="361">
        <f>'GenRmf long'!F11</f>
        <v>2.7351333333333336</v>
      </c>
      <c r="U12" s="112">
        <f>'GenRmf flat'!C11</f>
        <v>8214</v>
      </c>
      <c r="V12" s="112">
        <f>'GenRmf flat'!D11</f>
        <v>32153</v>
      </c>
      <c r="W12" s="112">
        <v>6704</v>
      </c>
      <c r="X12" s="361">
        <f>'GenRmf flat'!F11</f>
        <v>3.0146066666666669</v>
      </c>
      <c r="Y12" s="112">
        <f>'GenRmf Square'!C11</f>
        <v>8000</v>
      </c>
      <c r="Z12" s="112">
        <f>'GenRmf Square'!D11</f>
        <v>30780</v>
      </c>
      <c r="AA12" s="112">
        <v>6508</v>
      </c>
      <c r="AB12" s="112">
        <f>'GenRmf Square'!F11</f>
        <v>2.78247</v>
      </c>
      <c r="AC12" s="112"/>
      <c r="AD12" s="112"/>
      <c r="AE12" s="112"/>
      <c r="AF12" s="112"/>
      <c r="AG12" s="112"/>
      <c r="AH12" s="112"/>
      <c r="AI12" s="112"/>
      <c r="AJ12" s="112"/>
    </row>
    <row r="13" spans="1:36" x14ac:dyDescent="0.25">
      <c r="A13" s="108"/>
      <c r="B13" s="108"/>
      <c r="C13" s="108"/>
      <c r="D13" s="108"/>
      <c r="E13" s="108"/>
      <c r="F13" s="108"/>
      <c r="G13" s="108"/>
      <c r="H13" s="108"/>
      <c r="I13" s="109"/>
      <c r="J13" s="109"/>
      <c r="K13" s="109"/>
      <c r="L13" s="109"/>
      <c r="M13" s="110">
        <f>AK!A12</f>
        <v>16386</v>
      </c>
      <c r="N13" s="110">
        <f>AK!B12</f>
        <v>24577</v>
      </c>
      <c r="O13" s="110">
        <f>AK!C12</f>
        <v>8193</v>
      </c>
      <c r="P13" s="110">
        <f>AK!G12</f>
        <v>2.6985100000000002</v>
      </c>
      <c r="Q13" s="111">
        <f>'GenRmf long'!C12</f>
        <v>15488</v>
      </c>
      <c r="R13" s="111">
        <f>'GenRmf long'!D12</f>
        <v>57717</v>
      </c>
      <c r="S13" s="111">
        <v>11199</v>
      </c>
      <c r="T13" s="361">
        <f>'GenRmf long'!F12</f>
        <v>8.1724999999999994</v>
      </c>
      <c r="U13" s="112">
        <f>'GenRmf flat'!C12</f>
        <v>16807</v>
      </c>
      <c r="V13" s="112">
        <f>'GenRmf flat'!D12</f>
        <v>66150</v>
      </c>
      <c r="W13" s="112">
        <v>14091</v>
      </c>
      <c r="X13" s="361">
        <f>'GenRmf flat'!F12</f>
        <v>14.278700000000001</v>
      </c>
      <c r="Y13" s="112">
        <f>'GenRmf Square'!C12</f>
        <v>15625</v>
      </c>
      <c r="Z13" s="112">
        <f>'GenRmf Square'!D12</f>
        <v>60600</v>
      </c>
      <c r="AA13" s="112">
        <v>14075</v>
      </c>
      <c r="AB13" s="112">
        <f>'GenRmf Square'!F12</f>
        <v>12.127733333333332</v>
      </c>
      <c r="AC13" s="112"/>
      <c r="AD13" s="112"/>
      <c r="AE13" s="112"/>
      <c r="AF13" s="112"/>
      <c r="AG13" s="112"/>
      <c r="AH13" s="112"/>
      <c r="AI13" s="112"/>
      <c r="AJ13" s="112"/>
    </row>
    <row r="14" spans="1:36" x14ac:dyDescent="0.25">
      <c r="A14" s="108"/>
      <c r="B14" s="108"/>
      <c r="C14" s="108"/>
      <c r="D14" s="108"/>
      <c r="E14" s="108"/>
      <c r="F14" s="108"/>
      <c r="G14" s="108"/>
      <c r="H14" s="108"/>
      <c r="I14" s="109"/>
      <c r="J14" s="109"/>
      <c r="K14" s="109"/>
      <c r="L14" s="109"/>
      <c r="M14" s="110">
        <f>AK!A13</f>
        <v>32770</v>
      </c>
      <c r="N14" s="110">
        <f>AK!B13</f>
        <v>49153</v>
      </c>
      <c r="O14" s="110">
        <f>AK!C13</f>
        <v>16385</v>
      </c>
      <c r="P14" s="110">
        <f>AK!G13</f>
        <v>10.8331</v>
      </c>
      <c r="Q14" s="111">
        <f>'GenRmf long'!C13</f>
        <v>30589</v>
      </c>
      <c r="R14" s="111">
        <f>'GenRmf long'!D13</f>
        <v>115284</v>
      </c>
      <c r="S14" s="111">
        <v>23248</v>
      </c>
      <c r="T14" s="361">
        <f>'GenRmf long'!F13</f>
        <v>52.131666666666668</v>
      </c>
      <c r="U14" s="112">
        <f>'GenRmf flat'!C13</f>
        <v>32768</v>
      </c>
      <c r="V14" s="112">
        <f>'GenRmf flat'!D13</f>
        <v>129472</v>
      </c>
      <c r="W14" s="112">
        <v>28250</v>
      </c>
      <c r="X14" s="361">
        <f>'GenRmf flat'!F13</f>
        <v>88.949566666666669</v>
      </c>
      <c r="Y14" s="112">
        <f>'GenRmf Square'!C13</f>
        <v>32768</v>
      </c>
      <c r="Z14" s="112">
        <f>'GenRmf Square'!D13</f>
        <v>127968</v>
      </c>
      <c r="AA14" s="112">
        <v>29688</v>
      </c>
      <c r="AB14" s="112">
        <f>'GenRmf Square'!F13</f>
        <v>96.656899999999993</v>
      </c>
      <c r="AC14" s="112"/>
      <c r="AD14" s="112"/>
      <c r="AE14" s="112"/>
      <c r="AF14" s="112"/>
      <c r="AG14" s="112"/>
      <c r="AH14" s="112"/>
      <c r="AI14" s="112"/>
      <c r="AJ14" s="112"/>
    </row>
    <row r="15" spans="1:36" x14ac:dyDescent="0.25">
      <c r="A15" s="108"/>
      <c r="B15" s="108"/>
      <c r="C15" s="108"/>
      <c r="D15" s="108"/>
      <c r="E15" s="108"/>
      <c r="F15" s="108"/>
      <c r="G15" s="108"/>
      <c r="H15" s="108"/>
      <c r="I15" s="109"/>
      <c r="J15" s="109"/>
      <c r="K15" s="109"/>
      <c r="L15" s="109"/>
      <c r="M15" s="110">
        <f>AK!A14</f>
        <v>65538</v>
      </c>
      <c r="N15" s="110">
        <f>AK!B14</f>
        <v>98305</v>
      </c>
      <c r="O15" s="110">
        <f>AK!C14</f>
        <v>32769</v>
      </c>
      <c r="P15" s="110">
        <f>AK!G14</f>
        <v>69.008133333333333</v>
      </c>
      <c r="Q15" s="111"/>
      <c r="R15" s="111"/>
      <c r="S15" s="111"/>
      <c r="T15" s="111"/>
      <c r="U15" s="112"/>
      <c r="V15" s="112"/>
      <c r="W15" s="112"/>
      <c r="X15" s="112"/>
      <c r="Y15" s="112"/>
      <c r="Z15" s="112"/>
      <c r="AA15" s="112"/>
      <c r="AB15" s="112"/>
      <c r="AG15" s="112"/>
      <c r="AH15" s="112"/>
      <c r="AI15" s="112"/>
      <c r="AJ15" s="112"/>
    </row>
    <row r="16" spans="1:36" x14ac:dyDescent="0.25">
      <c r="B16" s="108"/>
      <c r="C16" s="108"/>
      <c r="D16" s="108"/>
      <c r="I16" s="109"/>
      <c r="J16" s="109"/>
      <c r="K16" s="109"/>
      <c r="L16" s="109"/>
      <c r="M16" s="110"/>
      <c r="N16" s="110"/>
      <c r="O16" s="110"/>
      <c r="P16" s="110"/>
      <c r="Q16" s="111"/>
      <c r="R16" s="111"/>
      <c r="S16" s="111"/>
      <c r="T16" s="111"/>
      <c r="U16" s="112"/>
      <c r="V16" s="112"/>
      <c r="W16" s="112"/>
      <c r="X16" s="112"/>
      <c r="Y16" s="112"/>
      <c r="Z16" s="112"/>
      <c r="AA16" s="112"/>
      <c r="AB16" s="112"/>
      <c r="AG16" s="112"/>
      <c r="AH16" s="112"/>
      <c r="AI16" s="112"/>
      <c r="AJ16" s="112"/>
    </row>
    <row r="17" spans="1:36" x14ac:dyDescent="0.25">
      <c r="I17" s="109"/>
      <c r="J17" s="109"/>
      <c r="K17" s="109"/>
      <c r="L17" s="109"/>
      <c r="Q17" s="111"/>
      <c r="R17" s="111"/>
      <c r="S17" s="111"/>
      <c r="T17" s="111"/>
      <c r="U17" s="112"/>
      <c r="V17" s="112"/>
      <c r="W17" s="112"/>
      <c r="X17" s="112"/>
      <c r="Y17" s="112"/>
      <c r="Z17" s="112"/>
      <c r="AA17" s="112"/>
      <c r="AB17" s="112"/>
      <c r="AG17" s="112"/>
      <c r="AH17" s="112"/>
      <c r="AI17" s="112"/>
      <c r="AJ17" s="112"/>
    </row>
    <row r="18" spans="1:36" x14ac:dyDescent="0.25">
      <c r="Q18" s="111"/>
      <c r="R18" s="111"/>
      <c r="S18" s="111"/>
      <c r="T18" s="111"/>
      <c r="U18" s="112"/>
      <c r="V18" s="112"/>
      <c r="W18" s="112"/>
      <c r="X18" s="112"/>
      <c r="Y18" s="112"/>
      <c r="Z18" s="112"/>
      <c r="AA18" s="112"/>
      <c r="AB18" s="112"/>
      <c r="AG18" s="112"/>
      <c r="AH18" s="112"/>
      <c r="AI18" s="112"/>
      <c r="AJ18" s="112"/>
    </row>
    <row r="19" spans="1:36" x14ac:dyDescent="0.25">
      <c r="Q19" s="111"/>
      <c r="R19" s="111"/>
      <c r="S19" s="111"/>
      <c r="T19" s="111"/>
      <c r="U19" s="112"/>
      <c r="V19" s="112"/>
      <c r="W19" s="112"/>
      <c r="X19" s="112"/>
      <c r="Y19" s="112"/>
      <c r="Z19" s="112"/>
      <c r="AA19" s="112"/>
      <c r="AB19" s="112"/>
      <c r="AG19" s="112"/>
      <c r="AH19" s="112"/>
      <c r="AI19" s="112"/>
      <c r="AJ19" s="112"/>
    </row>
    <row r="20" spans="1:36" x14ac:dyDescent="0.25">
      <c r="A20" s="108" t="s">
        <v>19</v>
      </c>
      <c r="B20" s="108" t="str">
        <f>A1</f>
        <v>CRH</v>
      </c>
      <c r="C20" s="108" t="s">
        <v>19</v>
      </c>
      <c r="D20" s="108" t="s">
        <v>41</v>
      </c>
      <c r="E20" s="108" t="s">
        <v>19</v>
      </c>
      <c r="F20" s="108" t="s">
        <v>48</v>
      </c>
      <c r="G20" s="108" t="s">
        <v>19</v>
      </c>
      <c r="H20" s="108" t="s">
        <v>42</v>
      </c>
      <c r="I20" s="108" t="s">
        <v>19</v>
      </c>
      <c r="J20" s="108" t="s">
        <v>43</v>
      </c>
      <c r="K20" s="108" t="s">
        <v>19</v>
      </c>
      <c r="L20" s="108" t="s">
        <v>44</v>
      </c>
      <c r="M20" s="108" t="s">
        <v>19</v>
      </c>
      <c r="N20" s="108" t="s">
        <v>45</v>
      </c>
      <c r="O20" s="108" t="s">
        <v>19</v>
      </c>
      <c r="P20" s="108" t="s">
        <v>46</v>
      </c>
      <c r="Q20" s="108" t="s">
        <v>19</v>
      </c>
      <c r="R20" s="108" t="s">
        <v>47</v>
      </c>
      <c r="S20" s="111"/>
      <c r="T20" s="111"/>
      <c r="U20" s="112"/>
      <c r="V20" s="112"/>
      <c r="W20" s="112"/>
      <c r="X20" s="112"/>
      <c r="Y20" s="112"/>
      <c r="Z20" s="112"/>
      <c r="AA20" s="112"/>
      <c r="AB20" s="112"/>
      <c r="AG20" s="112"/>
      <c r="AH20" s="112"/>
      <c r="AI20" s="112"/>
      <c r="AJ20" s="112"/>
    </row>
    <row r="21" spans="1:36" x14ac:dyDescent="0.25">
      <c r="A21">
        <f>B3</f>
        <v>992</v>
      </c>
      <c r="B21">
        <f>D3/(B3*C3)</f>
        <v>1.6646642273994425E-9</v>
      </c>
      <c r="C21" s="112">
        <f>F3</f>
        <v>992</v>
      </c>
      <c r="D21" s="112">
        <f>H3/(F3*G3)</f>
        <v>1.0412989450192736E-9</v>
      </c>
      <c r="E21" s="112">
        <f>J3</f>
        <v>30</v>
      </c>
      <c r="F21" s="112">
        <f>L3/(J3*K3)</f>
        <v>1.8171717171717171E-8</v>
      </c>
      <c r="G21" s="112">
        <f>N3</f>
        <v>25</v>
      </c>
      <c r="H21" s="112">
        <f>P3/(N3*O3)</f>
        <v>5.132948148148148E-8</v>
      </c>
      <c r="I21" s="112">
        <f>R3</f>
        <v>38</v>
      </c>
      <c r="J21" s="112">
        <f>T3/(R3*S3)</f>
        <v>2.8346807017543859E-8</v>
      </c>
      <c r="K21" s="112">
        <f>V3</f>
        <v>51</v>
      </c>
      <c r="L21" s="112">
        <f>X3/(V3*W3)</f>
        <v>2.0564713144517069E-8</v>
      </c>
      <c r="M21" s="112">
        <f>Z3</f>
        <v>78</v>
      </c>
      <c r="N21" s="112">
        <f>AB3/(Z3*AA3)</f>
        <v>1.3818376068376069E-8</v>
      </c>
      <c r="O21" s="112">
        <f>AD3</f>
        <v>1408</v>
      </c>
      <c r="P21" s="112">
        <f>AF3/(AD3*AE3)</f>
        <v>1.061412537257824E-8</v>
      </c>
      <c r="Q21" s="112">
        <f>AH3</f>
        <v>1528</v>
      </c>
      <c r="R21" s="112">
        <f>AJ3/(AH3*AI3)</f>
        <v>8.5416925138334039E-9</v>
      </c>
      <c r="S21" s="112"/>
      <c r="T21" s="112"/>
      <c r="W21" s="112"/>
      <c r="X21" s="112"/>
      <c r="AA21" s="112"/>
      <c r="AB21" s="112"/>
      <c r="AE21" s="112"/>
      <c r="AF21" s="112"/>
      <c r="AI21" s="112"/>
      <c r="AJ21" s="112"/>
    </row>
    <row r="22" spans="1:36" x14ac:dyDescent="0.25">
      <c r="A22" s="112">
        <f t="shared" ref="A22:A27" si="0">B4</f>
        <v>4032</v>
      </c>
      <c r="B22" s="112">
        <f t="shared" ref="B22:B27" si="1">D4/(B4*C4)</f>
        <v>1.169030806767151E-9</v>
      </c>
      <c r="C22" s="112">
        <f t="shared" ref="C22:C27" si="2">F4</f>
        <v>4032</v>
      </c>
      <c r="D22" s="112">
        <f t="shared" ref="D22:D27" si="3">H4/(F4*G4)</f>
        <v>1.0542601219231653E-9</v>
      </c>
      <c r="E22" s="112">
        <f t="shared" ref="E22:E27" si="4">J4</f>
        <v>90</v>
      </c>
      <c r="F22" s="112">
        <f t="shared" ref="F22:F27" si="5">L4/(J4*K4)</f>
        <v>4.9671604938271595E-9</v>
      </c>
      <c r="G22" s="112">
        <f t="shared" ref="G22:G27" si="6">N4</f>
        <v>49</v>
      </c>
      <c r="H22" s="112">
        <f t="shared" ref="H22:H27" si="7">P4/(N4*O4)</f>
        <v>1.7330652260904362E-8</v>
      </c>
      <c r="I22" s="112">
        <f t="shared" ref="I22:I27" si="8">R4</f>
        <v>58</v>
      </c>
      <c r="J22" s="112">
        <f t="shared" ref="J22:J27" si="9">T4/(R4*S4)</f>
        <v>1.55086091954023E-8</v>
      </c>
      <c r="K22" s="112">
        <f t="shared" ref="K22:K27" si="10">V4</f>
        <v>100</v>
      </c>
      <c r="L22" s="112">
        <f t="shared" ref="L22:L27" si="11">X4/(V4*W4)</f>
        <v>1.0757895833333335E-8</v>
      </c>
      <c r="M22" s="112">
        <f t="shared" ref="M22:M27" si="12">Z4</f>
        <v>78</v>
      </c>
      <c r="N22" s="112">
        <f t="shared" ref="N22:N27" si="13">AB4/(Z4*AA4)</f>
        <v>1.2394645550527902E-8</v>
      </c>
      <c r="O22" s="112">
        <f t="shared" ref="O22:O27" si="14">AD4</f>
        <v>2944</v>
      </c>
      <c r="P22" s="112">
        <f t="shared" ref="P22:P27" si="15">AF4/(AD4*AE4)</f>
        <v>1.0392552267959197E-8</v>
      </c>
      <c r="Q22" s="112">
        <f t="shared" ref="Q22:Q27" si="16">AH4</f>
        <v>3056</v>
      </c>
      <c r="R22" s="112">
        <f t="shared" ref="R22:R27" si="17">AJ4/(AH4*AI4)</f>
        <v>8.8440714232668677E-9</v>
      </c>
      <c r="U22" s="112"/>
      <c r="V22" s="112"/>
      <c r="W22" s="112"/>
      <c r="X22" s="112"/>
      <c r="Y22" s="112"/>
      <c r="Z22" s="112"/>
      <c r="AA22" s="112"/>
      <c r="AB22" s="112"/>
    </row>
    <row r="23" spans="1:36" x14ac:dyDescent="0.25">
      <c r="A23" s="112">
        <f t="shared" si="0"/>
        <v>16256</v>
      </c>
      <c r="B23" s="112">
        <f t="shared" si="1"/>
        <v>1.2545144488716018E-9</v>
      </c>
      <c r="C23" s="112">
        <f t="shared" si="2"/>
        <v>16256</v>
      </c>
      <c r="D23" s="112">
        <f t="shared" si="3"/>
        <v>1.0518436999532898E-9</v>
      </c>
      <c r="E23" s="112">
        <f t="shared" si="4"/>
        <v>306</v>
      </c>
      <c r="F23" s="112">
        <f t="shared" si="5"/>
        <v>3.57009123093682E-9</v>
      </c>
      <c r="G23" s="112">
        <f t="shared" si="6"/>
        <v>97</v>
      </c>
      <c r="H23" s="112">
        <f t="shared" si="7"/>
        <v>1.3113599916692701E-8</v>
      </c>
      <c r="I23" s="112">
        <f t="shared" si="8"/>
        <v>213</v>
      </c>
      <c r="J23" s="112">
        <f t="shared" si="9"/>
        <v>1.1795715962441314E-8</v>
      </c>
      <c r="K23" s="112">
        <f t="shared" si="10"/>
        <v>165</v>
      </c>
      <c r="L23" s="112">
        <f t="shared" si="11"/>
        <v>9.7723474747474743E-9</v>
      </c>
      <c r="M23" s="112">
        <f t="shared" si="12"/>
        <v>204</v>
      </c>
      <c r="N23" s="112">
        <f t="shared" si="13"/>
        <v>1.0993404272278017E-8</v>
      </c>
      <c r="O23" s="112">
        <f t="shared" si="14"/>
        <v>6016</v>
      </c>
      <c r="P23" s="112">
        <f t="shared" si="15"/>
        <v>8.4005684849199548E-9</v>
      </c>
      <c r="Q23" s="112">
        <f t="shared" si="16"/>
        <v>6112</v>
      </c>
      <c r="R23" s="112">
        <f t="shared" si="17"/>
        <v>9.1413203282009596E-9</v>
      </c>
      <c r="Y23" s="112"/>
      <c r="Z23" s="112"/>
      <c r="AA23" s="112"/>
      <c r="AB23" s="112"/>
    </row>
    <row r="24" spans="1:36" x14ac:dyDescent="0.25">
      <c r="A24" s="112">
        <f t="shared" si="0"/>
        <v>65280</v>
      </c>
      <c r="B24" s="112">
        <f t="shared" si="1"/>
        <v>1.2091038106063682E-9</v>
      </c>
      <c r="C24" s="112">
        <f t="shared" si="2"/>
        <v>65280</v>
      </c>
      <c r="D24" s="112">
        <f t="shared" si="3"/>
        <v>9.9210664312673416E-10</v>
      </c>
      <c r="E24" s="112">
        <f t="shared" si="4"/>
        <v>1122</v>
      </c>
      <c r="F24" s="112">
        <f t="shared" si="5"/>
        <v>3.1920660671486846E-9</v>
      </c>
      <c r="G24" s="112">
        <f t="shared" si="6"/>
        <v>193</v>
      </c>
      <c r="H24" s="112">
        <f t="shared" si="7"/>
        <v>1.2136203002524246E-8</v>
      </c>
      <c r="I24" s="112">
        <f t="shared" si="8"/>
        <v>294</v>
      </c>
      <c r="J24" s="112">
        <f t="shared" si="9"/>
        <v>1.1571943929086787E-8</v>
      </c>
      <c r="K24" s="112">
        <f t="shared" si="10"/>
        <v>518</v>
      </c>
      <c r="L24" s="112">
        <f t="shared" si="11"/>
        <v>9.4575831470568299E-9</v>
      </c>
      <c r="M24" s="112">
        <f t="shared" si="12"/>
        <v>420</v>
      </c>
      <c r="N24" s="112">
        <f t="shared" si="13"/>
        <v>1.0807062487442234E-8</v>
      </c>
      <c r="O24" s="112">
        <f t="shared" si="14"/>
        <v>12160</v>
      </c>
      <c r="P24" s="112">
        <f t="shared" si="15"/>
        <v>9.187828248966365E-9</v>
      </c>
      <c r="Q24" s="112">
        <f t="shared" si="16"/>
        <v>12224</v>
      </c>
      <c r="R24" s="112">
        <f t="shared" si="17"/>
        <v>9.2541261882027288E-9</v>
      </c>
      <c r="Y24" s="112"/>
      <c r="Z24" s="112"/>
      <c r="AA24" s="112"/>
      <c r="AB24" s="112"/>
    </row>
    <row r="25" spans="1:36" x14ac:dyDescent="0.25">
      <c r="A25" s="112">
        <f t="shared" si="0"/>
        <v>261632</v>
      </c>
      <c r="B25" s="112">
        <f t="shared" si="1"/>
        <v>1.2786382266652526E-9</v>
      </c>
      <c r="C25" s="112">
        <f t="shared" si="2"/>
        <v>261632</v>
      </c>
      <c r="D25" s="112">
        <f t="shared" si="3"/>
        <v>1.3101181145803922E-9</v>
      </c>
      <c r="E25" s="112">
        <f t="shared" si="4"/>
        <v>4290</v>
      </c>
      <c r="F25" s="112">
        <f t="shared" si="5"/>
        <v>2.7147924657915432E-9</v>
      </c>
      <c r="G25" s="112">
        <f t="shared" si="6"/>
        <v>385</v>
      </c>
      <c r="H25" s="112">
        <f t="shared" si="7"/>
        <v>1.1490633913889728E-8</v>
      </c>
      <c r="I25" s="112">
        <f t="shared" si="8"/>
        <v>828</v>
      </c>
      <c r="J25" s="112">
        <f t="shared" si="9"/>
        <v>1.2119413960328764E-8</v>
      </c>
      <c r="K25" s="112">
        <f t="shared" si="10"/>
        <v>882</v>
      </c>
      <c r="L25" s="112">
        <f t="shared" si="11"/>
        <v>9.5656481966005786E-9</v>
      </c>
      <c r="M25" s="112">
        <f t="shared" si="12"/>
        <v>750</v>
      </c>
      <c r="N25" s="112">
        <f t="shared" si="13"/>
        <v>2.2137592592592593E-8</v>
      </c>
      <c r="O25" s="112">
        <f t="shared" si="14"/>
        <v>24448</v>
      </c>
      <c r="P25" s="112">
        <f t="shared" si="15"/>
        <v>9.4872630629892928E-9</v>
      </c>
      <c r="Q25" s="112">
        <f t="shared" si="16"/>
        <v>24448</v>
      </c>
      <c r="R25" s="112">
        <f t="shared" si="17"/>
        <v>9.4257417529457729E-9</v>
      </c>
      <c r="Y25" s="112"/>
      <c r="Z25" s="112"/>
      <c r="AA25" s="112"/>
      <c r="AB25" s="112"/>
    </row>
    <row r="26" spans="1:36" x14ac:dyDescent="0.25">
      <c r="A26" s="112">
        <f t="shared" si="0"/>
        <v>1047552</v>
      </c>
      <c r="B26" s="112">
        <f t="shared" si="1"/>
        <v>1.9690284897941696E-9</v>
      </c>
      <c r="C26" s="112">
        <f t="shared" si="2"/>
        <v>1047552</v>
      </c>
      <c r="D26" s="112">
        <f t="shared" si="3"/>
        <v>1.859955780158685E-9</v>
      </c>
      <c r="E26" s="112">
        <f t="shared" si="4"/>
        <v>16770</v>
      </c>
      <c r="F26" s="112">
        <f t="shared" si="5"/>
        <v>2.5051734584207241E-9</v>
      </c>
      <c r="G26" s="112">
        <f t="shared" si="6"/>
        <v>769</v>
      </c>
      <c r="H26" s="112">
        <f t="shared" si="7"/>
        <v>1.1146350390201366E-8</v>
      </c>
      <c r="I26" s="112">
        <f t="shared" si="8"/>
        <v>1950</v>
      </c>
      <c r="J26" s="112">
        <f t="shared" si="9"/>
        <v>1.1367163317163317E-8</v>
      </c>
      <c r="K26" s="112">
        <f t="shared" si="10"/>
        <v>1608</v>
      </c>
      <c r="L26" s="112">
        <f t="shared" si="11"/>
        <v>9.3288708785819999E-9</v>
      </c>
      <c r="M26" s="112">
        <f t="shared" si="12"/>
        <v>1848</v>
      </c>
      <c r="N26" s="112">
        <f t="shared" si="13"/>
        <v>1.8003429742560178E-8</v>
      </c>
      <c r="O26" s="112">
        <f t="shared" si="14"/>
        <v>49024</v>
      </c>
      <c r="P26" s="112">
        <f t="shared" si="15"/>
        <v>9.5559873701822141E-9</v>
      </c>
      <c r="Q26" s="112">
        <f t="shared" si="16"/>
        <v>48896</v>
      </c>
      <c r="R26" s="112">
        <f t="shared" si="17"/>
        <v>9.812131017578057E-9</v>
      </c>
      <c r="Y26" s="112"/>
      <c r="Z26" s="112"/>
      <c r="AA26" s="112"/>
      <c r="AB26" s="112"/>
    </row>
    <row r="27" spans="1:36" x14ac:dyDescent="0.25">
      <c r="A27" s="112">
        <f t="shared" si="0"/>
        <v>4192256</v>
      </c>
      <c r="B27" s="112">
        <f t="shared" si="1"/>
        <v>1.9833558283335134E-9</v>
      </c>
      <c r="C27" s="112">
        <f t="shared" si="2"/>
        <v>4192256</v>
      </c>
      <c r="D27" s="112">
        <f t="shared" si="3"/>
        <v>1.9902070231364611E-9</v>
      </c>
      <c r="E27" s="112">
        <f t="shared" si="4"/>
        <v>66306</v>
      </c>
      <c r="F27" s="112">
        <f t="shared" si="5"/>
        <v>2.2559560254611674E-9</v>
      </c>
      <c r="G27" s="112">
        <f t="shared" si="6"/>
        <v>1537</v>
      </c>
      <c r="H27" s="112">
        <f t="shared" si="7"/>
        <v>1.1209143488133089E-8</v>
      </c>
      <c r="I27" s="112">
        <f t="shared" si="8"/>
        <v>4026</v>
      </c>
      <c r="J27" s="112">
        <f t="shared" si="9"/>
        <v>1.2366425336531411E-8</v>
      </c>
      <c r="K27" s="112">
        <f t="shared" si="10"/>
        <v>3888</v>
      </c>
      <c r="L27" s="112">
        <f t="shared" si="11"/>
        <v>1.0625993604593066E-8</v>
      </c>
      <c r="M27" s="112">
        <f t="shared" si="12"/>
        <v>3690</v>
      </c>
      <c r="N27" s="112">
        <f t="shared" si="13"/>
        <v>1.3730653417645287E-8</v>
      </c>
      <c r="O27" s="112">
        <f t="shared" si="14"/>
        <v>98176</v>
      </c>
      <c r="P27" s="112">
        <f t="shared" si="15"/>
        <v>9.5890324707168446E-9</v>
      </c>
      <c r="Q27" s="112">
        <f t="shared" si="16"/>
        <v>97792</v>
      </c>
      <c r="R27" s="112">
        <f t="shared" si="17"/>
        <v>1.0359854651293375E-8</v>
      </c>
    </row>
    <row r="28" spans="1:36" x14ac:dyDescent="0.25">
      <c r="A28" s="112"/>
      <c r="B28" s="112"/>
      <c r="C28" s="112"/>
      <c r="D28" s="112"/>
      <c r="E28" s="112">
        <f t="shared" ref="E28" si="18">J10</f>
        <v>263682</v>
      </c>
      <c r="F28" s="112">
        <f t="shared" ref="F28" si="19">L10/(J10*K10)</f>
        <v>2.371294668062424E-9</v>
      </c>
      <c r="G28" s="112">
        <f t="shared" ref="G28" si="20">N10</f>
        <v>3073</v>
      </c>
      <c r="H28" s="112">
        <f t="shared" ref="H28" si="21">P10/(N10*O10)</f>
        <v>1.4177835276562984E-8</v>
      </c>
      <c r="I28" s="112">
        <f t="shared" ref="I28" si="22">R10</f>
        <v>7868</v>
      </c>
      <c r="J28" s="112">
        <f t="shared" ref="J28" si="23">T10/(R10*S10)</f>
        <v>1.2772827035077241E-8</v>
      </c>
      <c r="K28" s="112">
        <f t="shared" ref="K28" si="24">V10</f>
        <v>8484</v>
      </c>
      <c r="L28" s="112">
        <f t="shared" ref="L28" si="25">X10/(V10*W10)</f>
        <v>1.2620912510402367E-8</v>
      </c>
      <c r="M28" s="112">
        <f t="shared" ref="M28" si="26">Z10</f>
        <v>8268</v>
      </c>
      <c r="N28" s="112">
        <f t="shared" ref="N28" si="27">AB10/(Z10*AA10)</f>
        <v>1.2918732069356031E-8</v>
      </c>
      <c r="O28" s="112">
        <f t="shared" ref="O28" si="28">AD10</f>
        <v>196480</v>
      </c>
      <c r="P28" s="112">
        <f t="shared" ref="P28" si="29">AF10/(AD10*AE10)</f>
        <v>1.2854819044616994E-8</v>
      </c>
      <c r="Q28" s="112">
        <f t="shared" ref="Q28" si="30">AH10</f>
        <v>195584</v>
      </c>
      <c r="R28" s="112">
        <f t="shared" ref="R28" si="31">AJ10/(AH10*AI10)</f>
        <v>1.6309859872494761E-8</v>
      </c>
    </row>
    <row r="29" spans="1:36" x14ac:dyDescent="0.25">
      <c r="A29" s="112"/>
      <c r="B29" s="112"/>
      <c r="C29" s="112"/>
      <c r="D29" s="112"/>
      <c r="E29" s="112"/>
      <c r="F29" s="112"/>
      <c r="G29" s="112">
        <f t="shared" ref="G29:G32" si="32">N11</f>
        <v>6145</v>
      </c>
      <c r="H29" s="112">
        <f t="shared" ref="H29:H32" si="33">P11/(N11*O11)</f>
        <v>1.2919490915743031E-8</v>
      </c>
      <c r="I29" s="112">
        <f t="shared" ref="I29:I32" si="34">R11</f>
        <v>14840</v>
      </c>
      <c r="J29" s="112">
        <f t="shared" ref="J29:J32" si="35">T11/(R11*S11)</f>
        <v>1.2722471797943496E-8</v>
      </c>
      <c r="K29" s="112">
        <f t="shared" ref="K29:K32" si="36">V11</f>
        <v>15232</v>
      </c>
      <c r="L29" s="112">
        <f t="shared" ref="L29:L32" si="37">X11/(V11*W11)</f>
        <v>1.3169496391076116E-8</v>
      </c>
      <c r="M29" s="112">
        <f t="shared" ref="M29:M32" si="38">Z11</f>
        <v>15600</v>
      </c>
      <c r="N29" s="112">
        <f t="shared" ref="N29:N32" si="39">AB11/(Z11*AA11)</f>
        <v>1.3571731351923141E-8</v>
      </c>
      <c r="O29" s="112"/>
      <c r="P29" s="112"/>
      <c r="Q29" s="112"/>
      <c r="R29" s="112"/>
    </row>
    <row r="30" spans="1:36" x14ac:dyDescent="0.25">
      <c r="A30" s="112"/>
      <c r="B30" s="112"/>
      <c r="C30" s="112"/>
      <c r="D30" s="112"/>
      <c r="E30" s="112"/>
      <c r="F30" s="112"/>
      <c r="G30" s="112">
        <f t="shared" si="32"/>
        <v>12289</v>
      </c>
      <c r="H30" s="112">
        <f t="shared" si="33"/>
        <v>1.327422926995645E-8</v>
      </c>
      <c r="I30" s="112">
        <f t="shared" si="34"/>
        <v>33660</v>
      </c>
      <c r="J30" s="112">
        <f t="shared" si="35"/>
        <v>1.2635309405549146E-8</v>
      </c>
      <c r="K30" s="112">
        <f t="shared" si="36"/>
        <v>32153</v>
      </c>
      <c r="L30" s="112">
        <f t="shared" si="37"/>
        <v>1.39854082710794E-8</v>
      </c>
      <c r="M30" s="112">
        <f t="shared" si="38"/>
        <v>30780</v>
      </c>
      <c r="N30" s="112">
        <f t="shared" si="39"/>
        <v>1.3890386520833258E-8</v>
      </c>
      <c r="O30" s="112"/>
      <c r="P30" s="112"/>
      <c r="Q30" s="112"/>
      <c r="R30" s="112"/>
    </row>
    <row r="31" spans="1:36" x14ac:dyDescent="0.25">
      <c r="A31" s="112"/>
      <c r="B31" s="112"/>
      <c r="C31" s="112"/>
      <c r="D31" s="112"/>
      <c r="E31" s="112"/>
      <c r="F31" s="112"/>
      <c r="G31" s="112">
        <f t="shared" si="32"/>
        <v>24577</v>
      </c>
      <c r="H31" s="112">
        <f t="shared" si="33"/>
        <v>1.3401462870156805E-8</v>
      </c>
      <c r="I31" s="112">
        <f t="shared" si="34"/>
        <v>57717</v>
      </c>
      <c r="J31" s="112">
        <f t="shared" si="35"/>
        <v>1.2643634570181858E-8</v>
      </c>
      <c r="K31" s="112">
        <f t="shared" si="36"/>
        <v>66150</v>
      </c>
      <c r="L31" s="112">
        <f t="shared" si="37"/>
        <v>1.5318526972368837E-8</v>
      </c>
      <c r="M31" s="112">
        <f t="shared" si="38"/>
        <v>60600</v>
      </c>
      <c r="N31" s="112">
        <f t="shared" si="39"/>
        <v>1.4218658100268284E-8</v>
      </c>
      <c r="O31" s="112"/>
      <c r="P31" s="112"/>
      <c r="Q31" s="112"/>
      <c r="R31" s="112"/>
    </row>
    <row r="32" spans="1:36" x14ac:dyDescent="0.25">
      <c r="A32" s="112"/>
      <c r="B32" s="112"/>
      <c r="C32" s="112"/>
      <c r="D32" s="112"/>
      <c r="E32" s="112"/>
      <c r="F32" s="112"/>
      <c r="G32" s="112">
        <f t="shared" si="32"/>
        <v>49153</v>
      </c>
      <c r="H32" s="112">
        <f t="shared" si="33"/>
        <v>1.3451052777908859E-8</v>
      </c>
      <c r="I32" s="112">
        <f t="shared" si="34"/>
        <v>115284</v>
      </c>
      <c r="J32" s="112">
        <f t="shared" si="35"/>
        <v>1.9451225826188924E-8</v>
      </c>
      <c r="K32" s="112">
        <f t="shared" si="36"/>
        <v>129472</v>
      </c>
      <c r="L32" s="112">
        <f t="shared" si="37"/>
        <v>2.4319213630272517E-8</v>
      </c>
      <c r="M32" s="112">
        <f t="shared" si="38"/>
        <v>127968</v>
      </c>
      <c r="N32" s="112">
        <f t="shared" si="39"/>
        <v>2.5441958416375851E-8</v>
      </c>
      <c r="O32" s="112"/>
      <c r="P32" s="112"/>
      <c r="Q32" s="112"/>
      <c r="R32" s="112"/>
    </row>
    <row r="33" spans="1:18" x14ac:dyDescent="0.25">
      <c r="A33" s="112"/>
      <c r="B33" s="112"/>
      <c r="C33" s="112"/>
      <c r="D33" s="112"/>
      <c r="E33" s="112"/>
      <c r="F33" s="112"/>
      <c r="G33" s="112">
        <f t="shared" ref="G33" si="40">N15</f>
        <v>98305</v>
      </c>
      <c r="H33" s="112">
        <f t="shared" ref="H33" si="41">P15/(N15*O15)</f>
        <v>2.1422072462125838E-8</v>
      </c>
      <c r="I33" s="112"/>
      <c r="J33" s="112"/>
      <c r="K33" s="112"/>
      <c r="L33" s="112"/>
      <c r="M33" s="112"/>
      <c r="N33" s="112"/>
      <c r="O33" s="112"/>
      <c r="P33" s="112"/>
      <c r="Q33" s="112"/>
      <c r="R33" s="112"/>
    </row>
    <row r="34" spans="1:18" x14ac:dyDescent="0.25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</row>
    <row r="35" spans="1:18" x14ac:dyDescent="0.2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</row>
    <row r="36" spans="1:18" x14ac:dyDescent="0.25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</row>
    <row r="37" spans="1:18" x14ac:dyDescent="0.25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</row>
    <row r="38" spans="1:18" x14ac:dyDescent="0.25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</row>
    <row r="39" spans="1:18" x14ac:dyDescent="0.25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</row>
    <row r="40" spans="1:18" x14ac:dyDescent="0.25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</row>
    <row r="41" spans="1:18" x14ac:dyDescent="0.25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</row>
    <row r="42" spans="1:18" x14ac:dyDescent="0.25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</row>
    <row r="43" spans="1:18" x14ac:dyDescent="0.2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</row>
    <row r="44" spans="1:18" x14ac:dyDescent="0.25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</row>
    <row r="45" spans="1:18" x14ac:dyDescent="0.25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</row>
    <row r="46" spans="1:18" x14ac:dyDescent="0.25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</row>
    <row r="64" spans="1:39" x14ac:dyDescent="0.25">
      <c r="A64" t="str">
        <f>B2</f>
        <v>m</v>
      </c>
      <c r="B64" t="str">
        <f>A1</f>
        <v>CRH</v>
      </c>
      <c r="C64" s="361" t="str">
        <f>F2</f>
        <v>m</v>
      </c>
      <c r="D64" s="361" t="str">
        <f>E1</f>
        <v>CRE</v>
      </c>
      <c r="E64" s="361" t="str">
        <f>J2</f>
        <v>m</v>
      </c>
      <c r="F64" s="361" t="str">
        <f>I1</f>
        <v>CD</v>
      </c>
      <c r="G64" s="361" t="str">
        <f>N2</f>
        <v>m</v>
      </c>
      <c r="H64" s="361" t="str">
        <f>M1</f>
        <v>AK</v>
      </c>
      <c r="I64" s="361" t="str">
        <f>R2</f>
        <v>m</v>
      </c>
      <c r="J64" s="361" t="str">
        <f>Q1</f>
        <v>GenRmf long</v>
      </c>
      <c r="K64" s="361" t="str">
        <f>V2</f>
        <v>m</v>
      </c>
      <c r="L64" s="361" t="str">
        <f>U1</f>
        <v>GenRmf flat</v>
      </c>
      <c r="M64" s="361" t="str">
        <f>Z2</f>
        <v>m</v>
      </c>
      <c r="N64" s="361" t="str">
        <f>Y1</f>
        <v>GenRmf square</v>
      </c>
      <c r="O64" s="361" t="str">
        <f>AD2</f>
        <v>m</v>
      </c>
      <c r="P64" s="361" t="str">
        <f>AC1</f>
        <v>Wash long</v>
      </c>
      <c r="Q64" s="361" t="str">
        <f>AH2</f>
        <v>m</v>
      </c>
      <c r="R64" s="361" t="str">
        <f>AG1</f>
        <v>Wash wide</v>
      </c>
      <c r="AI64" s="361"/>
      <c r="AJ64" s="361"/>
      <c r="AK64" s="361"/>
      <c r="AL64" s="361"/>
      <c r="AM64" s="361"/>
    </row>
    <row r="65" spans="1:39" x14ac:dyDescent="0.25">
      <c r="A65">
        <f>B3</f>
        <v>992</v>
      </c>
      <c r="B65">
        <f>D3/(A3*B3)</f>
        <v>2.8091208837365594E-9</v>
      </c>
      <c r="C65" s="361">
        <f>F3</f>
        <v>992</v>
      </c>
      <c r="D65" s="361">
        <f>H3/(E3*F3)</f>
        <v>1.724651377688172E-9</v>
      </c>
      <c r="E65" s="361">
        <f>J3</f>
        <v>30</v>
      </c>
      <c r="F65" s="361">
        <f>L3/(I3*J3)</f>
        <v>3.3314814814814809E-8</v>
      </c>
      <c r="G65" s="361">
        <f>N3</f>
        <v>25</v>
      </c>
      <c r="H65" s="361">
        <f>P3/(M3*N3)</f>
        <v>2.566474074074074E-8</v>
      </c>
      <c r="I65" s="361">
        <f>R3</f>
        <v>38</v>
      </c>
      <c r="J65" s="361">
        <f>T3/(Q3*R3)</f>
        <v>1.7716754385964912E-8</v>
      </c>
      <c r="K65" s="361">
        <f>V3</f>
        <v>51</v>
      </c>
      <c r="L65" s="361">
        <f>X3/(U3*V3)</f>
        <v>1.0282356572258535E-8</v>
      </c>
      <c r="M65" s="361">
        <f>Z3</f>
        <v>78</v>
      </c>
      <c r="N65" s="361">
        <f>AB3/(Y3*Z3)</f>
        <v>8.7004590060145618E-9</v>
      </c>
      <c r="O65" s="361">
        <f>AD3</f>
        <v>1408</v>
      </c>
      <c r="P65" s="361">
        <f>AF3/(AC3*AD3)</f>
        <v>1.2547706351303733E-8</v>
      </c>
      <c r="Q65" s="361">
        <f>AH3</f>
        <v>1528</v>
      </c>
      <c r="R65" s="361">
        <f>AJ3/(AG3*AH3)</f>
        <v>6.9856477535614268E-9</v>
      </c>
      <c r="AI65" s="361"/>
      <c r="AJ65" s="361"/>
      <c r="AK65" s="361"/>
      <c r="AL65" s="361"/>
      <c r="AM65" s="361"/>
    </row>
    <row r="66" spans="1:39" x14ac:dyDescent="0.25">
      <c r="A66" s="361">
        <f t="shared" ref="A66:A71" si="42">B4</f>
        <v>4032</v>
      </c>
      <c r="B66" s="361">
        <f t="shared" ref="B66:B71" si="43">D4/(A4*B4)</f>
        <v>2.1736666563326716E-9</v>
      </c>
      <c r="C66" s="361">
        <f t="shared" ref="C66:C71" si="44">F4</f>
        <v>4032</v>
      </c>
      <c r="D66" s="361">
        <f t="shared" ref="D66:D71" si="45">H4/(E4*F4)</f>
        <v>1.8943736565806878E-9</v>
      </c>
      <c r="E66" s="361">
        <f t="shared" ref="E66:E72" si="46">J4</f>
        <v>90</v>
      </c>
      <c r="F66" s="361">
        <f t="shared" ref="F66:F72" si="47">L4/(I4*J4)</f>
        <v>1.9371925925925922E-8</v>
      </c>
      <c r="G66" s="361">
        <f t="shared" ref="G66:G77" si="48">N4</f>
        <v>49</v>
      </c>
      <c r="H66" s="361">
        <f t="shared" ref="H66:H77" si="49">P4/(M4*N4)</f>
        <v>8.665326130452181E-9</v>
      </c>
      <c r="I66" s="361">
        <f t="shared" ref="I66:I76" si="50">R4</f>
        <v>58</v>
      </c>
      <c r="J66" s="361">
        <f t="shared" ref="J66:J76" si="51">T4/(Q4*R4)</f>
        <v>6.4619204980842916E-9</v>
      </c>
      <c r="K66" s="361">
        <f t="shared" ref="K66:K76" si="52">V4</f>
        <v>100</v>
      </c>
      <c r="L66" s="361">
        <f t="shared" ref="L66:L76" si="53">X4/(U4*V4)</f>
        <v>5.3789479166666674E-9</v>
      </c>
      <c r="M66" s="361">
        <f t="shared" ref="M66:M76" si="54">Z4</f>
        <v>78</v>
      </c>
      <c r="N66" s="361">
        <f t="shared" ref="N66:N76" si="55">AB4/(Y4*Z4)</f>
        <v>7.8040360873694201E-9</v>
      </c>
      <c r="O66" s="361">
        <f t="shared" ref="O66:O72" si="56">AD4</f>
        <v>2944</v>
      </c>
      <c r="P66" s="361">
        <f t="shared" ref="P66:P72" si="57">AF4/(AC4*AD4)</f>
        <v>1.2151602943664353E-8</v>
      </c>
      <c r="Q66" s="361">
        <f t="shared" ref="Q66:Q72" si="58">AH4</f>
        <v>3056</v>
      </c>
      <c r="R66" s="361">
        <f t="shared" ref="R66:R72" si="59">AJ4/(AG4*AH4)</f>
        <v>9.7043896551021655E-9</v>
      </c>
    </row>
    <row r="67" spans="1:39" x14ac:dyDescent="0.25">
      <c r="A67" s="361">
        <f t="shared" si="42"/>
        <v>16256</v>
      </c>
      <c r="B67" s="361">
        <f t="shared" si="43"/>
        <v>2.440422638820538E-9</v>
      </c>
      <c r="C67" s="361">
        <f t="shared" si="44"/>
        <v>16256</v>
      </c>
      <c r="D67" s="361">
        <f t="shared" si="45"/>
        <v>1.9393368217888781E-9</v>
      </c>
      <c r="E67" s="361">
        <f t="shared" si="46"/>
        <v>306</v>
      </c>
      <c r="F67" s="361">
        <f t="shared" si="47"/>
        <v>3.1734144274993956E-8</v>
      </c>
      <c r="G67" s="361">
        <f t="shared" si="48"/>
        <v>97</v>
      </c>
      <c r="H67" s="361">
        <f t="shared" si="49"/>
        <v>6.5567999583463503E-9</v>
      </c>
      <c r="I67" s="361">
        <f t="shared" si="50"/>
        <v>213</v>
      </c>
      <c r="J67" s="361">
        <f t="shared" si="51"/>
        <v>6.5531755346896186E-9</v>
      </c>
      <c r="K67" s="361">
        <f t="shared" si="52"/>
        <v>165</v>
      </c>
      <c r="L67" s="361">
        <f t="shared" si="53"/>
        <v>4.8861737373737371E-9</v>
      </c>
      <c r="M67" s="361">
        <f t="shared" si="54"/>
        <v>204</v>
      </c>
      <c r="N67" s="361">
        <f t="shared" si="55"/>
        <v>7.0426496119281046E-9</v>
      </c>
      <c r="O67" s="361">
        <f t="shared" si="56"/>
        <v>6016</v>
      </c>
      <c r="P67" s="361">
        <f t="shared" si="57"/>
        <v>1.0341050678804974E-8</v>
      </c>
      <c r="Q67" s="361">
        <f t="shared" si="58"/>
        <v>6112</v>
      </c>
      <c r="R67" s="361">
        <f t="shared" si="59"/>
        <v>9.6402617886095887E-9</v>
      </c>
    </row>
    <row r="68" spans="1:39" x14ac:dyDescent="0.25">
      <c r="A68" s="361">
        <f t="shared" si="42"/>
        <v>65280</v>
      </c>
      <c r="B68" s="361">
        <f t="shared" si="43"/>
        <v>2.2812388301674836E-9</v>
      </c>
      <c r="C68" s="361">
        <f t="shared" si="44"/>
        <v>65280</v>
      </c>
      <c r="D68" s="361">
        <f t="shared" si="45"/>
        <v>1.9260820376327609E-9</v>
      </c>
      <c r="E68" s="361">
        <f t="shared" si="46"/>
        <v>1122</v>
      </c>
      <c r="F68" s="361">
        <f t="shared" si="47"/>
        <v>6.684561881793716E-8</v>
      </c>
      <c r="G68" s="361">
        <f t="shared" si="48"/>
        <v>193</v>
      </c>
      <c r="H68" s="361">
        <f t="shared" si="49"/>
        <v>6.0681015012621232E-9</v>
      </c>
      <c r="I68" s="361">
        <f t="shared" si="50"/>
        <v>294</v>
      </c>
      <c r="J68" s="361">
        <f t="shared" si="51"/>
        <v>6.4288577383815487E-9</v>
      </c>
      <c r="K68" s="361">
        <f t="shared" si="52"/>
        <v>518</v>
      </c>
      <c r="L68" s="361">
        <f t="shared" si="53"/>
        <v>6.1120435304108769E-9</v>
      </c>
      <c r="M68" s="361">
        <f t="shared" si="54"/>
        <v>420</v>
      </c>
      <c r="N68" s="361">
        <f t="shared" si="55"/>
        <v>6.8300634920634925E-9</v>
      </c>
      <c r="O68" s="361">
        <f t="shared" si="56"/>
        <v>12160</v>
      </c>
      <c r="P68" s="361">
        <f t="shared" si="57"/>
        <v>1.1258451005562688E-8</v>
      </c>
      <c r="Q68" s="361">
        <f t="shared" si="58"/>
        <v>12224</v>
      </c>
      <c r="R68" s="361">
        <f t="shared" si="59"/>
        <v>8.8117338143276708E-9</v>
      </c>
    </row>
    <row r="69" spans="1:39" x14ac:dyDescent="0.25">
      <c r="A69" s="361">
        <f t="shared" si="42"/>
        <v>261632</v>
      </c>
      <c r="B69" s="361">
        <f t="shared" si="43"/>
        <v>2.534800390752405E-9</v>
      </c>
      <c r="C69" s="361">
        <f t="shared" si="44"/>
        <v>261632</v>
      </c>
      <c r="D69" s="361">
        <f t="shared" si="45"/>
        <v>2.5716185647525278E-9</v>
      </c>
      <c r="E69" s="361">
        <f t="shared" si="46"/>
        <v>4290</v>
      </c>
      <c r="F69" s="361">
        <f t="shared" si="47"/>
        <v>1.3380636198818015E-7</v>
      </c>
      <c r="G69" s="361">
        <f t="shared" si="48"/>
        <v>385</v>
      </c>
      <c r="H69" s="361">
        <f t="shared" si="49"/>
        <v>5.7453169569448641E-9</v>
      </c>
      <c r="I69" s="361">
        <f t="shared" si="50"/>
        <v>828</v>
      </c>
      <c r="J69" s="361">
        <f t="shared" si="51"/>
        <v>8.1900727153784234E-9</v>
      </c>
      <c r="K69" s="361">
        <f t="shared" si="52"/>
        <v>882</v>
      </c>
      <c r="L69" s="361">
        <f t="shared" si="53"/>
        <v>6.1409099533732107E-9</v>
      </c>
      <c r="M69" s="361">
        <f t="shared" si="54"/>
        <v>750</v>
      </c>
      <c r="N69" s="361">
        <f t="shared" si="55"/>
        <v>1.721812757201646E-8</v>
      </c>
      <c r="O69" s="361">
        <f t="shared" si="56"/>
        <v>24448</v>
      </c>
      <c r="P69" s="361">
        <f t="shared" si="57"/>
        <v>1.184171560936804E-8</v>
      </c>
      <c r="Q69" s="361">
        <f t="shared" si="58"/>
        <v>24448</v>
      </c>
      <c r="R69" s="361">
        <f t="shared" si="59"/>
        <v>1.1764926565719286E-8</v>
      </c>
    </row>
    <row r="70" spans="1:39" x14ac:dyDescent="0.25">
      <c r="A70" s="361">
        <f t="shared" si="42"/>
        <v>1047552</v>
      </c>
      <c r="B70" s="361">
        <f t="shared" si="43"/>
        <v>3.8822934774359651E-9</v>
      </c>
      <c r="C70" s="361">
        <f t="shared" si="44"/>
        <v>1047552</v>
      </c>
      <c r="D70" s="361">
        <f t="shared" si="45"/>
        <v>3.6563388529877274E-9</v>
      </c>
      <c r="E70" s="361">
        <f t="shared" si="46"/>
        <v>16770</v>
      </c>
      <c r="F70" s="361">
        <f t="shared" si="47"/>
        <v>2.8624497347216485E-7</v>
      </c>
      <c r="G70" s="361">
        <f t="shared" si="48"/>
        <v>769</v>
      </c>
      <c r="H70" s="361">
        <f t="shared" si="49"/>
        <v>5.573175195100683E-9</v>
      </c>
      <c r="I70" s="361">
        <f t="shared" si="50"/>
        <v>1950</v>
      </c>
      <c r="J70" s="361">
        <f t="shared" si="51"/>
        <v>5.8516179858788555E-9</v>
      </c>
      <c r="K70" s="361">
        <f t="shared" si="52"/>
        <v>1608</v>
      </c>
      <c r="L70" s="361">
        <f t="shared" si="53"/>
        <v>6.0248957757508753E-9</v>
      </c>
      <c r="M70" s="361">
        <f t="shared" si="54"/>
        <v>1848</v>
      </c>
      <c r="N70" s="361">
        <f t="shared" si="55"/>
        <v>1.2131217306998558E-8</v>
      </c>
      <c r="O70" s="361">
        <f t="shared" si="56"/>
        <v>49024</v>
      </c>
      <c r="P70" s="361">
        <f t="shared" si="57"/>
        <v>1.1601533116740624E-8</v>
      </c>
      <c r="Q70" s="361">
        <f t="shared" si="58"/>
        <v>48896</v>
      </c>
      <c r="R70" s="361">
        <f t="shared" si="59"/>
        <v>1.2749543439608687E-8</v>
      </c>
    </row>
    <row r="71" spans="1:39" x14ac:dyDescent="0.25">
      <c r="A71" s="361">
        <f t="shared" si="42"/>
        <v>4192256</v>
      </c>
      <c r="B71" s="361">
        <f t="shared" si="43"/>
        <v>3.9279742381448877E-9</v>
      </c>
      <c r="C71" s="361">
        <f t="shared" si="44"/>
        <v>4192256</v>
      </c>
      <c r="D71" s="361">
        <f t="shared" si="45"/>
        <v>3.9706962385427639E-9</v>
      </c>
      <c r="E71" s="361">
        <f t="shared" si="46"/>
        <v>66306</v>
      </c>
      <c r="F71" s="361">
        <f t="shared" si="47"/>
        <v>5.8702074346244189E-7</v>
      </c>
      <c r="G71" s="361">
        <f t="shared" si="48"/>
        <v>1537</v>
      </c>
      <c r="H71" s="361">
        <f t="shared" si="49"/>
        <v>5.6045717440665445E-9</v>
      </c>
      <c r="I71" s="361">
        <f t="shared" si="50"/>
        <v>4026</v>
      </c>
      <c r="J71" s="361">
        <f t="shared" si="51"/>
        <v>6.7521541116998768E-9</v>
      </c>
      <c r="K71" s="361">
        <f t="shared" si="52"/>
        <v>3888</v>
      </c>
      <c r="L71" s="361">
        <f t="shared" si="53"/>
        <v>7.8345948940114889E-9</v>
      </c>
      <c r="M71" s="361">
        <f t="shared" si="54"/>
        <v>3690</v>
      </c>
      <c r="N71" s="361">
        <f t="shared" si="55"/>
        <v>1.0709909665763324E-8</v>
      </c>
      <c r="O71" s="361">
        <f t="shared" si="56"/>
        <v>98176</v>
      </c>
      <c r="P71" s="361">
        <f t="shared" si="57"/>
        <v>9.6258998602966797E-9</v>
      </c>
      <c r="Q71" s="361">
        <f t="shared" si="58"/>
        <v>97792</v>
      </c>
      <c r="R71" s="361">
        <f t="shared" si="59"/>
        <v>1.3018416155546313E-8</v>
      </c>
    </row>
    <row r="72" spans="1:39" x14ac:dyDescent="0.25">
      <c r="A72" s="361"/>
      <c r="B72" s="361"/>
      <c r="C72" s="361"/>
      <c r="D72" s="361"/>
      <c r="E72" s="361">
        <f t="shared" si="46"/>
        <v>263682</v>
      </c>
      <c r="F72" s="361">
        <f t="shared" si="47"/>
        <v>1.384319383808333E-6</v>
      </c>
      <c r="G72" s="361">
        <f t="shared" si="48"/>
        <v>3073</v>
      </c>
      <c r="H72" s="361">
        <f t="shared" si="49"/>
        <v>7.0889176382814919E-9</v>
      </c>
      <c r="I72" s="361">
        <f t="shared" si="50"/>
        <v>7868</v>
      </c>
      <c r="J72" s="361">
        <f t="shared" si="51"/>
        <v>8.8106439548083828E-9</v>
      </c>
      <c r="K72" s="361">
        <f t="shared" si="52"/>
        <v>8484</v>
      </c>
      <c r="L72" s="361">
        <f t="shared" si="53"/>
        <v>9.4613915554172846E-9</v>
      </c>
      <c r="M72" s="361">
        <f t="shared" si="54"/>
        <v>8268</v>
      </c>
      <c r="N72" s="361">
        <f t="shared" si="55"/>
        <v>1.0419660094173367E-8</v>
      </c>
      <c r="O72" s="361">
        <f t="shared" si="56"/>
        <v>196480</v>
      </c>
      <c r="P72" s="361">
        <f t="shared" si="57"/>
        <v>1.2671627085696148E-8</v>
      </c>
      <c r="Q72" s="361">
        <f t="shared" si="58"/>
        <v>195584</v>
      </c>
      <c r="R72" s="361">
        <f t="shared" si="59"/>
        <v>2.2778558339471095E-8</v>
      </c>
    </row>
    <row r="73" spans="1:39" x14ac:dyDescent="0.25">
      <c r="A73" s="361"/>
      <c r="B73" s="361"/>
      <c r="C73" s="361"/>
      <c r="D73" s="361"/>
      <c r="E73" s="361"/>
      <c r="F73" s="361"/>
      <c r="G73" s="361">
        <f t="shared" si="48"/>
        <v>6145</v>
      </c>
      <c r="H73" s="361">
        <f t="shared" si="49"/>
        <v>6.4597454578715156E-9</v>
      </c>
      <c r="I73" s="361">
        <f t="shared" si="50"/>
        <v>14840</v>
      </c>
      <c r="J73" s="361">
        <f t="shared" si="51"/>
        <v>9.0852612326622874E-9</v>
      </c>
      <c r="K73" s="361">
        <f t="shared" si="52"/>
        <v>15232</v>
      </c>
      <c r="L73" s="361">
        <f t="shared" si="53"/>
        <v>1.0239955357142858E-8</v>
      </c>
      <c r="M73" s="361">
        <f t="shared" si="54"/>
        <v>15600</v>
      </c>
      <c r="N73" s="361">
        <f t="shared" si="55"/>
        <v>1.1056852422208868E-8</v>
      </c>
      <c r="O73" s="361"/>
      <c r="P73" s="361"/>
      <c r="Q73" s="361"/>
      <c r="R73" s="361"/>
    </row>
    <row r="74" spans="1:39" x14ac:dyDescent="0.25">
      <c r="A74" s="361"/>
      <c r="B74" s="361"/>
      <c r="C74" s="361"/>
      <c r="D74" s="361"/>
      <c r="E74" s="361"/>
      <c r="F74" s="361"/>
      <c r="G74" s="361">
        <f t="shared" si="48"/>
        <v>12289</v>
      </c>
      <c r="H74" s="361">
        <f t="shared" si="49"/>
        <v>6.637114634978225E-9</v>
      </c>
      <c r="I74" s="361">
        <f t="shared" si="50"/>
        <v>33660</v>
      </c>
      <c r="J74" s="361">
        <f t="shared" si="51"/>
        <v>8.9294148117677542E-9</v>
      </c>
      <c r="K74" s="361">
        <f t="shared" si="52"/>
        <v>32153</v>
      </c>
      <c r="L74" s="361">
        <f t="shared" si="53"/>
        <v>1.1414435968993949E-8</v>
      </c>
      <c r="M74" s="361">
        <f t="shared" si="54"/>
        <v>30780</v>
      </c>
      <c r="N74" s="361">
        <f t="shared" si="55"/>
        <v>1.1299829434697856E-8</v>
      </c>
      <c r="O74" s="361"/>
      <c r="P74" s="361"/>
      <c r="Q74" s="361"/>
      <c r="R74" s="361"/>
    </row>
    <row r="75" spans="1:39" x14ac:dyDescent="0.25">
      <c r="A75" s="361"/>
      <c r="B75" s="361"/>
      <c r="C75" s="361"/>
      <c r="D75" s="361"/>
      <c r="E75" s="361"/>
      <c r="F75" s="361"/>
      <c r="G75" s="361">
        <f t="shared" si="48"/>
        <v>24577</v>
      </c>
      <c r="H75" s="361">
        <f t="shared" si="49"/>
        <v>6.7007314350784024E-9</v>
      </c>
      <c r="I75" s="361">
        <f t="shared" si="50"/>
        <v>57717</v>
      </c>
      <c r="J75" s="361">
        <f t="shared" si="51"/>
        <v>9.1423078222796124E-9</v>
      </c>
      <c r="K75" s="361">
        <f t="shared" si="52"/>
        <v>66150</v>
      </c>
      <c r="L75" s="361">
        <f t="shared" si="53"/>
        <v>1.2843063221731973E-8</v>
      </c>
      <c r="M75" s="361">
        <f t="shared" si="54"/>
        <v>60600</v>
      </c>
      <c r="N75" s="361">
        <f t="shared" si="55"/>
        <v>1.2808167216721671E-8</v>
      </c>
      <c r="O75" s="361"/>
      <c r="P75" s="361"/>
      <c r="Q75" s="361"/>
      <c r="R75" s="361"/>
    </row>
    <row r="76" spans="1:39" x14ac:dyDescent="0.25">
      <c r="A76" s="361"/>
      <c r="B76" s="361"/>
      <c r="C76" s="361"/>
      <c r="D76" s="361"/>
      <c r="E76" s="361"/>
      <c r="F76" s="361"/>
      <c r="G76" s="361">
        <f t="shared" si="48"/>
        <v>49153</v>
      </c>
      <c r="H76" s="361">
        <f t="shared" si="49"/>
        <v>6.7255263889544295E-9</v>
      </c>
      <c r="I76" s="361">
        <f t="shared" si="50"/>
        <v>115284</v>
      </c>
      <c r="J76" s="361">
        <f t="shared" si="51"/>
        <v>1.4783160548146068E-8</v>
      </c>
      <c r="K76" s="361">
        <f t="shared" si="52"/>
        <v>129472</v>
      </c>
      <c r="L76" s="361">
        <f t="shared" si="53"/>
        <v>2.0966118928686479E-8</v>
      </c>
      <c r="M76" s="361">
        <f t="shared" si="54"/>
        <v>127968</v>
      </c>
      <c r="N76" s="361">
        <f t="shared" si="55"/>
        <v>2.3050563399211616E-8</v>
      </c>
      <c r="O76" s="361"/>
      <c r="P76" s="361"/>
      <c r="Q76" s="361"/>
      <c r="R76" s="361"/>
    </row>
    <row r="77" spans="1:39" x14ac:dyDescent="0.25">
      <c r="A77" s="361"/>
      <c r="B77" s="361"/>
      <c r="C77" s="361"/>
      <c r="D77" s="361"/>
      <c r="E77" s="361"/>
      <c r="F77" s="361"/>
      <c r="G77" s="361">
        <f t="shared" si="48"/>
        <v>98305</v>
      </c>
      <c r="H77" s="361">
        <f t="shared" si="49"/>
        <v>1.0711036231062919E-8</v>
      </c>
      <c r="I77" s="361"/>
      <c r="J77" s="361"/>
      <c r="K77" s="361"/>
      <c r="L77" s="361"/>
      <c r="M77" s="361"/>
      <c r="N77" s="361"/>
      <c r="O77" s="361"/>
      <c r="P77" s="361"/>
      <c r="Q77" s="361"/>
      <c r="R77" s="361"/>
    </row>
    <row r="78" spans="1:39" x14ac:dyDescent="0.25">
      <c r="A78" s="361"/>
      <c r="B78" s="361"/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361"/>
      <c r="R78" s="361"/>
    </row>
    <row r="79" spans="1:39" x14ac:dyDescent="0.25">
      <c r="A79" s="361"/>
      <c r="B79" s="361"/>
      <c r="C79" s="361"/>
      <c r="D79" s="361"/>
      <c r="E79" s="361"/>
      <c r="F79" s="361"/>
      <c r="G79" s="361"/>
      <c r="H79" s="361"/>
      <c r="I79" s="361"/>
      <c r="J79" s="361"/>
      <c r="K79" s="361"/>
      <c r="L79" s="361"/>
      <c r="M79" s="361"/>
      <c r="N79" s="361"/>
      <c r="O79" s="361"/>
      <c r="P79" s="361"/>
      <c r="Q79" s="361"/>
      <c r="R79" s="361"/>
    </row>
    <row r="80" spans="1:39" x14ac:dyDescent="0.25">
      <c r="A80" s="361"/>
      <c r="B80" s="361"/>
      <c r="C80" s="361"/>
      <c r="D80" s="361"/>
      <c r="E80" s="361"/>
      <c r="F80" s="361"/>
      <c r="G80" s="361"/>
      <c r="H80" s="361"/>
      <c r="I80" s="361"/>
      <c r="J80" s="361"/>
      <c r="K80" s="361"/>
      <c r="L80" s="361"/>
      <c r="M80" s="361"/>
      <c r="N80" s="361"/>
      <c r="O80" s="361"/>
      <c r="P80" s="361"/>
      <c r="Q80" s="361"/>
      <c r="R80" s="361"/>
    </row>
    <row r="81" spans="1:18" x14ac:dyDescent="0.25">
      <c r="A81" s="361"/>
      <c r="B81" s="361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361"/>
      <c r="R81" s="361"/>
    </row>
    <row r="82" spans="1:18" x14ac:dyDescent="0.25">
      <c r="A82" s="361"/>
      <c r="B82" s="361"/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1"/>
      <c r="O82" s="361"/>
      <c r="P82" s="361"/>
      <c r="Q82" s="361"/>
      <c r="R82" s="361"/>
    </row>
    <row r="83" spans="1:18" x14ac:dyDescent="0.25">
      <c r="A83" s="361"/>
      <c r="B83" s="361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361"/>
      <c r="R83" s="361"/>
    </row>
    <row r="84" spans="1:18" x14ac:dyDescent="0.25">
      <c r="A84" s="361"/>
      <c r="B84" s="361"/>
      <c r="C84" s="361"/>
      <c r="D84" s="361"/>
      <c r="E84" s="361"/>
      <c r="F84" s="361"/>
      <c r="G84" s="361"/>
      <c r="H84" s="361"/>
      <c r="I84" s="361"/>
      <c r="J84" s="361"/>
      <c r="K84" s="361"/>
      <c r="L84" s="361"/>
      <c r="M84" s="361"/>
      <c r="N84" s="361"/>
      <c r="O84" s="361"/>
      <c r="P84" s="361"/>
      <c r="Q84" s="361"/>
      <c r="R84" s="361"/>
    </row>
    <row r="85" spans="1:18" x14ac:dyDescent="0.25">
      <c r="A85" s="361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1"/>
      <c r="N85" s="361"/>
      <c r="O85" s="361"/>
      <c r="P85" s="361"/>
      <c r="Q85" s="361"/>
      <c r="R85" s="361"/>
    </row>
    <row r="86" spans="1:18" x14ac:dyDescent="0.25">
      <c r="A86" s="361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1"/>
      <c r="N86" s="361"/>
      <c r="O86" s="361"/>
      <c r="P86" s="361"/>
      <c r="Q86" s="361"/>
      <c r="R86" s="361"/>
    </row>
    <row r="87" spans="1:18" x14ac:dyDescent="0.25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</row>
    <row r="88" spans="1:18" x14ac:dyDescent="0.25">
      <c r="A88" s="361"/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</row>
    <row r="89" spans="1:18" x14ac:dyDescent="0.25">
      <c r="A89" s="361"/>
      <c r="B89" s="361"/>
      <c r="C89" s="361"/>
      <c r="D89" s="361"/>
      <c r="E89" s="361"/>
      <c r="F89" s="361"/>
      <c r="G89" s="361"/>
      <c r="H89" s="361"/>
      <c r="I89" s="361"/>
      <c r="J89" s="361"/>
      <c r="K89" s="361"/>
      <c r="L89" s="361"/>
      <c r="M89" s="361"/>
      <c r="N89" s="361"/>
      <c r="O89" s="361"/>
      <c r="P89" s="361"/>
      <c r="Q89" s="361"/>
      <c r="R89" s="361"/>
    </row>
    <row r="90" spans="1:18" x14ac:dyDescent="0.25">
      <c r="A90" s="361"/>
      <c r="B90" s="361"/>
      <c r="C90" s="361"/>
      <c r="D90" s="361"/>
      <c r="E90" s="361"/>
      <c r="F90" s="361"/>
      <c r="G90" s="361"/>
      <c r="H90" s="361"/>
      <c r="I90" s="361"/>
      <c r="J90" s="361"/>
      <c r="K90" s="361"/>
      <c r="L90" s="361"/>
      <c r="M90" s="361"/>
      <c r="N90" s="361"/>
      <c r="O90" s="361"/>
      <c r="P90" s="361"/>
      <c r="Q90" s="361"/>
      <c r="R90" s="361"/>
    </row>
    <row r="91" spans="1:18" x14ac:dyDescent="0.25">
      <c r="A91" s="361"/>
      <c r="B91" s="361"/>
      <c r="C91" s="361"/>
      <c r="D91" s="361"/>
      <c r="E91" s="361"/>
      <c r="F91" s="361"/>
      <c r="G91" s="361"/>
      <c r="H91" s="361"/>
      <c r="I91" s="361"/>
      <c r="J91" s="361"/>
      <c r="K91" s="361"/>
      <c r="L91" s="361"/>
      <c r="M91" s="361"/>
      <c r="N91" s="361"/>
      <c r="O91" s="361"/>
      <c r="P91" s="361"/>
      <c r="Q91" s="361"/>
      <c r="R91" s="361"/>
    </row>
    <row r="92" spans="1:18" x14ac:dyDescent="0.25">
      <c r="A92" s="361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1"/>
      <c r="N92" s="361"/>
      <c r="O92" s="361"/>
      <c r="P92" s="361"/>
      <c r="Q92" s="361"/>
      <c r="R92" s="361"/>
    </row>
    <row r="93" spans="1:18" x14ac:dyDescent="0.25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1"/>
      <c r="N93" s="361"/>
      <c r="O93" s="361"/>
      <c r="P93" s="361"/>
      <c r="Q93" s="361"/>
      <c r="R93" s="361"/>
    </row>
    <row r="94" spans="1:18" x14ac:dyDescent="0.25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</row>
    <row r="95" spans="1:18" x14ac:dyDescent="0.25">
      <c r="A95" s="361"/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</row>
    <row r="96" spans="1:18" x14ac:dyDescent="0.25">
      <c r="A96" s="361"/>
      <c r="B96" s="361"/>
      <c r="C96" s="361"/>
      <c r="D96" s="361"/>
      <c r="E96" s="361"/>
      <c r="F96" s="361"/>
      <c r="G96" s="361"/>
      <c r="H96" s="361"/>
      <c r="I96" s="361"/>
      <c r="J96" s="361"/>
      <c r="K96" s="361"/>
      <c r="L96" s="361"/>
      <c r="M96" s="361"/>
      <c r="N96" s="361"/>
      <c r="O96" s="361"/>
      <c r="P96" s="361"/>
      <c r="Q96" s="361"/>
      <c r="R96" s="361"/>
    </row>
    <row r="97" spans="1:18" x14ac:dyDescent="0.25">
      <c r="A97" s="361"/>
      <c r="B97" s="361"/>
      <c r="C97" s="361"/>
      <c r="D97" s="361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</row>
    <row r="98" spans="1:18" x14ac:dyDescent="0.25">
      <c r="A98" s="361"/>
      <c r="B98" s="361"/>
      <c r="C98" s="361"/>
      <c r="D98" s="361"/>
      <c r="E98" s="361"/>
      <c r="F98" s="361"/>
      <c r="G98" s="361"/>
      <c r="H98" s="361"/>
      <c r="I98" s="361"/>
      <c r="J98" s="361"/>
      <c r="K98" s="361"/>
      <c r="L98" s="361"/>
      <c r="M98" s="361"/>
      <c r="N98" s="361"/>
      <c r="O98" s="361"/>
      <c r="P98" s="361"/>
      <c r="Q98" s="361"/>
      <c r="R98" s="361"/>
    </row>
    <row r="99" spans="1:18" x14ac:dyDescent="0.25">
      <c r="A99" s="361"/>
      <c r="B99" s="361"/>
      <c r="C99" s="361"/>
      <c r="D99" s="361"/>
      <c r="E99" s="361"/>
      <c r="F99" s="361"/>
      <c r="G99" s="361"/>
      <c r="H99" s="361"/>
      <c r="I99" s="361"/>
      <c r="J99" s="361"/>
      <c r="K99" s="361"/>
      <c r="L99" s="361"/>
      <c r="M99" s="361"/>
      <c r="N99" s="361"/>
      <c r="O99" s="361"/>
      <c r="P99" s="361"/>
      <c r="Q99" s="361"/>
      <c r="R99" s="361"/>
    </row>
    <row r="100" spans="1:18" x14ac:dyDescent="0.25">
      <c r="A100" s="361"/>
      <c r="B100" s="361"/>
      <c r="C100" s="361"/>
      <c r="D100" s="361"/>
      <c r="E100" s="361"/>
      <c r="F100" s="361"/>
      <c r="G100" s="361"/>
      <c r="H100" s="361"/>
      <c r="I100" s="361"/>
      <c r="J100" s="361"/>
      <c r="K100" s="361"/>
      <c r="L100" s="361"/>
      <c r="M100" s="361"/>
      <c r="N100" s="361"/>
      <c r="O100" s="361"/>
      <c r="P100" s="361"/>
      <c r="Q100" s="361"/>
      <c r="R100" s="361"/>
    </row>
    <row r="101" spans="1:18" x14ac:dyDescent="0.25">
      <c r="A101" s="361"/>
      <c r="B101" s="361"/>
      <c r="C101" s="361"/>
      <c r="D101" s="361"/>
      <c r="E101" s="361"/>
      <c r="F101" s="361"/>
      <c r="G101" s="361"/>
      <c r="H101" s="361"/>
      <c r="I101" s="361"/>
      <c r="J101" s="361"/>
      <c r="K101" s="361"/>
      <c r="L101" s="361"/>
      <c r="M101" s="361"/>
      <c r="N101" s="361"/>
      <c r="O101" s="361"/>
      <c r="P101" s="361"/>
      <c r="Q101" s="361"/>
      <c r="R101" s="361"/>
    </row>
    <row r="102" spans="1:18" x14ac:dyDescent="0.25">
      <c r="A102" s="361"/>
      <c r="B102" s="361"/>
      <c r="C102" s="361"/>
      <c r="D102" s="361"/>
      <c r="E102" s="361"/>
      <c r="F102" s="361"/>
      <c r="G102" s="361"/>
      <c r="H102" s="361"/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</row>
    <row r="103" spans="1:18" x14ac:dyDescent="0.25">
      <c r="A103" s="361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1"/>
      <c r="N103" s="361"/>
      <c r="O103" s="361"/>
      <c r="P103" s="361"/>
      <c r="Q103" s="361"/>
      <c r="R103" s="361"/>
    </row>
    <row r="104" spans="1:18" x14ac:dyDescent="0.25">
      <c r="A104" s="361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</row>
    <row r="105" spans="1:18" x14ac:dyDescent="0.25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</row>
    <row r="106" spans="1:18" x14ac:dyDescent="0.25">
      <c r="A106" s="361"/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</row>
    <row r="107" spans="1:18" x14ac:dyDescent="0.25">
      <c r="A107" s="361"/>
      <c r="B107" s="361"/>
      <c r="C107" s="361"/>
      <c r="D107" s="361"/>
      <c r="E107" s="361"/>
      <c r="F107" s="361"/>
      <c r="G107" s="361"/>
      <c r="H107" s="361"/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</row>
    <row r="108" spans="1:18" x14ac:dyDescent="0.25">
      <c r="A108" s="361"/>
      <c r="B108" s="361"/>
      <c r="C108" s="361"/>
      <c r="D108" s="361"/>
      <c r="E108" s="361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</row>
    <row r="109" spans="1:18" x14ac:dyDescent="0.25">
      <c r="A109" s="361"/>
      <c r="B109" s="361"/>
      <c r="C109" s="361"/>
      <c r="D109" s="361"/>
      <c r="E109" s="361"/>
      <c r="F109" s="361"/>
      <c r="G109" s="361"/>
      <c r="H109" s="361"/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</row>
    <row r="110" spans="1:18" x14ac:dyDescent="0.25">
      <c r="A110" s="361"/>
      <c r="B110" s="361"/>
      <c r="C110" s="361"/>
      <c r="D110" s="361"/>
      <c r="E110" s="361"/>
      <c r="F110" s="361"/>
      <c r="G110" s="361"/>
      <c r="H110" s="361"/>
      <c r="I110" s="361"/>
      <c r="J110" s="361"/>
      <c r="K110" s="361"/>
      <c r="L110" s="361"/>
      <c r="M110" s="361"/>
      <c r="N110" s="361"/>
      <c r="O110" s="361"/>
      <c r="P110" s="361"/>
      <c r="Q110" s="361"/>
      <c r="R110" s="361"/>
    </row>
    <row r="111" spans="1:18" x14ac:dyDescent="0.25">
      <c r="A111" s="361"/>
      <c r="B111" s="361"/>
      <c r="C111" s="361"/>
      <c r="D111" s="361"/>
      <c r="E111" s="361"/>
      <c r="F111" s="361"/>
      <c r="G111" s="361"/>
      <c r="H111" s="361"/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</row>
    <row r="112" spans="1:18" x14ac:dyDescent="0.25">
      <c r="A112" s="361"/>
      <c r="B112" s="361"/>
      <c r="C112" s="361"/>
      <c r="D112" s="361"/>
      <c r="E112" s="361"/>
      <c r="F112" s="361"/>
      <c r="G112" s="361"/>
      <c r="H112" s="361"/>
      <c r="I112" s="361"/>
      <c r="J112" s="361"/>
      <c r="K112" s="361"/>
      <c r="L112" s="361"/>
      <c r="M112" s="361"/>
      <c r="N112" s="361"/>
      <c r="O112" s="361"/>
      <c r="P112" s="361"/>
      <c r="Q112" s="361"/>
      <c r="R112" s="361"/>
    </row>
    <row r="113" spans="1:18" x14ac:dyDescent="0.25">
      <c r="A113" s="361"/>
      <c r="B113" s="361"/>
      <c r="C113" s="361"/>
      <c r="D113" s="361"/>
      <c r="E113" s="361"/>
      <c r="F113" s="361"/>
      <c r="G113" s="361"/>
      <c r="H113" s="361"/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</row>
    <row r="114" spans="1:18" x14ac:dyDescent="0.25">
      <c r="A114" s="361"/>
      <c r="B114" s="361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</row>
    <row r="115" spans="1:18" x14ac:dyDescent="0.25">
      <c r="A115" s="361"/>
      <c r="B115" s="361"/>
      <c r="C115" s="361"/>
      <c r="D115" s="361"/>
      <c r="E115" s="361"/>
      <c r="F115" s="361"/>
      <c r="G115" s="361"/>
      <c r="H115" s="361"/>
      <c r="I115" s="361"/>
      <c r="J115" s="361"/>
      <c r="K115" s="361"/>
      <c r="L115" s="361"/>
      <c r="M115" s="361"/>
      <c r="N115" s="361"/>
      <c r="O115" s="361"/>
      <c r="P115" s="361"/>
      <c r="Q115" s="361"/>
      <c r="R115" s="361"/>
    </row>
    <row r="116" spans="1:18" x14ac:dyDescent="0.25">
      <c r="A116" s="361"/>
      <c r="B116" s="361"/>
      <c r="C116" s="361"/>
      <c r="D116" s="361"/>
      <c r="E116" s="361"/>
      <c r="F116" s="361"/>
      <c r="G116" s="361"/>
      <c r="H116" s="361"/>
      <c r="I116" s="361"/>
      <c r="J116" s="361"/>
      <c r="K116" s="361"/>
      <c r="L116" s="361"/>
      <c r="M116" s="361"/>
      <c r="N116" s="361"/>
      <c r="O116" s="361"/>
      <c r="P116" s="361"/>
      <c r="Q116" s="361"/>
      <c r="R116" s="361"/>
    </row>
    <row r="117" spans="1:18" x14ac:dyDescent="0.25">
      <c r="A117" s="361"/>
      <c r="B117" s="361"/>
      <c r="C117" s="361"/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</row>
    <row r="118" spans="1:18" x14ac:dyDescent="0.25">
      <c r="A118" s="361"/>
      <c r="B118" s="361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1"/>
      <c r="N118" s="361"/>
      <c r="O118" s="361"/>
      <c r="P118" s="361"/>
      <c r="Q118" s="361"/>
      <c r="R118" s="361"/>
    </row>
    <row r="119" spans="1:18" x14ac:dyDescent="0.25">
      <c r="A119" s="361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1"/>
      <c r="N119" s="361"/>
      <c r="O119" s="361"/>
      <c r="P119" s="361"/>
      <c r="Q119" s="361"/>
      <c r="R119" s="361"/>
    </row>
    <row r="120" spans="1:18" x14ac:dyDescent="0.25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</row>
    <row r="121" spans="1:18" x14ac:dyDescent="0.25">
      <c r="A121" s="361"/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</row>
    <row r="122" spans="1:18" x14ac:dyDescent="0.25">
      <c r="A122" s="361"/>
      <c r="B122" s="361"/>
      <c r="C122" s="361"/>
      <c r="D122" s="361"/>
      <c r="E122" s="361"/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</row>
  </sheetData>
  <mergeCells count="9">
    <mergeCell ref="Y1:AB1"/>
    <mergeCell ref="AC1:AF1"/>
    <mergeCell ref="AG1:AJ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6"/>
  <sheetViews>
    <sheetView topLeftCell="I76" workbookViewId="0">
      <selection activeCell="V93" sqref="V93"/>
    </sheetView>
  </sheetViews>
  <sheetFormatPr defaultRowHeight="15" x14ac:dyDescent="0.25"/>
  <cols>
    <col min="2" max="2" width="12" bestFit="1" customWidth="1"/>
    <col min="3" max="3" width="12" style="361" bestFit="1" customWidth="1"/>
    <col min="5" max="5" width="12" bestFit="1" customWidth="1"/>
    <col min="8" max="8" width="12" style="361" bestFit="1" customWidth="1"/>
    <col min="10" max="10" width="12" bestFit="1" customWidth="1"/>
    <col min="13" max="13" width="9.140625" style="361"/>
    <col min="15" max="15" width="12" bestFit="1" customWidth="1"/>
    <col min="18" max="18" width="9.140625" style="361"/>
    <col min="20" max="20" width="12" bestFit="1" customWidth="1"/>
    <col min="23" max="23" width="9.140625" style="361"/>
    <col min="25" max="25" width="12" bestFit="1" customWidth="1"/>
    <col min="28" max="28" width="9.140625" style="361"/>
    <col min="30" max="30" width="12" bestFit="1" customWidth="1"/>
    <col min="33" max="33" width="9.140625" style="361"/>
    <col min="38" max="38" width="9.140625" style="361"/>
    <col min="43" max="43" width="9.140625" style="361"/>
  </cols>
  <sheetData>
    <row r="1" spans="1:45" x14ac:dyDescent="0.25">
      <c r="A1" s="363" t="s">
        <v>38</v>
      </c>
      <c r="B1" s="363"/>
      <c r="C1" s="363"/>
      <c r="D1" s="363"/>
      <c r="E1" s="363"/>
      <c r="F1" s="363" t="s">
        <v>41</v>
      </c>
      <c r="G1" s="363"/>
      <c r="H1" s="363"/>
      <c r="I1" s="363"/>
      <c r="J1" s="363"/>
      <c r="K1" s="363" t="s">
        <v>48</v>
      </c>
      <c r="L1" s="363"/>
      <c r="M1" s="363"/>
      <c r="N1" s="363"/>
      <c r="O1" s="363"/>
      <c r="P1" s="363" t="s">
        <v>42</v>
      </c>
      <c r="Q1" s="363"/>
      <c r="R1" s="363"/>
      <c r="S1" s="363"/>
      <c r="T1" s="363"/>
      <c r="U1" s="363" t="s">
        <v>43</v>
      </c>
      <c r="V1" s="363"/>
      <c r="W1" s="363"/>
      <c r="X1" s="363"/>
      <c r="Y1" s="363"/>
      <c r="Z1" s="363" t="s">
        <v>44</v>
      </c>
      <c r="AA1" s="363"/>
      <c r="AB1" s="363"/>
      <c r="AC1" s="363"/>
      <c r="AD1" s="363"/>
      <c r="AE1" s="363" t="s">
        <v>45</v>
      </c>
      <c r="AF1" s="363"/>
      <c r="AG1" s="363"/>
      <c r="AH1" s="363"/>
      <c r="AI1" s="363"/>
      <c r="AJ1" s="363" t="s">
        <v>46</v>
      </c>
      <c r="AK1" s="363"/>
      <c r="AL1" s="363"/>
      <c r="AM1" s="363"/>
      <c r="AN1" s="363"/>
      <c r="AO1" s="363" t="s">
        <v>47</v>
      </c>
      <c r="AP1" s="363"/>
      <c r="AQ1" s="363"/>
      <c r="AR1" s="363"/>
      <c r="AS1" s="363"/>
    </row>
    <row r="2" spans="1:45" x14ac:dyDescent="0.25">
      <c r="A2" s="361" t="s">
        <v>0</v>
      </c>
      <c r="B2" s="361" t="s">
        <v>19</v>
      </c>
      <c r="C2" s="361" t="s">
        <v>73</v>
      </c>
      <c r="D2" s="361" t="s">
        <v>39</v>
      </c>
      <c r="E2" s="361" t="s">
        <v>40</v>
      </c>
      <c r="F2" s="361" t="s">
        <v>0</v>
      </c>
      <c r="G2" s="361" t="s">
        <v>19</v>
      </c>
      <c r="H2" s="361" t="s">
        <v>73</v>
      </c>
      <c r="I2" s="361" t="s">
        <v>39</v>
      </c>
      <c r="J2" s="361" t="s">
        <v>40</v>
      </c>
      <c r="K2" s="361" t="s">
        <v>0</v>
      </c>
      <c r="L2" s="361" t="s">
        <v>19</v>
      </c>
      <c r="M2" s="361" t="s">
        <v>73</v>
      </c>
      <c r="N2" s="361" t="s">
        <v>39</v>
      </c>
      <c r="O2" s="361" t="s">
        <v>40</v>
      </c>
      <c r="P2" s="361" t="s">
        <v>0</v>
      </c>
      <c r="Q2" s="361" t="s">
        <v>19</v>
      </c>
      <c r="R2" s="361" t="s">
        <v>73</v>
      </c>
      <c r="S2" s="361" t="s">
        <v>39</v>
      </c>
      <c r="T2" s="361" t="s">
        <v>40</v>
      </c>
      <c r="U2" s="361" t="s">
        <v>0</v>
      </c>
      <c r="V2" s="361" t="s">
        <v>19</v>
      </c>
      <c r="W2" s="361" t="s">
        <v>73</v>
      </c>
      <c r="X2" s="361" t="s">
        <v>39</v>
      </c>
      <c r="Y2" s="361" t="s">
        <v>40</v>
      </c>
      <c r="Z2" s="361" t="s">
        <v>0</v>
      </c>
      <c r="AA2" s="361" t="s">
        <v>19</v>
      </c>
      <c r="AB2" s="361" t="s">
        <v>73</v>
      </c>
      <c r="AC2" s="361" t="s">
        <v>39</v>
      </c>
      <c r="AD2" s="361" t="s">
        <v>40</v>
      </c>
      <c r="AE2" s="361" t="s">
        <v>0</v>
      </c>
      <c r="AF2" s="361" t="s">
        <v>19</v>
      </c>
      <c r="AG2" s="361" t="s">
        <v>73</v>
      </c>
      <c r="AH2" s="361" t="s">
        <v>39</v>
      </c>
      <c r="AI2" s="361" t="s">
        <v>40</v>
      </c>
      <c r="AJ2" s="361" t="s">
        <v>0</v>
      </c>
      <c r="AK2" s="361" t="s">
        <v>19</v>
      </c>
      <c r="AL2" s="361" t="s">
        <v>73</v>
      </c>
      <c r="AM2" s="361" t="s">
        <v>39</v>
      </c>
      <c r="AN2" s="361" t="s">
        <v>40</v>
      </c>
      <c r="AO2" s="361" t="s">
        <v>0</v>
      </c>
      <c r="AP2" s="361" t="s">
        <v>19</v>
      </c>
      <c r="AQ2" s="361" t="s">
        <v>73</v>
      </c>
      <c r="AR2" s="361" t="s">
        <v>39</v>
      </c>
      <c r="AS2" s="361" t="s">
        <v>40</v>
      </c>
    </row>
    <row r="3" spans="1:45" x14ac:dyDescent="0.25">
      <c r="A3" s="361">
        <f>CRH!A2</f>
        <v>32</v>
      </c>
      <c r="B3" s="361">
        <f>CRH!B2</f>
        <v>992</v>
      </c>
      <c r="C3" s="361">
        <v>3</v>
      </c>
      <c r="D3" s="361">
        <v>54</v>
      </c>
      <c r="E3" s="361">
        <f>CRH!E2</f>
        <v>2.7762333333333334E-5</v>
      </c>
      <c r="F3" s="361">
        <f>CRE!A2</f>
        <v>32</v>
      </c>
      <c r="G3" s="361">
        <f>CRE!B2</f>
        <v>992</v>
      </c>
      <c r="H3" s="361">
        <v>3</v>
      </c>
      <c r="I3" s="361">
        <v>52</v>
      </c>
      <c r="J3" s="361">
        <f>CRE!E2</f>
        <v>3.8645166666666667E-5</v>
      </c>
      <c r="K3" s="361">
        <f>CD!A2</f>
        <v>6</v>
      </c>
      <c r="L3" s="361">
        <f>CD!B2</f>
        <v>30</v>
      </c>
      <c r="M3" s="361">
        <v>6</v>
      </c>
      <c r="N3" s="361">
        <v>11</v>
      </c>
      <c r="O3" s="361">
        <f>CD!E2</f>
        <v>6.9961066666666658E-6</v>
      </c>
      <c r="P3" s="361">
        <f>AK!A2</f>
        <v>18</v>
      </c>
      <c r="Q3" s="361">
        <f>AK!B2</f>
        <v>25</v>
      </c>
      <c r="R3" s="361">
        <v>7</v>
      </c>
      <c r="S3" s="361">
        <v>9</v>
      </c>
      <c r="T3" s="361">
        <f>AK!H2</f>
        <v>2.032203333333333E-5</v>
      </c>
      <c r="U3" s="361">
        <f>'GenRmf long'!C2</f>
        <v>16</v>
      </c>
      <c r="V3" s="361">
        <f>'GenRmf long'!D2</f>
        <v>38</v>
      </c>
      <c r="W3" s="361">
        <v>7</v>
      </c>
      <c r="X3" s="361">
        <v>10</v>
      </c>
      <c r="Y3" s="361">
        <f>'GenRmf long'!G2</f>
        <v>1.2326466666666666E-5</v>
      </c>
      <c r="Z3" s="361">
        <f>'GenRmf flat'!C2</f>
        <v>18</v>
      </c>
      <c r="AA3" s="361">
        <f>'GenRmf flat'!D2</f>
        <v>51</v>
      </c>
      <c r="AB3" s="361">
        <v>6</v>
      </c>
      <c r="AC3" s="361">
        <v>9</v>
      </c>
      <c r="AD3" s="361">
        <f>'GenRmf flat'!G2</f>
        <v>1.4880610000000002E-5</v>
      </c>
      <c r="AE3" s="361">
        <f>'GenRmf Square'!C2</f>
        <v>27</v>
      </c>
      <c r="AF3" s="361">
        <f>'GenRmf Square'!D2</f>
        <v>78</v>
      </c>
      <c r="AG3" s="361">
        <v>8</v>
      </c>
      <c r="AH3">
        <v>16</v>
      </c>
      <c r="AI3" s="362">
        <f>'GenRmf Square'!G2</f>
        <v>2.1654633333333334E-5</v>
      </c>
      <c r="AJ3" s="361">
        <f>'Wash long'!C2</f>
        <v>258</v>
      </c>
      <c r="AK3" s="361">
        <f>'Wash long'!D2</f>
        <v>1408</v>
      </c>
      <c r="AL3" s="361">
        <v>3</v>
      </c>
      <c r="AM3" s="361">
        <v>311</v>
      </c>
      <c r="AN3" s="361">
        <f>'Wash long'!G2</f>
        <v>7.3958866666666654E-5</v>
      </c>
      <c r="AO3" s="361">
        <f>'Wash wide'!C2</f>
        <v>258</v>
      </c>
      <c r="AP3" s="361">
        <f>'Wash wide'!D2</f>
        <v>1528</v>
      </c>
      <c r="AQ3" s="361">
        <v>3</v>
      </c>
      <c r="AR3" s="361">
        <v>219</v>
      </c>
      <c r="AS3" s="361">
        <f>'Wash wide'!F2</f>
        <v>2.6485300000000001E-4</v>
      </c>
    </row>
    <row r="4" spans="1:45" x14ac:dyDescent="0.25">
      <c r="A4" s="361">
        <f>CRH!A3</f>
        <v>64</v>
      </c>
      <c r="B4" s="361">
        <f>CRH!B3</f>
        <v>4032</v>
      </c>
      <c r="C4" s="361">
        <v>3</v>
      </c>
      <c r="D4" s="361">
        <v>119</v>
      </c>
      <c r="E4" s="361">
        <f>CRH!E3</f>
        <v>8.41754E-5</v>
      </c>
      <c r="F4" s="361">
        <f>CRE!A3</f>
        <v>64</v>
      </c>
      <c r="G4" s="361">
        <f>CRE!B3</f>
        <v>4032</v>
      </c>
      <c r="H4" s="361">
        <v>3</v>
      </c>
      <c r="I4" s="361">
        <v>113</v>
      </c>
      <c r="J4" s="361">
        <f>CRE!E3</f>
        <v>1.17157E-4</v>
      </c>
      <c r="K4" s="361">
        <f>CD!A3</f>
        <v>10</v>
      </c>
      <c r="L4" s="361">
        <f>CD!B3</f>
        <v>90</v>
      </c>
      <c r="M4" s="361">
        <v>10</v>
      </c>
      <c r="N4" s="361">
        <v>38</v>
      </c>
      <c r="O4" s="361">
        <f>CD!E3</f>
        <v>2.7318133333333332E-5</v>
      </c>
      <c r="P4" s="361">
        <f>AK!A3</f>
        <v>34</v>
      </c>
      <c r="Q4" s="361">
        <f>AK!B3</f>
        <v>49</v>
      </c>
      <c r="R4" s="361">
        <v>13</v>
      </c>
      <c r="S4" s="361">
        <v>17</v>
      </c>
      <c r="T4" s="361">
        <f>AK!H3</f>
        <v>4.3087100000000003E-5</v>
      </c>
      <c r="U4" s="361">
        <f>'GenRmf long'!C3</f>
        <v>24</v>
      </c>
      <c r="V4" s="361">
        <f>'GenRmf long'!D3</f>
        <v>58</v>
      </c>
      <c r="W4" s="361">
        <v>5</v>
      </c>
      <c r="X4" s="361">
        <v>10</v>
      </c>
      <c r="Y4" s="361">
        <f>'GenRmf long'!G3</f>
        <v>1.1771233333333333E-5</v>
      </c>
      <c r="Z4" s="361">
        <f>'GenRmf flat'!C3</f>
        <v>32</v>
      </c>
      <c r="AA4" s="361">
        <f>'GenRmf flat'!D3</f>
        <v>100</v>
      </c>
      <c r="AB4" s="361">
        <v>8</v>
      </c>
      <c r="AC4" s="361">
        <v>16</v>
      </c>
      <c r="AD4" s="361">
        <f>'GenRmf flat'!G3</f>
        <v>2.1543566666666668E-5</v>
      </c>
      <c r="AE4" s="361">
        <f>'GenRmf Square'!C3</f>
        <v>27</v>
      </c>
      <c r="AF4" s="361">
        <f>'GenRmf Square'!D3</f>
        <v>78</v>
      </c>
      <c r="AG4" s="361">
        <v>8</v>
      </c>
      <c r="AH4" s="361">
        <v>16</v>
      </c>
      <c r="AI4" s="362">
        <f>'GenRmf Square'!G3</f>
        <v>1.9877833333333331E-5</v>
      </c>
      <c r="AJ4" s="361">
        <f>'Wash long'!C3</f>
        <v>514</v>
      </c>
      <c r="AK4" s="361">
        <f>'Wash long'!D3</f>
        <v>2944</v>
      </c>
      <c r="AL4" s="361">
        <v>7</v>
      </c>
      <c r="AM4" s="361">
        <v>623</v>
      </c>
      <c r="AN4" s="361">
        <f>'Wash long'!G3</f>
        <v>3.9244833333333331E-4</v>
      </c>
      <c r="AO4" s="361">
        <f>'Wash wide'!C3</f>
        <v>514</v>
      </c>
      <c r="AP4" s="361">
        <f>'Wash wide'!D3</f>
        <v>3056</v>
      </c>
      <c r="AQ4" s="361">
        <v>11</v>
      </c>
      <c r="AR4" s="361">
        <v>532</v>
      </c>
      <c r="AS4" s="361">
        <f>'Wash wide'!F3</f>
        <v>9.4147633333333328E-4</v>
      </c>
    </row>
    <row r="5" spans="1:45" x14ac:dyDescent="0.25">
      <c r="A5" s="361">
        <f>CRH!A4</f>
        <v>128</v>
      </c>
      <c r="B5" s="361">
        <f>CRH!B4</f>
        <v>16256</v>
      </c>
      <c r="C5" s="361">
        <v>3</v>
      </c>
      <c r="D5" s="361">
        <v>249</v>
      </c>
      <c r="E5" s="361">
        <f>CRH!E4</f>
        <v>2.8972733333333336E-4</v>
      </c>
      <c r="F5" s="361">
        <f>CRE!A4</f>
        <v>128</v>
      </c>
      <c r="G5" s="361">
        <f>CRE!B4</f>
        <v>16256</v>
      </c>
      <c r="H5" s="361">
        <v>3</v>
      </c>
      <c r="I5" s="361">
        <v>237</v>
      </c>
      <c r="J5" s="361">
        <f>CRE!E4</f>
        <v>2.1721266666666666E-4</v>
      </c>
      <c r="K5" s="361">
        <f>CD!A4</f>
        <v>18</v>
      </c>
      <c r="L5" s="361">
        <f>CD!B4</f>
        <v>306</v>
      </c>
      <c r="M5" s="361">
        <v>18</v>
      </c>
      <c r="N5" s="361">
        <v>159</v>
      </c>
      <c r="O5" s="361">
        <f>CD!E4</f>
        <v>1.0905033333333334E-4</v>
      </c>
      <c r="P5" s="361">
        <f>AK!A4</f>
        <v>66</v>
      </c>
      <c r="Q5" s="361">
        <f>AK!B4</f>
        <v>97</v>
      </c>
      <c r="R5" s="361">
        <v>25</v>
      </c>
      <c r="S5" s="361">
        <v>33</v>
      </c>
      <c r="T5" s="361">
        <f>AK!H4</f>
        <v>1.1338133333333332E-4</v>
      </c>
      <c r="U5" s="361">
        <f>'GenRmf long'!C4</f>
        <v>72</v>
      </c>
      <c r="V5" s="361">
        <f>'GenRmf long'!D4</f>
        <v>213</v>
      </c>
      <c r="W5" s="361">
        <v>13</v>
      </c>
      <c r="X5" s="361">
        <v>40</v>
      </c>
      <c r="Y5" s="361">
        <f>'GenRmf long'!G4</f>
        <v>8.2176500000000002E-5</v>
      </c>
      <c r="Z5" s="361">
        <f>'GenRmf flat'!C4</f>
        <v>50</v>
      </c>
      <c r="AA5" s="361">
        <f>'GenRmf flat'!D4</f>
        <v>165</v>
      </c>
      <c r="AB5" s="361">
        <v>12</v>
      </c>
      <c r="AC5" s="361">
        <v>25</v>
      </c>
      <c r="AD5" s="361">
        <f>'GenRmf flat'!G4</f>
        <v>4.6196500000000004E-5</v>
      </c>
      <c r="AE5" s="361">
        <f>'GenRmf Square'!C4</f>
        <v>64</v>
      </c>
      <c r="AF5" s="361">
        <f>'GenRmf Square'!D4</f>
        <v>204</v>
      </c>
      <c r="AG5" s="361">
        <v>12</v>
      </c>
      <c r="AH5" s="361">
        <v>41</v>
      </c>
      <c r="AI5" s="362">
        <f>'GenRmf Square'!G4</f>
        <v>7.0405300000000008E-5</v>
      </c>
      <c r="AJ5" s="361">
        <f>'Wash long'!C4</f>
        <v>1026</v>
      </c>
      <c r="AK5" s="361">
        <f>'Wash long'!D4</f>
        <v>6016</v>
      </c>
      <c r="AL5" s="361">
        <v>19</v>
      </c>
      <c r="AM5" s="361">
        <v>1272</v>
      </c>
      <c r="AN5" s="361">
        <f>'Wash long'!G4</f>
        <v>2.0828400000000003E-3</v>
      </c>
      <c r="AO5" s="361">
        <f>'Wash wide'!C4</f>
        <v>1026</v>
      </c>
      <c r="AP5" s="361">
        <f>'Wash wide'!D4</f>
        <v>6112</v>
      </c>
      <c r="AQ5" s="361">
        <v>11</v>
      </c>
      <c r="AR5" s="361">
        <v>1061</v>
      </c>
      <c r="AS5" s="361">
        <f>'Wash wide'!F4</f>
        <v>2.1687933333333332E-3</v>
      </c>
    </row>
    <row r="6" spans="1:45" x14ac:dyDescent="0.25">
      <c r="A6" s="361">
        <f>CRH!A5</f>
        <v>256</v>
      </c>
      <c r="B6" s="361">
        <f>CRH!B5</f>
        <v>65280</v>
      </c>
      <c r="C6" s="361">
        <v>3</v>
      </c>
      <c r="D6" s="361">
        <v>487</v>
      </c>
      <c r="E6" s="361">
        <f>CRH!E5</f>
        <v>1.2224333333333334E-3</v>
      </c>
      <c r="F6" s="361">
        <f>CRE!A5</f>
        <v>256</v>
      </c>
      <c r="G6" s="361">
        <f>CRE!B5</f>
        <v>65280</v>
      </c>
      <c r="H6" s="361">
        <v>3</v>
      </c>
      <c r="I6" s="361">
        <v>501</v>
      </c>
      <c r="J6" s="361">
        <f>CRE!E5</f>
        <v>9.6946066666666675E-4</v>
      </c>
      <c r="K6" s="361">
        <f>CD!A5</f>
        <v>34</v>
      </c>
      <c r="L6" s="361">
        <f>CD!B5</f>
        <v>1122</v>
      </c>
      <c r="M6" s="361">
        <v>33</v>
      </c>
      <c r="N6" s="361">
        <v>711</v>
      </c>
      <c r="O6" s="361">
        <f>CD!E5</f>
        <v>5.014986666666666E-4</v>
      </c>
      <c r="P6" s="361">
        <f>AK!A5</f>
        <v>130</v>
      </c>
      <c r="Q6" s="361">
        <f>AK!B5</f>
        <v>193</v>
      </c>
      <c r="R6" s="361">
        <v>49</v>
      </c>
      <c r="S6" s="361">
        <v>65</v>
      </c>
      <c r="T6" s="361">
        <f>AK!H5</f>
        <v>3.7645733333333334E-4</v>
      </c>
      <c r="U6" s="361">
        <f>'GenRmf long'!C5</f>
        <v>99</v>
      </c>
      <c r="V6" s="361">
        <f>'GenRmf long'!D5</f>
        <v>294</v>
      </c>
      <c r="W6" s="361">
        <v>17</v>
      </c>
      <c r="X6" s="361">
        <v>57</v>
      </c>
      <c r="Y6" s="361">
        <f>'GenRmf long'!G5</f>
        <v>1.3614633333333331E-4</v>
      </c>
      <c r="Z6" s="361">
        <f>'GenRmf flat'!C5</f>
        <v>147</v>
      </c>
      <c r="AA6" s="361">
        <f>'GenRmf flat'!D5</f>
        <v>518</v>
      </c>
      <c r="AB6" s="361">
        <v>23</v>
      </c>
      <c r="AC6" s="361">
        <v>93</v>
      </c>
      <c r="AD6" s="361">
        <f>'GenRmf flat'!G5</f>
        <v>2.7240400000000002E-4</v>
      </c>
      <c r="AE6" s="361">
        <f>'GenRmf Square'!C5</f>
        <v>125</v>
      </c>
      <c r="AF6" s="361">
        <f>'GenRmf Square'!D5</f>
        <v>420</v>
      </c>
      <c r="AG6" s="361">
        <v>19</v>
      </c>
      <c r="AH6" s="361">
        <v>78</v>
      </c>
      <c r="AI6" s="362">
        <f>'GenRmf Square'!G5</f>
        <v>1.9222633333333333E-4</v>
      </c>
      <c r="AJ6" s="361">
        <f>'Wash long'!C5</f>
        <v>2050</v>
      </c>
      <c r="AK6" s="361">
        <f>'Wash long'!D5</f>
        <v>12160</v>
      </c>
      <c r="AL6" s="361">
        <v>28</v>
      </c>
      <c r="AM6" s="361">
        <v>2495</v>
      </c>
      <c r="AN6" s="361">
        <f>'Wash long'!G5</f>
        <v>7.4316433333333322E-3</v>
      </c>
      <c r="AO6" s="361">
        <f>'Wash wide'!C5</f>
        <v>2050</v>
      </c>
      <c r="AP6" s="361">
        <f>'Wash wide'!D5</f>
        <v>12224</v>
      </c>
      <c r="AQ6" s="361">
        <v>9</v>
      </c>
      <c r="AR6" s="361">
        <v>1984</v>
      </c>
      <c r="AS6" s="361">
        <f>'Wash wide'!F5</f>
        <v>4.2297599999999999E-3</v>
      </c>
    </row>
    <row r="7" spans="1:45" x14ac:dyDescent="0.25">
      <c r="A7" s="361">
        <f>CRH!A6</f>
        <v>512</v>
      </c>
      <c r="B7" s="361">
        <f>CRH!B6</f>
        <v>261632</v>
      </c>
      <c r="C7" s="361">
        <v>3</v>
      </c>
      <c r="D7" s="361">
        <v>1014</v>
      </c>
      <c r="E7" s="361">
        <f>CRH!E6</f>
        <v>6.0341966666666675E-3</v>
      </c>
      <c r="F7" s="361">
        <f>CRE!A6</f>
        <v>512</v>
      </c>
      <c r="G7" s="361">
        <f>CRE!B6</f>
        <v>261632</v>
      </c>
      <c r="H7" s="361">
        <v>3</v>
      </c>
      <c r="I7" s="361">
        <v>1004</v>
      </c>
      <c r="J7" s="361">
        <f>CRE!E6</f>
        <v>4.9911133333333324E-3</v>
      </c>
      <c r="K7" s="361">
        <f>CD!A6</f>
        <v>66</v>
      </c>
      <c r="L7" s="361">
        <f>CD!B6</f>
        <v>4290</v>
      </c>
      <c r="M7" s="361">
        <v>63</v>
      </c>
      <c r="N7" s="361">
        <v>3258</v>
      </c>
      <c r="O7" s="361">
        <f>CD!E6</f>
        <v>3.00133E-3</v>
      </c>
      <c r="P7" s="361">
        <f>AK!A6</f>
        <v>258</v>
      </c>
      <c r="Q7" s="361">
        <f>AK!B6</f>
        <v>385</v>
      </c>
      <c r="R7" s="361">
        <v>97</v>
      </c>
      <c r="S7" s="361">
        <v>129</v>
      </c>
      <c r="T7" s="361">
        <f>AK!H6</f>
        <v>1.5086066666666665E-3</v>
      </c>
      <c r="U7" s="361">
        <f>'GenRmf long'!C6</f>
        <v>256</v>
      </c>
      <c r="V7" s="361">
        <f>'GenRmf long'!D6</f>
        <v>828</v>
      </c>
      <c r="W7" s="361">
        <v>29</v>
      </c>
      <c r="X7" s="361">
        <v>173</v>
      </c>
      <c r="Y7" s="361">
        <f>'GenRmf long'!G6</f>
        <v>6.5163733333333332E-4</v>
      </c>
      <c r="Z7" s="361">
        <f>'GenRmf flat'!C6</f>
        <v>243</v>
      </c>
      <c r="AA7" s="361">
        <f>'GenRmf flat'!D6</f>
        <v>882</v>
      </c>
      <c r="AB7" s="361">
        <v>31</v>
      </c>
      <c r="AC7" s="361">
        <v>158</v>
      </c>
      <c r="AD7" s="361">
        <f>'GenRmf flat'!G6</f>
        <v>6.0144300000000001E-4</v>
      </c>
      <c r="AE7" s="361">
        <f>'GenRmf Square'!C6</f>
        <v>216</v>
      </c>
      <c r="AF7" s="361">
        <f>'GenRmf Square'!D6</f>
        <v>750</v>
      </c>
      <c r="AG7" s="361">
        <v>34</v>
      </c>
      <c r="AH7" s="361">
        <v>168</v>
      </c>
      <c r="AI7" s="362">
        <f>'GenRmf Square'!G6</f>
        <v>1.1151573333333332E-3</v>
      </c>
      <c r="AJ7" s="361">
        <f>'Wash long'!C6</f>
        <v>4098</v>
      </c>
      <c r="AK7" s="361">
        <f>'Wash long'!D6</f>
        <v>24448</v>
      </c>
      <c r="AL7" s="361">
        <v>49</v>
      </c>
      <c r="AM7" s="361">
        <v>5057</v>
      </c>
      <c r="AN7" s="361">
        <f>'Wash long'!G6</f>
        <v>2.9842300000000002E-2</v>
      </c>
      <c r="AO7" s="361">
        <f>'Wash wide'!C6</f>
        <v>4098</v>
      </c>
      <c r="AP7" s="361">
        <f>'Wash wide'!D6</f>
        <v>24448</v>
      </c>
      <c r="AQ7" s="361">
        <v>49</v>
      </c>
      <c r="AR7" s="361">
        <v>5057</v>
      </c>
      <c r="AS7" s="361">
        <f>'Wash wide'!F6</f>
        <v>3.0909466666666663E-2</v>
      </c>
    </row>
    <row r="8" spans="1:45" x14ac:dyDescent="0.25">
      <c r="A8" s="361">
        <f>CRH!A7</f>
        <v>1024</v>
      </c>
      <c r="B8" s="361">
        <f>CRH!B7</f>
        <v>1047552</v>
      </c>
      <c r="C8" s="361">
        <v>3</v>
      </c>
      <c r="D8" s="361">
        <v>2017</v>
      </c>
      <c r="E8" s="361">
        <f>CRH!E7</f>
        <v>4.0603633333333333E-2</v>
      </c>
      <c r="F8" s="361">
        <f>CRE!A7</f>
        <v>1024</v>
      </c>
      <c r="G8" s="361">
        <f>CRE!B7</f>
        <v>1047552</v>
      </c>
      <c r="H8" s="361">
        <v>3</v>
      </c>
      <c r="I8" s="361">
        <v>2003</v>
      </c>
      <c r="J8" s="361">
        <f>CRE!E7</f>
        <v>2.9623400000000005E-2</v>
      </c>
      <c r="K8" s="361">
        <f>CD!A7</f>
        <v>130</v>
      </c>
      <c r="L8" s="361">
        <f>CD!B7</f>
        <v>16770</v>
      </c>
      <c r="M8" s="361">
        <v>123</v>
      </c>
      <c r="N8" s="361">
        <v>14855</v>
      </c>
      <c r="O8" s="361">
        <f>CD!E7</f>
        <v>1.4720800000000001E-2</v>
      </c>
      <c r="P8" s="361">
        <f>AK!A7</f>
        <v>514</v>
      </c>
      <c r="Q8" s="361">
        <f>AK!B7</f>
        <v>769</v>
      </c>
      <c r="R8" s="361">
        <v>193</v>
      </c>
      <c r="S8" s="361">
        <v>257</v>
      </c>
      <c r="T8" s="361">
        <f>AK!H7</f>
        <v>6.0089899999999996E-3</v>
      </c>
      <c r="U8" s="361">
        <f>'GenRmf long'!C7</f>
        <v>575</v>
      </c>
      <c r="V8" s="361">
        <f>'GenRmf long'!D7</f>
        <v>1950</v>
      </c>
      <c r="W8" s="361">
        <v>30</v>
      </c>
      <c r="X8" s="361">
        <v>300</v>
      </c>
      <c r="Y8" s="361">
        <f>'GenRmf long'!G7</f>
        <v>2.0342033333333336E-3</v>
      </c>
      <c r="Z8" s="361">
        <f>'GenRmf flat'!C7</f>
        <v>432</v>
      </c>
      <c r="AA8" s="361">
        <f>'GenRmf flat'!D7</f>
        <v>1608</v>
      </c>
      <c r="AB8" s="361">
        <v>41</v>
      </c>
      <c r="AC8" s="361">
        <v>278</v>
      </c>
      <c r="AD8" s="361">
        <f>'GenRmf flat'!G7</f>
        <v>1.4408666666666668E-3</v>
      </c>
      <c r="AE8" s="361">
        <f>'GenRmf Square'!C7</f>
        <v>512</v>
      </c>
      <c r="AF8" s="361">
        <f>'GenRmf Square'!D7</f>
        <v>1848</v>
      </c>
      <c r="AG8" s="361">
        <v>34</v>
      </c>
      <c r="AH8" s="361">
        <v>350</v>
      </c>
      <c r="AI8" s="362">
        <f>'GenRmf Square'!G7</f>
        <v>3.1193733333333331E-3</v>
      </c>
      <c r="AJ8" s="361">
        <f>'Wash long'!C7</f>
        <v>8194</v>
      </c>
      <c r="AK8" s="361">
        <f>'Wash long'!D7</f>
        <v>49024</v>
      </c>
      <c r="AL8" s="361">
        <v>69</v>
      </c>
      <c r="AM8" s="361">
        <v>9846</v>
      </c>
      <c r="AN8" s="361">
        <f>'Wash long'!G7</f>
        <v>0.11058800000000001</v>
      </c>
      <c r="AO8" s="361">
        <f>'Wash wide'!C7</f>
        <v>8194</v>
      </c>
      <c r="AP8" s="361">
        <f>'Wash wide'!D7</f>
        <v>48896</v>
      </c>
      <c r="AQ8" s="361">
        <v>56</v>
      </c>
      <c r="AR8" s="361">
        <v>10640</v>
      </c>
      <c r="AS8" s="361">
        <f>'Wash wide'!F7</f>
        <v>7.7359400000000009E-2</v>
      </c>
    </row>
    <row r="9" spans="1:45" x14ac:dyDescent="0.25">
      <c r="A9" s="361">
        <f>CRH!A8</f>
        <v>2048</v>
      </c>
      <c r="B9" s="361">
        <f>CRH!B8</f>
        <v>4192256</v>
      </c>
      <c r="C9" s="361">
        <v>3</v>
      </c>
      <c r="D9" s="361">
        <v>4054</v>
      </c>
      <c r="E9" s="361">
        <f>CRH!E8</f>
        <v>0.16643466666666668</v>
      </c>
      <c r="F9" s="361">
        <f>CRE!A8</f>
        <v>2048</v>
      </c>
      <c r="G9" s="361">
        <f>CRE!B8</f>
        <v>4192256</v>
      </c>
      <c r="H9" s="361">
        <v>3</v>
      </c>
      <c r="I9" s="361">
        <v>4086</v>
      </c>
      <c r="J9" s="361">
        <f>CRE!E8</f>
        <v>0.13920999999999997</v>
      </c>
      <c r="K9" s="361">
        <f>CD!A8</f>
        <v>258</v>
      </c>
      <c r="L9" s="361">
        <f>CD!B8</f>
        <v>66306</v>
      </c>
      <c r="M9" s="361">
        <v>242</v>
      </c>
      <c r="N9" s="361">
        <v>67086</v>
      </c>
      <c r="O9" s="361">
        <f>CD!E8</f>
        <v>0.12817733333333334</v>
      </c>
      <c r="P9" s="361">
        <f>AK!A8</f>
        <v>1026</v>
      </c>
      <c r="Q9" s="361">
        <f>AK!B8</f>
        <v>1537</v>
      </c>
      <c r="R9" s="361">
        <v>385</v>
      </c>
      <c r="S9" s="361">
        <v>513</v>
      </c>
      <c r="T9" s="361">
        <f>AK!H8</f>
        <v>1.4264533333333334E-2</v>
      </c>
      <c r="U9" s="361">
        <f>'GenRmf long'!C8</f>
        <v>1152</v>
      </c>
      <c r="V9" s="361">
        <f>'GenRmf long'!D8</f>
        <v>4026</v>
      </c>
      <c r="W9" s="361">
        <v>46</v>
      </c>
      <c r="X9" s="361">
        <v>629</v>
      </c>
      <c r="Y9" s="361">
        <f>'GenRmf long'!G8</f>
        <v>6.7057133333333326E-3</v>
      </c>
      <c r="Z9" s="361">
        <f>'GenRmf flat'!C8</f>
        <v>1024</v>
      </c>
      <c r="AA9" s="361">
        <f>'GenRmf flat'!D8</f>
        <v>3888</v>
      </c>
      <c r="AB9" s="361">
        <v>70</v>
      </c>
      <c r="AC9" s="361">
        <v>757</v>
      </c>
      <c r="AD9" s="361">
        <f>'GenRmf flat'!G8</f>
        <v>6.5360299999999991E-3</v>
      </c>
      <c r="AE9" s="361">
        <f>'GenRmf Square'!C8</f>
        <v>1000</v>
      </c>
      <c r="AF9" s="361">
        <f>'GenRmf Square'!D8</f>
        <v>3690</v>
      </c>
      <c r="AG9" s="361">
        <v>56</v>
      </c>
      <c r="AH9" s="361">
        <v>779</v>
      </c>
      <c r="AI9" s="362">
        <f>'GenRmf Square'!G8</f>
        <v>9.9160399999999992E-3</v>
      </c>
      <c r="AJ9" s="361">
        <f>'Wash long'!C8</f>
        <v>16386</v>
      </c>
      <c r="AK9" s="361">
        <f>'Wash long'!D8</f>
        <v>98176</v>
      </c>
      <c r="AL9" s="361">
        <v>40</v>
      </c>
      <c r="AM9" s="361">
        <v>16354</v>
      </c>
      <c r="AN9" s="361">
        <f>'Wash long'!G8</f>
        <v>0.25828066666666666</v>
      </c>
      <c r="AO9" s="361">
        <f>'Wash wide'!C8</f>
        <v>16386</v>
      </c>
      <c r="AP9" s="361">
        <f>'Wash wide'!D8</f>
        <v>97792</v>
      </c>
      <c r="AQ9" s="361">
        <v>46</v>
      </c>
      <c r="AR9" s="361">
        <v>20637</v>
      </c>
      <c r="AS9" s="361">
        <f>'Wash wide'!F8</f>
        <v>0.15607166666666666</v>
      </c>
    </row>
    <row r="10" spans="1:45" x14ac:dyDescent="0.25">
      <c r="A10" s="361">
        <f>CRH!A9</f>
        <v>4096</v>
      </c>
      <c r="B10" s="361">
        <f>CRH!B9</f>
        <v>16773120</v>
      </c>
      <c r="C10" s="361">
        <v>3</v>
      </c>
      <c r="D10" s="361">
        <v>8089</v>
      </c>
      <c r="E10" s="361">
        <f>CRH!E9</f>
        <v>0.75874566666666665</v>
      </c>
      <c r="F10" s="361">
        <f>CRE!A9</f>
        <v>4096</v>
      </c>
      <c r="G10" s="361">
        <f>CRE!B9</f>
        <v>16773120</v>
      </c>
      <c r="H10" s="361">
        <v>3</v>
      </c>
      <c r="I10" s="361">
        <v>8151</v>
      </c>
      <c r="J10" s="361">
        <f>CRE!E9</f>
        <v>0.61028666666666664</v>
      </c>
      <c r="K10" s="361">
        <f>CD!A9</f>
        <v>514</v>
      </c>
      <c r="L10" s="361">
        <f>CD!B9</f>
        <v>263682</v>
      </c>
      <c r="M10" s="361">
        <v>479</v>
      </c>
      <c r="N10" s="361">
        <v>299639</v>
      </c>
      <c r="O10" s="361">
        <f>CD!E9</f>
        <v>1.3747600000000002</v>
      </c>
      <c r="P10" s="361">
        <f>AK!A9</f>
        <v>2050</v>
      </c>
      <c r="Q10" s="361">
        <f>AK!B9</f>
        <v>3073</v>
      </c>
      <c r="R10" s="361">
        <v>769</v>
      </c>
      <c r="S10" s="361">
        <v>1025</v>
      </c>
      <c r="T10" s="361">
        <f>AK!H9</f>
        <v>6.4598533333333333E-2</v>
      </c>
      <c r="U10" s="361">
        <f>'GenRmf long'!C9</f>
        <v>2205</v>
      </c>
      <c r="V10" s="361">
        <f>'GenRmf long'!D9</f>
        <v>7868</v>
      </c>
      <c r="W10" s="361">
        <v>98</v>
      </c>
      <c r="X10" s="361">
        <v>1508</v>
      </c>
      <c r="Y10" s="361">
        <f>'GenRmf long'!G9</f>
        <v>2.2681033333333333E-2</v>
      </c>
      <c r="Z10" s="361">
        <f>'GenRmf flat'!C9</f>
        <v>2205</v>
      </c>
      <c r="AA10" s="361">
        <f>'GenRmf flat'!D9</f>
        <v>8484</v>
      </c>
      <c r="AB10" s="361">
        <v>89</v>
      </c>
      <c r="AC10" s="361">
        <v>1644</v>
      </c>
      <c r="AD10" s="361">
        <f>'GenRmf flat'!G9</f>
        <v>2.2350033333333335E-2</v>
      </c>
      <c r="AE10" s="361">
        <f>'GenRmf Square'!C9</f>
        <v>2197</v>
      </c>
      <c r="AF10" s="361">
        <f>'GenRmf Square'!D9</f>
        <v>8268</v>
      </c>
      <c r="AG10" s="361">
        <v>85</v>
      </c>
      <c r="AH10" s="361">
        <v>1772</v>
      </c>
      <c r="AI10" s="362">
        <f>'GenRmf Square'!G9</f>
        <v>2.2189799999999999E-2</v>
      </c>
      <c r="AJ10" s="361">
        <f>'Wash long'!C9</f>
        <v>32770</v>
      </c>
      <c r="AK10" s="361">
        <f>'Wash long'!D9</f>
        <v>196480</v>
      </c>
      <c r="AL10" s="361">
        <v>83</v>
      </c>
      <c r="AM10" s="361">
        <v>32111</v>
      </c>
      <c r="AN10" s="361">
        <f>'Wash long'!G9</f>
        <v>1.5200133333333332</v>
      </c>
      <c r="AO10" s="361">
        <f>'Wash wide'!C9</f>
        <v>32770</v>
      </c>
      <c r="AP10" s="361">
        <f>'Wash wide'!D9</f>
        <v>195584</v>
      </c>
      <c r="AQ10" s="361">
        <v>87</v>
      </c>
      <c r="AR10" s="361">
        <v>45822</v>
      </c>
      <c r="AS10" s="361">
        <f>'Wash wide'!F9</f>
        <v>0.71550733333333338</v>
      </c>
    </row>
    <row r="11" spans="1:45" x14ac:dyDescent="0.25">
      <c r="A11" s="361">
        <f>CRH!A10</f>
        <v>8192</v>
      </c>
      <c r="B11" s="361">
        <f>CRH!B10</f>
        <v>67100672</v>
      </c>
      <c r="C11" s="361">
        <v>3</v>
      </c>
      <c r="D11" s="361">
        <v>16244</v>
      </c>
      <c r="E11" s="361">
        <f>CRH!E10</f>
        <v>3.2044133333333331</v>
      </c>
      <c r="F11" s="361">
        <f>CRE!A10</f>
        <v>8192</v>
      </c>
      <c r="G11" s="361">
        <f>CRE!B10</f>
        <v>67100672</v>
      </c>
      <c r="H11" s="361">
        <v>3</v>
      </c>
      <c r="I11" s="361">
        <v>16279</v>
      </c>
      <c r="J11" s="361">
        <f>CRE!E10</f>
        <v>2.6304433333333335</v>
      </c>
      <c r="K11" s="361">
        <f>CD!A10</f>
        <v>1026</v>
      </c>
      <c r="L11" s="361">
        <f>CD!B10</f>
        <v>1051650</v>
      </c>
      <c r="M11" s="361">
        <v>954</v>
      </c>
      <c r="N11" s="361">
        <v>1325192</v>
      </c>
      <c r="O11" s="361">
        <f>CD!E10</f>
        <v>15.72296666666667</v>
      </c>
      <c r="P11" s="361">
        <f>AK!A10</f>
        <v>4098</v>
      </c>
      <c r="Q11" s="361">
        <f>AK!B10</f>
        <v>6145</v>
      </c>
      <c r="R11" s="361">
        <v>1537</v>
      </c>
      <c r="S11" s="361">
        <v>2049</v>
      </c>
      <c r="T11" s="361">
        <f>AK!H10</f>
        <v>0.26533366666666663</v>
      </c>
      <c r="U11" s="361">
        <f>'GenRmf long'!C10</f>
        <v>4096</v>
      </c>
      <c r="V11" s="361">
        <f>'GenRmf long'!D10</f>
        <v>14840</v>
      </c>
      <c r="W11" s="361">
        <v>138</v>
      </c>
      <c r="X11" s="361">
        <v>2909</v>
      </c>
      <c r="Y11" s="361">
        <f>'GenRmf long'!G10</f>
        <v>6.2104799999999995E-2</v>
      </c>
      <c r="Z11" s="361">
        <f>'GenRmf flat'!C10</f>
        <v>3920</v>
      </c>
      <c r="AA11" s="361">
        <f>'GenRmf flat'!D10</f>
        <v>15232</v>
      </c>
      <c r="AB11" s="361">
        <v>142</v>
      </c>
      <c r="AC11" s="361">
        <v>3084</v>
      </c>
      <c r="AD11" s="361">
        <f>'GenRmf flat'!G10</f>
        <v>6.6030699999999998E-2</v>
      </c>
      <c r="AE11" s="361">
        <f>'GenRmf Square'!C10</f>
        <v>4096</v>
      </c>
      <c r="AF11" s="361">
        <f>'GenRmf Square'!D10</f>
        <v>15600</v>
      </c>
      <c r="AG11" s="361">
        <v>110</v>
      </c>
      <c r="AH11" s="361">
        <v>3349</v>
      </c>
      <c r="AI11" s="362">
        <f>'GenRmf Square'!G10</f>
        <v>5.3542766666666665E-2</v>
      </c>
      <c r="AJ11" s="361">
        <f>'Wash long'!C10</f>
        <v>65538</v>
      </c>
      <c r="AK11" s="361">
        <f>'Wash long'!D10</f>
        <v>393088</v>
      </c>
      <c r="AL11" s="361">
        <v>185</v>
      </c>
      <c r="AM11" s="361">
        <v>63325</v>
      </c>
      <c r="AN11" s="361">
        <f>'Wash long'!G10</f>
        <v>10.586633333333333</v>
      </c>
      <c r="AO11" s="361">
        <f>'Wash wide'!C10</f>
        <v>65538</v>
      </c>
      <c r="AP11" s="361">
        <f>'Wash wide'!D10</f>
        <v>391168</v>
      </c>
      <c r="AQ11" s="361">
        <v>82</v>
      </c>
      <c r="AR11" s="361">
        <v>89614</v>
      </c>
      <c r="AS11" s="361">
        <f>'Wash wide'!F10</f>
        <v>1.9599566666666668</v>
      </c>
    </row>
    <row r="12" spans="1:45" x14ac:dyDescent="0.25">
      <c r="A12" s="361"/>
      <c r="B12" s="361"/>
      <c r="D12" s="361"/>
      <c r="E12" s="361"/>
      <c r="F12" s="361"/>
      <c r="G12" s="361"/>
      <c r="I12" s="361"/>
      <c r="J12" s="361"/>
      <c r="K12" s="361">
        <f>CD!A11</f>
        <v>2050</v>
      </c>
      <c r="L12" s="361">
        <f>CD!B11</f>
        <v>4200450</v>
      </c>
      <c r="M12" s="361">
        <v>1906</v>
      </c>
      <c r="N12" s="361">
        <v>5809523</v>
      </c>
      <c r="O12" s="361">
        <f>CD!E11</f>
        <v>217.41166666666666</v>
      </c>
      <c r="P12" s="361">
        <f>AK!A11</f>
        <v>8194</v>
      </c>
      <c r="Q12" s="361">
        <f>AK!B11</f>
        <v>12289</v>
      </c>
      <c r="R12" s="361">
        <v>3073</v>
      </c>
      <c r="S12" s="361">
        <v>4097</v>
      </c>
      <c r="T12" s="361">
        <f>AK!H11</f>
        <v>1.0968933333333333</v>
      </c>
      <c r="U12" s="361">
        <f>'GenRmf long'!C11</f>
        <v>9100</v>
      </c>
      <c r="V12" s="361">
        <f>'GenRmf long'!D11</f>
        <v>33660</v>
      </c>
      <c r="W12" s="361">
        <v>186</v>
      </c>
      <c r="X12" s="361">
        <v>6471</v>
      </c>
      <c r="Y12" s="361">
        <f>'GenRmf long'!G11</f>
        <v>0.20853733333333335</v>
      </c>
      <c r="Z12" s="361">
        <f>'GenRmf flat'!C11</f>
        <v>8214</v>
      </c>
      <c r="AA12" s="361">
        <f>'GenRmf flat'!D11</f>
        <v>32153</v>
      </c>
      <c r="AB12" s="361">
        <v>198</v>
      </c>
      <c r="AC12" s="361">
        <v>6712</v>
      </c>
      <c r="AD12" s="361">
        <f>'GenRmf flat'!G11</f>
        <v>0.21552766666666667</v>
      </c>
      <c r="AE12" s="361">
        <f>'GenRmf Square'!C11</f>
        <v>8000</v>
      </c>
      <c r="AF12" s="361">
        <f>'GenRmf Square'!D11</f>
        <v>30780</v>
      </c>
      <c r="AG12" s="361">
        <v>135</v>
      </c>
      <c r="AH12" s="361">
        <v>6523</v>
      </c>
      <c r="AI12" s="362">
        <f>'GenRmf Square'!G11</f>
        <v>0.14486666666666667</v>
      </c>
      <c r="AJ12" s="361">
        <f>'Wash long'!C11</f>
        <v>131074</v>
      </c>
      <c r="AK12" s="361">
        <f>'Wash long'!D11</f>
        <v>786304</v>
      </c>
      <c r="AL12" s="361">
        <v>267</v>
      </c>
      <c r="AM12" s="361">
        <v>113028</v>
      </c>
      <c r="AN12" s="361">
        <f>'Wash long'!G11</f>
        <v>41.0456</v>
      </c>
      <c r="AO12" s="361">
        <f>'Wash wide'!C11</f>
        <v>131074</v>
      </c>
      <c r="AP12" s="361">
        <f>'Wash wide'!D11</f>
        <v>782336</v>
      </c>
      <c r="AQ12" s="361">
        <v>122</v>
      </c>
      <c r="AR12" s="361">
        <v>190308</v>
      </c>
      <c r="AS12" s="361">
        <f>'Wash wide'!F11</f>
        <v>6.2891766666666662</v>
      </c>
    </row>
    <row r="13" spans="1:45" x14ac:dyDescent="0.25">
      <c r="A13" s="361"/>
      <c r="B13" s="361"/>
      <c r="D13" s="361"/>
      <c r="E13" s="361"/>
      <c r="F13" s="361"/>
      <c r="G13" s="361"/>
      <c r="I13" s="361"/>
      <c r="J13" s="361"/>
      <c r="K13" s="361"/>
      <c r="L13" s="361"/>
      <c r="N13" s="361"/>
      <c r="O13" s="361"/>
      <c r="P13" s="361">
        <f>AK!A12</f>
        <v>16386</v>
      </c>
      <c r="Q13" s="361">
        <f>AK!B12</f>
        <v>24577</v>
      </c>
      <c r="R13" s="361">
        <v>6145</v>
      </c>
      <c r="S13" s="361">
        <v>8193</v>
      </c>
      <c r="T13" s="361">
        <f>AK!H12</f>
        <v>4.517406666666667</v>
      </c>
      <c r="U13" s="361">
        <f>'GenRmf long'!C12</f>
        <v>15488</v>
      </c>
      <c r="V13" s="361">
        <f>'GenRmf long'!D12</f>
        <v>57717</v>
      </c>
      <c r="W13" s="361">
        <v>255</v>
      </c>
      <c r="X13" s="361">
        <v>11177</v>
      </c>
      <c r="Y13" s="361">
        <f>'GenRmf long'!G12</f>
        <v>0.52712766666666655</v>
      </c>
      <c r="Z13" s="361">
        <f>'GenRmf flat'!C12</f>
        <v>16807</v>
      </c>
      <c r="AA13" s="361">
        <f>'GenRmf flat'!D12</f>
        <v>66150</v>
      </c>
      <c r="AB13" s="361">
        <v>257</v>
      </c>
      <c r="AC13" s="361">
        <v>14099</v>
      </c>
      <c r="AD13" s="361">
        <f>'GenRmf flat'!G12</f>
        <v>0.6401376666666666</v>
      </c>
      <c r="AE13" s="361">
        <f>'GenRmf Square'!C12</f>
        <v>15625</v>
      </c>
      <c r="AF13" s="361">
        <f>'GenRmf Square'!D12</f>
        <v>60600</v>
      </c>
      <c r="AG13" s="361">
        <v>285</v>
      </c>
      <c r="AH13" s="361">
        <v>14080</v>
      </c>
      <c r="AI13" s="362">
        <f>'GenRmf Square'!G12</f>
        <v>0.59337000000000006</v>
      </c>
      <c r="AJ13" s="361">
        <f>'Wash long'!C12</f>
        <v>262146</v>
      </c>
      <c r="AK13" s="361">
        <f>'Wash long'!D12</f>
        <v>1572736</v>
      </c>
      <c r="AL13" s="361">
        <v>373</v>
      </c>
      <c r="AM13" s="361">
        <v>188755</v>
      </c>
      <c r="AN13" s="361">
        <f>'Wash long'!G12</f>
        <v>136.53233333333336</v>
      </c>
      <c r="AO13" s="361">
        <f>'Wash wide'!C12</f>
        <v>262146</v>
      </c>
      <c r="AP13" s="361">
        <f>'Wash wide'!D12</f>
        <v>1564672</v>
      </c>
      <c r="AQ13" s="361">
        <v>186</v>
      </c>
      <c r="AR13" s="361">
        <v>400466</v>
      </c>
      <c r="AS13" s="361">
        <f>'Wash wide'!F12</f>
        <v>20.502466666666667</v>
      </c>
    </row>
    <row r="14" spans="1:45" x14ac:dyDescent="0.25">
      <c r="A14" s="361"/>
      <c r="B14" s="361"/>
      <c r="D14" s="361"/>
      <c r="E14" s="361"/>
      <c r="F14" s="361"/>
      <c r="G14" s="361"/>
      <c r="I14" s="361"/>
      <c r="J14" s="361"/>
      <c r="K14" s="361"/>
      <c r="L14" s="361"/>
      <c r="N14" s="361"/>
      <c r="O14" s="361"/>
      <c r="P14" s="361">
        <f>AK!A13</f>
        <v>32770</v>
      </c>
      <c r="Q14" s="361">
        <f>AK!B13</f>
        <v>49153</v>
      </c>
      <c r="R14" s="361">
        <v>12289</v>
      </c>
      <c r="S14" s="361">
        <v>16385</v>
      </c>
      <c r="T14" s="361">
        <f>AK!H13</f>
        <v>18.427166666666665</v>
      </c>
      <c r="U14" s="361">
        <f>'GenRmf long'!C13</f>
        <v>30589</v>
      </c>
      <c r="V14" s="361">
        <f>'GenRmf long'!D13</f>
        <v>115284</v>
      </c>
      <c r="W14" s="361">
        <v>440</v>
      </c>
      <c r="X14" s="361">
        <v>23266</v>
      </c>
      <c r="Y14" s="361">
        <f>'GenRmf long'!G13</f>
        <v>2.4914466666666666</v>
      </c>
      <c r="Z14" s="361">
        <f>'GenRmf flat'!C13</f>
        <v>32768</v>
      </c>
      <c r="AA14" s="361">
        <f>'GenRmf flat'!D13</f>
        <v>129472</v>
      </c>
      <c r="AB14" s="361">
        <v>372</v>
      </c>
      <c r="AC14" s="361">
        <v>28241</v>
      </c>
      <c r="AD14" s="361">
        <f>'GenRmf flat'!G13</f>
        <v>2.5243533333333334</v>
      </c>
      <c r="AE14" s="361">
        <f>'GenRmf Square'!C13</f>
        <v>32768</v>
      </c>
      <c r="AF14" s="361">
        <f>'GenRmf Square'!D13</f>
        <v>127968</v>
      </c>
      <c r="AG14" s="361">
        <v>368</v>
      </c>
      <c r="AH14" s="361">
        <v>29682</v>
      </c>
      <c r="AI14" s="362">
        <f>'GenRmf Square'!G13</f>
        <v>2.4171</v>
      </c>
      <c r="AJ14" s="361"/>
      <c r="AK14" s="361"/>
      <c r="AM14" s="361"/>
      <c r="AN14" s="361"/>
      <c r="AO14" s="361">
        <f>'Wash wide'!C13</f>
        <v>524290</v>
      </c>
      <c r="AP14" s="361">
        <f>'Wash wide'!D13</f>
        <v>3129344</v>
      </c>
      <c r="AQ14" s="361">
        <v>232</v>
      </c>
      <c r="AR14" s="361">
        <v>815232</v>
      </c>
      <c r="AS14" s="361">
        <f>'Wash wide'!F13</f>
        <v>56.474199999999996</v>
      </c>
    </row>
    <row r="15" spans="1:45" x14ac:dyDescent="0.25">
      <c r="A15" s="361"/>
      <c r="B15" s="361"/>
      <c r="D15" s="361"/>
      <c r="E15" s="361"/>
      <c r="F15" s="361"/>
      <c r="G15" s="361"/>
      <c r="I15" s="361"/>
      <c r="J15" s="361"/>
      <c r="K15" s="361"/>
      <c r="L15" s="361"/>
      <c r="N15" s="361"/>
      <c r="O15" s="361"/>
      <c r="P15" s="361">
        <f>AK!A14</f>
        <v>65538</v>
      </c>
      <c r="Q15" s="361">
        <f>AK!B14</f>
        <v>98305</v>
      </c>
      <c r="R15" s="361">
        <v>24577</v>
      </c>
      <c r="S15" s="361">
        <v>32769</v>
      </c>
      <c r="T15" s="361">
        <f>AK!H14</f>
        <v>116.604</v>
      </c>
      <c r="U15" s="361">
        <f>'GenRmf long'!C14</f>
        <v>65536</v>
      </c>
      <c r="V15" s="361">
        <f>'GenRmf long'!D14</f>
        <v>249840</v>
      </c>
      <c r="W15" s="361">
        <v>753</v>
      </c>
      <c r="X15" s="361">
        <v>51802</v>
      </c>
      <c r="Y15" s="361">
        <f>'GenRmf long'!G14</f>
        <v>14.864333333333335</v>
      </c>
      <c r="Z15" s="361">
        <f>'GenRmf flat'!C14</f>
        <v>63504</v>
      </c>
      <c r="AA15" s="361">
        <f>'GenRmf flat'!D14</f>
        <v>251664</v>
      </c>
      <c r="AB15" s="361">
        <v>608</v>
      </c>
      <c r="AC15" s="361">
        <v>56783</v>
      </c>
      <c r="AD15" s="361">
        <f>'GenRmf flat'!G14</f>
        <v>12.026866666666669</v>
      </c>
      <c r="AE15" s="361">
        <f>'GenRmf Square'!C14</f>
        <v>64000</v>
      </c>
      <c r="AF15" s="361">
        <f>'GenRmf Square'!D14</f>
        <v>251160</v>
      </c>
      <c r="AG15" s="361">
        <v>529</v>
      </c>
      <c r="AH15" s="361">
        <v>59010</v>
      </c>
      <c r="AI15" s="362">
        <f>'GenRmf Square'!G14</f>
        <v>9.9275133333333319</v>
      </c>
      <c r="AJ15" s="361"/>
      <c r="AK15" s="361"/>
      <c r="AM15" s="361"/>
      <c r="AN15" s="361"/>
      <c r="AO15" s="361">
        <f>'Wash wide'!C14</f>
        <v>1048578</v>
      </c>
      <c r="AP15" s="361">
        <f>'Wash wide'!D14</f>
        <v>6258688</v>
      </c>
      <c r="AQ15" s="361">
        <v>277</v>
      </c>
      <c r="AR15" s="361">
        <v>1663591</v>
      </c>
      <c r="AS15" s="361">
        <f>'Wash wide'!F14</f>
        <v>144.39199999999997</v>
      </c>
    </row>
    <row r="16" spans="1:45" x14ac:dyDescent="0.25">
      <c r="E16" s="361"/>
      <c r="J16" s="361"/>
      <c r="N16" s="361"/>
      <c r="P16" s="361"/>
      <c r="Q16" s="361"/>
      <c r="T16" s="361"/>
      <c r="U16" s="361">
        <f>'GenRmf long'!C15</f>
        <v>130682</v>
      </c>
      <c r="V16" s="361">
        <f>'GenRmf long'!D15</f>
        <v>502075</v>
      </c>
      <c r="W16" s="361">
        <v>1134</v>
      </c>
      <c r="X16">
        <v>104720</v>
      </c>
      <c r="Y16" s="361">
        <f>'GenRmf long'!G15</f>
        <v>50.060166666666667</v>
      </c>
      <c r="Z16" s="361">
        <f>'GenRmf flat'!C15</f>
        <v>135531</v>
      </c>
      <c r="AA16" s="361">
        <f>'GenRmf flat'!D15</f>
        <v>538350</v>
      </c>
      <c r="AB16" s="361">
        <v>750</v>
      </c>
      <c r="AC16">
        <v>123221</v>
      </c>
      <c r="AD16" s="361">
        <f>'GenRmf flat'!G15</f>
        <v>36.997566666666671</v>
      </c>
      <c r="AE16" s="361">
        <f>'GenRmf Square'!C15</f>
        <v>132651</v>
      </c>
      <c r="AF16" s="361">
        <f>'GenRmf Square'!D15</f>
        <v>522750</v>
      </c>
      <c r="AG16" s="361">
        <v>537</v>
      </c>
      <c r="AH16">
        <v>121011</v>
      </c>
      <c r="AI16" s="362">
        <f>'GenRmf Square'!G15</f>
        <v>24.715666666666664</v>
      </c>
      <c r="AN16" s="361"/>
      <c r="AS16" s="361"/>
    </row>
    <row r="17" spans="1:45" x14ac:dyDescent="0.25">
      <c r="E17" s="361"/>
      <c r="J17" s="361"/>
      <c r="N17" s="361"/>
      <c r="P17" s="361"/>
      <c r="Q17" s="361"/>
      <c r="T17" s="361"/>
      <c r="U17" s="361">
        <f>'GenRmf long'!C16</f>
        <v>270848</v>
      </c>
      <c r="V17" s="361">
        <f>'GenRmf long'!D16</f>
        <v>1048041</v>
      </c>
      <c r="W17" s="361">
        <v>1828</v>
      </c>
      <c r="X17">
        <v>218946</v>
      </c>
      <c r="Y17" s="361">
        <f>'GenRmf long'!G16</f>
        <v>177.86266666666666</v>
      </c>
      <c r="Z17" s="361">
        <f>'GenRmf flat'!C16</f>
        <v>259308</v>
      </c>
      <c r="AA17" s="361">
        <f>'GenRmf flat'!D16</f>
        <v>1031793</v>
      </c>
      <c r="AB17" s="361">
        <v>1078</v>
      </c>
      <c r="AC17">
        <v>239927</v>
      </c>
      <c r="AD17" s="361">
        <f>'GenRmf flat'!G16</f>
        <v>109.84433333333334</v>
      </c>
      <c r="AE17" s="361">
        <f>'GenRmf Square'!C16</f>
        <v>262144</v>
      </c>
      <c r="AF17" s="361">
        <f>'GenRmf Square'!D16</f>
        <v>1036224</v>
      </c>
      <c r="AG17" s="361">
        <v>756</v>
      </c>
      <c r="AH17">
        <v>243500</v>
      </c>
      <c r="AI17" s="362">
        <f>'GenRmf Square'!G16</f>
        <v>72.89203333333333</v>
      </c>
      <c r="AN17" s="361"/>
      <c r="AS17" s="361"/>
    </row>
    <row r="18" spans="1:45" x14ac:dyDescent="0.25">
      <c r="E18" s="361"/>
      <c r="N18" s="361"/>
      <c r="T18" s="361"/>
      <c r="Y18" s="361"/>
      <c r="AD18" s="361"/>
      <c r="AI18" s="332"/>
      <c r="AN18" s="361"/>
      <c r="AS18" s="361"/>
    </row>
    <row r="19" spans="1:45" x14ac:dyDescent="0.25">
      <c r="E19" s="361"/>
      <c r="N19" s="361"/>
      <c r="T19" s="361"/>
      <c r="Y19" s="361"/>
      <c r="AD19" s="361"/>
      <c r="AI19" s="332"/>
      <c r="AS19" s="361"/>
    </row>
    <row r="20" spans="1:45" x14ac:dyDescent="0.25">
      <c r="N20" s="361"/>
      <c r="T20" s="361"/>
      <c r="Y20" s="361"/>
      <c r="AD20" s="361"/>
      <c r="AI20" s="332"/>
      <c r="AS20" s="361"/>
    </row>
    <row r="21" spans="1:45" x14ac:dyDescent="0.25">
      <c r="B21" s="361" t="s">
        <v>77</v>
      </c>
      <c r="K21" s="361" t="s">
        <v>76</v>
      </c>
      <c r="N21" s="361"/>
      <c r="T21" s="361"/>
      <c r="Y21" s="361"/>
      <c r="AD21" s="361"/>
      <c r="AI21" s="332"/>
    </row>
    <row r="22" spans="1:45" x14ac:dyDescent="0.25">
      <c r="A22" s="361" t="str">
        <f>A1</f>
        <v>CRH</v>
      </c>
      <c r="D22" s="361" t="str">
        <f>F1</f>
        <v>CRE</v>
      </c>
      <c r="E22" s="361"/>
      <c r="F22" s="361"/>
      <c r="G22" s="361" t="str">
        <f>K1</f>
        <v>CD</v>
      </c>
      <c r="I22" s="361"/>
      <c r="J22" s="361" t="str">
        <f>P1</f>
        <v>AK</v>
      </c>
      <c r="K22" s="361"/>
      <c r="L22" s="361"/>
      <c r="M22" s="361" t="str">
        <f>U1</f>
        <v>GenRmf long</v>
      </c>
      <c r="N22" s="361"/>
      <c r="O22" s="361"/>
      <c r="P22" s="361" t="str">
        <f>Z1</f>
        <v>GenRmf flat</v>
      </c>
      <c r="Q22" s="361"/>
      <c r="S22" s="361" t="str">
        <f>AE1</f>
        <v>GenRmf square</v>
      </c>
      <c r="T22" s="361"/>
      <c r="U22" s="361"/>
      <c r="V22" s="361" t="str">
        <f>AJ1</f>
        <v>Wash long</v>
      </c>
      <c r="X22" s="361"/>
      <c r="Y22" s="361" t="str">
        <f>AO1</f>
        <v>Wash wide</v>
      </c>
      <c r="Z22" s="361"/>
      <c r="AA22" s="361"/>
      <c r="AG22" s="361">
        <f>P3/R3</f>
        <v>2.5714285714285716</v>
      </c>
      <c r="AH22">
        <f>W3/U3</f>
        <v>0.4375</v>
      </c>
      <c r="AR22" s="361"/>
      <c r="AS22" s="361"/>
    </row>
    <row r="23" spans="1:45" x14ac:dyDescent="0.25">
      <c r="A23" s="361" t="s">
        <v>0</v>
      </c>
      <c r="B23" s="361" t="s">
        <v>75</v>
      </c>
      <c r="C23" s="361" t="s">
        <v>74</v>
      </c>
      <c r="D23" s="361" t="s">
        <v>0</v>
      </c>
      <c r="E23" s="361" t="s">
        <v>75</v>
      </c>
      <c r="F23" s="361" t="s">
        <v>74</v>
      </c>
      <c r="G23" s="361" t="s">
        <v>0</v>
      </c>
      <c r="H23" s="361" t="s">
        <v>75</v>
      </c>
      <c r="I23" s="361" t="s">
        <v>74</v>
      </c>
      <c r="J23" s="361" t="s">
        <v>0</v>
      </c>
      <c r="K23" s="361" t="s">
        <v>75</v>
      </c>
      <c r="L23" s="361" t="s">
        <v>74</v>
      </c>
      <c r="M23" s="361" t="s">
        <v>0</v>
      </c>
      <c r="N23" s="361" t="s">
        <v>75</v>
      </c>
      <c r="O23" s="361" t="s">
        <v>74</v>
      </c>
      <c r="P23" s="361" t="s">
        <v>0</v>
      </c>
      <c r="Q23" s="361" t="s">
        <v>75</v>
      </c>
      <c r="R23" s="361" t="s">
        <v>74</v>
      </c>
      <c r="S23" s="361" t="s">
        <v>0</v>
      </c>
      <c r="T23" s="361" t="s">
        <v>75</v>
      </c>
      <c r="U23" s="361" t="s">
        <v>74</v>
      </c>
      <c r="V23" s="361" t="s">
        <v>0</v>
      </c>
      <c r="W23" s="361" t="s">
        <v>75</v>
      </c>
      <c r="X23" s="361" t="s">
        <v>74</v>
      </c>
      <c r="Y23" s="361" t="s">
        <v>0</v>
      </c>
      <c r="Z23" s="361" t="s">
        <v>75</v>
      </c>
      <c r="AA23" s="361" t="s">
        <v>74</v>
      </c>
      <c r="AG23" s="361">
        <f t="shared" ref="AG23:AG34" si="0">P4/R4</f>
        <v>2.6153846153846154</v>
      </c>
      <c r="AH23" s="361">
        <f t="shared" ref="AH23:AH34" si="1">W4/U4</f>
        <v>0.20833333333333334</v>
      </c>
      <c r="AR23" s="361"/>
      <c r="AS23" s="361"/>
    </row>
    <row r="24" spans="1:45" x14ac:dyDescent="0.25">
      <c r="A24">
        <f>A3</f>
        <v>32</v>
      </c>
      <c r="B24">
        <f>B3*A3</f>
        <v>31744</v>
      </c>
      <c r="C24">
        <f>E3/B24</f>
        <v>8.7456947244623656E-10</v>
      </c>
      <c r="D24" s="361">
        <f>F3</f>
        <v>32</v>
      </c>
      <c r="E24" s="361">
        <f>G3*F3</f>
        <v>31744</v>
      </c>
      <c r="F24" s="361">
        <f>J3/E24</f>
        <v>1.2174006636424731E-9</v>
      </c>
      <c r="G24" s="361">
        <f>K3</f>
        <v>6</v>
      </c>
      <c r="H24" s="361">
        <f>N3*K3</f>
        <v>66</v>
      </c>
      <c r="I24" s="361">
        <f>O3/H24</f>
        <v>1.0600161616161614E-7</v>
      </c>
      <c r="J24" s="361">
        <f>P3</f>
        <v>18</v>
      </c>
      <c r="K24" s="361">
        <f>S3*P3</f>
        <v>162</v>
      </c>
      <c r="L24" s="361">
        <f>T3/K24</f>
        <v>1.2544465020576129E-7</v>
      </c>
      <c r="M24" s="361">
        <f>U3</f>
        <v>16</v>
      </c>
      <c r="N24" s="361">
        <f>X3*U3</f>
        <v>160</v>
      </c>
      <c r="O24" s="361">
        <f>Y3/N24</f>
        <v>7.7040416666666659E-8</v>
      </c>
      <c r="P24" s="361">
        <f>Z3</f>
        <v>18</v>
      </c>
      <c r="Q24" s="361">
        <f>Z3*AC3</f>
        <v>162</v>
      </c>
      <c r="R24" s="361">
        <f>AD3/Q24</f>
        <v>9.1855617283950629E-8</v>
      </c>
      <c r="S24" s="361">
        <f>AE3</f>
        <v>27</v>
      </c>
      <c r="T24" s="361">
        <f>AH3*AE3</f>
        <v>432</v>
      </c>
      <c r="U24" s="332">
        <f>AI3/T24</f>
        <v>5.012646604938272E-8</v>
      </c>
      <c r="V24" s="361">
        <f>AJ3</f>
        <v>258</v>
      </c>
      <c r="W24" s="361">
        <f>AM3*AJ3</f>
        <v>80238</v>
      </c>
      <c r="X24" s="361">
        <f>AN3/W24</f>
        <v>9.2174364598652328E-10</v>
      </c>
      <c r="Y24" s="361">
        <f>AO3</f>
        <v>258</v>
      </c>
      <c r="Z24" s="361">
        <f>AR3*AO3</f>
        <v>56502</v>
      </c>
      <c r="AA24" s="361">
        <f>AS3/Z24</f>
        <v>4.6874977876889319E-9</v>
      </c>
      <c r="AG24" s="361">
        <f t="shared" si="0"/>
        <v>2.64</v>
      </c>
      <c r="AH24" s="361">
        <f t="shared" si="1"/>
        <v>0.18055555555555555</v>
      </c>
      <c r="AR24" s="361"/>
      <c r="AS24" s="361"/>
    </row>
    <row r="25" spans="1:45" x14ac:dyDescent="0.25">
      <c r="A25" s="361">
        <f t="shared" ref="A25:A32" si="2">A4</f>
        <v>64</v>
      </c>
      <c r="B25" s="361">
        <f t="shared" ref="B25:B32" si="3">B4*A4</f>
        <v>258048</v>
      </c>
      <c r="C25" s="361">
        <f t="shared" ref="C25:C31" si="4">E4/B25</f>
        <v>3.2620055183531747E-10</v>
      </c>
      <c r="D25" s="361">
        <f t="shared" ref="D25:D31" si="5">F4</f>
        <v>64</v>
      </c>
      <c r="E25" s="361">
        <f t="shared" ref="E25:E32" si="6">G4*F4</f>
        <v>258048</v>
      </c>
      <c r="F25" s="361">
        <f t="shared" ref="F25:F31" si="7">J4/E25</f>
        <v>4.5401243179563492E-10</v>
      </c>
      <c r="G25" s="361">
        <f t="shared" ref="G25:G32" si="8">K4</f>
        <v>10</v>
      </c>
      <c r="H25" s="361">
        <f t="shared" ref="H25:H33" si="9">N4*K4</f>
        <v>380</v>
      </c>
      <c r="I25" s="361">
        <f t="shared" ref="I25:I32" si="10">O4/H25</f>
        <v>7.1889824561403499E-8</v>
      </c>
      <c r="J25" s="361">
        <f t="shared" ref="J25:J36" si="11">P4</f>
        <v>34</v>
      </c>
      <c r="K25" s="361">
        <f t="shared" ref="K25:K36" si="12">S4*P4</f>
        <v>578</v>
      </c>
      <c r="L25" s="361">
        <f t="shared" ref="L25:L36" si="13">T4/K25</f>
        <v>7.454515570934257E-8</v>
      </c>
      <c r="M25" s="361">
        <f t="shared" ref="M25:M36" si="14">U4</f>
        <v>24</v>
      </c>
      <c r="N25" s="361">
        <f t="shared" ref="N25:N38" si="15">X4*U4</f>
        <v>240</v>
      </c>
      <c r="O25" s="361">
        <f t="shared" ref="O25:O36" si="16">Y4/N25</f>
        <v>4.9046805555555559E-8</v>
      </c>
      <c r="P25" s="361">
        <f t="shared" ref="P25:P37" si="17">Z4</f>
        <v>32</v>
      </c>
      <c r="Q25" s="361">
        <f t="shared" ref="Q25:Q38" si="18">Z4*AC4</f>
        <v>512</v>
      </c>
      <c r="R25" s="361">
        <f t="shared" ref="R25:R37" si="19">AD4/Q25</f>
        <v>4.2077278645833336E-8</v>
      </c>
      <c r="S25" s="361">
        <f t="shared" ref="S25:S36" si="20">AE4</f>
        <v>27</v>
      </c>
      <c r="T25" s="361">
        <f t="shared" ref="T25:T38" si="21">AH4*AE4</f>
        <v>432</v>
      </c>
      <c r="U25" s="332">
        <f t="shared" ref="U25:U36" si="22">AI4/T25</f>
        <v>4.6013503086419749E-8</v>
      </c>
      <c r="V25" s="361">
        <f t="shared" ref="V25:V32" si="23">AJ4</f>
        <v>514</v>
      </c>
      <c r="W25" s="361">
        <f t="shared" ref="W25:W34" si="24">AM4*AJ4</f>
        <v>320222</v>
      </c>
      <c r="X25" s="361">
        <f t="shared" ref="X25:X32" si="25">AN4/W25</f>
        <v>1.2255508157882136E-9</v>
      </c>
      <c r="Y25" s="361">
        <f t="shared" ref="Y25:Y31" si="26">AO4</f>
        <v>514</v>
      </c>
      <c r="Z25" s="361">
        <f t="shared" ref="Z25:Z36" si="27">AR4*AO4</f>
        <v>273448</v>
      </c>
      <c r="AA25" s="361">
        <f t="shared" ref="AA25:AA31" si="28">AS4/Z25</f>
        <v>3.4429812371395414E-9</v>
      </c>
      <c r="AG25" s="361">
        <f t="shared" si="0"/>
        <v>2.6530612244897958</v>
      </c>
      <c r="AH25" s="361">
        <f t="shared" si="1"/>
        <v>0.17171717171717171</v>
      </c>
    </row>
    <row r="26" spans="1:45" x14ac:dyDescent="0.25">
      <c r="A26" s="361">
        <f t="shared" si="2"/>
        <v>128</v>
      </c>
      <c r="B26" s="361">
        <f t="shared" si="3"/>
        <v>2080768</v>
      </c>
      <c r="C26" s="361">
        <f t="shared" si="4"/>
        <v>1.3924057527477035E-10</v>
      </c>
      <c r="D26" s="361">
        <f t="shared" si="5"/>
        <v>128</v>
      </c>
      <c r="E26" s="361">
        <f t="shared" si="6"/>
        <v>2080768</v>
      </c>
      <c r="F26" s="361">
        <f t="shared" si="7"/>
        <v>1.0439062243684382E-10</v>
      </c>
      <c r="G26" s="361">
        <f t="shared" si="8"/>
        <v>18</v>
      </c>
      <c r="H26" s="361">
        <f t="shared" si="9"/>
        <v>2862</v>
      </c>
      <c r="I26" s="361">
        <f t="shared" si="10"/>
        <v>3.810284183554624E-8</v>
      </c>
      <c r="J26" s="361">
        <f t="shared" si="11"/>
        <v>66</v>
      </c>
      <c r="K26" s="361">
        <f t="shared" si="12"/>
        <v>2178</v>
      </c>
      <c r="L26" s="361">
        <f t="shared" si="13"/>
        <v>5.2057545148454236E-8</v>
      </c>
      <c r="M26" s="361">
        <f t="shared" si="14"/>
        <v>72</v>
      </c>
      <c r="N26" s="361">
        <f t="shared" si="15"/>
        <v>2880</v>
      </c>
      <c r="O26" s="361">
        <f t="shared" si="16"/>
        <v>2.8533506944444447E-8</v>
      </c>
      <c r="P26" s="361">
        <f t="shared" si="17"/>
        <v>50</v>
      </c>
      <c r="Q26" s="361">
        <f t="shared" si="18"/>
        <v>1250</v>
      </c>
      <c r="R26" s="361">
        <f t="shared" si="19"/>
        <v>3.6957200000000002E-8</v>
      </c>
      <c r="S26" s="361">
        <f t="shared" si="20"/>
        <v>64</v>
      </c>
      <c r="T26" s="361">
        <f t="shared" si="21"/>
        <v>2624</v>
      </c>
      <c r="U26" s="332">
        <f t="shared" si="22"/>
        <v>2.68312881097561E-8</v>
      </c>
      <c r="V26" s="361">
        <f t="shared" si="23"/>
        <v>1026</v>
      </c>
      <c r="W26" s="361">
        <f t="shared" si="24"/>
        <v>1305072</v>
      </c>
      <c r="X26" s="361">
        <f t="shared" si="25"/>
        <v>1.5959579241605063E-9</v>
      </c>
      <c r="Y26" s="361">
        <f t="shared" si="26"/>
        <v>1026</v>
      </c>
      <c r="Z26" s="361">
        <f t="shared" si="27"/>
        <v>1088586</v>
      </c>
      <c r="AA26" s="361">
        <f t="shared" si="28"/>
        <v>1.9923031651457333E-9</v>
      </c>
      <c r="AG26" s="361">
        <f t="shared" si="0"/>
        <v>2.6597938144329896</v>
      </c>
      <c r="AH26" s="361">
        <f t="shared" si="1"/>
        <v>0.11328125</v>
      </c>
    </row>
    <row r="27" spans="1:45" x14ac:dyDescent="0.25">
      <c r="A27" s="361">
        <f t="shared" si="2"/>
        <v>256</v>
      </c>
      <c r="B27" s="361">
        <f t="shared" si="3"/>
        <v>16711680</v>
      </c>
      <c r="C27" s="361">
        <f t="shared" si="4"/>
        <v>7.3148440691380722E-11</v>
      </c>
      <c r="D27" s="361">
        <f t="shared" si="5"/>
        <v>256</v>
      </c>
      <c r="E27" s="361">
        <f t="shared" si="6"/>
        <v>16711680</v>
      </c>
      <c r="F27" s="361">
        <f t="shared" si="7"/>
        <v>5.8010963988459974E-11</v>
      </c>
      <c r="G27" s="361">
        <f t="shared" si="8"/>
        <v>34</v>
      </c>
      <c r="H27" s="361">
        <f t="shared" si="9"/>
        <v>24174</v>
      </c>
      <c r="I27" s="361">
        <f t="shared" si="10"/>
        <v>2.0745373817600175E-8</v>
      </c>
      <c r="J27" s="361">
        <f t="shared" si="11"/>
        <v>130</v>
      </c>
      <c r="K27" s="361">
        <f t="shared" si="12"/>
        <v>8450</v>
      </c>
      <c r="L27" s="361">
        <f t="shared" si="13"/>
        <v>4.4551163708086783E-8</v>
      </c>
      <c r="M27" s="361">
        <f t="shared" si="14"/>
        <v>99</v>
      </c>
      <c r="N27" s="361">
        <f t="shared" si="15"/>
        <v>5643</v>
      </c>
      <c r="O27" s="361">
        <f t="shared" si="16"/>
        <v>2.412658751255242E-8</v>
      </c>
      <c r="P27" s="361">
        <f t="shared" si="17"/>
        <v>147</v>
      </c>
      <c r="Q27" s="361">
        <f t="shared" si="18"/>
        <v>13671</v>
      </c>
      <c r="R27" s="361">
        <f t="shared" si="19"/>
        <v>1.9925682100797308E-8</v>
      </c>
      <c r="S27" s="361">
        <f t="shared" si="20"/>
        <v>125</v>
      </c>
      <c r="T27" s="361">
        <f t="shared" si="21"/>
        <v>9750</v>
      </c>
      <c r="U27" s="332">
        <f t="shared" si="22"/>
        <v>1.9715521367521368E-8</v>
      </c>
      <c r="V27" s="361">
        <f t="shared" si="23"/>
        <v>2050</v>
      </c>
      <c r="W27" s="361">
        <f t="shared" si="24"/>
        <v>5114750</v>
      </c>
      <c r="X27" s="361">
        <f t="shared" si="25"/>
        <v>1.452982713394268E-9</v>
      </c>
      <c r="Y27" s="361">
        <f t="shared" si="26"/>
        <v>2050</v>
      </c>
      <c r="Z27" s="361">
        <f t="shared" si="27"/>
        <v>4067200</v>
      </c>
      <c r="AA27" s="361">
        <f t="shared" si="28"/>
        <v>1.0399685287175453E-9</v>
      </c>
      <c r="AG27" s="361">
        <f t="shared" si="0"/>
        <v>2.6632124352331608</v>
      </c>
      <c r="AH27" s="361">
        <f t="shared" si="1"/>
        <v>5.2173913043478258E-2</v>
      </c>
    </row>
    <row r="28" spans="1:45" x14ac:dyDescent="0.25">
      <c r="A28" s="361">
        <f t="shared" si="2"/>
        <v>512</v>
      </c>
      <c r="B28" s="361">
        <f t="shared" si="3"/>
        <v>133955584</v>
      </c>
      <c r="C28" s="361">
        <f t="shared" si="4"/>
        <v>4.5046249558858759E-11</v>
      </c>
      <c r="D28" s="361">
        <f t="shared" si="5"/>
        <v>512</v>
      </c>
      <c r="E28" s="361">
        <f t="shared" si="6"/>
        <v>133955584</v>
      </c>
      <c r="F28" s="361">
        <f t="shared" si="7"/>
        <v>3.7259464550080513E-11</v>
      </c>
      <c r="G28" s="361">
        <f t="shared" si="8"/>
        <v>66</v>
      </c>
      <c r="H28" s="361">
        <f t="shared" si="9"/>
        <v>215028</v>
      </c>
      <c r="I28" s="361">
        <f t="shared" si="10"/>
        <v>1.3957856651226816E-8</v>
      </c>
      <c r="J28" s="361">
        <f t="shared" si="11"/>
        <v>258</v>
      </c>
      <c r="K28" s="361">
        <f t="shared" si="12"/>
        <v>33282</v>
      </c>
      <c r="L28" s="361">
        <f t="shared" si="13"/>
        <v>4.5328005127896958E-8</v>
      </c>
      <c r="M28" s="361">
        <f t="shared" si="14"/>
        <v>256</v>
      </c>
      <c r="N28" s="361">
        <f t="shared" si="15"/>
        <v>44288</v>
      </c>
      <c r="O28" s="361">
        <f t="shared" si="16"/>
        <v>1.4713631984585741E-8</v>
      </c>
      <c r="P28" s="361">
        <f t="shared" si="17"/>
        <v>243</v>
      </c>
      <c r="Q28" s="361">
        <f t="shared" si="18"/>
        <v>38394</v>
      </c>
      <c r="R28" s="361">
        <f t="shared" si="19"/>
        <v>1.5665025785278951E-8</v>
      </c>
      <c r="S28" s="361">
        <f t="shared" si="20"/>
        <v>216</v>
      </c>
      <c r="T28" s="361">
        <f t="shared" si="21"/>
        <v>36288</v>
      </c>
      <c r="U28" s="332">
        <f t="shared" si="22"/>
        <v>3.0730746619635508E-8</v>
      </c>
      <c r="V28" s="361">
        <f t="shared" si="23"/>
        <v>4098</v>
      </c>
      <c r="W28" s="361">
        <f t="shared" si="24"/>
        <v>20723586</v>
      </c>
      <c r="X28" s="361">
        <f t="shared" si="25"/>
        <v>1.4400162211308412E-9</v>
      </c>
      <c r="Y28" s="361">
        <f t="shared" si="26"/>
        <v>4098</v>
      </c>
      <c r="Z28" s="361">
        <f t="shared" si="27"/>
        <v>20723586</v>
      </c>
      <c r="AA28" s="361">
        <f t="shared" si="28"/>
        <v>1.4915114916244063E-9</v>
      </c>
      <c r="AG28" s="361">
        <f t="shared" si="0"/>
        <v>2.6649350649350652</v>
      </c>
      <c r="AH28" s="361">
        <f t="shared" si="1"/>
        <v>3.9930555555555552E-2</v>
      </c>
    </row>
    <row r="29" spans="1:45" x14ac:dyDescent="0.25">
      <c r="A29" s="361">
        <f t="shared" si="2"/>
        <v>1024</v>
      </c>
      <c r="B29" s="361">
        <f t="shared" si="3"/>
        <v>1072693248</v>
      </c>
      <c r="C29" s="361">
        <f t="shared" si="4"/>
        <v>3.7852045222655613E-11</v>
      </c>
      <c r="D29" s="361">
        <f t="shared" si="5"/>
        <v>1024</v>
      </c>
      <c r="E29" s="361">
        <f t="shared" si="6"/>
        <v>1072693248</v>
      </c>
      <c r="F29" s="361">
        <f t="shared" si="7"/>
        <v>2.7615909818796589E-11</v>
      </c>
      <c r="G29" s="361">
        <f t="shared" si="8"/>
        <v>130</v>
      </c>
      <c r="H29" s="361">
        <f t="shared" si="9"/>
        <v>1931150</v>
      </c>
      <c r="I29" s="361">
        <f t="shared" si="10"/>
        <v>7.6228154208632161E-9</v>
      </c>
      <c r="J29" s="361">
        <f t="shared" si="11"/>
        <v>514</v>
      </c>
      <c r="K29" s="361">
        <f t="shared" si="12"/>
        <v>132098</v>
      </c>
      <c r="L29" s="361">
        <f t="shared" si="13"/>
        <v>4.5488879468273551E-8</v>
      </c>
      <c r="M29" s="361">
        <f t="shared" si="14"/>
        <v>575</v>
      </c>
      <c r="N29" s="361">
        <f t="shared" si="15"/>
        <v>172500</v>
      </c>
      <c r="O29" s="361">
        <f t="shared" si="16"/>
        <v>1.1792483091787441E-8</v>
      </c>
      <c r="P29" s="361">
        <f t="shared" si="17"/>
        <v>432</v>
      </c>
      <c r="Q29" s="361">
        <f t="shared" si="18"/>
        <v>120096</v>
      </c>
      <c r="R29" s="361">
        <f t="shared" si="19"/>
        <v>1.1997624122923885E-8</v>
      </c>
      <c r="S29" s="361">
        <f t="shared" si="20"/>
        <v>512</v>
      </c>
      <c r="T29" s="361">
        <f t="shared" si="21"/>
        <v>179200</v>
      </c>
      <c r="U29" s="332">
        <f t="shared" si="22"/>
        <v>1.7407217261904759E-8</v>
      </c>
      <c r="V29" s="361">
        <f t="shared" si="23"/>
        <v>8194</v>
      </c>
      <c r="W29" s="361">
        <f t="shared" si="24"/>
        <v>80678124</v>
      </c>
      <c r="X29" s="361">
        <f t="shared" si="25"/>
        <v>1.3707309307291282E-9</v>
      </c>
      <c r="Y29" s="361">
        <f t="shared" si="26"/>
        <v>8194</v>
      </c>
      <c r="Z29" s="361">
        <f t="shared" si="27"/>
        <v>87184160</v>
      </c>
      <c r="AA29" s="361">
        <f t="shared" si="28"/>
        <v>8.8731026369927756E-10</v>
      </c>
      <c r="AG29" s="361">
        <f t="shared" si="0"/>
        <v>2.6657997399219764</v>
      </c>
      <c r="AH29" s="361">
        <f t="shared" si="1"/>
        <v>4.4444444444444446E-2</v>
      </c>
    </row>
    <row r="30" spans="1:45" x14ac:dyDescent="0.25">
      <c r="A30" s="361">
        <f t="shared" si="2"/>
        <v>2048</v>
      </c>
      <c r="B30" s="361">
        <f t="shared" si="3"/>
        <v>8585740288</v>
      </c>
      <c r="C30" s="361">
        <f t="shared" si="4"/>
        <v>1.93850106203756E-11</v>
      </c>
      <c r="D30" s="361">
        <f t="shared" si="5"/>
        <v>2048</v>
      </c>
      <c r="E30" s="361">
        <f t="shared" si="6"/>
        <v>8585740288</v>
      </c>
      <c r="F30" s="361">
        <f t="shared" si="7"/>
        <v>1.6214093989608456E-11</v>
      </c>
      <c r="G30" s="361">
        <f t="shared" si="8"/>
        <v>258</v>
      </c>
      <c r="H30" s="361">
        <f t="shared" si="9"/>
        <v>17308188</v>
      </c>
      <c r="I30" s="361">
        <f t="shared" si="10"/>
        <v>7.405589385401484E-9</v>
      </c>
      <c r="J30" s="361">
        <f t="shared" si="11"/>
        <v>1026</v>
      </c>
      <c r="K30" s="361">
        <f t="shared" si="12"/>
        <v>526338</v>
      </c>
      <c r="L30" s="361">
        <f t="shared" si="13"/>
        <v>2.710146965131405E-8</v>
      </c>
      <c r="M30" s="361">
        <f t="shared" si="14"/>
        <v>1152</v>
      </c>
      <c r="N30" s="361">
        <f t="shared" si="15"/>
        <v>724608</v>
      </c>
      <c r="O30" s="361">
        <f t="shared" si="16"/>
        <v>9.2542634546311015E-9</v>
      </c>
      <c r="P30" s="361">
        <f t="shared" si="17"/>
        <v>1024</v>
      </c>
      <c r="Q30" s="361">
        <f t="shared" si="18"/>
        <v>775168</v>
      </c>
      <c r="R30" s="361">
        <f t="shared" si="19"/>
        <v>8.4317593089498014E-9</v>
      </c>
      <c r="S30" s="361">
        <f t="shared" si="20"/>
        <v>1000</v>
      </c>
      <c r="T30" s="361">
        <f t="shared" si="21"/>
        <v>779000</v>
      </c>
      <c r="U30" s="332">
        <f t="shared" si="22"/>
        <v>1.2729191270860076E-8</v>
      </c>
      <c r="V30" s="361">
        <f t="shared" si="23"/>
        <v>16386</v>
      </c>
      <c r="W30" s="361">
        <f t="shared" si="24"/>
        <v>267976644</v>
      </c>
      <c r="X30" s="361">
        <f t="shared" si="25"/>
        <v>9.6381782685011415E-10</v>
      </c>
      <c r="Y30" s="361">
        <f t="shared" si="26"/>
        <v>16386</v>
      </c>
      <c r="Z30" s="361">
        <f t="shared" si="27"/>
        <v>338157882</v>
      </c>
      <c r="AA30" s="361">
        <f t="shared" si="28"/>
        <v>4.6153490713744968E-10</v>
      </c>
      <c r="AG30" s="361">
        <f t="shared" si="0"/>
        <v>2.6662329212752116</v>
      </c>
      <c r="AH30" s="361">
        <f t="shared" si="1"/>
        <v>3.369140625E-2</v>
      </c>
    </row>
    <row r="31" spans="1:45" x14ac:dyDescent="0.25">
      <c r="A31" s="361">
        <f t="shared" si="2"/>
        <v>4096</v>
      </c>
      <c r="B31" s="361">
        <f t="shared" si="3"/>
        <v>68702699520</v>
      </c>
      <c r="C31" s="361">
        <f t="shared" si="4"/>
        <v>1.1043898885600393E-11</v>
      </c>
      <c r="D31" s="361">
        <f t="shared" si="5"/>
        <v>4096</v>
      </c>
      <c r="E31" s="361">
        <f t="shared" si="6"/>
        <v>68702699520</v>
      </c>
      <c r="F31" s="361">
        <f t="shared" si="7"/>
        <v>8.8830085415931365E-12</v>
      </c>
      <c r="G31" s="361">
        <f t="shared" si="8"/>
        <v>514</v>
      </c>
      <c r="H31" s="361">
        <f t="shared" si="9"/>
        <v>154014446</v>
      </c>
      <c r="I31" s="361">
        <f t="shared" si="10"/>
        <v>8.9261756653658334E-9</v>
      </c>
      <c r="J31" s="361">
        <f t="shared" si="11"/>
        <v>2050</v>
      </c>
      <c r="K31" s="361">
        <f t="shared" si="12"/>
        <v>2101250</v>
      </c>
      <c r="L31" s="361">
        <f t="shared" si="13"/>
        <v>3.0742906999801708E-8</v>
      </c>
      <c r="M31" s="361">
        <f t="shared" si="14"/>
        <v>2205</v>
      </c>
      <c r="N31" s="361">
        <f t="shared" si="15"/>
        <v>3325140</v>
      </c>
      <c r="O31" s="361">
        <f t="shared" si="16"/>
        <v>6.8210762053126583E-9</v>
      </c>
      <c r="P31" s="361">
        <f t="shared" si="17"/>
        <v>2205</v>
      </c>
      <c r="Q31" s="361">
        <f t="shared" si="18"/>
        <v>3625020</v>
      </c>
      <c r="R31" s="361">
        <f t="shared" si="19"/>
        <v>6.1654924202717044E-9</v>
      </c>
      <c r="S31" s="361">
        <f t="shared" si="20"/>
        <v>2197</v>
      </c>
      <c r="T31" s="361">
        <f t="shared" si="21"/>
        <v>3893084</v>
      </c>
      <c r="U31" s="332">
        <f t="shared" si="22"/>
        <v>5.6997999529421918E-9</v>
      </c>
      <c r="V31" s="361">
        <f t="shared" si="23"/>
        <v>32770</v>
      </c>
      <c r="W31" s="361">
        <f t="shared" si="24"/>
        <v>1052277470</v>
      </c>
      <c r="X31" s="361">
        <f t="shared" si="25"/>
        <v>1.4444986010518055E-9</v>
      </c>
      <c r="Y31" s="361">
        <f t="shared" si="26"/>
        <v>32770</v>
      </c>
      <c r="Z31" s="361">
        <f t="shared" si="27"/>
        <v>1501586940</v>
      </c>
      <c r="AA31" s="361">
        <f t="shared" si="28"/>
        <v>4.765007701341178E-10</v>
      </c>
      <c r="AG31" s="361">
        <f t="shared" si="0"/>
        <v>2.6664497233973314</v>
      </c>
      <c r="AH31" s="361">
        <f t="shared" si="1"/>
        <v>2.0439560439560439E-2</v>
      </c>
    </row>
    <row r="32" spans="1:45" x14ac:dyDescent="0.25">
      <c r="A32" s="361">
        <f t="shared" si="2"/>
        <v>8192</v>
      </c>
      <c r="B32" s="361">
        <f t="shared" si="3"/>
        <v>549688705024</v>
      </c>
      <c r="C32" s="361">
        <f t="shared" ref="C32" si="29">E11/B32</f>
        <v>5.8295055074734069E-12</v>
      </c>
      <c r="D32" s="361">
        <f t="shared" ref="D32" si="30">F11</f>
        <v>8192</v>
      </c>
      <c r="E32" s="361">
        <f t="shared" si="6"/>
        <v>549688705024</v>
      </c>
      <c r="F32" s="361">
        <f t="shared" ref="F32" si="31">J11/E32</f>
        <v>4.7853326970189163E-12</v>
      </c>
      <c r="G32" s="361">
        <f t="shared" si="8"/>
        <v>1026</v>
      </c>
      <c r="H32" s="361">
        <f t="shared" si="9"/>
        <v>1359646992</v>
      </c>
      <c r="I32" s="361">
        <f t="shared" si="10"/>
        <v>1.1564006509909353E-8</v>
      </c>
      <c r="J32" s="361">
        <f t="shared" si="11"/>
        <v>4098</v>
      </c>
      <c r="K32" s="361">
        <f t="shared" si="12"/>
        <v>8396802</v>
      </c>
      <c r="L32" s="361">
        <f t="shared" si="13"/>
        <v>3.1599371602029752E-8</v>
      </c>
      <c r="M32" s="361">
        <f t="shared" si="14"/>
        <v>4096</v>
      </c>
      <c r="N32" s="361">
        <f t="shared" si="15"/>
        <v>11915264</v>
      </c>
      <c r="O32" s="361">
        <f t="shared" si="16"/>
        <v>5.2122051177380543E-9</v>
      </c>
      <c r="P32" s="361">
        <f t="shared" si="17"/>
        <v>3920</v>
      </c>
      <c r="Q32" s="361">
        <f t="shared" si="18"/>
        <v>12089280</v>
      </c>
      <c r="R32" s="361">
        <f t="shared" si="19"/>
        <v>5.4619216363588233E-9</v>
      </c>
      <c r="S32" s="361">
        <f t="shared" si="20"/>
        <v>4096</v>
      </c>
      <c r="T32" s="361">
        <f t="shared" si="21"/>
        <v>13717504</v>
      </c>
      <c r="U32" s="332">
        <f t="shared" si="22"/>
        <v>3.903244108160396E-9</v>
      </c>
      <c r="V32" s="361">
        <f t="shared" si="23"/>
        <v>65538</v>
      </c>
      <c r="W32" s="361">
        <f t="shared" si="24"/>
        <v>4150193850</v>
      </c>
      <c r="X32" s="361">
        <f t="shared" si="25"/>
        <v>2.5508768303276565E-9</v>
      </c>
      <c r="Y32" s="361">
        <f t="shared" ref="Y32:Y36" si="32">AO11</f>
        <v>65538</v>
      </c>
      <c r="Z32" s="361">
        <f t="shared" si="27"/>
        <v>5873122332</v>
      </c>
      <c r="AA32" s="361">
        <f t="shared" ref="AA32:AA36" si="33">AS11/Z32</f>
        <v>3.3371630214268567E-10</v>
      </c>
      <c r="AG32" s="361">
        <f t="shared" si="0"/>
        <v>2.6665581773799838</v>
      </c>
      <c r="AH32" s="361">
        <f t="shared" si="1"/>
        <v>1.646435950413223E-2</v>
      </c>
    </row>
    <row r="33" spans="1:34" x14ac:dyDescent="0.25">
      <c r="A33" s="361"/>
      <c r="B33" s="361"/>
      <c r="D33" s="361"/>
      <c r="E33" s="361"/>
      <c r="F33" s="361"/>
      <c r="G33" s="361">
        <f t="shared" ref="G33" si="34">K12</f>
        <v>2050</v>
      </c>
      <c r="H33" s="361">
        <f t="shared" si="9"/>
        <v>11909522150</v>
      </c>
      <c r="I33" s="361">
        <f t="shared" ref="I33" si="35">O12/H33</f>
        <v>1.8255280432613045E-8</v>
      </c>
      <c r="J33" s="361">
        <f t="shared" si="11"/>
        <v>8194</v>
      </c>
      <c r="K33" s="361">
        <f t="shared" si="12"/>
        <v>33570818</v>
      </c>
      <c r="L33" s="361">
        <f t="shared" si="13"/>
        <v>3.2674012689632205E-8</v>
      </c>
      <c r="M33" s="361">
        <f t="shared" si="14"/>
        <v>9100</v>
      </c>
      <c r="N33" s="361">
        <f t="shared" si="15"/>
        <v>58886100</v>
      </c>
      <c r="O33" s="361">
        <f t="shared" si="16"/>
        <v>3.5413677138294666E-9</v>
      </c>
      <c r="P33" s="361">
        <f t="shared" si="17"/>
        <v>8214</v>
      </c>
      <c r="Q33" s="361">
        <f t="shared" si="18"/>
        <v>55132368</v>
      </c>
      <c r="R33" s="361">
        <f t="shared" si="19"/>
        <v>3.9092764284433904E-9</v>
      </c>
      <c r="S33" s="361">
        <f t="shared" si="20"/>
        <v>8000</v>
      </c>
      <c r="T33" s="361">
        <f t="shared" si="21"/>
        <v>52184000</v>
      </c>
      <c r="U33" s="332">
        <f t="shared" si="22"/>
        <v>2.7760744033931218E-9</v>
      </c>
      <c r="V33" s="361">
        <f t="shared" ref="V33:V34" si="36">AJ12</f>
        <v>131074</v>
      </c>
      <c r="W33" s="361">
        <f t="shared" si="24"/>
        <v>14815032072</v>
      </c>
      <c r="X33" s="361">
        <f t="shared" ref="X33:X34" si="37">AN12/W33</f>
        <v>2.7705373704573373E-9</v>
      </c>
      <c r="Y33" s="361">
        <f t="shared" si="32"/>
        <v>131074</v>
      </c>
      <c r="Z33" s="361">
        <f t="shared" si="27"/>
        <v>24944430792</v>
      </c>
      <c r="AA33" s="361">
        <f t="shared" si="33"/>
        <v>2.5212748765883591E-10</v>
      </c>
      <c r="AG33" s="361">
        <f t="shared" si="0"/>
        <v>2.6666124176092438</v>
      </c>
      <c r="AH33" s="361">
        <f t="shared" si="1"/>
        <v>1.4384255778220929E-2</v>
      </c>
    </row>
    <row r="34" spans="1:34" x14ac:dyDescent="0.25">
      <c r="A34" s="361"/>
      <c r="B34" s="361"/>
      <c r="D34" s="361"/>
      <c r="E34" s="361"/>
      <c r="F34" s="361"/>
      <c r="G34" s="361"/>
      <c r="I34" s="361"/>
      <c r="J34" s="361">
        <f t="shared" si="11"/>
        <v>16386</v>
      </c>
      <c r="K34" s="361">
        <f t="shared" si="12"/>
        <v>134250498</v>
      </c>
      <c r="L34" s="361">
        <f t="shared" si="13"/>
        <v>3.3649086848576658E-8</v>
      </c>
      <c r="M34" s="361">
        <f t="shared" si="14"/>
        <v>15488</v>
      </c>
      <c r="N34" s="361">
        <f t="shared" si="15"/>
        <v>173109376</v>
      </c>
      <c r="O34" s="361">
        <f t="shared" si="16"/>
        <v>3.0450555530086743E-9</v>
      </c>
      <c r="P34" s="361">
        <f t="shared" si="17"/>
        <v>16807</v>
      </c>
      <c r="Q34" s="361">
        <f t="shared" si="18"/>
        <v>236961893</v>
      </c>
      <c r="R34" s="361">
        <f t="shared" si="19"/>
        <v>2.7014371744011457E-9</v>
      </c>
      <c r="S34" s="361">
        <f t="shared" si="20"/>
        <v>15625</v>
      </c>
      <c r="T34" s="361">
        <f t="shared" si="21"/>
        <v>220000000</v>
      </c>
      <c r="U34" s="332">
        <f t="shared" si="22"/>
        <v>2.6971363636363641E-9</v>
      </c>
      <c r="V34" s="361">
        <f t="shared" si="36"/>
        <v>262146</v>
      </c>
      <c r="W34" s="361">
        <f t="shared" si="24"/>
        <v>49481368230</v>
      </c>
      <c r="X34" s="361">
        <f t="shared" si="37"/>
        <v>2.7592675428598057E-9</v>
      </c>
      <c r="Y34" s="361">
        <f t="shared" si="32"/>
        <v>262146</v>
      </c>
      <c r="Z34" s="361">
        <f t="shared" si="27"/>
        <v>104980560036</v>
      </c>
      <c r="AA34" s="361">
        <f t="shared" si="33"/>
        <v>1.9529774521717115E-10</v>
      </c>
      <c r="AG34" s="361">
        <f t="shared" si="0"/>
        <v>2.6666395410343005</v>
      </c>
      <c r="AH34" s="361">
        <f t="shared" si="1"/>
        <v>1.14898681640625E-2</v>
      </c>
    </row>
    <row r="35" spans="1:34" x14ac:dyDescent="0.25">
      <c r="A35" s="361"/>
      <c r="B35" s="361"/>
      <c r="D35" s="361"/>
      <c r="E35" s="361"/>
      <c r="F35" s="361"/>
      <c r="G35" s="361"/>
      <c r="I35" s="361"/>
      <c r="J35" s="361">
        <f t="shared" si="11"/>
        <v>32770</v>
      </c>
      <c r="K35" s="361">
        <f t="shared" si="12"/>
        <v>536936450</v>
      </c>
      <c r="L35" s="361">
        <f t="shared" si="13"/>
        <v>3.4319083136685291E-8</v>
      </c>
      <c r="M35" s="361">
        <f t="shared" si="14"/>
        <v>30589</v>
      </c>
      <c r="N35" s="361">
        <f t="shared" si="15"/>
        <v>711683674</v>
      </c>
      <c r="O35" s="361">
        <f t="shared" si="16"/>
        <v>3.5007781654784268E-9</v>
      </c>
      <c r="P35" s="361">
        <f t="shared" si="17"/>
        <v>32768</v>
      </c>
      <c r="Q35" s="361">
        <f t="shared" si="18"/>
        <v>925401088</v>
      </c>
      <c r="R35" s="361">
        <f t="shared" si="19"/>
        <v>2.7278478122270517E-9</v>
      </c>
      <c r="S35" s="361">
        <f t="shared" si="20"/>
        <v>32768</v>
      </c>
      <c r="T35" s="361">
        <f t="shared" si="21"/>
        <v>972619776</v>
      </c>
      <c r="U35" s="332">
        <f t="shared" si="22"/>
        <v>2.4851437937449466E-9</v>
      </c>
      <c r="V35" s="361"/>
      <c r="X35" s="361"/>
      <c r="Y35" s="361">
        <f t="shared" si="32"/>
        <v>524290</v>
      </c>
      <c r="Z35" s="361">
        <f t="shared" si="27"/>
        <v>427417985280</v>
      </c>
      <c r="AA35" s="361">
        <f t="shared" si="33"/>
        <v>1.3212874035472313E-10</v>
      </c>
    </row>
    <row r="36" spans="1:34" x14ac:dyDescent="0.25">
      <c r="A36" s="361"/>
      <c r="B36" s="361"/>
      <c r="D36" s="361"/>
      <c r="E36" s="361"/>
      <c r="F36" s="361"/>
      <c r="G36" s="361"/>
      <c r="I36" s="361"/>
      <c r="J36" s="361">
        <f t="shared" si="11"/>
        <v>65538</v>
      </c>
      <c r="K36" s="361">
        <f t="shared" si="12"/>
        <v>2147614722</v>
      </c>
      <c r="L36" s="361">
        <f t="shared" si="13"/>
        <v>5.4294654811925807E-8</v>
      </c>
      <c r="M36" s="361">
        <f t="shared" si="14"/>
        <v>65536</v>
      </c>
      <c r="N36" s="361">
        <f t="shared" si="15"/>
        <v>3394895872</v>
      </c>
      <c r="O36" s="361">
        <f t="shared" si="16"/>
        <v>4.3784357146060164E-9</v>
      </c>
      <c r="P36" s="361">
        <f t="shared" si="17"/>
        <v>63504</v>
      </c>
      <c r="Q36" s="361">
        <f t="shared" si="18"/>
        <v>3605947632</v>
      </c>
      <c r="R36" s="361">
        <f t="shared" si="19"/>
        <v>3.3352860035840557E-9</v>
      </c>
      <c r="S36" s="361">
        <f t="shared" si="20"/>
        <v>64000</v>
      </c>
      <c r="T36" s="361">
        <f t="shared" si="21"/>
        <v>3776640000</v>
      </c>
      <c r="U36" s="332">
        <f t="shared" si="22"/>
        <v>2.6286628678755008E-9</v>
      </c>
      <c r="V36" s="361"/>
      <c r="X36" s="361"/>
      <c r="Y36" s="361">
        <f t="shared" si="32"/>
        <v>1048578</v>
      </c>
      <c r="Z36" s="361">
        <f t="shared" si="27"/>
        <v>1744404923598</v>
      </c>
      <c r="AA36" s="361">
        <f t="shared" si="33"/>
        <v>8.2774359351255337E-11</v>
      </c>
    </row>
    <row r="37" spans="1:34" x14ac:dyDescent="0.25">
      <c r="A37" s="361"/>
      <c r="B37" s="361"/>
      <c r="D37" s="361"/>
      <c r="E37" s="361"/>
      <c r="F37" s="361"/>
      <c r="G37" s="361"/>
      <c r="I37" s="361"/>
      <c r="J37" s="361"/>
      <c r="K37" s="361"/>
      <c r="L37" s="361"/>
      <c r="M37" s="361">
        <f t="shared" ref="M37:M38" si="38">U16</f>
        <v>130682</v>
      </c>
      <c r="N37" s="361">
        <f t="shared" si="15"/>
        <v>13685019040</v>
      </c>
      <c r="O37" s="361">
        <f t="shared" ref="O37:O38" si="39">Y16/N37</f>
        <v>3.6580268189869225E-9</v>
      </c>
      <c r="P37" s="361">
        <f t="shared" si="17"/>
        <v>135531</v>
      </c>
      <c r="Q37" s="361">
        <f t="shared" si="18"/>
        <v>16700265351</v>
      </c>
      <c r="R37" s="361">
        <f t="shared" si="19"/>
        <v>2.2153879527699412E-9</v>
      </c>
      <c r="S37" s="361">
        <f t="shared" ref="S37:S38" si="40">AE16</f>
        <v>132651</v>
      </c>
      <c r="T37" s="361">
        <f t="shared" si="21"/>
        <v>16052230161</v>
      </c>
      <c r="U37" s="332">
        <f t="shared" ref="U37:U38" si="41">AI16/T37</f>
        <v>1.5397029832474668E-9</v>
      </c>
      <c r="V37" s="361"/>
      <c r="X37" s="361"/>
      <c r="Y37" s="361"/>
      <c r="Z37" s="361"/>
      <c r="AA37" s="361"/>
    </row>
    <row r="38" spans="1:34" x14ac:dyDescent="0.25">
      <c r="A38" s="361"/>
      <c r="B38" s="361"/>
      <c r="D38" s="361"/>
      <c r="E38" s="361"/>
      <c r="F38" s="361"/>
      <c r="G38" s="361"/>
      <c r="I38" s="361"/>
      <c r="J38" s="361"/>
      <c r="K38" s="361"/>
      <c r="L38" s="361"/>
      <c r="M38" s="361">
        <f t="shared" si="38"/>
        <v>270848</v>
      </c>
      <c r="N38" s="361">
        <f t="shared" si="15"/>
        <v>59301086208</v>
      </c>
      <c r="O38" s="361">
        <f t="shared" si="39"/>
        <v>2.9993154938648007E-9</v>
      </c>
      <c r="P38" s="361">
        <f t="shared" ref="P38" si="42">Z17</f>
        <v>259308</v>
      </c>
      <c r="Q38" s="361">
        <f t="shared" si="18"/>
        <v>62214990516</v>
      </c>
      <c r="R38" s="361">
        <f t="shared" ref="R38" si="43">AD17/Q38</f>
        <v>1.7655605573882451E-9</v>
      </c>
      <c r="S38" s="361">
        <f t="shared" si="40"/>
        <v>262144</v>
      </c>
      <c r="T38" s="361">
        <f t="shared" si="21"/>
        <v>63832064000</v>
      </c>
      <c r="U38" s="332">
        <f t="shared" si="41"/>
        <v>1.1419344568481027E-9</v>
      </c>
      <c r="V38" s="361"/>
      <c r="Y38" s="361"/>
      <c r="Z38" s="361"/>
      <c r="AA38" s="361"/>
    </row>
    <row r="39" spans="1:34" x14ac:dyDescent="0.25">
      <c r="S39" s="361"/>
      <c r="T39" s="361"/>
      <c r="U39" s="332"/>
      <c r="Y39" s="361"/>
      <c r="Z39" s="361"/>
      <c r="AA39" s="361"/>
    </row>
    <row r="40" spans="1:34" x14ac:dyDescent="0.25">
      <c r="S40" s="361"/>
      <c r="T40" s="361"/>
      <c r="U40" s="332"/>
      <c r="AA40" s="361"/>
    </row>
    <row r="41" spans="1:34" x14ac:dyDescent="0.25">
      <c r="AA41" s="361"/>
    </row>
    <row r="42" spans="1:34" x14ac:dyDescent="0.25">
      <c r="AA42" s="361"/>
    </row>
    <row r="43" spans="1:34" x14ac:dyDescent="0.25">
      <c r="A43" s="361" t="str">
        <f t="shared" ref="A43:A52" si="44">A22</f>
        <v>CRH</v>
      </c>
      <c r="B43" s="361"/>
      <c r="C43" s="361" t="str">
        <f t="shared" ref="C43:C52" si="45">D22</f>
        <v>CRE</v>
      </c>
      <c r="D43" s="361"/>
      <c r="E43" s="361" t="str">
        <f t="shared" ref="E43:E52" si="46">G22</f>
        <v>CD</v>
      </c>
      <c r="F43" s="361"/>
      <c r="G43" s="361" t="str">
        <f t="shared" ref="G43:G52" si="47">J22</f>
        <v>AK</v>
      </c>
      <c r="I43" s="361" t="str">
        <f t="shared" ref="I43:I52" si="48">M22</f>
        <v>GenRmf long</v>
      </c>
      <c r="J43" s="361"/>
      <c r="K43" s="361" t="str">
        <f t="shared" ref="K43:K52" si="49">P22</f>
        <v>GenRmf flat</v>
      </c>
      <c r="L43" s="361"/>
      <c r="M43" s="361" t="str">
        <f t="shared" ref="M43:M52" si="50">S22</f>
        <v>GenRmf square</v>
      </c>
      <c r="N43" s="361"/>
      <c r="O43" s="361" t="str">
        <f t="shared" ref="O43:O52" si="51">V22</f>
        <v>Wash long</v>
      </c>
      <c r="P43" s="361"/>
      <c r="Q43" s="361" t="str">
        <f t="shared" ref="Q43:Q52" si="52">Y22</f>
        <v>Wash wide</v>
      </c>
      <c r="AA43" s="361"/>
    </row>
    <row r="44" spans="1:34" x14ac:dyDescent="0.25">
      <c r="A44" s="361" t="str">
        <f t="shared" si="44"/>
        <v>n</v>
      </c>
      <c r="B44" s="361" t="str">
        <f t="shared" ref="B44:B52" si="53">C23</f>
        <v>value</v>
      </c>
      <c r="C44" s="361" t="str">
        <f t="shared" si="45"/>
        <v>n</v>
      </c>
      <c r="D44" s="361" t="str">
        <f t="shared" ref="D44:D52" si="54">F23</f>
        <v>value</v>
      </c>
      <c r="E44" s="361" t="str">
        <f t="shared" si="46"/>
        <v>n</v>
      </c>
      <c r="F44" s="361" t="str">
        <f t="shared" ref="F44:F52" si="55">I23</f>
        <v>value</v>
      </c>
      <c r="G44" s="361" t="str">
        <f t="shared" si="47"/>
        <v>n</v>
      </c>
      <c r="H44" s="361" t="str">
        <f t="shared" ref="H44:H52" si="56">L23</f>
        <v>value</v>
      </c>
      <c r="I44" s="361" t="str">
        <f t="shared" si="48"/>
        <v>n</v>
      </c>
      <c r="J44" s="361" t="str">
        <f t="shared" ref="J44:J52" si="57">O23</f>
        <v>value</v>
      </c>
      <c r="K44" s="361" t="str">
        <f t="shared" si="49"/>
        <v>n</v>
      </c>
      <c r="L44" s="361" t="str">
        <f t="shared" ref="L44:L52" si="58">R23</f>
        <v>value</v>
      </c>
      <c r="M44" s="361" t="str">
        <f t="shared" si="50"/>
        <v>n</v>
      </c>
      <c r="N44" s="361" t="str">
        <f t="shared" ref="N44:N52" si="59">U23</f>
        <v>value</v>
      </c>
      <c r="O44" s="361" t="str">
        <f t="shared" si="51"/>
        <v>n</v>
      </c>
      <c r="P44" s="361" t="str">
        <f t="shared" ref="P44:P52" si="60">X23</f>
        <v>value</v>
      </c>
      <c r="Q44" s="361" t="str">
        <f t="shared" si="52"/>
        <v>n</v>
      </c>
      <c r="R44" s="361" t="str">
        <f t="shared" ref="R44:R52" si="61">AA23</f>
        <v>value</v>
      </c>
      <c r="AA44" s="361"/>
    </row>
    <row r="45" spans="1:34" x14ac:dyDescent="0.25">
      <c r="A45" s="361">
        <f t="shared" si="44"/>
        <v>32</v>
      </c>
      <c r="B45" s="361">
        <f t="shared" si="53"/>
        <v>8.7456947244623656E-10</v>
      </c>
      <c r="C45" s="361">
        <f t="shared" si="45"/>
        <v>32</v>
      </c>
      <c r="D45" s="361">
        <f t="shared" si="54"/>
        <v>1.2174006636424731E-9</v>
      </c>
      <c r="E45" s="361">
        <f t="shared" si="46"/>
        <v>6</v>
      </c>
      <c r="F45" s="361">
        <f t="shared" si="55"/>
        <v>1.0600161616161614E-7</v>
      </c>
      <c r="G45" s="361">
        <f t="shared" si="47"/>
        <v>18</v>
      </c>
      <c r="H45" s="361">
        <f t="shared" si="56"/>
        <v>1.2544465020576129E-7</v>
      </c>
      <c r="I45" s="361">
        <f t="shared" si="48"/>
        <v>16</v>
      </c>
      <c r="J45" s="361">
        <f t="shared" si="57"/>
        <v>7.7040416666666659E-8</v>
      </c>
      <c r="K45" s="361">
        <f t="shared" si="49"/>
        <v>18</v>
      </c>
      <c r="L45" s="361">
        <f t="shared" si="58"/>
        <v>9.1855617283950629E-8</v>
      </c>
      <c r="M45" s="361">
        <f t="shared" si="50"/>
        <v>27</v>
      </c>
      <c r="N45" s="361">
        <f t="shared" si="59"/>
        <v>5.012646604938272E-8</v>
      </c>
      <c r="O45" s="361">
        <f t="shared" si="51"/>
        <v>258</v>
      </c>
      <c r="P45" s="361">
        <f t="shared" si="60"/>
        <v>9.2174364598652328E-10</v>
      </c>
      <c r="Q45" s="361">
        <f t="shared" si="52"/>
        <v>258</v>
      </c>
      <c r="R45" s="361">
        <f t="shared" si="61"/>
        <v>4.6874977876889319E-9</v>
      </c>
      <c r="AA45" s="361"/>
    </row>
    <row r="46" spans="1:34" x14ac:dyDescent="0.25">
      <c r="A46" s="361">
        <f t="shared" si="44"/>
        <v>64</v>
      </c>
      <c r="B46" s="361">
        <f t="shared" si="53"/>
        <v>3.2620055183531747E-10</v>
      </c>
      <c r="C46" s="361">
        <f t="shared" si="45"/>
        <v>64</v>
      </c>
      <c r="D46" s="361">
        <f t="shared" si="54"/>
        <v>4.5401243179563492E-10</v>
      </c>
      <c r="E46" s="361">
        <f t="shared" si="46"/>
        <v>10</v>
      </c>
      <c r="F46" s="361">
        <f t="shared" si="55"/>
        <v>7.1889824561403499E-8</v>
      </c>
      <c r="G46" s="361">
        <f t="shared" si="47"/>
        <v>34</v>
      </c>
      <c r="H46" s="361">
        <f t="shared" si="56"/>
        <v>7.454515570934257E-8</v>
      </c>
      <c r="I46" s="361">
        <f t="shared" si="48"/>
        <v>24</v>
      </c>
      <c r="J46" s="361">
        <f t="shared" si="57"/>
        <v>4.9046805555555559E-8</v>
      </c>
      <c r="K46" s="361">
        <f t="shared" si="49"/>
        <v>32</v>
      </c>
      <c r="L46" s="361">
        <f t="shared" si="58"/>
        <v>4.2077278645833336E-8</v>
      </c>
      <c r="M46" s="361">
        <f t="shared" si="50"/>
        <v>27</v>
      </c>
      <c r="N46" s="361">
        <f t="shared" si="59"/>
        <v>4.6013503086419749E-8</v>
      </c>
      <c r="O46" s="361">
        <f t="shared" si="51"/>
        <v>514</v>
      </c>
      <c r="P46" s="361">
        <f t="shared" si="60"/>
        <v>1.2255508157882136E-9</v>
      </c>
      <c r="Q46" s="361">
        <f t="shared" si="52"/>
        <v>514</v>
      </c>
      <c r="R46" s="361">
        <f t="shared" si="61"/>
        <v>3.4429812371395414E-9</v>
      </c>
      <c r="AA46" s="361"/>
    </row>
    <row r="47" spans="1:34" x14ac:dyDescent="0.25">
      <c r="A47" s="361">
        <f t="shared" si="44"/>
        <v>128</v>
      </c>
      <c r="B47" s="361">
        <f t="shared" si="53"/>
        <v>1.3924057527477035E-10</v>
      </c>
      <c r="C47" s="361">
        <f t="shared" si="45"/>
        <v>128</v>
      </c>
      <c r="D47" s="361">
        <f t="shared" si="54"/>
        <v>1.0439062243684382E-10</v>
      </c>
      <c r="E47" s="361">
        <f t="shared" si="46"/>
        <v>18</v>
      </c>
      <c r="F47" s="361">
        <f t="shared" si="55"/>
        <v>3.810284183554624E-8</v>
      </c>
      <c r="G47" s="361">
        <f t="shared" si="47"/>
        <v>66</v>
      </c>
      <c r="H47" s="361">
        <f t="shared" si="56"/>
        <v>5.2057545148454236E-8</v>
      </c>
      <c r="I47" s="361">
        <f t="shared" si="48"/>
        <v>72</v>
      </c>
      <c r="J47" s="361">
        <f t="shared" si="57"/>
        <v>2.8533506944444447E-8</v>
      </c>
      <c r="K47" s="361">
        <f t="shared" si="49"/>
        <v>50</v>
      </c>
      <c r="L47" s="361">
        <f t="shared" si="58"/>
        <v>3.6957200000000002E-8</v>
      </c>
      <c r="M47" s="361">
        <f t="shared" si="50"/>
        <v>64</v>
      </c>
      <c r="N47" s="361">
        <f t="shared" si="59"/>
        <v>2.68312881097561E-8</v>
      </c>
      <c r="O47" s="361">
        <f t="shared" si="51"/>
        <v>1026</v>
      </c>
      <c r="P47" s="361">
        <f t="shared" si="60"/>
        <v>1.5959579241605063E-9</v>
      </c>
      <c r="Q47" s="361">
        <f t="shared" si="52"/>
        <v>1026</v>
      </c>
      <c r="R47" s="361">
        <f t="shared" si="61"/>
        <v>1.9923031651457333E-9</v>
      </c>
      <c r="AA47" s="361"/>
    </row>
    <row r="48" spans="1:34" x14ac:dyDescent="0.25">
      <c r="A48" s="361">
        <f t="shared" si="44"/>
        <v>256</v>
      </c>
      <c r="B48" s="361">
        <f t="shared" si="53"/>
        <v>7.3148440691380722E-11</v>
      </c>
      <c r="C48" s="361">
        <f t="shared" si="45"/>
        <v>256</v>
      </c>
      <c r="D48" s="361">
        <f t="shared" si="54"/>
        <v>5.8010963988459974E-11</v>
      </c>
      <c r="E48" s="361">
        <f t="shared" si="46"/>
        <v>34</v>
      </c>
      <c r="F48" s="361">
        <f t="shared" si="55"/>
        <v>2.0745373817600175E-8</v>
      </c>
      <c r="G48" s="361">
        <f t="shared" si="47"/>
        <v>130</v>
      </c>
      <c r="H48" s="361">
        <f t="shared" si="56"/>
        <v>4.4551163708086783E-8</v>
      </c>
      <c r="I48" s="361">
        <f t="shared" si="48"/>
        <v>99</v>
      </c>
      <c r="J48" s="361">
        <f t="shared" si="57"/>
        <v>2.412658751255242E-8</v>
      </c>
      <c r="K48" s="361">
        <f t="shared" si="49"/>
        <v>147</v>
      </c>
      <c r="L48" s="361">
        <f t="shared" si="58"/>
        <v>1.9925682100797308E-8</v>
      </c>
      <c r="M48" s="361">
        <f t="shared" si="50"/>
        <v>125</v>
      </c>
      <c r="N48" s="361">
        <f t="shared" si="59"/>
        <v>1.9715521367521368E-8</v>
      </c>
      <c r="O48" s="361">
        <f t="shared" si="51"/>
        <v>2050</v>
      </c>
      <c r="P48" s="361">
        <f t="shared" si="60"/>
        <v>1.452982713394268E-9</v>
      </c>
      <c r="Q48" s="361">
        <f t="shared" si="52"/>
        <v>2050</v>
      </c>
      <c r="R48" s="361">
        <f t="shared" si="61"/>
        <v>1.0399685287175453E-9</v>
      </c>
      <c r="AA48" s="361"/>
    </row>
    <row r="49" spans="1:18" x14ac:dyDescent="0.25">
      <c r="A49" s="361">
        <f t="shared" si="44"/>
        <v>512</v>
      </c>
      <c r="B49" s="361">
        <f t="shared" si="53"/>
        <v>4.5046249558858759E-11</v>
      </c>
      <c r="C49" s="361">
        <f t="shared" si="45"/>
        <v>512</v>
      </c>
      <c r="D49" s="361">
        <f t="shared" si="54"/>
        <v>3.7259464550080513E-11</v>
      </c>
      <c r="E49" s="361">
        <f t="shared" si="46"/>
        <v>66</v>
      </c>
      <c r="F49" s="361">
        <f t="shared" si="55"/>
        <v>1.3957856651226816E-8</v>
      </c>
      <c r="G49" s="361">
        <f t="shared" si="47"/>
        <v>258</v>
      </c>
      <c r="H49" s="361">
        <f t="shared" si="56"/>
        <v>4.5328005127896958E-8</v>
      </c>
      <c r="I49" s="361">
        <f t="shared" si="48"/>
        <v>256</v>
      </c>
      <c r="J49" s="361">
        <f t="shared" si="57"/>
        <v>1.4713631984585741E-8</v>
      </c>
      <c r="K49" s="361">
        <f t="shared" si="49"/>
        <v>243</v>
      </c>
      <c r="L49" s="361">
        <f t="shared" si="58"/>
        <v>1.5665025785278951E-8</v>
      </c>
      <c r="M49" s="361">
        <f t="shared" si="50"/>
        <v>216</v>
      </c>
      <c r="N49" s="361">
        <f t="shared" si="59"/>
        <v>3.0730746619635508E-8</v>
      </c>
      <c r="O49" s="361">
        <f t="shared" si="51"/>
        <v>4098</v>
      </c>
      <c r="P49" s="361">
        <f t="shared" si="60"/>
        <v>1.4400162211308412E-9</v>
      </c>
      <c r="Q49" s="361">
        <f t="shared" si="52"/>
        <v>4098</v>
      </c>
      <c r="R49" s="361">
        <f t="shared" si="61"/>
        <v>1.4915114916244063E-9</v>
      </c>
    </row>
    <row r="50" spans="1:18" x14ac:dyDescent="0.25">
      <c r="A50" s="361">
        <f t="shared" si="44"/>
        <v>1024</v>
      </c>
      <c r="B50" s="361">
        <f t="shared" si="53"/>
        <v>3.7852045222655613E-11</v>
      </c>
      <c r="C50" s="361">
        <f t="shared" si="45"/>
        <v>1024</v>
      </c>
      <c r="D50" s="361">
        <f t="shared" si="54"/>
        <v>2.7615909818796589E-11</v>
      </c>
      <c r="E50" s="361">
        <f t="shared" si="46"/>
        <v>130</v>
      </c>
      <c r="F50" s="361">
        <f t="shared" si="55"/>
        <v>7.6228154208632161E-9</v>
      </c>
      <c r="G50" s="361">
        <f t="shared" si="47"/>
        <v>514</v>
      </c>
      <c r="H50" s="361">
        <f t="shared" si="56"/>
        <v>4.5488879468273551E-8</v>
      </c>
      <c r="I50" s="361">
        <f t="shared" si="48"/>
        <v>575</v>
      </c>
      <c r="J50" s="361">
        <f t="shared" si="57"/>
        <v>1.1792483091787441E-8</v>
      </c>
      <c r="K50" s="361">
        <f t="shared" si="49"/>
        <v>432</v>
      </c>
      <c r="L50" s="361">
        <f t="shared" si="58"/>
        <v>1.1997624122923885E-8</v>
      </c>
      <c r="M50" s="361">
        <f t="shared" si="50"/>
        <v>512</v>
      </c>
      <c r="N50" s="361">
        <f t="shared" si="59"/>
        <v>1.7407217261904759E-8</v>
      </c>
      <c r="O50" s="361">
        <f t="shared" si="51"/>
        <v>8194</v>
      </c>
      <c r="P50" s="361">
        <f t="shared" si="60"/>
        <v>1.3707309307291282E-9</v>
      </c>
      <c r="Q50" s="361">
        <f t="shared" si="52"/>
        <v>8194</v>
      </c>
      <c r="R50" s="361">
        <f t="shared" si="61"/>
        <v>8.8731026369927756E-10</v>
      </c>
    </row>
    <row r="51" spans="1:18" x14ac:dyDescent="0.25">
      <c r="A51" s="361">
        <f t="shared" si="44"/>
        <v>2048</v>
      </c>
      <c r="B51" s="361">
        <f t="shared" si="53"/>
        <v>1.93850106203756E-11</v>
      </c>
      <c r="C51" s="361">
        <f t="shared" si="45"/>
        <v>2048</v>
      </c>
      <c r="D51" s="361">
        <f t="shared" si="54"/>
        <v>1.6214093989608456E-11</v>
      </c>
      <c r="E51" s="361">
        <f t="shared" si="46"/>
        <v>258</v>
      </c>
      <c r="F51" s="361">
        <f t="shared" si="55"/>
        <v>7.405589385401484E-9</v>
      </c>
      <c r="G51" s="361">
        <f t="shared" si="47"/>
        <v>1026</v>
      </c>
      <c r="H51" s="361">
        <f t="shared" si="56"/>
        <v>2.710146965131405E-8</v>
      </c>
      <c r="I51" s="361">
        <f t="shared" si="48"/>
        <v>1152</v>
      </c>
      <c r="J51" s="361">
        <f t="shared" si="57"/>
        <v>9.2542634546311015E-9</v>
      </c>
      <c r="K51" s="361">
        <f t="shared" si="49"/>
        <v>1024</v>
      </c>
      <c r="L51" s="361">
        <f t="shared" si="58"/>
        <v>8.4317593089498014E-9</v>
      </c>
      <c r="M51" s="361">
        <f t="shared" si="50"/>
        <v>1000</v>
      </c>
      <c r="N51" s="361">
        <f t="shared" si="59"/>
        <v>1.2729191270860076E-8</v>
      </c>
      <c r="O51" s="361">
        <f t="shared" si="51"/>
        <v>16386</v>
      </c>
      <c r="P51" s="361">
        <f t="shared" si="60"/>
        <v>9.6381782685011415E-10</v>
      </c>
      <c r="Q51" s="361">
        <f t="shared" si="52"/>
        <v>16386</v>
      </c>
      <c r="R51" s="361">
        <f t="shared" si="61"/>
        <v>4.6153490713744968E-10</v>
      </c>
    </row>
    <row r="52" spans="1:18" x14ac:dyDescent="0.25">
      <c r="A52" s="361">
        <f t="shared" si="44"/>
        <v>4096</v>
      </c>
      <c r="B52" s="361">
        <f t="shared" si="53"/>
        <v>1.1043898885600393E-11</v>
      </c>
      <c r="C52" s="361">
        <f t="shared" si="45"/>
        <v>4096</v>
      </c>
      <c r="D52" s="361">
        <f t="shared" si="54"/>
        <v>8.8830085415931365E-12</v>
      </c>
      <c r="E52" s="361">
        <f t="shared" si="46"/>
        <v>514</v>
      </c>
      <c r="F52" s="361">
        <f t="shared" si="55"/>
        <v>8.9261756653658334E-9</v>
      </c>
      <c r="G52" s="361">
        <f t="shared" si="47"/>
        <v>2050</v>
      </c>
      <c r="H52" s="361">
        <f t="shared" si="56"/>
        <v>3.0742906999801708E-8</v>
      </c>
      <c r="I52" s="361">
        <f t="shared" si="48"/>
        <v>2205</v>
      </c>
      <c r="J52" s="361">
        <f t="shared" si="57"/>
        <v>6.8210762053126583E-9</v>
      </c>
      <c r="K52" s="361">
        <f t="shared" si="49"/>
        <v>2205</v>
      </c>
      <c r="L52" s="361">
        <f t="shared" si="58"/>
        <v>6.1654924202717044E-9</v>
      </c>
      <c r="M52" s="361">
        <f t="shared" si="50"/>
        <v>2197</v>
      </c>
      <c r="N52" s="361">
        <f t="shared" si="59"/>
        <v>5.6997999529421918E-9</v>
      </c>
      <c r="O52" s="361">
        <f t="shared" si="51"/>
        <v>32770</v>
      </c>
      <c r="P52" s="361">
        <f t="shared" si="60"/>
        <v>1.4444986010518055E-9</v>
      </c>
      <c r="Q52" s="361">
        <f t="shared" si="52"/>
        <v>32770</v>
      </c>
      <c r="R52" s="361">
        <f t="shared" si="61"/>
        <v>4.765007701341178E-10</v>
      </c>
    </row>
    <row r="53" spans="1:18" x14ac:dyDescent="0.25">
      <c r="A53" s="361">
        <f t="shared" ref="A53" si="62">A32</f>
        <v>8192</v>
      </c>
      <c r="B53" s="361">
        <f t="shared" ref="B53:C53" si="63">C32</f>
        <v>5.8295055074734069E-12</v>
      </c>
      <c r="C53" s="361">
        <f t="shared" si="63"/>
        <v>8192</v>
      </c>
      <c r="D53" s="361">
        <f t="shared" ref="D53:E53" si="64">F32</f>
        <v>4.7853326970189163E-12</v>
      </c>
      <c r="E53" s="361">
        <f t="shared" si="64"/>
        <v>1026</v>
      </c>
      <c r="F53" s="361">
        <f t="shared" ref="F53:G53" si="65">I32</f>
        <v>1.1564006509909353E-8</v>
      </c>
      <c r="G53" s="361">
        <f t="shared" si="65"/>
        <v>4098</v>
      </c>
      <c r="H53" s="361">
        <f t="shared" ref="H53:I53" si="66">L32</f>
        <v>3.1599371602029752E-8</v>
      </c>
      <c r="I53" s="361">
        <f t="shared" si="66"/>
        <v>4096</v>
      </c>
      <c r="J53" s="361">
        <f t="shared" ref="J53:K53" si="67">O32</f>
        <v>5.2122051177380543E-9</v>
      </c>
      <c r="K53" s="361">
        <f t="shared" si="67"/>
        <v>3920</v>
      </c>
      <c r="L53" s="361">
        <f t="shared" ref="L53:M53" si="68">R32</f>
        <v>5.4619216363588233E-9</v>
      </c>
      <c r="M53" s="361">
        <f t="shared" si="68"/>
        <v>4096</v>
      </c>
      <c r="N53" s="361">
        <f t="shared" ref="N53:O53" si="69">U32</f>
        <v>3.903244108160396E-9</v>
      </c>
      <c r="O53" s="361">
        <f t="shared" si="69"/>
        <v>65538</v>
      </c>
      <c r="P53" s="361">
        <f t="shared" ref="P53:Q53" si="70">X32</f>
        <v>2.5508768303276565E-9</v>
      </c>
      <c r="Q53" s="361">
        <f t="shared" si="70"/>
        <v>65538</v>
      </c>
      <c r="R53" s="361">
        <f t="shared" ref="R53:R57" si="71">AA32</f>
        <v>3.3371630214268567E-10</v>
      </c>
    </row>
    <row r="54" spans="1:18" x14ac:dyDescent="0.25">
      <c r="A54" s="361"/>
      <c r="B54" s="361"/>
      <c r="D54" s="361"/>
      <c r="E54" s="361">
        <f t="shared" ref="E54" si="72">G33</f>
        <v>2050</v>
      </c>
      <c r="F54" s="361">
        <f t="shared" ref="F54:G54" si="73">I33</f>
        <v>1.8255280432613045E-8</v>
      </c>
      <c r="G54" s="361">
        <f t="shared" si="73"/>
        <v>8194</v>
      </c>
      <c r="H54" s="361">
        <f t="shared" ref="H54:I54" si="74">L33</f>
        <v>3.2674012689632205E-8</v>
      </c>
      <c r="I54" s="361">
        <f t="shared" si="74"/>
        <v>9100</v>
      </c>
      <c r="J54" s="361">
        <f t="shared" ref="J54:K54" si="75">O33</f>
        <v>3.5413677138294666E-9</v>
      </c>
      <c r="K54" s="361">
        <f t="shared" si="75"/>
        <v>8214</v>
      </c>
      <c r="L54" s="361">
        <f t="shared" ref="L54:M54" si="76">R33</f>
        <v>3.9092764284433904E-9</v>
      </c>
      <c r="M54" s="361">
        <f t="shared" si="76"/>
        <v>8000</v>
      </c>
      <c r="N54" s="361">
        <f t="shared" ref="N54:O54" si="77">U33</f>
        <v>2.7760744033931218E-9</v>
      </c>
      <c r="O54" s="361">
        <f t="shared" si="77"/>
        <v>131074</v>
      </c>
      <c r="P54" s="361">
        <f t="shared" ref="P54:Q54" si="78">X33</f>
        <v>2.7705373704573373E-9</v>
      </c>
      <c r="Q54" s="361">
        <f t="shared" si="78"/>
        <v>131074</v>
      </c>
      <c r="R54" s="361">
        <f t="shared" si="71"/>
        <v>2.5212748765883591E-10</v>
      </c>
    </row>
    <row r="55" spans="1:18" x14ac:dyDescent="0.25">
      <c r="A55" s="361"/>
      <c r="B55" s="361"/>
      <c r="D55" s="361"/>
      <c r="E55" s="361"/>
      <c r="F55" s="361"/>
      <c r="G55" s="361">
        <f t="shared" ref="G55" si="79">J34</f>
        <v>16386</v>
      </c>
      <c r="H55" s="361">
        <f t="shared" ref="H55:I55" si="80">L34</f>
        <v>3.3649086848576658E-8</v>
      </c>
      <c r="I55" s="361">
        <f t="shared" si="80"/>
        <v>15488</v>
      </c>
      <c r="J55" s="361">
        <f t="shared" ref="J55:K55" si="81">O34</f>
        <v>3.0450555530086743E-9</v>
      </c>
      <c r="K55" s="361">
        <f t="shared" si="81"/>
        <v>16807</v>
      </c>
      <c r="L55" s="361">
        <f t="shared" ref="L55:M55" si="82">R34</f>
        <v>2.7014371744011457E-9</v>
      </c>
      <c r="M55" s="361">
        <f t="shared" si="82"/>
        <v>15625</v>
      </c>
      <c r="N55" s="361">
        <f t="shared" ref="N55:O55" si="83">U34</f>
        <v>2.6971363636363641E-9</v>
      </c>
      <c r="O55" s="361">
        <f t="shared" si="83"/>
        <v>262146</v>
      </c>
      <c r="P55" s="361">
        <f t="shared" ref="P55:Q55" si="84">X34</f>
        <v>2.7592675428598057E-9</v>
      </c>
      <c r="Q55" s="361">
        <f t="shared" si="84"/>
        <v>262146</v>
      </c>
      <c r="R55" s="361">
        <f t="shared" si="71"/>
        <v>1.9529774521717115E-10</v>
      </c>
    </row>
    <row r="56" spans="1:18" x14ac:dyDescent="0.25">
      <c r="A56" s="361"/>
      <c r="B56" s="361"/>
      <c r="D56" s="361"/>
      <c r="E56" s="361"/>
      <c r="F56" s="361"/>
      <c r="G56" s="361">
        <f t="shared" ref="G56" si="85">J35</f>
        <v>32770</v>
      </c>
      <c r="H56" s="361">
        <f t="shared" ref="H56:I56" si="86">L35</f>
        <v>3.4319083136685291E-8</v>
      </c>
      <c r="I56" s="361">
        <f t="shared" si="86"/>
        <v>30589</v>
      </c>
      <c r="J56" s="361">
        <f t="shared" ref="J56:K56" si="87">O35</f>
        <v>3.5007781654784268E-9</v>
      </c>
      <c r="K56" s="361">
        <f t="shared" si="87"/>
        <v>32768</v>
      </c>
      <c r="L56" s="361">
        <f t="shared" ref="L56:M56" si="88">R35</f>
        <v>2.7278478122270517E-9</v>
      </c>
      <c r="M56" s="361">
        <f t="shared" si="88"/>
        <v>32768</v>
      </c>
      <c r="N56" s="361">
        <f t="shared" ref="N56" si="89">U35</f>
        <v>2.4851437937449466E-9</v>
      </c>
      <c r="O56" s="361"/>
      <c r="P56" s="361"/>
      <c r="Q56" s="361">
        <f t="shared" ref="Q56" si="90">Y35</f>
        <v>524290</v>
      </c>
      <c r="R56" s="361">
        <f t="shared" si="71"/>
        <v>1.3212874035472313E-10</v>
      </c>
    </row>
    <row r="57" spans="1:18" x14ac:dyDescent="0.25">
      <c r="A57" s="361"/>
      <c r="B57" s="361"/>
      <c r="D57" s="361"/>
      <c r="E57" s="361"/>
      <c r="F57" s="361"/>
      <c r="G57" s="361">
        <f t="shared" ref="G57" si="91">J36</f>
        <v>65538</v>
      </c>
      <c r="H57" s="361">
        <f t="shared" ref="H57:I57" si="92">L36</f>
        <v>5.4294654811925807E-8</v>
      </c>
      <c r="I57" s="361">
        <f t="shared" si="92"/>
        <v>65536</v>
      </c>
      <c r="J57" s="361">
        <f t="shared" ref="J57:K57" si="93">O36</f>
        <v>4.3784357146060164E-9</v>
      </c>
      <c r="K57" s="361">
        <f t="shared" si="93"/>
        <v>63504</v>
      </c>
      <c r="L57" s="361">
        <f t="shared" ref="L57:M57" si="94">R36</f>
        <v>3.3352860035840557E-9</v>
      </c>
      <c r="M57" s="361">
        <f t="shared" si="94"/>
        <v>64000</v>
      </c>
      <c r="N57" s="361">
        <f t="shared" ref="N57" si="95">U36</f>
        <v>2.6286628678755008E-9</v>
      </c>
      <c r="O57" s="361"/>
      <c r="P57" s="361"/>
      <c r="Q57" s="361">
        <f t="shared" ref="Q57" si="96">Y36</f>
        <v>1048578</v>
      </c>
      <c r="R57" s="361">
        <f t="shared" si="71"/>
        <v>8.2774359351255337E-11</v>
      </c>
    </row>
    <row r="58" spans="1:18" x14ac:dyDescent="0.25">
      <c r="A58" s="361"/>
      <c r="B58" s="361"/>
      <c r="D58" s="361"/>
      <c r="E58" s="361"/>
      <c r="F58" s="361"/>
      <c r="G58" s="361"/>
      <c r="I58" s="361">
        <f t="shared" ref="I58" si="97">M37</f>
        <v>130682</v>
      </c>
      <c r="J58" s="361">
        <f t="shared" ref="J58:K58" si="98">O37</f>
        <v>3.6580268189869225E-9</v>
      </c>
      <c r="K58" s="361">
        <f t="shared" si="98"/>
        <v>135531</v>
      </c>
      <c r="L58" s="361">
        <f t="shared" ref="L58:M58" si="99">R37</f>
        <v>2.2153879527699412E-9</v>
      </c>
      <c r="M58" s="361">
        <f t="shared" si="99"/>
        <v>132651</v>
      </c>
      <c r="N58" s="361">
        <f t="shared" ref="N58" si="100">U37</f>
        <v>1.5397029832474668E-9</v>
      </c>
      <c r="O58" s="361"/>
      <c r="P58" s="361"/>
      <c r="Q58" s="361"/>
    </row>
    <row r="59" spans="1:18" x14ac:dyDescent="0.25">
      <c r="A59" s="361"/>
      <c r="B59" s="361"/>
      <c r="D59" s="361"/>
      <c r="E59" s="361"/>
      <c r="F59" s="361"/>
      <c r="G59" s="361"/>
      <c r="I59" s="361">
        <f t="shared" ref="I59" si="101">M38</f>
        <v>270848</v>
      </c>
      <c r="J59" s="361">
        <f t="shared" ref="J59:K59" si="102">O38</f>
        <v>2.9993154938648007E-9</v>
      </c>
      <c r="K59" s="361">
        <f t="shared" si="102"/>
        <v>259308</v>
      </c>
      <c r="L59" s="361">
        <f t="shared" ref="L59:M59" si="103">R38</f>
        <v>1.7655605573882451E-9</v>
      </c>
      <c r="M59" s="361">
        <f t="shared" si="103"/>
        <v>262144</v>
      </c>
      <c r="N59" s="361">
        <f t="shared" ref="N59" si="104">U38</f>
        <v>1.1419344568481027E-9</v>
      </c>
      <c r="O59" s="361"/>
      <c r="P59" s="361"/>
      <c r="Q59" s="361"/>
    </row>
    <row r="60" spans="1:18" x14ac:dyDescent="0.25">
      <c r="A60" s="361"/>
      <c r="B60" s="361"/>
      <c r="D60" s="361"/>
      <c r="E60" s="361"/>
      <c r="F60" s="361"/>
      <c r="G60" s="361"/>
      <c r="I60" s="361"/>
      <c r="J60" s="361"/>
      <c r="K60" s="361"/>
      <c r="L60" s="361"/>
      <c r="N60" s="361"/>
      <c r="O60" s="361"/>
      <c r="P60" s="361"/>
      <c r="Q60" s="361"/>
    </row>
    <row r="61" spans="1:18" x14ac:dyDescent="0.25">
      <c r="A61" s="361"/>
      <c r="B61" s="361"/>
      <c r="D61" s="361"/>
      <c r="E61" s="361"/>
      <c r="F61" s="361"/>
      <c r="G61" s="361"/>
      <c r="I61" s="361"/>
      <c r="J61" s="361"/>
      <c r="K61" s="361"/>
      <c r="L61" s="361"/>
      <c r="N61" s="361"/>
      <c r="O61" s="361"/>
      <c r="P61" s="361"/>
      <c r="Q61" s="361"/>
    </row>
    <row r="62" spans="1:18" x14ac:dyDescent="0.25">
      <c r="A62" s="361"/>
      <c r="B62" s="361"/>
      <c r="D62" s="361"/>
      <c r="E62" s="361"/>
      <c r="F62" s="361"/>
      <c r="G62" s="361"/>
      <c r="I62" s="361"/>
      <c r="J62" s="361"/>
      <c r="K62" s="361"/>
      <c r="L62" s="361"/>
      <c r="N62" s="361"/>
      <c r="O62" s="361"/>
      <c r="P62" s="361"/>
      <c r="Q62" s="361"/>
    </row>
    <row r="76" spans="15:22" x14ac:dyDescent="0.25">
      <c r="O76" s="361" t="s">
        <v>0</v>
      </c>
      <c r="P76" s="361" t="s">
        <v>19</v>
      </c>
      <c r="Q76" s="361" t="s">
        <v>73</v>
      </c>
      <c r="R76" s="361" t="s">
        <v>39</v>
      </c>
      <c r="S76" s="361" t="s">
        <v>40</v>
      </c>
      <c r="T76" s="361" t="s">
        <v>0</v>
      </c>
      <c r="U76" t="s">
        <v>231</v>
      </c>
      <c r="V76" t="s">
        <v>232</v>
      </c>
    </row>
    <row r="77" spans="15:22" x14ac:dyDescent="0.25">
      <c r="O77">
        <v>6</v>
      </c>
      <c r="P77">
        <v>30</v>
      </c>
      <c r="Q77">
        <v>6</v>
      </c>
      <c r="R77" s="361">
        <v>11</v>
      </c>
      <c r="S77">
        <v>6.9961066666666658E-6</v>
      </c>
      <c r="T77" s="361">
        <v>6</v>
      </c>
      <c r="U77">
        <f>R77/P77</f>
        <v>0.36666666666666664</v>
      </c>
      <c r="V77">
        <f>R77/(P77*LOG(O77,2))</f>
        <v>0.14184602931933191</v>
      </c>
    </row>
    <row r="78" spans="15:22" x14ac:dyDescent="0.25">
      <c r="O78">
        <v>10</v>
      </c>
      <c r="P78">
        <v>90</v>
      </c>
      <c r="Q78">
        <v>10</v>
      </c>
      <c r="R78" s="361">
        <v>38</v>
      </c>
      <c r="S78">
        <v>2.7318133333333332E-5</v>
      </c>
      <c r="T78" s="361">
        <v>10</v>
      </c>
      <c r="U78" s="361">
        <f t="shared" ref="U78:U86" si="105">R78/P78</f>
        <v>0.42222222222222222</v>
      </c>
      <c r="V78" s="361">
        <f t="shared" ref="V78:V86" si="106">R78/(P78*LOG(O78,2))</f>
        <v>0.12710155372479207</v>
      </c>
    </row>
    <row r="79" spans="15:22" x14ac:dyDescent="0.25">
      <c r="O79">
        <v>18</v>
      </c>
      <c r="P79">
        <v>306</v>
      </c>
      <c r="Q79">
        <v>18</v>
      </c>
      <c r="R79" s="361">
        <v>159</v>
      </c>
      <c r="S79">
        <v>1.0905033333333334E-4</v>
      </c>
      <c r="T79" s="361">
        <v>18</v>
      </c>
      <c r="U79" s="361">
        <f t="shared" si="105"/>
        <v>0.51960784313725494</v>
      </c>
      <c r="V79" s="361">
        <f t="shared" si="106"/>
        <v>0.12460843851089184</v>
      </c>
    </row>
    <row r="80" spans="15:22" x14ac:dyDescent="0.25">
      <c r="O80">
        <v>34</v>
      </c>
      <c r="P80">
        <v>1122</v>
      </c>
      <c r="Q80">
        <v>33</v>
      </c>
      <c r="R80" s="361">
        <v>711</v>
      </c>
      <c r="S80">
        <v>5.014986666666666E-4</v>
      </c>
      <c r="T80" s="361">
        <v>34</v>
      </c>
      <c r="U80" s="361">
        <f t="shared" si="105"/>
        <v>0.63368983957219249</v>
      </c>
      <c r="V80" s="361">
        <f t="shared" si="106"/>
        <v>0.12455910919566565</v>
      </c>
    </row>
    <row r="81" spans="15:22" x14ac:dyDescent="0.25">
      <c r="O81">
        <v>66</v>
      </c>
      <c r="P81">
        <v>4290</v>
      </c>
      <c r="Q81">
        <v>63</v>
      </c>
      <c r="R81" s="361">
        <v>3258</v>
      </c>
      <c r="S81">
        <v>3.00133E-3</v>
      </c>
      <c r="T81" s="361">
        <v>66</v>
      </c>
      <c r="U81" s="361">
        <f t="shared" si="105"/>
        <v>0.75944055944055944</v>
      </c>
      <c r="V81" s="361">
        <f t="shared" si="106"/>
        <v>0.12564378570356458</v>
      </c>
    </row>
    <row r="82" spans="15:22" x14ac:dyDescent="0.25">
      <c r="O82">
        <v>130</v>
      </c>
      <c r="P82">
        <v>16770</v>
      </c>
      <c r="Q82">
        <v>123</v>
      </c>
      <c r="R82" s="361">
        <v>14855</v>
      </c>
      <c r="S82">
        <v>1.4720800000000001E-2</v>
      </c>
      <c r="T82" s="361">
        <v>130</v>
      </c>
      <c r="U82" s="361">
        <f t="shared" si="105"/>
        <v>0.88580799045915326</v>
      </c>
      <c r="V82" s="361">
        <f t="shared" si="106"/>
        <v>0.12614092768193258</v>
      </c>
    </row>
    <row r="83" spans="15:22" x14ac:dyDescent="0.25">
      <c r="O83">
        <v>258</v>
      </c>
      <c r="P83">
        <v>66306</v>
      </c>
      <c r="Q83">
        <v>242</v>
      </c>
      <c r="R83" s="361">
        <v>67086</v>
      </c>
      <c r="S83">
        <v>0.12817733333333334</v>
      </c>
      <c r="T83" s="361">
        <v>258</v>
      </c>
      <c r="U83" s="361">
        <f t="shared" si="105"/>
        <v>1.01176364129943</v>
      </c>
      <c r="V83" s="361">
        <f t="shared" si="106"/>
        <v>0.12629321439040561</v>
      </c>
    </row>
    <row r="84" spans="15:22" x14ac:dyDescent="0.25">
      <c r="O84">
        <v>514</v>
      </c>
      <c r="P84">
        <v>263682</v>
      </c>
      <c r="Q84">
        <v>479</v>
      </c>
      <c r="R84" s="361">
        <v>299639</v>
      </c>
      <c r="S84">
        <v>1.3747600000000002</v>
      </c>
      <c r="T84" s="361">
        <v>514</v>
      </c>
      <c r="U84" s="361">
        <f t="shared" si="105"/>
        <v>1.1363650154352591</v>
      </c>
      <c r="V84" s="361">
        <f t="shared" si="106"/>
        <v>0.12618392086276556</v>
      </c>
    </row>
    <row r="85" spans="15:22" x14ac:dyDescent="0.25">
      <c r="O85">
        <v>1026</v>
      </c>
      <c r="P85">
        <v>1051650</v>
      </c>
      <c r="Q85">
        <v>954</v>
      </c>
      <c r="R85" s="361">
        <v>1325192</v>
      </c>
      <c r="S85">
        <v>15.72296666666667</v>
      </c>
      <c r="T85" s="361">
        <v>1026</v>
      </c>
      <c r="U85" s="361">
        <f t="shared" si="105"/>
        <v>1.2601074501973091</v>
      </c>
      <c r="V85" s="361">
        <f t="shared" si="106"/>
        <v>0.12597528278101774</v>
      </c>
    </row>
    <row r="86" spans="15:22" x14ac:dyDescent="0.25">
      <c r="O86">
        <v>2050</v>
      </c>
      <c r="P86">
        <v>4200450</v>
      </c>
      <c r="Q86">
        <v>1906</v>
      </c>
      <c r="R86" s="361">
        <v>5809523</v>
      </c>
      <c r="S86">
        <v>217.41166666666666</v>
      </c>
      <c r="T86" s="361">
        <v>2050</v>
      </c>
      <c r="U86" s="361">
        <f t="shared" si="105"/>
        <v>1.3830715756645122</v>
      </c>
      <c r="V86" s="361">
        <f t="shared" si="106"/>
        <v>0.12571768552042595</v>
      </c>
    </row>
  </sheetData>
  <mergeCells count="9">
    <mergeCell ref="AE1:AI1"/>
    <mergeCell ref="AJ1:AN1"/>
    <mergeCell ref="AO1:AS1"/>
    <mergeCell ref="A1:E1"/>
    <mergeCell ref="F1:J1"/>
    <mergeCell ref="K1:O1"/>
    <mergeCell ref="P1:T1"/>
    <mergeCell ref="U1:Y1"/>
    <mergeCell ref="Z1:AD1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opLeftCell="A55" workbookViewId="0">
      <selection activeCell="R46" sqref="R46"/>
    </sheetView>
  </sheetViews>
  <sheetFormatPr defaultRowHeight="15" x14ac:dyDescent="0.25"/>
  <cols>
    <col min="2" max="3" width="12" bestFit="1" customWidth="1"/>
    <col min="6" max="6" width="12" bestFit="1" customWidth="1"/>
    <col min="9" max="9" width="12" bestFit="1" customWidth="1"/>
    <col min="12" max="12" width="12" bestFit="1" customWidth="1"/>
    <col min="15" max="15" width="12" bestFit="1" customWidth="1"/>
    <col min="18" max="18" width="12" bestFit="1" customWidth="1"/>
  </cols>
  <sheetData>
    <row r="1" spans="1:27" x14ac:dyDescent="0.25">
      <c r="A1" s="363" t="s">
        <v>38</v>
      </c>
      <c r="B1" s="363"/>
      <c r="C1" s="363"/>
      <c r="D1" s="363" t="s">
        <v>41</v>
      </c>
      <c r="E1" s="363"/>
      <c r="F1" s="363"/>
      <c r="G1" s="363" t="s">
        <v>48</v>
      </c>
      <c r="H1" s="363"/>
      <c r="I1" s="363"/>
      <c r="J1" s="363" t="s">
        <v>42</v>
      </c>
      <c r="K1" s="363"/>
      <c r="L1" s="363"/>
      <c r="M1" s="363" t="s">
        <v>43</v>
      </c>
      <c r="N1" s="363"/>
      <c r="O1" s="363"/>
      <c r="P1" s="363" t="s">
        <v>44</v>
      </c>
      <c r="Q1" s="363"/>
      <c r="R1" s="363"/>
      <c r="S1" s="363" t="s">
        <v>45</v>
      </c>
      <c r="T1" s="363"/>
      <c r="U1" s="363"/>
      <c r="V1" s="363" t="s">
        <v>46</v>
      </c>
      <c r="W1" s="363"/>
      <c r="X1" s="363"/>
      <c r="Y1" s="363" t="s">
        <v>47</v>
      </c>
      <c r="Z1" s="363"/>
      <c r="AA1" s="363"/>
    </row>
    <row r="2" spans="1:27" x14ac:dyDescent="0.25">
      <c r="A2" s="361" t="s">
        <v>0</v>
      </c>
      <c r="B2" s="361" t="s">
        <v>19</v>
      </c>
      <c r="C2" s="361" t="s">
        <v>40</v>
      </c>
      <c r="D2" s="361" t="s">
        <v>0</v>
      </c>
      <c r="E2" s="361" t="s">
        <v>19</v>
      </c>
      <c r="F2" s="361" t="s">
        <v>40</v>
      </c>
      <c r="G2" s="361" t="s">
        <v>0</v>
      </c>
      <c r="H2" s="361" t="s">
        <v>19</v>
      </c>
      <c r="I2" s="361" t="s">
        <v>40</v>
      </c>
      <c r="J2" s="361" t="s">
        <v>0</v>
      </c>
      <c r="K2" s="361" t="s">
        <v>19</v>
      </c>
      <c r="L2" s="361" t="s">
        <v>40</v>
      </c>
      <c r="M2" s="361" t="s">
        <v>0</v>
      </c>
      <c r="N2" s="361" t="s">
        <v>19</v>
      </c>
      <c r="O2" s="361" t="s">
        <v>40</v>
      </c>
      <c r="P2" s="361" t="s">
        <v>0</v>
      </c>
      <c r="Q2" s="361" t="s">
        <v>19</v>
      </c>
      <c r="R2" s="361" t="s">
        <v>40</v>
      </c>
      <c r="S2" s="361" t="s">
        <v>0</v>
      </c>
      <c r="T2" s="361" t="s">
        <v>19</v>
      </c>
      <c r="U2" s="361" t="s">
        <v>40</v>
      </c>
      <c r="V2" s="361" t="s">
        <v>0</v>
      </c>
      <c r="W2" s="361" t="s">
        <v>19</v>
      </c>
      <c r="X2" s="361" t="s">
        <v>40</v>
      </c>
      <c r="Y2" s="361" t="s">
        <v>0</v>
      </c>
      <c r="Z2" s="361" t="s">
        <v>19</v>
      </c>
      <c r="AA2" s="361" t="s">
        <v>40</v>
      </c>
    </row>
    <row r="3" spans="1:27" x14ac:dyDescent="0.25">
      <c r="A3" s="361">
        <f>CRH!A2</f>
        <v>32</v>
      </c>
      <c r="B3" s="361">
        <f>CRH!B2</f>
        <v>992</v>
      </c>
      <c r="C3" s="361">
        <f>CRH!F2</f>
        <v>3.1449166666666661E-4</v>
      </c>
      <c r="D3" s="361">
        <f>CRE!A2</f>
        <v>32</v>
      </c>
      <c r="E3" s="361">
        <f>CRE!B2</f>
        <v>992</v>
      </c>
      <c r="F3" s="361">
        <f>CRE!F2</f>
        <v>2.2543000000000001E-5</v>
      </c>
      <c r="G3" s="361">
        <f>CD!A2</f>
        <v>6</v>
      </c>
      <c r="H3" s="361">
        <f>CD!B2</f>
        <v>30</v>
      </c>
      <c r="I3" s="361">
        <f>CD!F2</f>
        <v>1.0105483333333333E-5</v>
      </c>
      <c r="J3" s="361">
        <f>AK!A2</f>
        <v>18</v>
      </c>
      <c r="K3" s="361">
        <f>AK!B2</f>
        <v>25</v>
      </c>
      <c r="L3" s="361">
        <f>AK!I2</f>
        <v>1.1549116666666669E-5</v>
      </c>
      <c r="M3" s="361">
        <f>'GenRmf long'!C2</f>
        <v>16</v>
      </c>
      <c r="N3" s="361">
        <f>'GenRmf long'!D2</f>
        <v>38</v>
      </c>
      <c r="O3" s="361">
        <f>'GenRmf long'!H2</f>
        <v>2.1543566666666668E-5</v>
      </c>
      <c r="P3" s="361">
        <f>'GenRmf flat'!C2</f>
        <v>18</v>
      </c>
      <c r="Q3" s="361">
        <f>'GenRmf flat'!D2</f>
        <v>51</v>
      </c>
      <c r="R3" s="361">
        <f>'GenRmf flat'!H2</f>
        <v>2.2209866666666669E-5</v>
      </c>
      <c r="S3" s="361">
        <f>'GenRmf Square'!C2</f>
        <v>27</v>
      </c>
      <c r="T3" s="361">
        <f>'GenRmf Square'!D2</f>
        <v>78</v>
      </c>
      <c r="U3" s="332">
        <f>'GenRmf Square'!H2</f>
        <v>2.5430299999999999E-5</v>
      </c>
      <c r="V3" s="361">
        <f>'Wash long'!C2</f>
        <v>258</v>
      </c>
      <c r="W3" s="361">
        <f>'Wash long'!D2</f>
        <v>1408</v>
      </c>
      <c r="X3" s="361">
        <f>'Wash long'!H2</f>
        <v>1.2581866666666665E-4</v>
      </c>
      <c r="Y3" s="361">
        <f>'Wash wide'!C2</f>
        <v>258</v>
      </c>
      <c r="Z3" s="361">
        <f>'Wash wide'!D2</f>
        <v>1528</v>
      </c>
      <c r="AA3" s="361">
        <f>'Wash wide'!G2</f>
        <v>5.3978866666666665E-3</v>
      </c>
    </row>
    <row r="4" spans="1:27" x14ac:dyDescent="0.25">
      <c r="A4" s="361">
        <f>CRH!A3</f>
        <v>64</v>
      </c>
      <c r="B4" s="361">
        <f>CRH!B3</f>
        <v>4032</v>
      </c>
      <c r="C4" s="361">
        <f>CRH!F3</f>
        <v>1.8701833333333335E-3</v>
      </c>
      <c r="D4" s="361">
        <f>CRE!A3</f>
        <v>64</v>
      </c>
      <c r="E4" s="361">
        <f>CRE!B3</f>
        <v>4032</v>
      </c>
      <c r="F4" s="361">
        <f>CRE!F3</f>
        <v>5.7856666666666671E-5</v>
      </c>
      <c r="G4" s="361">
        <f>CD!A3</f>
        <v>10</v>
      </c>
      <c r="H4" s="361">
        <f>CD!B3</f>
        <v>90</v>
      </c>
      <c r="I4" s="361">
        <f>CD!F3</f>
        <v>8.5507966666666665E-6</v>
      </c>
      <c r="J4" s="361">
        <f>AK!A3</f>
        <v>34</v>
      </c>
      <c r="K4" s="361">
        <f>AK!B3</f>
        <v>49</v>
      </c>
      <c r="L4" s="361">
        <f>AK!I3</f>
        <v>1.3770100000000001E-5</v>
      </c>
      <c r="M4" s="361">
        <f>'GenRmf long'!C3</f>
        <v>24</v>
      </c>
      <c r="N4" s="361">
        <f>'GenRmf long'!D3</f>
        <v>58</v>
      </c>
      <c r="O4" s="361">
        <f>'GenRmf long'!H3</f>
        <v>1.2215433333333333E-5</v>
      </c>
      <c r="P4" s="361">
        <f>'GenRmf flat'!C3</f>
        <v>32</v>
      </c>
      <c r="Q4" s="361">
        <f>'GenRmf flat'!D3</f>
        <v>100</v>
      </c>
      <c r="R4" s="361">
        <f>'GenRmf flat'!H3</f>
        <v>4.4863933333333329E-5</v>
      </c>
      <c r="S4" s="361">
        <f>'GenRmf Square'!C3</f>
        <v>27</v>
      </c>
      <c r="T4" s="361">
        <f>'GenRmf Square'!D3</f>
        <v>78</v>
      </c>
      <c r="U4" s="332">
        <f>'GenRmf Square'!H3</f>
        <v>2.3764566666666669E-5</v>
      </c>
      <c r="V4" s="361">
        <f>'Wash long'!C3</f>
        <v>514</v>
      </c>
      <c r="W4" s="361">
        <f>'Wash long'!D3</f>
        <v>2944</v>
      </c>
      <c r="X4" s="361">
        <f>'Wash long'!H3</f>
        <v>8.1856666666666675E-3</v>
      </c>
      <c r="Y4" s="361">
        <f>'Wash wide'!C3</f>
        <v>514</v>
      </c>
      <c r="Z4" s="361">
        <f>'Wash wide'!D3</f>
        <v>3056</v>
      </c>
      <c r="AA4" s="361">
        <f>'Wash wide'!G3</f>
        <v>8.4927200000000005E-3</v>
      </c>
    </row>
    <row r="5" spans="1:27" x14ac:dyDescent="0.25">
      <c r="A5" s="361">
        <f>CRH!A4</f>
        <v>128</v>
      </c>
      <c r="B5" s="361">
        <f>CRH!B4</f>
        <v>16256</v>
      </c>
      <c r="C5" s="361">
        <f>CRH!F4</f>
        <v>1.37617E-2</v>
      </c>
      <c r="D5" s="361">
        <f>CRE!A4</f>
        <v>128</v>
      </c>
      <c r="E5" s="361">
        <f>CRE!B4</f>
        <v>16256</v>
      </c>
      <c r="F5" s="361">
        <f>CRE!F4</f>
        <v>2.0943933333333333E-4</v>
      </c>
      <c r="G5" s="361">
        <f>CD!A4</f>
        <v>18</v>
      </c>
      <c r="H5" s="361">
        <f>CD!B4</f>
        <v>306</v>
      </c>
      <c r="I5" s="361">
        <f>CD!F4</f>
        <v>2.9539133333333333E-5</v>
      </c>
      <c r="J5" s="361">
        <f>AK!A4</f>
        <v>66</v>
      </c>
      <c r="K5" s="361">
        <f>AK!B4</f>
        <v>97</v>
      </c>
      <c r="L5" s="361">
        <f>AK!I4</f>
        <v>3.3203766666666662E-5</v>
      </c>
      <c r="M5" s="361">
        <f>'GenRmf long'!C4</f>
        <v>72</v>
      </c>
      <c r="N5" s="361">
        <f>'GenRmf long'!D4</f>
        <v>213</v>
      </c>
      <c r="O5" s="361">
        <f>'GenRmf long'!H4</f>
        <v>1.6113266666666667E-4</v>
      </c>
      <c r="P5" s="361">
        <f>'GenRmf flat'!C4</f>
        <v>50</v>
      </c>
      <c r="Q5" s="361">
        <f>'GenRmf flat'!D4</f>
        <v>165</v>
      </c>
      <c r="R5" s="361">
        <f>'GenRmf flat'!H4</f>
        <v>1.1082736666666666E-4</v>
      </c>
      <c r="S5" s="361">
        <f>'GenRmf Square'!C4</f>
        <v>64</v>
      </c>
      <c r="T5" s="361">
        <f>'GenRmf Square'!D4</f>
        <v>204</v>
      </c>
      <c r="U5" s="332">
        <f>'GenRmf Square'!H4</f>
        <v>1.539143333333333E-4</v>
      </c>
      <c r="V5" s="361">
        <f>'Wash long'!C4</f>
        <v>1026</v>
      </c>
      <c r="W5" s="361">
        <f>'Wash long'!D4</f>
        <v>6016</v>
      </c>
      <c r="X5" s="361">
        <f>'Wash long'!H4</f>
        <v>7.138363333333334E-3</v>
      </c>
      <c r="Y5" s="361">
        <f>'Wash wide'!C4</f>
        <v>1026</v>
      </c>
      <c r="Z5" s="361">
        <f>'Wash wide'!D4</f>
        <v>6112</v>
      </c>
      <c r="AA5" s="361">
        <f>'Wash wide'!G4</f>
        <v>6.9627133333333327E-2</v>
      </c>
    </row>
    <row r="6" spans="1:27" x14ac:dyDescent="0.25">
      <c r="A6" s="361">
        <f>CRH!A5</f>
        <v>256</v>
      </c>
      <c r="B6" s="361">
        <f>CRH!B5</f>
        <v>65280</v>
      </c>
      <c r="C6" s="361">
        <f>CRH!F5</f>
        <v>0.10970033333333333</v>
      </c>
      <c r="D6" s="361">
        <f>CRE!A5</f>
        <v>256</v>
      </c>
      <c r="E6" s="361">
        <f>CRE!B5</f>
        <v>65280</v>
      </c>
      <c r="F6" s="361">
        <f>CRE!F5</f>
        <v>8.05885E-4</v>
      </c>
      <c r="G6" s="361">
        <f>CD!A5</f>
        <v>34</v>
      </c>
      <c r="H6" s="361">
        <f>CD!B5</f>
        <v>1122</v>
      </c>
      <c r="I6" s="361">
        <f>CD!F5</f>
        <v>1.55802E-4</v>
      </c>
      <c r="J6" s="361">
        <f>AK!A5</f>
        <v>130</v>
      </c>
      <c r="K6" s="361">
        <f>AK!B5</f>
        <v>193</v>
      </c>
      <c r="L6" s="361">
        <f>AK!I5</f>
        <v>8.5174866666666677E-5</v>
      </c>
      <c r="M6" s="361">
        <f>'GenRmf long'!C5</f>
        <v>99</v>
      </c>
      <c r="N6" s="361">
        <f>'GenRmf long'!D5</f>
        <v>294</v>
      </c>
      <c r="O6" s="361">
        <f>'GenRmf long'!H5</f>
        <v>2.2753966666666666E-4</v>
      </c>
      <c r="P6" s="361">
        <f>'GenRmf flat'!C5</f>
        <v>147</v>
      </c>
      <c r="Q6" s="361">
        <f>'GenRmf flat'!D5</f>
        <v>518</v>
      </c>
      <c r="R6" s="361">
        <f>'GenRmf flat'!H5</f>
        <v>1.0726233333333334E-3</v>
      </c>
      <c r="S6" s="361">
        <f>'GenRmf Square'!C5</f>
        <v>125</v>
      </c>
      <c r="T6" s="361">
        <f>'GenRmf Square'!D5</f>
        <v>420</v>
      </c>
      <c r="U6" s="332">
        <f>'GenRmf Square'!H5</f>
        <v>2.8428633333333334E-4</v>
      </c>
      <c r="V6" s="361">
        <f>'Wash long'!C5</f>
        <v>2050</v>
      </c>
      <c r="W6" s="361">
        <f>'Wash long'!D5</f>
        <v>12160</v>
      </c>
      <c r="X6" s="361">
        <f>'Wash long'!H5</f>
        <v>1.7273933333333335E-2</v>
      </c>
      <c r="Y6" s="361">
        <f>'Wash wide'!C5</f>
        <v>2050</v>
      </c>
      <c r="Z6" s="361">
        <f>'Wash wide'!D5</f>
        <v>12224</v>
      </c>
      <c r="AA6" s="361">
        <f>'Wash wide'!G5</f>
        <v>0.13798166666666667</v>
      </c>
    </row>
    <row r="7" spans="1:27" x14ac:dyDescent="0.25">
      <c r="A7" s="361">
        <f>CRH!A6</f>
        <v>512</v>
      </c>
      <c r="B7" s="361">
        <f>CRH!B6</f>
        <v>261632</v>
      </c>
      <c r="C7" s="361">
        <f>CRH!F6</f>
        <v>1.2905219999999999</v>
      </c>
      <c r="D7" s="361">
        <f>CRE!A6</f>
        <v>512</v>
      </c>
      <c r="E7" s="361">
        <f>CRE!B6</f>
        <v>261632</v>
      </c>
      <c r="F7" s="361">
        <f>CRE!F6</f>
        <v>6.0111033333333326E-3</v>
      </c>
      <c r="G7" s="361">
        <f>CD!A6</f>
        <v>66</v>
      </c>
      <c r="H7" s="361">
        <f>CD!B6</f>
        <v>4290</v>
      </c>
      <c r="I7" s="361">
        <f>CD!F6</f>
        <v>9.4447466666666669E-4</v>
      </c>
      <c r="J7" s="361">
        <f>AK!A6</f>
        <v>258</v>
      </c>
      <c r="K7" s="361">
        <f>AK!B6</f>
        <v>385</v>
      </c>
      <c r="L7" s="361">
        <f>AK!I6</f>
        <v>2.1898933333333332E-4</v>
      </c>
      <c r="M7" s="361">
        <f>'GenRmf long'!C6</f>
        <v>256</v>
      </c>
      <c r="N7" s="361">
        <f>'GenRmf long'!D6</f>
        <v>828</v>
      </c>
      <c r="O7" s="361">
        <f>'GenRmf long'!H6</f>
        <v>1.4682933333333332E-3</v>
      </c>
      <c r="P7" s="361">
        <f>'GenRmf flat'!C6</f>
        <v>243</v>
      </c>
      <c r="Q7" s="361">
        <f>'GenRmf flat'!D6</f>
        <v>882</v>
      </c>
      <c r="R7" s="361">
        <f>'GenRmf flat'!H6</f>
        <v>2.7776766666666665E-3</v>
      </c>
      <c r="S7" s="361">
        <f>'GenRmf Square'!C6</f>
        <v>216</v>
      </c>
      <c r="T7" s="361">
        <f>'GenRmf Square'!D6</f>
        <v>750</v>
      </c>
      <c r="U7" s="332">
        <f>'GenRmf Square'!H6</f>
        <v>1.1141600000000001E-3</v>
      </c>
      <c r="V7" s="361">
        <f>'Wash long'!C6</f>
        <v>4098</v>
      </c>
      <c r="W7" s="361">
        <f>'Wash long'!D6</f>
        <v>24448</v>
      </c>
      <c r="X7" s="361">
        <f>'Wash long'!H6</f>
        <v>1.0599733333333334</v>
      </c>
      <c r="Y7" s="361">
        <f>'Wash wide'!C6</f>
        <v>4098</v>
      </c>
      <c r="Z7" s="361">
        <f>'Wash wide'!D6</f>
        <v>24448</v>
      </c>
      <c r="AA7" s="361">
        <f>'Wash wide'!G6</f>
        <v>1.0411366666666666</v>
      </c>
    </row>
    <row r="8" spans="1:27" x14ac:dyDescent="0.25">
      <c r="A8" s="361">
        <f>CRH!A7</f>
        <v>1024</v>
      </c>
      <c r="B8" s="361">
        <f>CRH!B7</f>
        <v>1047552</v>
      </c>
      <c r="C8" s="361">
        <f>CRH!F7</f>
        <v>8.8882333333333321</v>
      </c>
      <c r="D8" s="361">
        <f>CRE!A7</f>
        <v>1024</v>
      </c>
      <c r="E8" s="361">
        <f>CRE!B7</f>
        <v>1047552</v>
      </c>
      <c r="F8" s="361">
        <f>CRE!F7</f>
        <v>1.7948133333333335E-2</v>
      </c>
      <c r="G8" s="361">
        <f>CD!A7</f>
        <v>130</v>
      </c>
      <c r="H8" s="361">
        <f>CD!B7</f>
        <v>16770</v>
      </c>
      <c r="I8" s="361">
        <f>CD!F7</f>
        <v>6.3068233333333328E-3</v>
      </c>
      <c r="J8" s="361">
        <f>AK!A7</f>
        <v>514</v>
      </c>
      <c r="K8" s="361">
        <f>AK!B7</f>
        <v>769</v>
      </c>
      <c r="L8" s="361">
        <f>AK!I7</f>
        <v>5.4702900000000009E-4</v>
      </c>
      <c r="M8" s="361">
        <f>'GenRmf long'!C7</f>
        <v>575</v>
      </c>
      <c r="N8" s="361">
        <f>'GenRmf long'!D7</f>
        <v>1950</v>
      </c>
      <c r="O8" s="361">
        <f>'GenRmf long'!H7</f>
        <v>2.3901133333333335E-2</v>
      </c>
      <c r="P8" s="361">
        <f>'GenRmf flat'!C7</f>
        <v>432</v>
      </c>
      <c r="Q8" s="361">
        <f>'GenRmf flat'!D7</f>
        <v>1608</v>
      </c>
      <c r="R8" s="361">
        <f>'GenRmf flat'!H7</f>
        <v>9.2276433333333321E-3</v>
      </c>
      <c r="S8" s="361">
        <f>'GenRmf Square'!C7</f>
        <v>512</v>
      </c>
      <c r="T8" s="361">
        <f>'GenRmf Square'!D7</f>
        <v>1848</v>
      </c>
      <c r="U8" s="332">
        <f>'GenRmf Square'!H7</f>
        <v>1.2694499999999999E-2</v>
      </c>
      <c r="V8" s="361">
        <f>'Wash long'!C7</f>
        <v>8194</v>
      </c>
      <c r="W8" s="361">
        <f>'Wash long'!D7</f>
        <v>49024</v>
      </c>
      <c r="X8" s="361">
        <f>'Wash long'!H7</f>
        <v>5.279913333333333</v>
      </c>
      <c r="Y8" s="361">
        <f>'Wash wide'!C7</f>
        <v>8194</v>
      </c>
      <c r="Z8" s="361">
        <f>'Wash wide'!D7</f>
        <v>48896</v>
      </c>
      <c r="AA8" s="361">
        <f>'Wash wide'!G7</f>
        <v>2.0397633333333332</v>
      </c>
    </row>
    <row r="9" spans="1:27" x14ac:dyDescent="0.25">
      <c r="A9" s="361">
        <f>CRH!A8</f>
        <v>2048</v>
      </c>
      <c r="B9" s="361">
        <f>CRH!B8</f>
        <v>4192256</v>
      </c>
      <c r="C9" s="361">
        <f>CRH!F8</f>
        <v>68.606766666666658</v>
      </c>
      <c r="D9" s="361">
        <f>CRE!A8</f>
        <v>2048</v>
      </c>
      <c r="E9" s="361">
        <f>CRE!B8</f>
        <v>4192256</v>
      </c>
      <c r="F9" s="361">
        <f>CRE!F8</f>
        <v>7.1653366666666662E-2</v>
      </c>
      <c r="G9" s="361">
        <f>CD!A8</f>
        <v>258</v>
      </c>
      <c r="H9" s="361">
        <f>CD!B8</f>
        <v>66306</v>
      </c>
      <c r="I9" s="361">
        <f>CD!F8</f>
        <v>4.3635633333333333E-2</v>
      </c>
      <c r="J9" s="361">
        <f>AK!A8</f>
        <v>1026</v>
      </c>
      <c r="K9" s="361">
        <f>AK!B8</f>
        <v>1537</v>
      </c>
      <c r="L9" s="361">
        <f>AK!I8</f>
        <v>1.5559133333333333E-3</v>
      </c>
      <c r="M9" s="361">
        <f>'GenRmf long'!C8</f>
        <v>1152</v>
      </c>
      <c r="N9" s="361">
        <f>'GenRmf long'!D8</f>
        <v>4026</v>
      </c>
      <c r="O9" s="361">
        <f>'GenRmf long'!H8</f>
        <v>0.11171300000000001</v>
      </c>
      <c r="P9" s="361">
        <f>'GenRmf flat'!C8</f>
        <v>1024</v>
      </c>
      <c r="Q9" s="361">
        <f>'GenRmf flat'!D8</f>
        <v>3888</v>
      </c>
      <c r="R9" s="361">
        <f>'GenRmf flat'!H8</f>
        <v>5.6178766666666664E-2</v>
      </c>
      <c r="S9" s="361">
        <f>'GenRmf Square'!C8</f>
        <v>1000</v>
      </c>
      <c r="T9" s="361">
        <f>'GenRmf Square'!D8</f>
        <v>3690</v>
      </c>
      <c r="U9" s="332">
        <f>'GenRmf Square'!H8</f>
        <v>7.5073033333333331E-2</v>
      </c>
      <c r="V9" s="361">
        <f>'Wash long'!C8</f>
        <v>16386</v>
      </c>
      <c r="W9" s="361">
        <f>'Wash long'!D8</f>
        <v>98176</v>
      </c>
      <c r="X9" s="361">
        <f>'Wash long'!H8</f>
        <v>38.705199999999998</v>
      </c>
      <c r="Y9" s="361">
        <f>'Wash wide'!C8</f>
        <v>16386</v>
      </c>
      <c r="Z9" s="361">
        <f>'Wash wide'!D8</f>
        <v>97792</v>
      </c>
      <c r="AA9" s="361">
        <f>'Wash wide'!G8</f>
        <v>38.725333333333332</v>
      </c>
    </row>
    <row r="10" spans="1:27" x14ac:dyDescent="0.25">
      <c r="A10" s="361"/>
      <c r="B10" s="361"/>
      <c r="C10" s="361"/>
      <c r="D10" s="361">
        <f>CRE!A9</f>
        <v>4096</v>
      </c>
      <c r="E10" s="361">
        <f>CRE!B9</f>
        <v>16773120</v>
      </c>
      <c r="F10" s="361">
        <f>CRE!F9</f>
        <v>0.33415833333333333</v>
      </c>
      <c r="G10" s="361">
        <f>CD!A9</f>
        <v>514</v>
      </c>
      <c r="H10" s="361">
        <f>CD!B9</f>
        <v>263682</v>
      </c>
      <c r="I10" s="361">
        <f>CD!F9</f>
        <v>0.30828566666666668</v>
      </c>
      <c r="J10" s="361">
        <f>AK!A9</f>
        <v>2050</v>
      </c>
      <c r="K10" s="361">
        <f>AK!B9</f>
        <v>3073</v>
      </c>
      <c r="L10" s="361">
        <f>AK!I9</f>
        <v>4.7082666666666663E-3</v>
      </c>
      <c r="M10" s="361">
        <f>'GenRmf long'!C9</f>
        <v>2205</v>
      </c>
      <c r="N10" s="361">
        <f>'GenRmf long'!D9</f>
        <v>7868</v>
      </c>
      <c r="O10" s="361">
        <f>'GenRmf long'!H9</f>
        <v>0.11980299999999999</v>
      </c>
      <c r="P10" s="361">
        <f>'GenRmf flat'!C9</f>
        <v>2205</v>
      </c>
      <c r="Q10" s="361">
        <f>'GenRmf flat'!D9</f>
        <v>8484</v>
      </c>
      <c r="R10" s="361">
        <f>'GenRmf flat'!H9</f>
        <v>0.34771066666666667</v>
      </c>
      <c r="S10" s="361">
        <f>'GenRmf Square'!C9</f>
        <v>2197</v>
      </c>
      <c r="T10" s="361">
        <f>'GenRmf Square'!D9</f>
        <v>8268</v>
      </c>
      <c r="U10" s="332">
        <f>'GenRmf Square'!H9</f>
        <v>5.5363333333333341E-2</v>
      </c>
      <c r="V10" s="361">
        <f>'Wash long'!C9</f>
        <v>32770</v>
      </c>
      <c r="W10" s="361">
        <f>'Wash long'!D9</f>
        <v>196480</v>
      </c>
      <c r="X10" s="361">
        <f>'Wash long'!H9</f>
        <v>77.060733333333317</v>
      </c>
      <c r="Y10" s="361">
        <f>'Wash wide'!C9</f>
        <v>32770</v>
      </c>
      <c r="Z10" s="361">
        <f>'Wash wide'!D9</f>
        <v>195584</v>
      </c>
      <c r="AA10" s="361">
        <f>'Wash wide'!G9</f>
        <v>174.45866666666666</v>
      </c>
    </row>
    <row r="11" spans="1:27" x14ac:dyDescent="0.25">
      <c r="A11" s="361"/>
      <c r="B11" s="361"/>
      <c r="C11" s="361"/>
      <c r="D11" s="361">
        <f>CRE!A10</f>
        <v>8192</v>
      </c>
      <c r="E11" s="361">
        <f>CRE!B10</f>
        <v>67100672</v>
      </c>
      <c r="F11" s="361">
        <f>CRE!F10</f>
        <v>1.76081</v>
      </c>
      <c r="G11" s="361">
        <f>CD!A10</f>
        <v>1026</v>
      </c>
      <c r="H11" s="361">
        <f>CD!B10</f>
        <v>1051650</v>
      </c>
      <c r="I11" s="361">
        <f>CD!F10</f>
        <v>2.4211466666666666</v>
      </c>
      <c r="J11" s="361">
        <f>AK!A10</f>
        <v>4098</v>
      </c>
      <c r="K11" s="361">
        <f>AK!B10</f>
        <v>6145</v>
      </c>
      <c r="L11" s="361">
        <f>AK!I10</f>
        <v>1.4102166666666666E-2</v>
      </c>
      <c r="M11" s="361">
        <f>'GenRmf long'!C10</f>
        <v>4096</v>
      </c>
      <c r="N11" s="361">
        <f>'GenRmf long'!D10</f>
        <v>14840</v>
      </c>
      <c r="O11" s="361">
        <f>'GenRmf long'!H10</f>
        <v>0.28348000000000001</v>
      </c>
      <c r="P11" s="361">
        <f>'GenRmf flat'!C10</f>
        <v>3920</v>
      </c>
      <c r="Q11" s="361">
        <f>'GenRmf flat'!D10</f>
        <v>15232</v>
      </c>
      <c r="R11" s="361">
        <f>'GenRmf flat'!H10</f>
        <v>0.236927</v>
      </c>
      <c r="S11" s="361">
        <f>'GenRmf Square'!C10</f>
        <v>4096</v>
      </c>
      <c r="T11" s="361">
        <f>'GenRmf Square'!D10</f>
        <v>15600</v>
      </c>
      <c r="U11" s="332">
        <f>'GenRmf Square'!H10</f>
        <v>0.24596133333333334</v>
      </c>
      <c r="V11" s="361"/>
      <c r="W11" s="361"/>
      <c r="X11" s="361"/>
      <c r="Y11" s="361"/>
      <c r="Z11" s="361"/>
      <c r="AA11" s="361"/>
    </row>
    <row r="12" spans="1:27" x14ac:dyDescent="0.25">
      <c r="A12" s="361"/>
      <c r="B12" s="361"/>
      <c r="C12" s="361"/>
      <c r="D12" s="361"/>
      <c r="E12" s="361"/>
      <c r="F12" s="361"/>
      <c r="G12" s="361">
        <f>CD!A11</f>
        <v>2050</v>
      </c>
      <c r="H12" s="361">
        <f>CD!B11</f>
        <v>4200450</v>
      </c>
      <c r="I12" s="361">
        <f>CD!F11</f>
        <v>16.616766666666667</v>
      </c>
      <c r="J12" s="361">
        <f>AK!A11</f>
        <v>8194</v>
      </c>
      <c r="K12" s="361">
        <f>AK!B11</f>
        <v>12289</v>
      </c>
      <c r="L12" s="361">
        <f>AK!I11</f>
        <v>4.1543666666666666E-2</v>
      </c>
      <c r="M12" s="361">
        <f>'GenRmf long'!C11</f>
        <v>9100</v>
      </c>
      <c r="N12" s="361">
        <f>'GenRmf long'!D11</f>
        <v>33660</v>
      </c>
      <c r="O12" s="361">
        <f>'GenRmf long'!H11</f>
        <v>6.972716666666666</v>
      </c>
      <c r="P12" s="361">
        <f>'GenRmf flat'!C11</f>
        <v>8214</v>
      </c>
      <c r="Q12" s="361">
        <f>'GenRmf flat'!D11</f>
        <v>32153</v>
      </c>
      <c r="R12" s="361">
        <f>'GenRmf flat'!H11</f>
        <v>1.7457099999999999</v>
      </c>
      <c r="S12" s="361">
        <f>'GenRmf Square'!C11</f>
        <v>8000</v>
      </c>
      <c r="T12" s="361">
        <f>'GenRmf Square'!D11</f>
        <v>30780</v>
      </c>
      <c r="U12" s="332">
        <f>'GenRmf Square'!H11</f>
        <v>0.48840900000000004</v>
      </c>
      <c r="V12" s="361"/>
      <c r="W12" s="361"/>
      <c r="X12" s="361"/>
      <c r="Y12" s="361"/>
      <c r="Z12" s="361"/>
      <c r="AA12" s="361"/>
    </row>
    <row r="13" spans="1:27" x14ac:dyDescent="0.25">
      <c r="A13" s="361"/>
      <c r="B13" s="361"/>
      <c r="C13" s="361"/>
      <c r="D13" s="361"/>
      <c r="E13" s="361"/>
      <c r="F13" s="361"/>
      <c r="G13" s="361">
        <f>CD!A12</f>
        <v>4098</v>
      </c>
      <c r="H13" s="361">
        <f>CD!B12</f>
        <v>16789506</v>
      </c>
      <c r="I13" s="361">
        <f>CD!F12</f>
        <v>145.06766666666667</v>
      </c>
      <c r="J13" s="361">
        <f>AK!A12</f>
        <v>16386</v>
      </c>
      <c r="K13" s="361">
        <f>AK!B12</f>
        <v>24577</v>
      </c>
      <c r="L13" s="361">
        <f>AK!I12</f>
        <v>0.12640300000000002</v>
      </c>
      <c r="M13" s="361">
        <f>'GenRmf long'!C12</f>
        <v>15488</v>
      </c>
      <c r="N13" s="361">
        <f>'GenRmf long'!D12</f>
        <v>57717</v>
      </c>
      <c r="O13" s="361">
        <f>'GenRmf long'!H12</f>
        <v>3.4742800000000003</v>
      </c>
      <c r="P13" s="361">
        <f>'GenRmf flat'!C12</f>
        <v>16807</v>
      </c>
      <c r="Q13" s="361">
        <f>'GenRmf flat'!D12</f>
        <v>66150</v>
      </c>
      <c r="R13" s="361">
        <f>'GenRmf flat'!H12</f>
        <v>29.332033333333332</v>
      </c>
      <c r="S13" s="361">
        <f>'GenRmf Square'!C12</f>
        <v>15625</v>
      </c>
      <c r="T13" s="361">
        <f>'GenRmf Square'!D12</f>
        <v>60600</v>
      </c>
      <c r="U13" s="332">
        <f>'GenRmf Square'!H12</f>
        <v>31.417033333333336</v>
      </c>
      <c r="V13" s="361"/>
      <c r="W13" s="361"/>
      <c r="X13" s="361"/>
      <c r="Y13" s="361"/>
      <c r="Z13" s="361"/>
      <c r="AA13" s="361"/>
    </row>
    <row r="14" spans="1:27" x14ac:dyDescent="0.25">
      <c r="A14" s="361"/>
      <c r="B14" s="361"/>
      <c r="C14" s="361"/>
      <c r="D14" s="361"/>
      <c r="E14" s="361"/>
      <c r="F14" s="361"/>
      <c r="G14" s="361"/>
      <c r="H14" s="361"/>
      <c r="I14" s="361"/>
      <c r="J14" s="361">
        <f>AK!A13</f>
        <v>32770</v>
      </c>
      <c r="K14" s="361">
        <f>AK!B13</f>
        <v>49153</v>
      </c>
      <c r="L14" s="361">
        <f>AK!I13</f>
        <v>0.41071466666666662</v>
      </c>
      <c r="M14" s="361">
        <f>'GenRmf long'!C13</f>
        <v>30589</v>
      </c>
      <c r="N14" s="361">
        <f>'GenRmf long'!D13</f>
        <v>115284</v>
      </c>
      <c r="O14" s="361">
        <f>'GenRmf long'!H13</f>
        <v>154.89066666666668</v>
      </c>
      <c r="P14" s="361">
        <f>'GenRmf flat'!C13</f>
        <v>32768</v>
      </c>
      <c r="Q14" s="361">
        <f>'GenRmf flat'!D13</f>
        <v>129472</v>
      </c>
      <c r="R14" s="361">
        <f>'GenRmf flat'!H13</f>
        <v>56.852733333333333</v>
      </c>
      <c r="S14" s="361">
        <f>'GenRmf Square'!C13</f>
        <v>32768</v>
      </c>
      <c r="T14" s="361">
        <f>'GenRmf Square'!D13</f>
        <v>127968</v>
      </c>
      <c r="U14" s="332">
        <f>'GenRmf Square'!H13</f>
        <v>59.171866666666666</v>
      </c>
      <c r="V14" s="361"/>
      <c r="W14" s="361"/>
      <c r="X14" s="361"/>
      <c r="Y14" s="361"/>
      <c r="Z14" s="361"/>
      <c r="AA14" s="361"/>
    </row>
    <row r="15" spans="1:27" x14ac:dyDescent="0.25">
      <c r="A15" s="361"/>
      <c r="B15" s="361"/>
      <c r="C15" s="361"/>
      <c r="D15" s="361"/>
      <c r="E15" s="361"/>
      <c r="F15" s="361"/>
      <c r="G15" s="361"/>
      <c r="H15" s="361"/>
      <c r="I15" s="361"/>
      <c r="J15" s="361">
        <f>AK!A14</f>
        <v>65538</v>
      </c>
      <c r="K15" s="361">
        <f>AK!B14</f>
        <v>98305</v>
      </c>
      <c r="L15" s="361">
        <f>AK!I14</f>
        <v>1.3751833333333332</v>
      </c>
      <c r="M15" s="361"/>
      <c r="N15" s="361"/>
      <c r="O15" s="361"/>
      <c r="P15" s="361">
        <f>'GenRmf flat'!C14</f>
        <v>63504</v>
      </c>
      <c r="Q15" s="361">
        <f>'GenRmf flat'!D14</f>
        <v>251664</v>
      </c>
      <c r="R15" s="361">
        <f>'GenRmf flat'!H14</f>
        <v>58.285133333333334</v>
      </c>
      <c r="S15" s="361">
        <f>'GenRmf Square'!C14</f>
        <v>64000</v>
      </c>
      <c r="T15" s="361">
        <f>'GenRmf Square'!D14</f>
        <v>251160</v>
      </c>
      <c r="U15" s="332">
        <f>'GenRmf Square'!H14</f>
        <v>109.86066666666666</v>
      </c>
      <c r="V15" s="361"/>
      <c r="W15" s="361"/>
      <c r="X15" s="361"/>
      <c r="Y15" s="361"/>
      <c r="Z15" s="361"/>
      <c r="AA15" s="361"/>
    </row>
    <row r="16" spans="1:27" x14ac:dyDescent="0.25">
      <c r="A16" s="361"/>
      <c r="B16" s="361"/>
      <c r="C16" s="361"/>
      <c r="D16" s="361"/>
      <c r="E16" s="361"/>
      <c r="F16" s="361"/>
      <c r="G16" s="361"/>
      <c r="H16" s="361"/>
      <c r="I16" s="361"/>
      <c r="J16" s="361">
        <f>AK!A15</f>
        <v>131074</v>
      </c>
      <c r="K16" s="361">
        <f>AK!B15</f>
        <v>196609</v>
      </c>
      <c r="L16" s="361">
        <f>AK!I15</f>
        <v>4.7243000000000004</v>
      </c>
      <c r="M16" s="361"/>
      <c r="N16" s="361"/>
      <c r="O16" s="361"/>
      <c r="P16" s="361"/>
      <c r="Q16" s="361"/>
      <c r="R16" s="361"/>
      <c r="S16" s="361"/>
      <c r="T16" s="361"/>
      <c r="U16" s="332"/>
      <c r="V16" s="361"/>
      <c r="W16" s="361"/>
      <c r="X16" s="361"/>
      <c r="Y16" s="361"/>
      <c r="Z16" s="361"/>
      <c r="AA16" s="361"/>
    </row>
    <row r="17" spans="1:27" x14ac:dyDescent="0.25">
      <c r="A17" s="361"/>
      <c r="B17" s="361"/>
      <c r="C17" s="361"/>
      <c r="D17" s="361"/>
      <c r="E17" s="361"/>
      <c r="F17" s="361"/>
      <c r="G17" s="361"/>
      <c r="H17" s="361"/>
      <c r="I17" s="361"/>
      <c r="J17" s="361">
        <f>AK!A16</f>
        <v>262146</v>
      </c>
      <c r="K17" s="361">
        <f>AK!B16</f>
        <v>393217</v>
      </c>
      <c r="L17" s="361">
        <f>AK!I16</f>
        <v>15.852333333333334</v>
      </c>
      <c r="M17" s="361"/>
      <c r="N17" s="361"/>
      <c r="O17" s="361"/>
      <c r="P17" s="361"/>
      <c r="Q17" s="361"/>
      <c r="R17" s="361"/>
      <c r="S17" s="361"/>
      <c r="T17" s="361"/>
      <c r="U17" s="332"/>
      <c r="V17" s="361"/>
      <c r="W17" s="361"/>
      <c r="X17" s="361"/>
      <c r="Y17" s="361"/>
      <c r="Z17" s="361"/>
      <c r="AA17" s="361"/>
    </row>
    <row r="18" spans="1:27" x14ac:dyDescent="0.25">
      <c r="A18" s="361"/>
      <c r="B18" s="361"/>
      <c r="C18" s="361"/>
      <c r="D18" s="361"/>
      <c r="E18" s="361"/>
      <c r="F18" s="361"/>
      <c r="G18" s="361"/>
      <c r="H18" s="361"/>
      <c r="I18" s="361"/>
      <c r="J18" s="361">
        <f>AK!A17</f>
        <v>524290</v>
      </c>
      <c r="K18" s="361">
        <f>AK!B17</f>
        <v>786433</v>
      </c>
      <c r="L18" s="361">
        <f>AK!I17</f>
        <v>50.244066666666662</v>
      </c>
      <c r="M18" s="361"/>
      <c r="N18" s="361"/>
      <c r="O18" s="361"/>
      <c r="P18" s="361"/>
      <c r="Q18" s="361"/>
      <c r="R18" s="361"/>
      <c r="S18" s="361"/>
      <c r="T18" s="361"/>
      <c r="U18" s="332"/>
      <c r="V18" s="361"/>
      <c r="W18" s="361"/>
      <c r="X18" s="361"/>
      <c r="Y18" s="361"/>
      <c r="Z18" s="361"/>
      <c r="AA18" s="361"/>
    </row>
    <row r="19" spans="1:27" x14ac:dyDescent="0.25">
      <c r="A19" s="361"/>
      <c r="B19" s="361"/>
      <c r="C19" s="361"/>
      <c r="D19" s="361"/>
      <c r="E19" s="361"/>
      <c r="F19" s="361"/>
      <c r="G19" s="361"/>
      <c r="H19" s="361"/>
      <c r="I19" s="361"/>
      <c r="J19" s="361">
        <f>AK!A18</f>
        <v>1048578</v>
      </c>
      <c r="K19" s="361">
        <f>AK!B18</f>
        <v>1572865</v>
      </c>
      <c r="L19" s="361">
        <f>AK!I18</f>
        <v>153.43699999999998</v>
      </c>
      <c r="M19" s="361"/>
      <c r="N19" s="361"/>
      <c r="O19" s="361"/>
      <c r="P19" s="361"/>
      <c r="Q19" s="361"/>
      <c r="R19" s="361"/>
      <c r="S19" s="361"/>
      <c r="T19" s="361"/>
      <c r="U19" s="332"/>
      <c r="V19" s="361"/>
      <c r="W19" s="361"/>
      <c r="X19" s="361"/>
      <c r="Y19" s="361"/>
      <c r="Z19" s="361"/>
      <c r="AA19" s="361"/>
    </row>
    <row r="20" spans="1:27" x14ac:dyDescent="0.25">
      <c r="A20" s="361"/>
      <c r="B20" s="361"/>
      <c r="C20" s="361"/>
      <c r="D20" s="361"/>
      <c r="E20" s="361"/>
      <c r="F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32"/>
      <c r="V20" s="361"/>
      <c r="W20" s="361"/>
      <c r="X20" s="361"/>
      <c r="Y20" s="361"/>
      <c r="Z20" s="361"/>
      <c r="AA20" s="361"/>
    </row>
    <row r="21" spans="1:27" x14ac:dyDescent="0.25">
      <c r="A21" s="361"/>
      <c r="B21" s="361"/>
      <c r="C21" s="361"/>
      <c r="D21" s="361"/>
      <c r="E21" s="361"/>
      <c r="F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32"/>
      <c r="V21" s="361"/>
      <c r="W21" s="361"/>
      <c r="X21" s="361"/>
      <c r="Y21" s="361"/>
      <c r="Z21" s="361"/>
      <c r="AA21" s="361"/>
    </row>
    <row r="22" spans="1:27" x14ac:dyDescent="0.25">
      <c r="A22" s="361"/>
      <c r="B22" s="361"/>
      <c r="C22" s="361"/>
      <c r="D22" s="361"/>
      <c r="E22" s="361"/>
      <c r="F22" s="361"/>
      <c r="M22" s="361"/>
      <c r="N22" s="361"/>
      <c r="O22" s="361"/>
      <c r="P22" s="361"/>
      <c r="Q22" s="361"/>
      <c r="R22" s="361"/>
      <c r="S22" s="361"/>
      <c r="T22" s="361"/>
      <c r="U22" s="332"/>
      <c r="V22" s="361"/>
      <c r="W22" s="361"/>
      <c r="X22" s="361"/>
      <c r="Y22" s="361"/>
      <c r="Z22" s="361"/>
      <c r="AA22" s="361"/>
    </row>
    <row r="23" spans="1:27" x14ac:dyDescent="0.25">
      <c r="A23" s="361"/>
      <c r="B23" s="361"/>
      <c r="C23" s="361"/>
      <c r="D23" s="361"/>
      <c r="E23" s="361"/>
      <c r="F23" s="361"/>
      <c r="M23" s="361"/>
      <c r="N23" s="361"/>
      <c r="O23" s="361"/>
      <c r="P23" s="361"/>
      <c r="Q23" s="361"/>
      <c r="R23" s="361"/>
      <c r="S23" s="361"/>
      <c r="T23" s="361"/>
      <c r="U23" s="332"/>
      <c r="V23" s="361"/>
      <c r="W23" s="361"/>
      <c r="X23" s="361"/>
      <c r="Y23" s="361"/>
      <c r="Z23" s="361"/>
      <c r="AA23" s="361"/>
    </row>
    <row r="24" spans="1:27" x14ac:dyDescent="0.25">
      <c r="A24" s="361"/>
      <c r="B24" s="361"/>
      <c r="C24" s="361"/>
      <c r="D24" s="361"/>
      <c r="E24" s="361"/>
      <c r="F24" s="361"/>
    </row>
    <row r="25" spans="1:27" x14ac:dyDescent="0.25">
      <c r="A25" s="361"/>
      <c r="B25" s="361"/>
      <c r="C25" s="361"/>
      <c r="D25" s="361"/>
      <c r="E25" s="361"/>
      <c r="F25" s="361"/>
    </row>
    <row r="26" spans="1:27" x14ac:dyDescent="0.25">
      <c r="A26" t="str">
        <f>A1</f>
        <v>CRH</v>
      </c>
      <c r="D26" s="361" t="str">
        <f t="shared" ref="D26" si="0">D1</f>
        <v>CRE</v>
      </c>
      <c r="E26" s="361"/>
      <c r="F26" s="361"/>
      <c r="G26" s="361" t="str">
        <f t="shared" ref="G26" si="1">G1</f>
        <v>CD</v>
      </c>
      <c r="H26" s="361"/>
      <c r="I26" s="361"/>
      <c r="J26" s="361" t="str">
        <f t="shared" ref="J26" si="2">J1</f>
        <v>AK</v>
      </c>
      <c r="K26" s="361"/>
      <c r="L26" s="361"/>
      <c r="M26" s="361" t="str">
        <f t="shared" ref="M26" si="3">M1</f>
        <v>GenRmf long</v>
      </c>
      <c r="N26" s="361"/>
      <c r="O26" s="361"/>
      <c r="P26" s="361" t="str">
        <f t="shared" ref="P26" si="4">P1</f>
        <v>GenRmf flat</v>
      </c>
      <c r="Q26" s="361"/>
      <c r="R26" s="361"/>
      <c r="S26" s="361" t="str">
        <f t="shared" ref="S26" si="5">S1</f>
        <v>GenRmf square</v>
      </c>
      <c r="T26" s="361"/>
      <c r="U26" s="361"/>
      <c r="V26" s="361" t="str">
        <f t="shared" ref="V26" si="6">V1</f>
        <v>Wash long</v>
      </c>
      <c r="W26" s="361"/>
      <c r="X26" s="361"/>
      <c r="Y26" s="361" t="str">
        <f t="shared" ref="Y26" si="7">Y1</f>
        <v>Wash wide</v>
      </c>
      <c r="Z26" s="361"/>
      <c r="AA26" s="361"/>
    </row>
    <row r="27" spans="1:27" x14ac:dyDescent="0.25">
      <c r="A27" s="361" t="str">
        <f t="shared" ref="A27:P28" si="8">A2</f>
        <v>n</v>
      </c>
      <c r="B27" s="361" t="s">
        <v>78</v>
      </c>
      <c r="C27" s="361" t="str">
        <f>C2</f>
        <v>time</v>
      </c>
      <c r="D27" s="361" t="str">
        <f t="shared" ref="D27" si="9">D2</f>
        <v>n</v>
      </c>
      <c r="E27" s="361" t="s">
        <v>78</v>
      </c>
      <c r="F27" s="361" t="str">
        <f t="shared" ref="F27:G27" si="10">F2</f>
        <v>time</v>
      </c>
      <c r="G27" s="361" t="str">
        <f t="shared" si="10"/>
        <v>n</v>
      </c>
      <c r="H27" s="361" t="s">
        <v>78</v>
      </c>
      <c r="I27" s="361" t="str">
        <f t="shared" ref="I27:J27" si="11">I2</f>
        <v>time</v>
      </c>
      <c r="J27" s="361" t="str">
        <f t="shared" si="11"/>
        <v>n</v>
      </c>
      <c r="K27" s="361" t="s">
        <v>78</v>
      </c>
      <c r="L27" s="361" t="str">
        <f t="shared" ref="L27:M27" si="12">L2</f>
        <v>time</v>
      </c>
      <c r="M27" s="361" t="str">
        <f t="shared" si="12"/>
        <v>n</v>
      </c>
      <c r="N27" s="361" t="s">
        <v>78</v>
      </c>
      <c r="O27" s="361" t="str">
        <f t="shared" ref="O27:P27" si="13">O2</f>
        <v>time</v>
      </c>
      <c r="P27" s="361" t="str">
        <f t="shared" si="13"/>
        <v>n</v>
      </c>
      <c r="Q27" s="361" t="s">
        <v>78</v>
      </c>
      <c r="R27" s="361" t="str">
        <f t="shared" ref="R27:Y28" si="14">R2</f>
        <v>time</v>
      </c>
      <c r="S27" s="361" t="str">
        <f t="shared" si="14"/>
        <v>n</v>
      </c>
      <c r="T27" s="361" t="s">
        <v>78</v>
      </c>
      <c r="U27" s="361" t="str">
        <f t="shared" ref="U27:V27" si="15">U2</f>
        <v>time</v>
      </c>
      <c r="V27" s="361" t="str">
        <f t="shared" si="15"/>
        <v>n</v>
      </c>
      <c r="W27" s="361" t="s">
        <v>78</v>
      </c>
      <c r="X27" s="361" t="str">
        <f t="shared" ref="X27:Y27" si="16">X2</f>
        <v>time</v>
      </c>
      <c r="Y27" s="361" t="str">
        <f t="shared" si="16"/>
        <v>n</v>
      </c>
      <c r="Z27" s="361" t="s">
        <v>78</v>
      </c>
      <c r="AA27" s="361" t="str">
        <f t="shared" ref="AA27" si="17">AA2</f>
        <v>time</v>
      </c>
    </row>
    <row r="28" spans="1:27" x14ac:dyDescent="0.25">
      <c r="A28" s="361">
        <f t="shared" si="8"/>
        <v>32</v>
      </c>
      <c r="B28" s="361">
        <f>A3*B3</f>
        <v>31744</v>
      </c>
      <c r="C28" s="361">
        <f t="shared" ref="C28:AA28" si="18">C3/B28</f>
        <v>9.9071215557795677E-9</v>
      </c>
      <c r="D28" s="361">
        <f t="shared" si="8"/>
        <v>32</v>
      </c>
      <c r="E28" s="361">
        <f t="shared" ref="E28" si="19">D3*E3</f>
        <v>31744</v>
      </c>
      <c r="F28" s="361">
        <f t="shared" si="18"/>
        <v>7.1014994959677422E-10</v>
      </c>
      <c r="G28" s="361">
        <f t="shared" si="8"/>
        <v>6</v>
      </c>
      <c r="H28" s="361">
        <f t="shared" ref="H28" si="20">G3*H3</f>
        <v>180</v>
      </c>
      <c r="I28" s="361">
        <f t="shared" si="18"/>
        <v>5.6141574074074074E-8</v>
      </c>
      <c r="J28" s="361">
        <f t="shared" si="8"/>
        <v>18</v>
      </c>
      <c r="K28" s="361">
        <f t="shared" ref="K28" si="21">J3*K3</f>
        <v>450</v>
      </c>
      <c r="L28" s="361">
        <f t="shared" si="18"/>
        <v>2.566470370370371E-8</v>
      </c>
      <c r="M28" s="361">
        <f t="shared" si="8"/>
        <v>16</v>
      </c>
      <c r="N28" s="361">
        <f t="shared" ref="N28" si="22">M3*N3</f>
        <v>608</v>
      </c>
      <c r="O28" s="361">
        <f t="shared" si="18"/>
        <v>3.5433497807017549E-8</v>
      </c>
      <c r="P28" s="361">
        <f t="shared" si="8"/>
        <v>18</v>
      </c>
      <c r="Q28" s="361">
        <f t="shared" ref="Q28" si="23">P3*Q3</f>
        <v>918</v>
      </c>
      <c r="R28" s="361">
        <f t="shared" si="18"/>
        <v>2.4193754538852582E-8</v>
      </c>
      <c r="S28" s="361">
        <f t="shared" si="14"/>
        <v>27</v>
      </c>
      <c r="T28" s="361">
        <f t="shared" ref="T28" si="24">S3*T3</f>
        <v>2106</v>
      </c>
      <c r="U28" s="361">
        <f t="shared" si="18"/>
        <v>1.2075166191832858E-8</v>
      </c>
      <c r="V28" s="361">
        <f t="shared" si="14"/>
        <v>258</v>
      </c>
      <c r="W28" s="361">
        <f t="shared" ref="W28" si="25">V3*W3</f>
        <v>363264</v>
      </c>
      <c r="X28" s="361">
        <f t="shared" si="18"/>
        <v>3.4635600187925762E-10</v>
      </c>
      <c r="Y28" s="361">
        <f t="shared" si="14"/>
        <v>258</v>
      </c>
      <c r="Z28" s="361">
        <f t="shared" ref="Z28" si="26">Y3*Z3</f>
        <v>394224</v>
      </c>
      <c r="AA28" s="361">
        <f t="shared" si="18"/>
        <v>1.3692435434338515E-8</v>
      </c>
    </row>
    <row r="29" spans="1:27" x14ac:dyDescent="0.25">
      <c r="A29" s="361">
        <f t="shared" ref="A29" si="27">A4</f>
        <v>64</v>
      </c>
      <c r="B29" s="361">
        <f t="shared" ref="B29:B34" si="28">A4*B4</f>
        <v>258048</v>
      </c>
      <c r="C29" s="361">
        <f t="shared" ref="C29" si="29">C4/B29</f>
        <v>7.2474242518187839E-9</v>
      </c>
      <c r="D29" s="361">
        <f t="shared" ref="D29" si="30">D4</f>
        <v>64</v>
      </c>
      <c r="E29" s="361">
        <f t="shared" ref="E29" si="31">D4*E4</f>
        <v>258048</v>
      </c>
      <c r="F29" s="361">
        <f t="shared" ref="F29" si="32">F4/E29</f>
        <v>2.2420893270502648E-10</v>
      </c>
      <c r="G29" s="361">
        <f t="shared" ref="G29" si="33">G4</f>
        <v>10</v>
      </c>
      <c r="H29" s="361">
        <f t="shared" ref="H29" si="34">G4*H4</f>
        <v>900</v>
      </c>
      <c r="I29" s="361">
        <f t="shared" ref="I29" si="35">I4/H29</f>
        <v>9.5008851851851853E-9</v>
      </c>
      <c r="J29" s="361">
        <f t="shared" ref="J29" si="36">J4</f>
        <v>34</v>
      </c>
      <c r="K29" s="361">
        <f t="shared" ref="K29" si="37">J4*K4</f>
        <v>1666</v>
      </c>
      <c r="L29" s="361">
        <f t="shared" ref="L29" si="38">L4/K29</f>
        <v>8.2653661464585834E-9</v>
      </c>
      <c r="M29" s="361">
        <f t="shared" ref="M29" si="39">M4</f>
        <v>24</v>
      </c>
      <c r="N29" s="361">
        <f t="shared" ref="N29" si="40">M4*N4</f>
        <v>1392</v>
      </c>
      <c r="O29" s="361">
        <f t="shared" ref="O29" si="41">O4/N29</f>
        <v>8.7754549808429125E-9</v>
      </c>
      <c r="P29" s="361">
        <f t="shared" ref="P29" si="42">P4</f>
        <v>32</v>
      </c>
      <c r="Q29" s="361">
        <f t="shared" ref="Q29" si="43">P4*Q4</f>
        <v>3200</v>
      </c>
      <c r="R29" s="361">
        <f t="shared" ref="R29" si="44">R4/Q29</f>
        <v>1.4019979166666665E-8</v>
      </c>
      <c r="S29" s="361">
        <f t="shared" ref="S29" si="45">S4</f>
        <v>27</v>
      </c>
      <c r="T29" s="361">
        <f t="shared" ref="T29" si="46">S4*T4</f>
        <v>2106</v>
      </c>
      <c r="U29" s="361">
        <f t="shared" ref="U29" si="47">U4/T29</f>
        <v>1.1284219689775246E-8</v>
      </c>
      <c r="V29" s="361">
        <f t="shared" ref="V29" si="48">V4</f>
        <v>514</v>
      </c>
      <c r="W29" s="361">
        <f t="shared" ref="W29" si="49">V4*W4</f>
        <v>1513216</v>
      </c>
      <c r="X29" s="361">
        <f t="shared" ref="X29" si="50">X4/W29</f>
        <v>5.4094502481249654E-9</v>
      </c>
      <c r="Y29" s="361">
        <f t="shared" ref="Y29" si="51">Y4</f>
        <v>514</v>
      </c>
      <c r="Z29" s="361">
        <f t="shared" ref="Z29" si="52">Y4*Z4</f>
        <v>1570784</v>
      </c>
      <c r="AA29" s="361">
        <f t="shared" ref="AA29" si="53">AA4/Z29</f>
        <v>5.4066759019699721E-9</v>
      </c>
    </row>
    <row r="30" spans="1:27" x14ac:dyDescent="0.25">
      <c r="A30" s="361">
        <f t="shared" ref="A30" si="54">A5</f>
        <v>128</v>
      </c>
      <c r="B30" s="361">
        <f t="shared" si="28"/>
        <v>2080768</v>
      </c>
      <c r="C30" s="361">
        <f t="shared" ref="C30" si="55">C5/B30</f>
        <v>6.61375991941437E-9</v>
      </c>
      <c r="D30" s="361">
        <f t="shared" ref="D30" si="56">D5</f>
        <v>128</v>
      </c>
      <c r="E30" s="361">
        <f t="shared" ref="E30" si="57">D5*E5</f>
        <v>2080768</v>
      </c>
      <c r="F30" s="361">
        <f t="shared" ref="F30" si="58">F5/E30</f>
        <v>1.0065482232201443E-10</v>
      </c>
      <c r="G30" s="361">
        <f t="shared" ref="G30" si="59">G5</f>
        <v>18</v>
      </c>
      <c r="H30" s="361">
        <f t="shared" ref="H30" si="60">G5*H5</f>
        <v>5508</v>
      </c>
      <c r="I30" s="361">
        <f t="shared" ref="I30" si="61">I5/H30</f>
        <v>5.3629508593560884E-9</v>
      </c>
      <c r="J30" s="361">
        <f t="shared" ref="J30" si="62">J5</f>
        <v>66</v>
      </c>
      <c r="K30" s="361">
        <f t="shared" ref="K30" si="63">J5*K5</f>
        <v>6402</v>
      </c>
      <c r="L30" s="361">
        <f t="shared" ref="L30" si="64">L5/K30</f>
        <v>5.1864677704883881E-9</v>
      </c>
      <c r="M30" s="361">
        <f t="shared" ref="M30" si="65">M5</f>
        <v>72</v>
      </c>
      <c r="N30" s="361">
        <f t="shared" ref="N30" si="66">M5*N5</f>
        <v>15336</v>
      </c>
      <c r="O30" s="361">
        <f t="shared" ref="O30" si="67">O5/N30</f>
        <v>1.0506824900017389E-8</v>
      </c>
      <c r="P30" s="361">
        <f t="shared" ref="P30" si="68">P5</f>
        <v>50</v>
      </c>
      <c r="Q30" s="361">
        <f t="shared" ref="Q30" si="69">P5*Q5</f>
        <v>8250</v>
      </c>
      <c r="R30" s="361">
        <f t="shared" ref="R30" si="70">R5/Q30</f>
        <v>1.3433620202020201E-8</v>
      </c>
      <c r="S30" s="361">
        <f t="shared" ref="S30" si="71">S5</f>
        <v>64</v>
      </c>
      <c r="T30" s="361">
        <f t="shared" ref="T30" si="72">S5*T5</f>
        <v>13056</v>
      </c>
      <c r="U30" s="361">
        <f t="shared" ref="U30" si="73">U5/T30</f>
        <v>1.1788781658496729E-8</v>
      </c>
      <c r="V30" s="361">
        <f t="shared" ref="V30" si="74">V5</f>
        <v>1026</v>
      </c>
      <c r="W30" s="361">
        <f t="shared" ref="W30" si="75">V5*W5</f>
        <v>6172416</v>
      </c>
      <c r="X30" s="361">
        <f t="shared" ref="X30" si="76">X5/W30</f>
        <v>1.1564942047544E-9</v>
      </c>
      <c r="Y30" s="361">
        <f t="shared" ref="Y30" si="77">Y5</f>
        <v>1026</v>
      </c>
      <c r="Z30" s="361">
        <f t="shared" ref="Z30" si="78">Y5*Z5</f>
        <v>6270912</v>
      </c>
      <c r="AA30" s="361">
        <f t="shared" ref="AA30" si="79">AA5/Z30</f>
        <v>1.1103190944687683E-8</v>
      </c>
    </row>
    <row r="31" spans="1:27" x14ac:dyDescent="0.25">
      <c r="A31" s="361">
        <f t="shared" ref="A31" si="80">A6</f>
        <v>256</v>
      </c>
      <c r="B31" s="361">
        <f t="shared" si="28"/>
        <v>16711680</v>
      </c>
      <c r="C31" s="361">
        <f t="shared" ref="C31" si="81">C6/B31</f>
        <v>6.564291162428513E-9</v>
      </c>
      <c r="D31" s="361">
        <f t="shared" ref="D31" si="82">D6</f>
        <v>256</v>
      </c>
      <c r="E31" s="361">
        <f t="shared" ref="E31" si="83">D6*E6</f>
        <v>16711680</v>
      </c>
      <c r="F31" s="361">
        <f t="shared" ref="F31" si="84">F6/E31</f>
        <v>4.8222859700520835E-11</v>
      </c>
      <c r="G31" s="361">
        <f t="shared" ref="G31" si="85">G6</f>
        <v>34</v>
      </c>
      <c r="H31" s="361">
        <f t="shared" ref="H31" si="86">G6*H6</f>
        <v>38148</v>
      </c>
      <c r="I31" s="361">
        <f t="shared" ref="I31" si="87">I6/H31</f>
        <v>4.0841459578483796E-9</v>
      </c>
      <c r="J31" s="361">
        <f t="shared" ref="J31" si="88">J6</f>
        <v>130</v>
      </c>
      <c r="K31" s="361">
        <f t="shared" ref="K31" si="89">J6*K6</f>
        <v>25090</v>
      </c>
      <c r="L31" s="361">
        <f t="shared" ref="L31" si="90">L6/K31</f>
        <v>3.3947734821309956E-9</v>
      </c>
      <c r="M31" s="361">
        <f t="shared" ref="M31" si="91">M6</f>
        <v>99</v>
      </c>
      <c r="N31" s="361">
        <f t="shared" ref="N31" si="92">M6*N6</f>
        <v>29106</v>
      </c>
      <c r="O31" s="361">
        <f t="shared" ref="O31" si="93">O6/N31</f>
        <v>7.817620650953984E-9</v>
      </c>
      <c r="P31" s="361">
        <f t="shared" ref="P31" si="94">P6</f>
        <v>147</v>
      </c>
      <c r="Q31" s="361">
        <f t="shared" ref="Q31" si="95">P6*Q6</f>
        <v>76146</v>
      </c>
      <c r="R31" s="361">
        <f t="shared" ref="R31" si="96">R6/Q31</f>
        <v>1.4086404188445006E-8</v>
      </c>
      <c r="S31" s="361">
        <f t="shared" ref="S31" si="97">S6</f>
        <v>125</v>
      </c>
      <c r="T31" s="361">
        <f t="shared" ref="T31" si="98">S6*T6</f>
        <v>52500</v>
      </c>
      <c r="U31" s="361">
        <f t="shared" ref="U31" si="99">U6/T31</f>
        <v>5.4149777777777783E-9</v>
      </c>
      <c r="V31" s="361">
        <f t="shared" ref="V31" si="100">V6</f>
        <v>2050</v>
      </c>
      <c r="W31" s="361">
        <f t="shared" ref="W31" si="101">V6*W6</f>
        <v>24928000</v>
      </c>
      <c r="X31" s="361">
        <f t="shared" ref="X31" si="102">X6/W31</f>
        <v>6.9295303808301252E-10</v>
      </c>
      <c r="Y31" s="361">
        <f t="shared" ref="Y31" si="103">Y6</f>
        <v>2050</v>
      </c>
      <c r="Z31" s="361">
        <f t="shared" ref="Z31" si="104">Y6*Z6</f>
        <v>25059200</v>
      </c>
      <c r="AA31" s="361">
        <f t="shared" ref="AA31" si="105">AA6/Z31</f>
        <v>5.506227918954582E-9</v>
      </c>
    </row>
    <row r="32" spans="1:27" x14ac:dyDescent="0.25">
      <c r="A32" s="361">
        <f t="shared" ref="A32" si="106">A7</f>
        <v>512</v>
      </c>
      <c r="B32" s="361">
        <f t="shared" si="28"/>
        <v>133955584</v>
      </c>
      <c r="C32" s="361">
        <f t="shared" ref="C32" si="107">C7/B32</f>
        <v>9.6339544904675268E-9</v>
      </c>
      <c r="D32" s="361">
        <f t="shared" ref="D32" si="108">D7</f>
        <v>512</v>
      </c>
      <c r="E32" s="361">
        <f t="shared" ref="E32" si="109">D7*E7</f>
        <v>133955584</v>
      </c>
      <c r="F32" s="361">
        <f t="shared" ref="F32" si="110">F7/E32</f>
        <v>4.4873854107741655E-11</v>
      </c>
      <c r="G32" s="361">
        <f t="shared" ref="G32" si="111">G7</f>
        <v>66</v>
      </c>
      <c r="H32" s="361">
        <f t="shared" ref="H32" si="112">G7*H7</f>
        <v>283140</v>
      </c>
      <c r="I32" s="361">
        <f t="shared" ref="I32" si="113">I7/H32</f>
        <v>3.3357161357161357E-9</v>
      </c>
      <c r="J32" s="361">
        <f t="shared" ref="J32" si="114">J7</f>
        <v>258</v>
      </c>
      <c r="K32" s="361">
        <f t="shared" ref="K32" si="115">J7*K7</f>
        <v>99330</v>
      </c>
      <c r="L32" s="361">
        <f t="shared" ref="L32" si="116">L7/K32</f>
        <v>2.2046645860599349E-9</v>
      </c>
      <c r="M32" s="361">
        <f t="shared" ref="M32" si="117">M7</f>
        <v>256</v>
      </c>
      <c r="N32" s="361">
        <f t="shared" ref="N32" si="118">M7*N7</f>
        <v>211968</v>
      </c>
      <c r="O32" s="361">
        <f t="shared" ref="O32" si="119">O7/N32</f>
        <v>6.9269575281803538E-9</v>
      </c>
      <c r="P32" s="361">
        <f t="shared" ref="P32" si="120">P7</f>
        <v>243</v>
      </c>
      <c r="Q32" s="361">
        <f t="shared" ref="Q32" si="121">P7*Q7</f>
        <v>214326</v>
      </c>
      <c r="R32" s="361">
        <f t="shared" ref="R32" si="122">R7/Q32</f>
        <v>1.2960054620842391E-8</v>
      </c>
      <c r="S32" s="361">
        <f t="shared" ref="S32" si="123">S7</f>
        <v>216</v>
      </c>
      <c r="T32" s="361">
        <f t="shared" ref="T32" si="124">S7*T7</f>
        <v>162000</v>
      </c>
      <c r="U32" s="361">
        <f t="shared" ref="U32" si="125">U7/T32</f>
        <v>6.8775308641975318E-9</v>
      </c>
      <c r="V32" s="361">
        <f t="shared" ref="V32" si="126">V7</f>
        <v>4098</v>
      </c>
      <c r="W32" s="361">
        <f t="shared" ref="W32" si="127">V7*W7</f>
        <v>100187904</v>
      </c>
      <c r="X32" s="361">
        <f t="shared" ref="X32" si="128">X7/W32</f>
        <v>1.0579853365665115E-8</v>
      </c>
      <c r="Y32" s="361">
        <f t="shared" ref="Y32" si="129">Y7</f>
        <v>4098</v>
      </c>
      <c r="Z32" s="361">
        <f t="shared" ref="Z32" si="130">Y7*Z7</f>
        <v>100187904</v>
      </c>
      <c r="AA32" s="361">
        <f t="shared" ref="AA32" si="131">AA7/Z32</f>
        <v>1.0391839983663762E-8</v>
      </c>
    </row>
    <row r="33" spans="1:27" x14ac:dyDescent="0.25">
      <c r="A33" s="361">
        <f t="shared" ref="A33" si="132">A8</f>
        <v>1024</v>
      </c>
      <c r="B33" s="361">
        <f t="shared" si="28"/>
        <v>1072693248</v>
      </c>
      <c r="C33" s="361">
        <f t="shared" ref="C33" si="133">C8/B33</f>
        <v>8.2859040549617889E-9</v>
      </c>
      <c r="D33" s="361">
        <f t="shared" ref="D33" si="134">D8</f>
        <v>1024</v>
      </c>
      <c r="E33" s="361">
        <f t="shared" ref="E33" si="135">D8*E8</f>
        <v>1072693248</v>
      </c>
      <c r="F33" s="361">
        <f t="shared" ref="F33" si="136">F8/E33</f>
        <v>1.6731841434442715E-11</v>
      </c>
      <c r="G33" s="361">
        <f t="shared" ref="G33" si="137">G8</f>
        <v>130</v>
      </c>
      <c r="H33" s="361">
        <f t="shared" ref="H33" si="138">G8*H8</f>
        <v>2180100</v>
      </c>
      <c r="I33" s="361">
        <f t="shared" ref="I33" si="139">I8/H33</f>
        <v>2.8929055242114275E-9</v>
      </c>
      <c r="J33" s="361">
        <f t="shared" ref="J33" si="140">J8</f>
        <v>514</v>
      </c>
      <c r="K33" s="361">
        <f t="shared" ref="K33" si="141">J8*K8</f>
        <v>395266</v>
      </c>
      <c r="L33" s="361">
        <f t="shared" ref="L33" si="142">L8/K33</f>
        <v>1.3839515667929953E-9</v>
      </c>
      <c r="M33" s="361">
        <f t="shared" ref="M33" si="143">M8</f>
        <v>575</v>
      </c>
      <c r="N33" s="361">
        <f t="shared" ref="N33" si="144">M8*N8</f>
        <v>1121250</v>
      </c>
      <c r="O33" s="361">
        <f t="shared" ref="O33" si="145">O8/N33</f>
        <v>2.1316506874767747E-8</v>
      </c>
      <c r="P33" s="361">
        <f t="shared" ref="P33" si="146">P8</f>
        <v>432</v>
      </c>
      <c r="Q33" s="361">
        <f t="shared" ref="Q33" si="147">P8*Q8</f>
        <v>694656</v>
      </c>
      <c r="R33" s="361">
        <f t="shared" ref="R33" si="148">R8/Q33</f>
        <v>1.328375963546465E-8</v>
      </c>
      <c r="S33" s="361">
        <f t="shared" ref="S33" si="149">S8</f>
        <v>512</v>
      </c>
      <c r="T33" s="361">
        <f t="shared" ref="T33" si="150">S8*T8</f>
        <v>946176</v>
      </c>
      <c r="U33" s="361">
        <f t="shared" ref="U33" si="151">U8/T33</f>
        <v>1.3416637073863636E-8</v>
      </c>
      <c r="V33" s="361">
        <f t="shared" ref="V33" si="152">V8</f>
        <v>8194</v>
      </c>
      <c r="W33" s="361">
        <f t="shared" ref="W33" si="153">V8*W8</f>
        <v>401702656</v>
      </c>
      <c r="X33" s="361">
        <f t="shared" ref="X33" si="154">X8/W33</f>
        <v>1.3143834760538236E-8</v>
      </c>
      <c r="Y33" s="361">
        <f t="shared" ref="Y33" si="155">Y8</f>
        <v>8194</v>
      </c>
      <c r="Z33" s="361">
        <f t="shared" ref="Z33" si="156">Y8*Z8</f>
        <v>400653824</v>
      </c>
      <c r="AA33" s="361">
        <f t="shared" ref="AA33" si="157">AA8/Z33</f>
        <v>5.0910866467440312E-9</v>
      </c>
    </row>
    <row r="34" spans="1:27" x14ac:dyDescent="0.25">
      <c r="A34" s="361">
        <f t="shared" ref="A34" si="158">A9</f>
        <v>2048</v>
      </c>
      <c r="B34" s="361">
        <f t="shared" si="28"/>
        <v>8585740288</v>
      </c>
      <c r="C34" s="361">
        <f t="shared" ref="C34" si="159">C9/B34</f>
        <v>7.9907805693302917E-9</v>
      </c>
      <c r="D34" s="361">
        <f t="shared" ref="D34" si="160">D9</f>
        <v>2048</v>
      </c>
      <c r="E34" s="361">
        <f t="shared" ref="E34" si="161">D9*E9</f>
        <v>8585740288</v>
      </c>
      <c r="F34" s="361">
        <f t="shared" ref="F34" si="162">F9/E34</f>
        <v>8.3456247525695785E-12</v>
      </c>
      <c r="G34" s="361">
        <f t="shared" ref="G34" si="163">G9</f>
        <v>258</v>
      </c>
      <c r="H34" s="361">
        <f t="shared" ref="H34" si="164">G9*H9</f>
        <v>17106948</v>
      </c>
      <c r="I34" s="361">
        <f t="shared" ref="I34" si="165">I9/H34</f>
        <v>2.5507550109659148E-9</v>
      </c>
      <c r="J34" s="361">
        <f t="shared" ref="J34" si="166">J9</f>
        <v>1026</v>
      </c>
      <c r="K34" s="361">
        <f t="shared" ref="K34" si="167">J9*K9</f>
        <v>1576962</v>
      </c>
      <c r="L34" s="361">
        <f t="shared" ref="L34" si="168">L9/K34</f>
        <v>9.8665239449862031E-10</v>
      </c>
      <c r="M34" s="361">
        <f t="shared" ref="M34" si="169">M9</f>
        <v>1152</v>
      </c>
      <c r="N34" s="361">
        <f t="shared" ref="N34" si="170">M9*N9</f>
        <v>4637952</v>
      </c>
      <c r="O34" s="361">
        <f t="shared" ref="O34" si="171">O9/N34</f>
        <v>2.4086708961196669E-8</v>
      </c>
      <c r="P34" s="361">
        <f t="shared" ref="P34" si="172">P9</f>
        <v>1024</v>
      </c>
      <c r="Q34" s="361">
        <f t="shared" ref="Q34" si="173">P9*Q9</f>
        <v>3981312</v>
      </c>
      <c r="R34" s="361">
        <f t="shared" ref="R34" si="174">R9/Q34</f>
        <v>1.4110616466799554E-8</v>
      </c>
      <c r="S34" s="361">
        <f t="shared" ref="S34" si="175">S9</f>
        <v>1000</v>
      </c>
      <c r="T34" s="361">
        <f t="shared" ref="T34" si="176">S9*T9</f>
        <v>3690000</v>
      </c>
      <c r="U34" s="361">
        <f t="shared" ref="U34" si="177">U9/T34</f>
        <v>2.0344995483288167E-8</v>
      </c>
      <c r="V34" s="361">
        <f t="shared" ref="V34" si="178">V9</f>
        <v>16386</v>
      </c>
      <c r="W34" s="361">
        <f t="shared" ref="W34" si="179">V9*W9</f>
        <v>1608711936</v>
      </c>
      <c r="X34" s="361">
        <f t="shared" ref="X34" si="180">X9/W34</f>
        <v>2.4059745647340059E-8</v>
      </c>
      <c r="Y34" s="361">
        <f t="shared" ref="Y34" si="181">Y9</f>
        <v>16386</v>
      </c>
      <c r="Z34" s="361">
        <f t="shared" ref="Z34" si="182">Y9*Z9</f>
        <v>1602419712</v>
      </c>
      <c r="AA34" s="361">
        <f t="shared" ref="AA34" si="183">AA9/Z34</f>
        <v>2.4166785420406342E-8</v>
      </c>
    </row>
    <row r="35" spans="1:27" x14ac:dyDescent="0.25">
      <c r="A35" s="361"/>
      <c r="B35" s="361"/>
      <c r="C35" s="361"/>
      <c r="D35" s="361">
        <f t="shared" ref="D35:D36" si="184">D10</f>
        <v>4096</v>
      </c>
      <c r="E35" s="361">
        <f t="shared" ref="E35:E36" si="185">D10*E10</f>
        <v>68702699520</v>
      </c>
      <c r="F35" s="361">
        <f t="shared" ref="F35:F36" si="186">F10/E35</f>
        <v>4.863831198307669E-12</v>
      </c>
      <c r="G35" s="361">
        <f t="shared" ref="G35:G36" si="187">G10</f>
        <v>514</v>
      </c>
      <c r="H35" s="361">
        <f t="shared" ref="H35:H36" si="188">G10*H10</f>
        <v>135532548</v>
      </c>
      <c r="I35" s="361">
        <f t="shared" ref="I35:I36" si="189">I10/H35</f>
        <v>2.2746245917745652E-9</v>
      </c>
      <c r="J35" s="361">
        <f t="shared" ref="J35:J36" si="190">J10</f>
        <v>2050</v>
      </c>
      <c r="K35" s="361">
        <f t="shared" ref="K35:K36" si="191">J10*K10</f>
        <v>6299650</v>
      </c>
      <c r="L35" s="361">
        <f t="shared" ref="L35:L36" si="192">L10/K35</f>
        <v>7.4738543675706849E-10</v>
      </c>
      <c r="M35" s="361">
        <f t="shared" ref="M35:M36" si="193">M10</f>
        <v>2205</v>
      </c>
      <c r="N35" s="361">
        <f t="shared" ref="N35:N36" si="194">M10*N10</f>
        <v>17348940</v>
      </c>
      <c r="O35" s="361">
        <f t="shared" ref="O35:O36" si="195">O10/N35</f>
        <v>6.9054939379581684E-9</v>
      </c>
      <c r="P35" s="361">
        <f t="shared" ref="P35:P36" si="196">P10</f>
        <v>2205</v>
      </c>
      <c r="Q35" s="361">
        <f t="shared" ref="Q35:Q36" si="197">P10*Q10</f>
        <v>18707220</v>
      </c>
      <c r="R35" s="361">
        <f t="shared" ref="R35:R36" si="198">R10/Q35</f>
        <v>1.8586976935464847E-8</v>
      </c>
      <c r="S35" s="361">
        <f t="shared" ref="S35:S36" si="199">S10</f>
        <v>2197</v>
      </c>
      <c r="T35" s="361">
        <f t="shared" ref="T35:T36" si="200">S10*T10</f>
        <v>18164796</v>
      </c>
      <c r="U35" s="361">
        <f t="shared" ref="U35:U36" si="201">U10/T35</f>
        <v>3.0478367790826466E-9</v>
      </c>
      <c r="V35" s="361">
        <f t="shared" ref="V35" si="202">V10</f>
        <v>32770</v>
      </c>
      <c r="W35" s="361">
        <f t="shared" ref="W35" si="203">V10*W10</f>
        <v>6438649600</v>
      </c>
      <c r="X35" s="361">
        <f t="shared" ref="X35" si="204">X10/W35</f>
        <v>1.1968462041067325E-8</v>
      </c>
      <c r="Y35" s="361">
        <f t="shared" ref="Y35" si="205">Y10</f>
        <v>32770</v>
      </c>
      <c r="Z35" s="361">
        <f t="shared" ref="Z35" si="206">Y10*Z10</f>
        <v>6409287680</v>
      </c>
      <c r="AA35" s="361">
        <f t="shared" ref="AA35" si="207">AA10/Z35</f>
        <v>2.721966548811032E-8</v>
      </c>
    </row>
    <row r="36" spans="1:27" x14ac:dyDescent="0.25">
      <c r="A36" s="361"/>
      <c r="B36" s="361"/>
      <c r="C36" s="361"/>
      <c r="D36" s="361">
        <f t="shared" si="184"/>
        <v>8192</v>
      </c>
      <c r="E36" s="361">
        <f t="shared" si="185"/>
        <v>549688705024</v>
      </c>
      <c r="F36" s="361">
        <f t="shared" si="186"/>
        <v>3.2032857577510549E-12</v>
      </c>
      <c r="G36" s="361">
        <f t="shared" si="187"/>
        <v>1026</v>
      </c>
      <c r="H36" s="361">
        <f t="shared" si="188"/>
        <v>1078992900</v>
      </c>
      <c r="I36" s="361">
        <f t="shared" si="189"/>
        <v>2.2438949011311071E-9</v>
      </c>
      <c r="J36" s="361">
        <f t="shared" si="190"/>
        <v>4098</v>
      </c>
      <c r="K36" s="361">
        <f t="shared" si="191"/>
        <v>25182210</v>
      </c>
      <c r="L36" s="361">
        <f t="shared" si="192"/>
        <v>5.6000512531134738E-10</v>
      </c>
      <c r="M36" s="361">
        <f t="shared" si="193"/>
        <v>4096</v>
      </c>
      <c r="N36" s="361">
        <f t="shared" si="194"/>
        <v>60784640</v>
      </c>
      <c r="O36" s="361">
        <f t="shared" si="195"/>
        <v>4.6636781923854447E-9</v>
      </c>
      <c r="P36" s="361">
        <f t="shared" si="196"/>
        <v>3920</v>
      </c>
      <c r="Q36" s="361">
        <f t="shared" si="197"/>
        <v>59709440</v>
      </c>
      <c r="R36" s="361">
        <f t="shared" si="198"/>
        <v>3.9679990299691308E-9</v>
      </c>
      <c r="S36" s="361">
        <f t="shared" si="199"/>
        <v>4096</v>
      </c>
      <c r="T36" s="361">
        <f t="shared" si="200"/>
        <v>63897600</v>
      </c>
      <c r="U36" s="361">
        <f t="shared" si="201"/>
        <v>3.849304720886752E-9</v>
      </c>
      <c r="V36" s="361"/>
      <c r="W36" s="361"/>
      <c r="X36" s="361"/>
      <c r="Y36" s="361"/>
      <c r="Z36" s="361"/>
      <c r="AA36" s="361"/>
    </row>
    <row r="37" spans="1:27" x14ac:dyDescent="0.25">
      <c r="A37" s="361"/>
      <c r="B37" s="361"/>
      <c r="C37" s="361"/>
      <c r="D37" s="361"/>
      <c r="E37" s="361"/>
      <c r="F37" s="361"/>
      <c r="G37" s="361">
        <f t="shared" ref="G37" si="208">G12</f>
        <v>2050</v>
      </c>
      <c r="H37" s="361">
        <f t="shared" ref="H37" si="209">G12*H12</f>
        <v>8610922500</v>
      </c>
      <c r="I37" s="361">
        <f t="shared" ref="I37" si="210">I12/H37</f>
        <v>1.9297312995984656E-9</v>
      </c>
      <c r="J37" s="361">
        <f t="shared" ref="J37" si="211">J12</f>
        <v>8194</v>
      </c>
      <c r="K37" s="361">
        <f t="shared" ref="K37" si="212">J12*K12</f>
        <v>100696066</v>
      </c>
      <c r="L37" s="361">
        <f t="shared" ref="L37" si="213">L12/K37</f>
        <v>4.1256494237487556E-10</v>
      </c>
      <c r="M37" s="361">
        <f t="shared" ref="M37" si="214">M12</f>
        <v>9100</v>
      </c>
      <c r="N37" s="361">
        <f t="shared" ref="N37" si="215">M12*N12</f>
        <v>306306000</v>
      </c>
      <c r="O37" s="361">
        <f t="shared" ref="O37" si="216">O12/N37</f>
        <v>2.2763891881538938E-8</v>
      </c>
      <c r="P37" s="361">
        <f t="shared" ref="P37" si="217">P12</f>
        <v>8214</v>
      </c>
      <c r="Q37" s="361">
        <f t="shared" ref="Q37" si="218">P12*Q12</f>
        <v>264104742</v>
      </c>
      <c r="R37" s="361">
        <f t="shared" ref="R37" si="219">R12/Q37</f>
        <v>6.6099153948549693E-9</v>
      </c>
      <c r="S37" s="361">
        <f t="shared" ref="S37" si="220">S12</f>
        <v>8000</v>
      </c>
      <c r="T37" s="361">
        <f t="shared" ref="T37" si="221">S12*T12</f>
        <v>246240000</v>
      </c>
      <c r="U37" s="361">
        <f t="shared" ref="U37" si="222">U12/T37</f>
        <v>1.9834673489278754E-9</v>
      </c>
      <c r="V37" s="361"/>
      <c r="W37" s="361"/>
      <c r="X37" s="361"/>
      <c r="Y37" s="361"/>
      <c r="Z37" s="361"/>
      <c r="AA37" s="361"/>
    </row>
    <row r="38" spans="1:27" x14ac:dyDescent="0.25">
      <c r="A38" s="361"/>
      <c r="B38" s="361"/>
      <c r="C38" s="361"/>
      <c r="D38" s="361"/>
      <c r="E38" s="361"/>
      <c r="F38" s="361"/>
      <c r="G38" s="361">
        <f t="shared" ref="G38" si="223">G13</f>
        <v>4098</v>
      </c>
      <c r="H38" s="361">
        <f t="shared" ref="H38" si="224">G13*H13</f>
        <v>68803395588</v>
      </c>
      <c r="I38" s="361">
        <f t="shared" ref="I38" si="225">I13/H38</f>
        <v>2.1084376058318829E-9</v>
      </c>
      <c r="J38" s="361">
        <f t="shared" ref="J38" si="226">J13</f>
        <v>16386</v>
      </c>
      <c r="K38" s="361">
        <f t="shared" ref="K38" si="227">J13*K13</f>
        <v>402718722</v>
      </c>
      <c r="L38" s="361">
        <f t="shared" ref="L38" si="228">L13/K38</f>
        <v>3.1387415854979796E-10</v>
      </c>
      <c r="M38" s="361">
        <f t="shared" ref="M38" si="229">M13</f>
        <v>15488</v>
      </c>
      <c r="N38" s="361">
        <f t="shared" ref="N38:N39" si="230">M13*N13</f>
        <v>893920896</v>
      </c>
      <c r="O38" s="361">
        <f t="shared" ref="O38" si="231">O13/N38</f>
        <v>3.8865631350002584E-9</v>
      </c>
      <c r="P38" s="361">
        <f t="shared" ref="P38" si="232">P13</f>
        <v>16807</v>
      </c>
      <c r="Q38" s="361">
        <f t="shared" ref="Q38" si="233">P13*Q13</f>
        <v>1111783050</v>
      </c>
      <c r="R38" s="361">
        <f t="shared" ref="R38" si="234">R13/Q38</f>
        <v>2.6382875088204782E-8</v>
      </c>
      <c r="S38" s="361">
        <f t="shared" ref="S38" si="235">S13</f>
        <v>15625</v>
      </c>
      <c r="T38" s="361">
        <f t="shared" ref="T38" si="236">S13*T13</f>
        <v>946875000</v>
      </c>
      <c r="U38" s="361">
        <f t="shared" ref="U38" si="237">U13/T38</f>
        <v>3.3179705170517055E-8</v>
      </c>
      <c r="V38" s="361"/>
      <c r="W38" s="361"/>
      <c r="X38" s="361"/>
      <c r="Y38" s="361"/>
      <c r="Z38" s="361"/>
      <c r="AA38" s="361"/>
    </row>
    <row r="39" spans="1:27" x14ac:dyDescent="0.25">
      <c r="A39" s="361"/>
      <c r="B39" s="361"/>
      <c r="C39" s="361"/>
      <c r="D39" s="361"/>
      <c r="E39" s="361"/>
      <c r="F39" s="361"/>
      <c r="G39" s="361"/>
      <c r="H39" s="361"/>
      <c r="I39" s="361"/>
      <c r="J39" s="361">
        <f t="shared" ref="J39" si="238">J14</f>
        <v>32770</v>
      </c>
      <c r="K39" s="361">
        <f t="shared" ref="K39" si="239">J14*K14</f>
        <v>1610743810</v>
      </c>
      <c r="L39" s="361">
        <f t="shared" ref="L39:L44" si="240">L14/K39</f>
        <v>2.5498447618846763E-10</v>
      </c>
      <c r="M39" s="361">
        <f t="shared" ref="M39" si="241">M14</f>
        <v>30589</v>
      </c>
      <c r="N39" s="361">
        <f t="shared" si="230"/>
        <v>3526422276</v>
      </c>
      <c r="O39" s="361">
        <f>O14/N39</f>
        <v>4.3922892536386268E-8</v>
      </c>
      <c r="P39" s="361">
        <f t="shared" ref="P39" si="242">P14</f>
        <v>32768</v>
      </c>
      <c r="Q39" s="361">
        <f t="shared" ref="Q39" si="243">P14*Q14</f>
        <v>4242538496</v>
      </c>
      <c r="R39" s="361">
        <f t="shared" ref="R39" si="244">R14/Q39</f>
        <v>1.34006405332411E-8</v>
      </c>
      <c r="S39" s="361">
        <f t="shared" ref="S39" si="245">S14</f>
        <v>32768</v>
      </c>
      <c r="T39" s="361">
        <f t="shared" ref="T39" si="246">S14*T14</f>
        <v>4193255424</v>
      </c>
      <c r="U39" s="361">
        <f t="shared" ref="U39" si="247">U14/T39</f>
        <v>1.411120017349715E-8</v>
      </c>
      <c r="V39" s="361"/>
      <c r="W39" s="361"/>
      <c r="X39" s="361"/>
      <c r="Y39" s="361"/>
      <c r="Z39" s="361"/>
      <c r="AA39" s="361"/>
    </row>
    <row r="40" spans="1:27" x14ac:dyDescent="0.25">
      <c r="A40" s="361"/>
      <c r="B40" s="361"/>
      <c r="C40" s="361"/>
      <c r="D40" s="361"/>
      <c r="E40" s="361"/>
      <c r="F40" s="361"/>
      <c r="G40" s="361"/>
      <c r="H40" s="361"/>
      <c r="I40" s="361"/>
      <c r="J40" s="361">
        <f t="shared" ref="J40" si="248">J15</f>
        <v>65538</v>
      </c>
      <c r="K40" s="361">
        <f t="shared" ref="K40" si="249">J15*K15</f>
        <v>6442713090</v>
      </c>
      <c r="L40" s="361">
        <f t="shared" si="240"/>
        <v>2.134478618127217E-10</v>
      </c>
      <c r="M40" s="361"/>
      <c r="N40" s="361"/>
      <c r="O40" s="361"/>
      <c r="P40" s="361">
        <f t="shared" ref="P40" si="250">P15</f>
        <v>63504</v>
      </c>
      <c r="Q40" s="361">
        <f t="shared" ref="Q40" si="251">P15*Q15</f>
        <v>15981670656</v>
      </c>
      <c r="R40" s="361">
        <f t="shared" ref="R40" si="252">R15/Q40</f>
        <v>3.6469987767800322E-9</v>
      </c>
      <c r="S40" s="361">
        <f t="shared" ref="S40" si="253">S15</f>
        <v>64000</v>
      </c>
      <c r="T40" s="361">
        <f t="shared" ref="T40" si="254">S15*T15</f>
        <v>16074240000</v>
      </c>
      <c r="U40" s="361">
        <f t="shared" ref="U40" si="255">U15/T40</f>
        <v>6.8345792190900881E-9</v>
      </c>
      <c r="V40" s="361"/>
      <c r="W40" s="361"/>
      <c r="X40" s="361"/>
      <c r="Y40" s="361"/>
      <c r="Z40" s="361"/>
      <c r="AA40" s="361"/>
    </row>
    <row r="41" spans="1:27" x14ac:dyDescent="0.25">
      <c r="A41" s="361"/>
      <c r="B41" s="361"/>
      <c r="C41" s="361"/>
      <c r="D41" s="361"/>
      <c r="E41" s="361"/>
      <c r="F41" s="361"/>
      <c r="G41" s="361"/>
      <c r="H41" s="361"/>
      <c r="I41" s="361"/>
      <c r="J41" s="361">
        <f t="shared" ref="J41" si="256">J16</f>
        <v>131074</v>
      </c>
      <c r="K41" s="361">
        <f t="shared" ref="K41" si="257">J16*K16</f>
        <v>25770328066</v>
      </c>
      <c r="L41" s="361">
        <f t="shared" si="240"/>
        <v>1.8332323856726489E-10</v>
      </c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</row>
    <row r="42" spans="1:27" x14ac:dyDescent="0.25">
      <c r="A42" s="361"/>
      <c r="B42" s="361"/>
      <c r="C42" s="361"/>
      <c r="D42" s="361"/>
      <c r="E42" s="361"/>
      <c r="F42" s="361"/>
      <c r="G42" s="361"/>
      <c r="H42" s="361"/>
      <c r="I42" s="361"/>
      <c r="J42" s="361">
        <f t="shared" ref="J42" si="258">J17</f>
        <v>262146</v>
      </c>
      <c r="K42" s="361">
        <f t="shared" ref="K42" si="259">J17*K17</f>
        <v>103080263682</v>
      </c>
      <c r="L42" s="361">
        <f t="shared" si="240"/>
        <v>1.537863094940985E-10</v>
      </c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361"/>
    </row>
    <row r="43" spans="1:27" x14ac:dyDescent="0.25">
      <c r="A43" s="361"/>
      <c r="B43" s="361"/>
      <c r="C43" s="361"/>
      <c r="D43" s="361"/>
      <c r="E43" s="361"/>
      <c r="F43" s="361"/>
      <c r="G43" s="361"/>
      <c r="H43" s="361"/>
      <c r="I43" s="361"/>
      <c r="J43" s="361">
        <f t="shared" ref="J43" si="260">J18</f>
        <v>524290</v>
      </c>
      <c r="K43" s="361">
        <f t="shared" ref="K43" si="261">J18*K18</f>
        <v>412318957570</v>
      </c>
      <c r="L43" s="361">
        <f t="shared" si="240"/>
        <v>1.2185728001152277E-10</v>
      </c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361"/>
    </row>
    <row r="44" spans="1:27" x14ac:dyDescent="0.25">
      <c r="A44" s="361"/>
      <c r="B44" s="361"/>
      <c r="C44" s="361"/>
      <c r="D44" s="361"/>
      <c r="E44" s="361"/>
      <c r="F44" s="361"/>
      <c r="G44" s="361"/>
      <c r="H44" s="361"/>
      <c r="I44" s="361"/>
      <c r="J44" s="361">
        <f t="shared" ref="J44" si="262">J19</f>
        <v>1048578</v>
      </c>
      <c r="K44" s="361">
        <f t="shared" ref="K44" si="263">J19*K19</f>
        <v>1649271635970</v>
      </c>
      <c r="L44" s="361">
        <f t="shared" si="240"/>
        <v>9.3033189108207632E-11</v>
      </c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61"/>
      <c r="Z44" s="361"/>
      <c r="AA44" s="361"/>
    </row>
    <row r="45" spans="1:27" x14ac:dyDescent="0.25">
      <c r="A45" s="361" t="str">
        <f t="shared" ref="A45:A46" si="264">A26</f>
        <v>CRH</v>
      </c>
      <c r="B45" s="361"/>
      <c r="C45" s="361" t="str">
        <f t="shared" ref="C45" si="265">D26</f>
        <v>CRE</v>
      </c>
      <c r="D45" s="361"/>
      <c r="E45" s="361" t="str">
        <f t="shared" ref="E45" si="266">G26</f>
        <v>CD</v>
      </c>
      <c r="F45" s="361"/>
      <c r="G45" s="361" t="str">
        <f t="shared" ref="G45" si="267">J26</f>
        <v>AK</v>
      </c>
      <c r="H45" s="361"/>
      <c r="I45" s="361" t="str">
        <f t="shared" ref="I45" si="268">M26</f>
        <v>GenRmf long</v>
      </c>
      <c r="J45" s="361"/>
      <c r="K45" s="361" t="str">
        <f t="shared" ref="K45" si="269">P26</f>
        <v>GenRmf flat</v>
      </c>
      <c r="L45" s="361"/>
      <c r="M45" s="361" t="str">
        <f t="shared" ref="M45" si="270">S26</f>
        <v>GenRmf square</v>
      </c>
      <c r="N45" s="361"/>
      <c r="O45" s="361" t="str">
        <f t="shared" ref="O45" si="271">V26</f>
        <v>Wash long</v>
      </c>
      <c r="P45" s="361"/>
      <c r="Q45" s="361" t="str">
        <f t="shared" ref="Q45" si="272">Y26</f>
        <v>Wash wide</v>
      </c>
      <c r="R45" s="361"/>
      <c r="S45" s="361"/>
      <c r="T45" s="361"/>
      <c r="U45" s="361"/>
      <c r="V45" s="361"/>
      <c r="W45" s="361"/>
      <c r="X45" s="361"/>
      <c r="Y45" s="361"/>
      <c r="Z45" s="361"/>
      <c r="AA45" s="361"/>
    </row>
    <row r="46" spans="1:27" x14ac:dyDescent="0.25">
      <c r="A46" s="361" t="str">
        <f t="shared" si="264"/>
        <v>n</v>
      </c>
      <c r="B46" s="361" t="str">
        <f t="shared" ref="B46:C46" si="273">C27</f>
        <v>time</v>
      </c>
      <c r="C46" s="361" t="str">
        <f t="shared" si="273"/>
        <v>n</v>
      </c>
      <c r="D46" s="361" t="str">
        <f t="shared" ref="D46:E46" si="274">F27</f>
        <v>time</v>
      </c>
      <c r="E46" s="361" t="str">
        <f t="shared" si="274"/>
        <v>n</v>
      </c>
      <c r="F46" s="361" t="str">
        <f t="shared" ref="F46:G46" si="275">I27</f>
        <v>time</v>
      </c>
      <c r="G46" s="361" t="str">
        <f t="shared" si="275"/>
        <v>n</v>
      </c>
      <c r="H46" s="361" t="str">
        <f t="shared" ref="H46:I46" si="276">L27</f>
        <v>time</v>
      </c>
      <c r="I46" s="361" t="str">
        <f t="shared" si="276"/>
        <v>n</v>
      </c>
      <c r="J46" s="361" t="str">
        <f t="shared" ref="J46:K46" si="277">O27</f>
        <v>time</v>
      </c>
      <c r="K46" s="361" t="str">
        <f t="shared" si="277"/>
        <v>n</v>
      </c>
      <c r="L46" s="361" t="str">
        <f t="shared" ref="L46:M46" si="278">R27</f>
        <v>time</v>
      </c>
      <c r="M46" s="361" t="str">
        <f t="shared" si="278"/>
        <v>n</v>
      </c>
      <c r="N46" s="361" t="str">
        <f t="shared" ref="N46:O46" si="279">U27</f>
        <v>time</v>
      </c>
      <c r="O46" s="361" t="str">
        <f t="shared" si="279"/>
        <v>n</v>
      </c>
      <c r="P46" s="361" t="str">
        <f t="shared" ref="P46:Q46" si="280">X27</f>
        <v>time</v>
      </c>
      <c r="Q46" s="361" t="str">
        <f t="shared" si="280"/>
        <v>n</v>
      </c>
      <c r="R46" s="361" t="str">
        <f t="shared" ref="R46" si="281">AA27</f>
        <v>time</v>
      </c>
      <c r="S46" s="361"/>
      <c r="T46" s="361"/>
      <c r="U46" s="361"/>
      <c r="V46" s="361"/>
      <c r="W46" s="361"/>
      <c r="X46" s="361"/>
      <c r="Y46" s="361"/>
      <c r="Z46" s="361"/>
      <c r="AA46" s="361"/>
    </row>
    <row r="47" spans="1:27" x14ac:dyDescent="0.25">
      <c r="A47" s="361">
        <f>A28</f>
        <v>32</v>
      </c>
      <c r="B47" s="361">
        <f>C28</f>
        <v>9.9071215557795677E-9</v>
      </c>
      <c r="C47" s="361">
        <f>D28</f>
        <v>32</v>
      </c>
      <c r="D47" s="361">
        <f>F28</f>
        <v>7.1014994959677422E-10</v>
      </c>
      <c r="E47" s="361">
        <f>G28</f>
        <v>6</v>
      </c>
      <c r="F47" s="361">
        <f>I28</f>
        <v>5.6141574074074074E-8</v>
      </c>
      <c r="G47" s="361">
        <f>J28</f>
        <v>18</v>
      </c>
      <c r="H47" s="361">
        <f>L28</f>
        <v>2.566470370370371E-8</v>
      </c>
      <c r="I47" s="361">
        <f>M28</f>
        <v>16</v>
      </c>
      <c r="J47" s="361">
        <f>O28</f>
        <v>3.5433497807017549E-8</v>
      </c>
      <c r="K47" s="361">
        <f>P28</f>
        <v>18</v>
      </c>
      <c r="L47" s="361">
        <f>R28</f>
        <v>2.4193754538852582E-8</v>
      </c>
      <c r="M47" s="361">
        <f>S28</f>
        <v>27</v>
      </c>
      <c r="N47" s="361">
        <f>U28</f>
        <v>1.2075166191832858E-8</v>
      </c>
      <c r="O47" s="361">
        <f>V28</f>
        <v>258</v>
      </c>
      <c r="P47" s="361">
        <f>X28</f>
        <v>3.4635600187925762E-10</v>
      </c>
      <c r="Q47" s="361">
        <f>Y28</f>
        <v>258</v>
      </c>
      <c r="R47" s="361">
        <f>AA28</f>
        <v>1.3692435434338515E-8</v>
      </c>
      <c r="AA47" s="361"/>
    </row>
    <row r="48" spans="1:27" x14ac:dyDescent="0.25">
      <c r="A48" s="361">
        <f t="shared" ref="A48:A53" si="282">A29</f>
        <v>64</v>
      </c>
      <c r="B48" s="361">
        <f t="shared" ref="B48:C48" si="283">C29</f>
        <v>7.2474242518187839E-9</v>
      </c>
      <c r="C48" s="361">
        <f t="shared" si="283"/>
        <v>64</v>
      </c>
      <c r="D48" s="361">
        <f t="shared" ref="D48:E48" si="284">F29</f>
        <v>2.2420893270502648E-10</v>
      </c>
      <c r="E48" s="361">
        <f t="shared" si="284"/>
        <v>10</v>
      </c>
      <c r="F48" s="361">
        <f t="shared" ref="F48:G48" si="285">I29</f>
        <v>9.5008851851851853E-9</v>
      </c>
      <c r="G48" s="361">
        <f t="shared" si="285"/>
        <v>34</v>
      </c>
      <c r="H48" s="361">
        <f t="shared" ref="H48:I48" si="286">L29</f>
        <v>8.2653661464585834E-9</v>
      </c>
      <c r="I48" s="361">
        <f t="shared" si="286"/>
        <v>24</v>
      </c>
      <c r="J48" s="361">
        <f t="shared" ref="J48:K48" si="287">O29</f>
        <v>8.7754549808429125E-9</v>
      </c>
      <c r="K48" s="361">
        <f t="shared" si="287"/>
        <v>32</v>
      </c>
      <c r="L48" s="361">
        <f t="shared" ref="L48:M48" si="288">R29</f>
        <v>1.4019979166666665E-8</v>
      </c>
      <c r="M48" s="361">
        <f t="shared" si="288"/>
        <v>27</v>
      </c>
      <c r="N48" s="361">
        <f t="shared" ref="N48:O48" si="289">U29</f>
        <v>1.1284219689775246E-8</v>
      </c>
      <c r="O48" s="361">
        <f t="shared" si="289"/>
        <v>514</v>
      </c>
      <c r="P48" s="361">
        <f t="shared" ref="P48:Q48" si="290">X29</f>
        <v>5.4094502481249654E-9</v>
      </c>
      <c r="Q48" s="361">
        <f t="shared" si="290"/>
        <v>514</v>
      </c>
      <c r="R48" s="361">
        <f t="shared" ref="R48:R54" si="291">AA29</f>
        <v>5.4066759019699721E-9</v>
      </c>
      <c r="S48" s="361"/>
      <c r="T48" s="361"/>
      <c r="U48" s="361"/>
      <c r="V48" s="361"/>
      <c r="W48" s="361"/>
      <c r="X48" s="361"/>
      <c r="Y48" s="361"/>
      <c r="Z48" s="361"/>
      <c r="AA48" s="361"/>
    </row>
    <row r="49" spans="1:18" x14ac:dyDescent="0.25">
      <c r="A49" s="361">
        <f t="shared" si="282"/>
        <v>128</v>
      </c>
      <c r="B49" s="361">
        <f t="shared" ref="B49:C49" si="292">C30</f>
        <v>6.61375991941437E-9</v>
      </c>
      <c r="C49" s="361">
        <f t="shared" si="292"/>
        <v>128</v>
      </c>
      <c r="D49" s="361">
        <f t="shared" ref="D49:E49" si="293">F30</f>
        <v>1.0065482232201443E-10</v>
      </c>
      <c r="E49" s="361">
        <f t="shared" si="293"/>
        <v>18</v>
      </c>
      <c r="F49" s="361">
        <f t="shared" ref="F49:G49" si="294">I30</f>
        <v>5.3629508593560884E-9</v>
      </c>
      <c r="G49" s="361">
        <f t="shared" si="294"/>
        <v>66</v>
      </c>
      <c r="H49" s="361">
        <f t="shared" ref="H49:I49" si="295">L30</f>
        <v>5.1864677704883881E-9</v>
      </c>
      <c r="I49" s="361">
        <f t="shared" si="295"/>
        <v>72</v>
      </c>
      <c r="J49" s="361">
        <f t="shared" ref="J49:K49" si="296">O30</f>
        <v>1.0506824900017389E-8</v>
      </c>
      <c r="K49" s="361">
        <f t="shared" si="296"/>
        <v>50</v>
      </c>
      <c r="L49" s="361">
        <f t="shared" ref="L49:M49" si="297">R30</f>
        <v>1.3433620202020201E-8</v>
      </c>
      <c r="M49" s="361">
        <f t="shared" si="297"/>
        <v>64</v>
      </c>
      <c r="N49" s="361">
        <f t="shared" ref="N49:O49" si="298">U30</f>
        <v>1.1788781658496729E-8</v>
      </c>
      <c r="O49" s="361">
        <f t="shared" si="298"/>
        <v>1026</v>
      </c>
      <c r="P49" s="361">
        <f t="shared" ref="P49:Q49" si="299">X30</f>
        <v>1.1564942047544E-9</v>
      </c>
      <c r="Q49" s="361">
        <f t="shared" si="299"/>
        <v>1026</v>
      </c>
      <c r="R49" s="361">
        <f t="shared" si="291"/>
        <v>1.1103190944687683E-8</v>
      </c>
    </row>
    <row r="50" spans="1:18" x14ac:dyDescent="0.25">
      <c r="A50" s="361">
        <f t="shared" si="282"/>
        <v>256</v>
      </c>
      <c r="B50" s="361">
        <f t="shared" ref="B50:C50" si="300">C31</f>
        <v>6.564291162428513E-9</v>
      </c>
      <c r="C50" s="361">
        <f t="shared" si="300"/>
        <v>256</v>
      </c>
      <c r="D50" s="361">
        <f t="shared" ref="D50:E50" si="301">F31</f>
        <v>4.8222859700520835E-11</v>
      </c>
      <c r="E50" s="361">
        <f t="shared" si="301"/>
        <v>34</v>
      </c>
      <c r="F50" s="361">
        <f t="shared" ref="F50:G50" si="302">I31</f>
        <v>4.0841459578483796E-9</v>
      </c>
      <c r="G50" s="361">
        <f t="shared" si="302"/>
        <v>130</v>
      </c>
      <c r="H50" s="361">
        <f t="shared" ref="H50:I50" si="303">L31</f>
        <v>3.3947734821309956E-9</v>
      </c>
      <c r="I50" s="361">
        <f t="shared" si="303"/>
        <v>99</v>
      </c>
      <c r="J50" s="361">
        <f t="shared" ref="J50:K50" si="304">O31</f>
        <v>7.817620650953984E-9</v>
      </c>
      <c r="K50" s="361">
        <f t="shared" si="304"/>
        <v>147</v>
      </c>
      <c r="L50" s="361">
        <f t="shared" ref="L50:M50" si="305">R31</f>
        <v>1.4086404188445006E-8</v>
      </c>
      <c r="M50" s="361">
        <f t="shared" si="305"/>
        <v>125</v>
      </c>
      <c r="N50" s="361">
        <f t="shared" ref="N50:O50" si="306">U31</f>
        <v>5.4149777777777783E-9</v>
      </c>
      <c r="O50" s="361">
        <f t="shared" si="306"/>
        <v>2050</v>
      </c>
      <c r="P50" s="361">
        <f t="shared" ref="P50:Q50" si="307">X31</f>
        <v>6.9295303808301252E-10</v>
      </c>
      <c r="Q50" s="361">
        <f t="shared" si="307"/>
        <v>2050</v>
      </c>
      <c r="R50" s="361">
        <f t="shared" si="291"/>
        <v>5.506227918954582E-9</v>
      </c>
    </row>
    <row r="51" spans="1:18" x14ac:dyDescent="0.25">
      <c r="A51" s="361">
        <f t="shared" si="282"/>
        <v>512</v>
      </c>
      <c r="B51" s="361">
        <f t="shared" ref="B51:C51" si="308">C32</f>
        <v>9.6339544904675268E-9</v>
      </c>
      <c r="C51" s="361">
        <f t="shared" si="308"/>
        <v>512</v>
      </c>
      <c r="D51" s="361">
        <f t="shared" ref="D51:E51" si="309">F32</f>
        <v>4.4873854107741655E-11</v>
      </c>
      <c r="E51" s="361">
        <f t="shared" si="309"/>
        <v>66</v>
      </c>
      <c r="F51" s="361">
        <f t="shared" ref="F51:G51" si="310">I32</f>
        <v>3.3357161357161357E-9</v>
      </c>
      <c r="G51" s="361">
        <f t="shared" si="310"/>
        <v>258</v>
      </c>
      <c r="H51" s="361">
        <f t="shared" ref="H51:I51" si="311">L32</f>
        <v>2.2046645860599349E-9</v>
      </c>
      <c r="I51" s="361">
        <f t="shared" si="311"/>
        <v>256</v>
      </c>
      <c r="J51" s="361">
        <f t="shared" ref="J51:K51" si="312">O32</f>
        <v>6.9269575281803538E-9</v>
      </c>
      <c r="K51" s="361">
        <f t="shared" si="312"/>
        <v>243</v>
      </c>
      <c r="L51" s="361">
        <f t="shared" ref="L51:M51" si="313">R32</f>
        <v>1.2960054620842391E-8</v>
      </c>
      <c r="M51" s="361">
        <f t="shared" si="313"/>
        <v>216</v>
      </c>
      <c r="N51" s="361">
        <f t="shared" ref="N51:O51" si="314">U32</f>
        <v>6.8775308641975318E-9</v>
      </c>
      <c r="O51" s="361">
        <f t="shared" si="314"/>
        <v>4098</v>
      </c>
      <c r="P51" s="361">
        <f t="shared" ref="P51:Q51" si="315">X32</f>
        <v>1.0579853365665115E-8</v>
      </c>
      <c r="Q51" s="361">
        <f t="shared" si="315"/>
        <v>4098</v>
      </c>
      <c r="R51" s="361">
        <f t="shared" si="291"/>
        <v>1.0391839983663762E-8</v>
      </c>
    </row>
    <row r="52" spans="1:18" x14ac:dyDescent="0.25">
      <c r="A52" s="361">
        <f t="shared" si="282"/>
        <v>1024</v>
      </c>
      <c r="B52" s="361">
        <f t="shared" ref="B52:C52" si="316">C33</f>
        <v>8.2859040549617889E-9</v>
      </c>
      <c r="C52" s="361">
        <f t="shared" si="316"/>
        <v>1024</v>
      </c>
      <c r="D52" s="361">
        <f t="shared" ref="D52:E52" si="317">F33</f>
        <v>1.6731841434442715E-11</v>
      </c>
      <c r="E52" s="361">
        <f t="shared" si="317"/>
        <v>130</v>
      </c>
      <c r="F52" s="361">
        <f t="shared" ref="F52:G52" si="318">I33</f>
        <v>2.8929055242114275E-9</v>
      </c>
      <c r="G52" s="361">
        <f t="shared" si="318"/>
        <v>514</v>
      </c>
      <c r="H52" s="361">
        <f t="shared" ref="H52:I52" si="319">L33</f>
        <v>1.3839515667929953E-9</v>
      </c>
      <c r="I52" s="361">
        <f t="shared" si="319"/>
        <v>575</v>
      </c>
      <c r="J52" s="361">
        <f t="shared" ref="J52:K52" si="320">O33</f>
        <v>2.1316506874767747E-8</v>
      </c>
      <c r="K52" s="361">
        <f t="shared" si="320"/>
        <v>432</v>
      </c>
      <c r="L52" s="361">
        <f t="shared" ref="L52:M52" si="321">R33</f>
        <v>1.328375963546465E-8</v>
      </c>
      <c r="M52" s="361">
        <f t="shared" si="321"/>
        <v>512</v>
      </c>
      <c r="N52" s="361">
        <f t="shared" ref="N52:O52" si="322">U33</f>
        <v>1.3416637073863636E-8</v>
      </c>
      <c r="O52" s="361">
        <f t="shared" si="322"/>
        <v>8194</v>
      </c>
      <c r="P52" s="361">
        <f t="shared" ref="P52:Q52" si="323">X33</f>
        <v>1.3143834760538236E-8</v>
      </c>
      <c r="Q52" s="361">
        <f t="shared" si="323"/>
        <v>8194</v>
      </c>
      <c r="R52" s="361">
        <f t="shared" si="291"/>
        <v>5.0910866467440312E-9</v>
      </c>
    </row>
    <row r="53" spans="1:18" x14ac:dyDescent="0.25">
      <c r="A53" s="361">
        <f t="shared" si="282"/>
        <v>2048</v>
      </c>
      <c r="B53" s="361">
        <f t="shared" ref="B53:C53" si="324">C34</f>
        <v>7.9907805693302917E-9</v>
      </c>
      <c r="C53" s="361">
        <f t="shared" si="324"/>
        <v>2048</v>
      </c>
      <c r="D53" s="361">
        <f t="shared" ref="D53:E53" si="325">F34</f>
        <v>8.3456247525695785E-12</v>
      </c>
      <c r="E53" s="361">
        <f t="shared" si="325"/>
        <v>258</v>
      </c>
      <c r="F53" s="361">
        <f t="shared" ref="F53:G53" si="326">I34</f>
        <v>2.5507550109659148E-9</v>
      </c>
      <c r="G53" s="361">
        <f t="shared" si="326"/>
        <v>1026</v>
      </c>
      <c r="H53" s="361">
        <f t="shared" ref="H53:I53" si="327">L34</f>
        <v>9.8665239449862031E-10</v>
      </c>
      <c r="I53" s="361">
        <f t="shared" si="327"/>
        <v>1152</v>
      </c>
      <c r="J53" s="361">
        <f t="shared" ref="J53:K53" si="328">O34</f>
        <v>2.4086708961196669E-8</v>
      </c>
      <c r="K53" s="361">
        <f t="shared" si="328"/>
        <v>1024</v>
      </c>
      <c r="L53" s="361">
        <f t="shared" ref="L53:M53" si="329">R34</f>
        <v>1.4110616466799554E-8</v>
      </c>
      <c r="M53" s="361">
        <f t="shared" si="329"/>
        <v>1000</v>
      </c>
      <c r="N53" s="361">
        <f t="shared" ref="N53:O53" si="330">U34</f>
        <v>2.0344995483288167E-8</v>
      </c>
      <c r="O53" s="361">
        <f t="shared" si="330"/>
        <v>16386</v>
      </c>
      <c r="P53" s="361">
        <f t="shared" ref="P53:Q53" si="331">X34</f>
        <v>2.4059745647340059E-8</v>
      </c>
      <c r="Q53" s="361">
        <f t="shared" si="331"/>
        <v>16386</v>
      </c>
      <c r="R53" s="361">
        <f t="shared" si="291"/>
        <v>2.4166785420406342E-8</v>
      </c>
    </row>
    <row r="54" spans="1:18" x14ac:dyDescent="0.25">
      <c r="A54" s="361"/>
      <c r="B54" s="361"/>
      <c r="C54" s="361">
        <f t="shared" ref="C54" si="332">D35</f>
        <v>4096</v>
      </c>
      <c r="D54" s="361">
        <f t="shared" ref="D54:E54" si="333">F35</f>
        <v>4.863831198307669E-12</v>
      </c>
      <c r="E54" s="361">
        <f t="shared" si="333"/>
        <v>514</v>
      </c>
      <c r="F54" s="361">
        <f t="shared" ref="F54:G54" si="334">I35</f>
        <v>2.2746245917745652E-9</v>
      </c>
      <c r="G54" s="361">
        <f t="shared" si="334"/>
        <v>2050</v>
      </c>
      <c r="H54" s="361">
        <f t="shared" ref="H54:I54" si="335">L35</f>
        <v>7.4738543675706849E-10</v>
      </c>
      <c r="I54" s="361">
        <f t="shared" si="335"/>
        <v>2205</v>
      </c>
      <c r="J54" s="361">
        <f t="shared" ref="J54:K54" si="336">O35</f>
        <v>6.9054939379581684E-9</v>
      </c>
      <c r="K54" s="361">
        <f t="shared" si="336"/>
        <v>2205</v>
      </c>
      <c r="L54" s="361">
        <f t="shared" ref="L54:M54" si="337">R35</f>
        <v>1.8586976935464847E-8</v>
      </c>
      <c r="M54" s="361">
        <f t="shared" si="337"/>
        <v>2197</v>
      </c>
      <c r="N54" s="361">
        <f t="shared" ref="N54:O54" si="338">U35</f>
        <v>3.0478367790826466E-9</v>
      </c>
      <c r="O54" s="361">
        <f t="shared" si="338"/>
        <v>32770</v>
      </c>
      <c r="P54" s="361">
        <f t="shared" ref="P54:Q54" si="339">X35</f>
        <v>1.1968462041067325E-8</v>
      </c>
      <c r="Q54" s="361">
        <f t="shared" si="339"/>
        <v>32770</v>
      </c>
      <c r="R54" s="361">
        <f t="shared" si="291"/>
        <v>2.721966548811032E-8</v>
      </c>
    </row>
    <row r="55" spans="1:18" x14ac:dyDescent="0.25">
      <c r="A55" s="361"/>
      <c r="B55" s="361"/>
      <c r="C55" s="361">
        <f t="shared" ref="C55" si="340">D36</f>
        <v>8192</v>
      </c>
      <c r="D55" s="361">
        <f t="shared" ref="D55:E55" si="341">F36</f>
        <v>3.2032857577510549E-12</v>
      </c>
      <c r="E55" s="361">
        <f t="shared" si="341"/>
        <v>1026</v>
      </c>
      <c r="F55" s="361">
        <f t="shared" ref="F55:G55" si="342">I36</f>
        <v>2.2438949011311071E-9</v>
      </c>
      <c r="G55" s="361">
        <f t="shared" si="342"/>
        <v>4098</v>
      </c>
      <c r="H55" s="361">
        <f t="shared" ref="H55:I55" si="343">L36</f>
        <v>5.6000512531134738E-10</v>
      </c>
      <c r="I55" s="361">
        <f t="shared" si="343"/>
        <v>4096</v>
      </c>
      <c r="J55" s="361">
        <f t="shared" ref="J55:K55" si="344">O36</f>
        <v>4.6636781923854447E-9</v>
      </c>
      <c r="K55" s="361">
        <f t="shared" si="344"/>
        <v>3920</v>
      </c>
      <c r="L55" s="361">
        <f t="shared" ref="L55:M55" si="345">R36</f>
        <v>3.9679990299691308E-9</v>
      </c>
      <c r="M55" s="361">
        <f t="shared" si="345"/>
        <v>4096</v>
      </c>
      <c r="N55" s="361">
        <f t="shared" ref="N55" si="346">U36</f>
        <v>3.849304720886752E-9</v>
      </c>
      <c r="O55" s="361"/>
      <c r="P55" s="361"/>
      <c r="Q55" s="361"/>
      <c r="R55" s="361"/>
    </row>
    <row r="56" spans="1:18" x14ac:dyDescent="0.25">
      <c r="A56" s="361"/>
      <c r="B56" s="361"/>
      <c r="C56" s="361"/>
      <c r="D56" s="361"/>
      <c r="E56" s="361">
        <f t="shared" ref="E56" si="347">G37</f>
        <v>2050</v>
      </c>
      <c r="F56" s="361">
        <f t="shared" ref="F56:G56" si="348">I37</f>
        <v>1.9297312995984656E-9</v>
      </c>
      <c r="G56" s="361">
        <f t="shared" si="348"/>
        <v>8194</v>
      </c>
      <c r="H56" s="361">
        <f t="shared" ref="H56:I56" si="349">L37</f>
        <v>4.1256494237487556E-10</v>
      </c>
      <c r="I56" s="361">
        <f t="shared" si="349"/>
        <v>9100</v>
      </c>
      <c r="J56" s="361">
        <f t="shared" ref="J56:K56" si="350">O37</f>
        <v>2.2763891881538938E-8</v>
      </c>
      <c r="K56" s="361">
        <f t="shared" si="350"/>
        <v>8214</v>
      </c>
      <c r="L56" s="361">
        <f t="shared" ref="L56:M56" si="351">R37</f>
        <v>6.6099153948549693E-9</v>
      </c>
      <c r="M56" s="361">
        <f t="shared" si="351"/>
        <v>8000</v>
      </c>
      <c r="N56" s="361">
        <f t="shared" ref="N56" si="352">U37</f>
        <v>1.9834673489278754E-9</v>
      </c>
      <c r="O56" s="361"/>
      <c r="P56" s="361"/>
      <c r="Q56" s="361"/>
      <c r="R56" s="361"/>
    </row>
    <row r="57" spans="1:18" x14ac:dyDescent="0.25">
      <c r="A57" s="361"/>
      <c r="B57" s="361"/>
      <c r="C57" s="361"/>
      <c r="D57" s="361"/>
      <c r="E57" s="361">
        <f t="shared" ref="E57" si="353">G38</f>
        <v>4098</v>
      </c>
      <c r="F57" s="361">
        <f t="shared" ref="F57:G57" si="354">I38</f>
        <v>2.1084376058318829E-9</v>
      </c>
      <c r="G57" s="361">
        <f t="shared" si="354"/>
        <v>16386</v>
      </c>
      <c r="H57" s="361">
        <f t="shared" ref="H57:I57" si="355">L38</f>
        <v>3.1387415854979796E-10</v>
      </c>
      <c r="I57" s="361">
        <f t="shared" si="355"/>
        <v>15488</v>
      </c>
      <c r="J57" s="361">
        <f t="shared" ref="J57:K57" si="356">O38</f>
        <v>3.8865631350002584E-9</v>
      </c>
      <c r="K57" s="361">
        <f t="shared" si="356"/>
        <v>16807</v>
      </c>
      <c r="L57" s="361">
        <f t="shared" ref="L57:M57" si="357">R38</f>
        <v>2.6382875088204782E-8</v>
      </c>
      <c r="M57" s="361">
        <f t="shared" si="357"/>
        <v>15625</v>
      </c>
      <c r="N57" s="361">
        <f t="shared" ref="N57" si="358">U38</f>
        <v>3.3179705170517055E-8</v>
      </c>
      <c r="O57" s="361"/>
      <c r="P57" s="361"/>
      <c r="Q57" s="361"/>
      <c r="R57" s="361"/>
    </row>
    <row r="58" spans="1:18" x14ac:dyDescent="0.25">
      <c r="A58" s="361"/>
      <c r="B58" s="361"/>
      <c r="C58" s="361"/>
      <c r="D58" s="361"/>
      <c r="E58" s="361"/>
      <c r="F58" s="361"/>
      <c r="G58" s="361">
        <f t="shared" ref="G58" si="359">J39</f>
        <v>32770</v>
      </c>
      <c r="H58" s="361">
        <f t="shared" ref="H58:I58" si="360">L39</f>
        <v>2.5498447618846763E-10</v>
      </c>
      <c r="I58" s="361">
        <f t="shared" si="360"/>
        <v>30589</v>
      </c>
      <c r="J58" s="361">
        <f t="shared" ref="J58:K58" si="361">O39</f>
        <v>4.3922892536386268E-8</v>
      </c>
      <c r="K58" s="361">
        <f t="shared" si="361"/>
        <v>32768</v>
      </c>
      <c r="L58" s="361">
        <f t="shared" ref="L58:M58" si="362">R39</f>
        <v>1.34006405332411E-8</v>
      </c>
      <c r="M58" s="361">
        <f t="shared" si="362"/>
        <v>32768</v>
      </c>
      <c r="N58" s="361">
        <f t="shared" ref="N58" si="363">U39</f>
        <v>1.411120017349715E-8</v>
      </c>
      <c r="O58" s="361"/>
      <c r="P58" s="361"/>
      <c r="Q58" s="361"/>
      <c r="R58" s="361"/>
    </row>
    <row r="59" spans="1:18" x14ac:dyDescent="0.25">
      <c r="A59" s="361"/>
      <c r="B59" s="361"/>
      <c r="C59" s="361"/>
      <c r="D59" s="361"/>
      <c r="E59" s="361"/>
      <c r="F59" s="361"/>
      <c r="G59" s="361">
        <f t="shared" ref="G59" si="364">J40</f>
        <v>65538</v>
      </c>
      <c r="H59" s="361">
        <f t="shared" ref="H59" si="365">L40</f>
        <v>2.134478618127217E-10</v>
      </c>
      <c r="I59" s="361"/>
      <c r="J59" s="361"/>
      <c r="K59" s="361">
        <f t="shared" ref="K59" si="366">P40</f>
        <v>63504</v>
      </c>
      <c r="L59" s="361">
        <f t="shared" ref="L59:M59" si="367">R40</f>
        <v>3.6469987767800322E-9</v>
      </c>
      <c r="M59" s="361">
        <f t="shared" si="367"/>
        <v>64000</v>
      </c>
      <c r="N59" s="361">
        <f t="shared" ref="N59" si="368">U40</f>
        <v>6.8345792190900881E-9</v>
      </c>
      <c r="O59" s="361"/>
      <c r="P59" s="361"/>
      <c r="Q59" s="361"/>
      <c r="R59" s="361"/>
    </row>
    <row r="60" spans="1:18" x14ac:dyDescent="0.25">
      <c r="A60" s="361"/>
      <c r="B60" s="361"/>
      <c r="C60" s="361"/>
      <c r="D60" s="361"/>
      <c r="E60" s="361"/>
      <c r="F60" s="361"/>
      <c r="G60" s="361">
        <f t="shared" ref="G60" si="369">J41</f>
        <v>131074</v>
      </c>
      <c r="H60" s="361">
        <f t="shared" ref="H60" si="370">L41</f>
        <v>1.8332323856726489E-10</v>
      </c>
      <c r="I60" s="361"/>
      <c r="J60" s="361"/>
      <c r="K60" s="361"/>
      <c r="L60" s="361"/>
      <c r="M60" s="361"/>
      <c r="N60" s="361"/>
      <c r="O60" s="361"/>
      <c r="P60" s="361"/>
      <c r="Q60" s="361"/>
      <c r="R60" s="361"/>
    </row>
    <row r="61" spans="1:18" x14ac:dyDescent="0.25">
      <c r="A61" s="361"/>
      <c r="B61" s="361"/>
      <c r="C61" s="361"/>
      <c r="D61" s="361"/>
      <c r="E61" s="361"/>
      <c r="F61" s="361"/>
      <c r="G61" s="361">
        <f t="shared" ref="G61" si="371">J42</f>
        <v>262146</v>
      </c>
      <c r="H61" s="361">
        <f t="shared" ref="H61" si="372">L42</f>
        <v>1.537863094940985E-10</v>
      </c>
      <c r="I61" s="361"/>
      <c r="J61" s="361"/>
      <c r="K61" s="361"/>
      <c r="L61" s="361"/>
      <c r="M61" s="361"/>
      <c r="N61" s="361"/>
      <c r="O61" s="361"/>
      <c r="P61" s="361"/>
      <c r="Q61" s="361"/>
      <c r="R61" s="361"/>
    </row>
    <row r="62" spans="1:18" x14ac:dyDescent="0.25">
      <c r="A62" s="361"/>
      <c r="B62" s="361"/>
      <c r="C62" s="361"/>
      <c r="D62" s="361"/>
      <c r="E62" s="361"/>
      <c r="F62" s="361"/>
      <c r="G62" s="361">
        <f t="shared" ref="G62" si="373">J43</f>
        <v>524290</v>
      </c>
      <c r="H62" s="361">
        <f t="shared" ref="H62" si="374">L43</f>
        <v>1.2185728001152277E-10</v>
      </c>
      <c r="I62" s="361"/>
      <c r="J62" s="361"/>
      <c r="K62" s="361"/>
      <c r="L62" s="361"/>
      <c r="M62" s="361"/>
      <c r="N62" s="361"/>
      <c r="O62" s="361"/>
      <c r="P62" s="361"/>
      <c r="Q62" s="361"/>
      <c r="R62" s="361"/>
    </row>
    <row r="63" spans="1:18" x14ac:dyDescent="0.25">
      <c r="A63" s="361"/>
      <c r="B63" s="361"/>
      <c r="C63" s="361"/>
      <c r="D63" s="361"/>
      <c r="E63" s="361"/>
      <c r="F63" s="361"/>
      <c r="G63" s="361">
        <f t="shared" ref="G63" si="375">J44</f>
        <v>1048578</v>
      </c>
      <c r="H63" s="361">
        <f t="shared" ref="H63" si="376">L44</f>
        <v>9.3033189108207632E-11</v>
      </c>
      <c r="I63" s="361"/>
      <c r="J63" s="361"/>
      <c r="K63" s="361"/>
      <c r="L63" s="361"/>
      <c r="M63" s="361"/>
      <c r="N63" s="361"/>
      <c r="O63" s="361"/>
      <c r="P63" s="361"/>
      <c r="Q63" s="361"/>
      <c r="R63" s="361"/>
    </row>
    <row r="64" spans="1:18" x14ac:dyDescent="0.25">
      <c r="A64" s="361"/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</row>
    <row r="65" spans="1:18" x14ac:dyDescent="0.25">
      <c r="A65" s="361"/>
      <c r="B65" s="361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361"/>
      <c r="P65" s="361"/>
      <c r="Q65" s="361"/>
      <c r="R65" s="361"/>
    </row>
    <row r="66" spans="1:18" x14ac:dyDescent="0.25">
      <c r="A66" s="361"/>
      <c r="B66" s="361"/>
      <c r="C66" s="361"/>
      <c r="D66" s="361"/>
      <c r="E66" s="361"/>
      <c r="F66" s="361"/>
      <c r="G66" s="361"/>
      <c r="H66" s="361"/>
      <c r="I66" s="361"/>
      <c r="J66" s="361"/>
      <c r="K66" s="361"/>
      <c r="L66" s="361"/>
      <c r="M66" s="361"/>
      <c r="N66" s="361"/>
      <c r="O66" s="361"/>
      <c r="P66" s="361"/>
      <c r="Q66" s="361"/>
      <c r="R66" s="361"/>
    </row>
    <row r="67" spans="1:18" x14ac:dyDescent="0.25">
      <c r="A67" s="361"/>
      <c r="B67" s="361"/>
      <c r="C67" s="361"/>
      <c r="D67" s="361"/>
      <c r="E67" s="36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361"/>
      <c r="Q67" s="361"/>
      <c r="R67" s="361"/>
    </row>
    <row r="68" spans="1:18" x14ac:dyDescent="0.25">
      <c r="A68" s="361"/>
      <c r="B68" s="361"/>
      <c r="C68" s="361"/>
      <c r="D68" s="361"/>
      <c r="E68" s="361"/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361"/>
    </row>
    <row r="69" spans="1:18" x14ac:dyDescent="0.25">
      <c r="A69" s="361"/>
      <c r="B69" s="361"/>
      <c r="C69" s="36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</row>
    <row r="70" spans="1:18" x14ac:dyDescent="0.25">
      <c r="A70" s="361"/>
      <c r="B70" s="361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</row>
  </sheetData>
  <mergeCells count="9">
    <mergeCell ref="S1:U1"/>
    <mergeCell ref="V1:X1"/>
    <mergeCell ref="Y1:AA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opLeftCell="A22" workbookViewId="0">
      <selection activeCell="A43" sqref="A43:R44"/>
    </sheetView>
  </sheetViews>
  <sheetFormatPr defaultRowHeight="15" x14ac:dyDescent="0.25"/>
  <cols>
    <col min="3" max="3" width="12" bestFit="1" customWidth="1"/>
    <col min="6" max="6" width="11" bestFit="1" customWidth="1"/>
    <col min="9" max="9" width="12" bestFit="1" customWidth="1"/>
    <col min="12" max="12" width="12" bestFit="1" customWidth="1"/>
    <col min="15" max="15" width="12" bestFit="1" customWidth="1"/>
    <col min="18" max="18" width="12" bestFit="1" customWidth="1"/>
  </cols>
  <sheetData>
    <row r="1" spans="1:27" x14ac:dyDescent="0.25">
      <c r="A1" s="363" t="s">
        <v>38</v>
      </c>
      <c r="B1" s="363"/>
      <c r="C1" s="363"/>
      <c r="D1" s="363" t="s">
        <v>41</v>
      </c>
      <c r="E1" s="363"/>
      <c r="F1" s="363"/>
      <c r="G1" s="363" t="s">
        <v>48</v>
      </c>
      <c r="H1" s="363"/>
      <c r="I1" s="363"/>
      <c r="J1" s="363" t="s">
        <v>42</v>
      </c>
      <c r="K1" s="363"/>
      <c r="L1" s="363"/>
      <c r="M1" s="363" t="s">
        <v>43</v>
      </c>
      <c r="N1" s="363"/>
      <c r="O1" s="363"/>
      <c r="P1" s="363" t="s">
        <v>44</v>
      </c>
      <c r="Q1" s="363"/>
      <c r="R1" s="363"/>
      <c r="S1" s="363" t="s">
        <v>45</v>
      </c>
      <c r="T1" s="363"/>
      <c r="U1" s="363"/>
      <c r="V1" s="363" t="s">
        <v>46</v>
      </c>
      <c r="W1" s="363"/>
      <c r="X1" s="363"/>
      <c r="Y1" s="363" t="s">
        <v>47</v>
      </c>
      <c r="Z1" s="363"/>
      <c r="AA1" s="363"/>
    </row>
    <row r="2" spans="1:27" x14ac:dyDescent="0.25">
      <c r="A2" s="361" t="s">
        <v>0</v>
      </c>
      <c r="B2" s="361" t="s">
        <v>19</v>
      </c>
      <c r="C2" s="361" t="s">
        <v>40</v>
      </c>
      <c r="D2" s="361" t="s">
        <v>0</v>
      </c>
      <c r="E2" s="361" t="s">
        <v>19</v>
      </c>
      <c r="F2" s="361" t="s">
        <v>40</v>
      </c>
      <c r="G2" s="361" t="s">
        <v>0</v>
      </c>
      <c r="H2" s="361" t="s">
        <v>19</v>
      </c>
      <c r="I2" s="361" t="s">
        <v>40</v>
      </c>
      <c r="J2" s="361" t="s">
        <v>0</v>
      </c>
      <c r="K2" s="361" t="s">
        <v>19</v>
      </c>
      <c r="L2" s="361" t="s">
        <v>40</v>
      </c>
      <c r="M2" s="361" t="s">
        <v>0</v>
      </c>
      <c r="N2" s="361" t="s">
        <v>19</v>
      </c>
      <c r="O2" s="361" t="s">
        <v>40</v>
      </c>
      <c r="P2" s="361" t="s">
        <v>0</v>
      </c>
      <c r="Q2" s="361" t="s">
        <v>19</v>
      </c>
      <c r="R2" s="361" t="s">
        <v>40</v>
      </c>
      <c r="S2" s="361" t="s">
        <v>0</v>
      </c>
      <c r="T2" s="361" t="s">
        <v>19</v>
      </c>
      <c r="U2" s="361" t="s">
        <v>40</v>
      </c>
      <c r="V2" s="361" t="s">
        <v>0</v>
      </c>
      <c r="W2" s="361" t="s">
        <v>19</v>
      </c>
      <c r="X2" s="361" t="s">
        <v>40</v>
      </c>
      <c r="Y2" s="361" t="s">
        <v>0</v>
      </c>
      <c r="Z2" s="361" t="s">
        <v>19</v>
      </c>
      <c r="AA2" s="361" t="s">
        <v>40</v>
      </c>
    </row>
    <row r="3" spans="1:27" x14ac:dyDescent="0.25">
      <c r="A3" s="361">
        <f>CRH!A2</f>
        <v>32</v>
      </c>
      <c r="B3" s="361">
        <f>CRH!B2</f>
        <v>992</v>
      </c>
      <c r="C3" s="361">
        <f>CRH!G2</f>
        <v>4.0088799999999995E-5</v>
      </c>
      <c r="D3" s="361">
        <f>CRE!A2</f>
        <v>32</v>
      </c>
      <c r="E3" s="361">
        <f>CRE!B2</f>
        <v>992</v>
      </c>
      <c r="F3" s="361">
        <f>CRE!G2</f>
        <v>3.1426966666666669E-5</v>
      </c>
      <c r="G3" s="361">
        <f>CD!A2</f>
        <v>6</v>
      </c>
      <c r="H3" s="361">
        <f>CD!B2</f>
        <v>30</v>
      </c>
      <c r="I3" s="361">
        <f>CD!G2</f>
        <v>9.5502433333333329E-6</v>
      </c>
      <c r="J3" s="361">
        <f>AK!A2</f>
        <v>18</v>
      </c>
      <c r="K3" s="361">
        <f>AK!B2</f>
        <v>25</v>
      </c>
      <c r="L3" s="361">
        <f>AK!J2</f>
        <v>2.10994E-5</v>
      </c>
      <c r="M3" s="361">
        <f>'GenRmf long'!C2</f>
        <v>16</v>
      </c>
      <c r="N3" s="361">
        <f>'GenRmf long'!D2</f>
        <v>38</v>
      </c>
      <c r="O3" s="361">
        <f>'GenRmf long'!I2</f>
        <v>2.3098299999999999E-5</v>
      </c>
      <c r="P3" s="361">
        <f>'GenRmf flat'!C2</f>
        <v>18</v>
      </c>
      <c r="Q3" s="361">
        <f>'GenRmf flat'!D2</f>
        <v>51</v>
      </c>
      <c r="R3" s="361">
        <f>'GenRmf flat'!I2</f>
        <v>1.8434166666666667E-5</v>
      </c>
      <c r="S3" s="361">
        <f>'GenRmf Square'!C2</f>
        <v>27</v>
      </c>
      <c r="T3" s="361">
        <f>'GenRmf Square'!D2</f>
        <v>78</v>
      </c>
      <c r="U3" s="332">
        <f>'GenRmf Square'!I2</f>
        <v>3.0316466666666667E-5</v>
      </c>
      <c r="V3" s="361">
        <f>'Wash long'!C2</f>
        <v>258</v>
      </c>
      <c r="W3" s="361">
        <f>'Wash long'!D2</f>
        <v>1408</v>
      </c>
      <c r="X3" s="361">
        <f>'Wash long'!I2</f>
        <v>1.2853933333333333E-3</v>
      </c>
      <c r="Y3" s="361">
        <f>'Wash wide'!C2</f>
        <v>258</v>
      </c>
      <c r="Z3" s="361">
        <f>'Wash wide'!D2</f>
        <v>1528</v>
      </c>
      <c r="AA3" s="361">
        <f>'Wash wide'!H2</f>
        <v>7.003883333333333E-4</v>
      </c>
    </row>
    <row r="4" spans="1:27" x14ac:dyDescent="0.25">
      <c r="A4" s="361">
        <f>CRH!A3</f>
        <v>64</v>
      </c>
      <c r="B4" s="361">
        <f>CRH!B3</f>
        <v>4032</v>
      </c>
      <c r="C4" s="361">
        <f>CRH!G3</f>
        <v>8.6507433333333331E-5</v>
      </c>
      <c r="D4" s="361">
        <f>CRE!A3</f>
        <v>64</v>
      </c>
      <c r="E4" s="361">
        <f>CRE!B3</f>
        <v>4032</v>
      </c>
      <c r="F4" s="361">
        <f>CRE!G3</f>
        <v>5.1526899999999996E-5</v>
      </c>
      <c r="G4" s="361">
        <f>CD!A3</f>
        <v>10</v>
      </c>
      <c r="H4" s="361">
        <f>CD!B3</f>
        <v>90</v>
      </c>
      <c r="I4" s="361">
        <f>CD!G3</f>
        <v>1.3436946666666667E-5</v>
      </c>
      <c r="J4" s="361">
        <f>AK!A3</f>
        <v>34</v>
      </c>
      <c r="K4" s="361">
        <f>AK!B3</f>
        <v>49</v>
      </c>
      <c r="L4" s="361">
        <f>AK!J3</f>
        <v>2.6318666666666666E-5</v>
      </c>
      <c r="M4" s="361">
        <f>'GenRmf long'!C3</f>
        <v>24</v>
      </c>
      <c r="N4" s="361">
        <f>'GenRmf long'!D3</f>
        <v>58</v>
      </c>
      <c r="O4" s="361">
        <f>'GenRmf long'!I3</f>
        <v>1.6657366666666667E-5</v>
      </c>
      <c r="P4" s="361">
        <f>'GenRmf flat'!C3</f>
        <v>32</v>
      </c>
      <c r="Q4" s="361">
        <f>'GenRmf flat'!D3</f>
        <v>100</v>
      </c>
      <c r="R4" s="361">
        <f>'GenRmf flat'!I3</f>
        <v>2.7429166666666668E-5</v>
      </c>
      <c r="S4" s="361">
        <f>'GenRmf Square'!C3</f>
        <v>27</v>
      </c>
      <c r="T4" s="361">
        <f>'GenRmf Square'!D3</f>
        <v>78</v>
      </c>
      <c r="U4" s="332">
        <f>'GenRmf Square'!I3</f>
        <v>2.2431966666666668E-5</v>
      </c>
      <c r="V4" s="361">
        <f>'Wash long'!C3</f>
        <v>514</v>
      </c>
      <c r="W4" s="361">
        <f>'Wash long'!D3</f>
        <v>2944</v>
      </c>
      <c r="X4" s="361">
        <f>'Wash long'!I3</f>
        <v>8.9875533333333337E-3</v>
      </c>
      <c r="Y4" s="361">
        <f>'Wash wide'!C3</f>
        <v>514</v>
      </c>
      <c r="Z4" s="361">
        <f>'Wash wide'!D3</f>
        <v>3056</v>
      </c>
      <c r="AA4" s="361">
        <f>'Wash wide'!H3</f>
        <v>4.1067166666666662E-3</v>
      </c>
    </row>
    <row r="5" spans="1:27" x14ac:dyDescent="0.25">
      <c r="A5" s="361">
        <f>CRH!A4</f>
        <v>128</v>
      </c>
      <c r="B5" s="361">
        <f>CRH!B4</f>
        <v>16256</v>
      </c>
      <c r="C5" s="361">
        <f>CRH!G4</f>
        <v>2.3131533333333332E-4</v>
      </c>
      <c r="D5" s="361">
        <f>CRE!A4</f>
        <v>128</v>
      </c>
      <c r="E5" s="361">
        <f>CRE!B4</f>
        <v>16256</v>
      </c>
      <c r="F5" s="361">
        <f>CRE!G4</f>
        <v>1.6801733333333331E-4</v>
      </c>
      <c r="G5" s="361">
        <f>CD!A4</f>
        <v>18</v>
      </c>
      <c r="H5" s="361">
        <f>CD!B4</f>
        <v>306</v>
      </c>
      <c r="I5" s="361">
        <f>CD!G4</f>
        <v>3.6202100000000004E-5</v>
      </c>
      <c r="J5" s="361">
        <f>AK!A4</f>
        <v>66</v>
      </c>
      <c r="K5" s="361">
        <f>AK!B4</f>
        <v>97</v>
      </c>
      <c r="L5" s="361">
        <f>AK!J4</f>
        <v>6.4519666666666665E-5</v>
      </c>
      <c r="M5" s="361">
        <f>'GenRmf long'!C4</f>
        <v>72</v>
      </c>
      <c r="N5" s="361">
        <f>'GenRmf long'!D4</f>
        <v>213</v>
      </c>
      <c r="O5" s="361">
        <f>'GenRmf long'!I4</f>
        <v>1.1404766666666667E-4</v>
      </c>
      <c r="P5" s="361">
        <f>'GenRmf flat'!C4</f>
        <v>50</v>
      </c>
      <c r="Q5" s="361">
        <f>'GenRmf flat'!D4</f>
        <v>165</v>
      </c>
      <c r="R5" s="361">
        <f>'GenRmf flat'!I4</f>
        <v>5.230423333333334E-5</v>
      </c>
      <c r="S5" s="361">
        <f>'GenRmf Square'!C4</f>
        <v>64</v>
      </c>
      <c r="T5" s="361">
        <f>'GenRmf Square'!D4</f>
        <v>204</v>
      </c>
      <c r="U5" s="332">
        <f>'GenRmf Square'!I4</f>
        <v>1.1116033333333333E-4</v>
      </c>
      <c r="V5" s="361">
        <f>'Wash long'!C4</f>
        <v>1026</v>
      </c>
      <c r="W5" s="361">
        <f>'Wash long'!D4</f>
        <v>6016</v>
      </c>
      <c r="X5" s="361">
        <f>'Wash long'!I4</f>
        <v>3.4958966666666667E-2</v>
      </c>
      <c r="Y5" s="361">
        <f>'Wash wide'!C4</f>
        <v>1026</v>
      </c>
      <c r="Z5" s="361">
        <f>'Wash wide'!D4</f>
        <v>6112</v>
      </c>
      <c r="AA5" s="361">
        <f>'Wash wide'!H4</f>
        <v>2.3467600000000002E-2</v>
      </c>
    </row>
    <row r="6" spans="1:27" x14ac:dyDescent="0.25">
      <c r="A6" s="361">
        <f>CRH!A5</f>
        <v>256</v>
      </c>
      <c r="B6" s="361">
        <f>CRH!B5</f>
        <v>65280</v>
      </c>
      <c r="C6" s="361">
        <f>CRH!G5</f>
        <v>8.4064333333333345E-4</v>
      </c>
      <c r="D6" s="361">
        <f>CRE!A5</f>
        <v>256</v>
      </c>
      <c r="E6" s="361">
        <f>CRE!B5</f>
        <v>65280</v>
      </c>
      <c r="F6" s="361">
        <f>CRE!G5</f>
        <v>6.6651833333333332E-4</v>
      </c>
      <c r="G6" s="361">
        <f>CD!A5</f>
        <v>34</v>
      </c>
      <c r="H6" s="361">
        <f>CD!B5</f>
        <v>1122</v>
      </c>
      <c r="I6" s="361">
        <f>CD!G5</f>
        <v>1.6901700000000001E-4</v>
      </c>
      <c r="J6" s="361">
        <f>AK!A5</f>
        <v>130</v>
      </c>
      <c r="K6" s="361">
        <f>AK!B5</f>
        <v>193</v>
      </c>
      <c r="L6" s="361">
        <f>AK!J5</f>
        <v>2.0022199999999998E-4</v>
      </c>
      <c r="M6" s="361">
        <f>'GenRmf long'!C5</f>
        <v>99</v>
      </c>
      <c r="N6" s="361">
        <f>'GenRmf long'!D5</f>
        <v>294</v>
      </c>
      <c r="O6" s="361">
        <f>'GenRmf long'!I5</f>
        <v>1.8323166666666668E-4</v>
      </c>
      <c r="P6" s="361">
        <f>'GenRmf flat'!C5</f>
        <v>147</v>
      </c>
      <c r="Q6" s="361">
        <f>'GenRmf flat'!D5</f>
        <v>518</v>
      </c>
      <c r="R6" s="361">
        <f>'GenRmf flat'!I5</f>
        <v>5.8689566666666668E-4</v>
      </c>
      <c r="S6" s="361">
        <f>'GenRmf Square'!C5</f>
        <v>125</v>
      </c>
      <c r="T6" s="361">
        <f>'GenRmf Square'!D5</f>
        <v>420</v>
      </c>
      <c r="U6" s="332">
        <f>'GenRmf Square'!I5</f>
        <v>3.2659600000000002E-4</v>
      </c>
      <c r="V6" s="361">
        <f>'Wash long'!C5</f>
        <v>2050</v>
      </c>
      <c r="W6" s="361">
        <f>'Wash long'!D5</f>
        <v>12160</v>
      </c>
      <c r="X6" s="361">
        <f>'Wash long'!I5</f>
        <v>0.13880700000000001</v>
      </c>
      <c r="Y6" s="361">
        <f>'Wash wide'!C5</f>
        <v>2050</v>
      </c>
      <c r="Z6" s="361">
        <f>'Wash wide'!D5</f>
        <v>12224</v>
      </c>
      <c r="AA6" s="361">
        <f>'Wash wide'!H5</f>
        <v>9.8513299999999984E-2</v>
      </c>
    </row>
    <row r="7" spans="1:27" x14ac:dyDescent="0.25">
      <c r="A7" s="361">
        <f>CRH!A6</f>
        <v>512</v>
      </c>
      <c r="B7" s="361">
        <f>CRH!B6</f>
        <v>261632</v>
      </c>
      <c r="C7" s="361">
        <f>CRH!G6</f>
        <v>4.9807866666666664E-3</v>
      </c>
      <c r="D7" s="361">
        <f>CRE!A6</f>
        <v>512</v>
      </c>
      <c r="E7" s="361">
        <f>CRE!B6</f>
        <v>261632</v>
      </c>
      <c r="F7" s="361">
        <f>CRE!G6</f>
        <v>4.01199E-3</v>
      </c>
      <c r="G7" s="361">
        <f>CD!A6</f>
        <v>66</v>
      </c>
      <c r="H7" s="361">
        <f>CD!B6</f>
        <v>4290</v>
      </c>
      <c r="I7" s="361">
        <f>CD!G6</f>
        <v>1.1182666666666667E-3</v>
      </c>
      <c r="J7" s="361">
        <f>AK!A6</f>
        <v>258</v>
      </c>
      <c r="K7" s="361">
        <f>AK!B6</f>
        <v>385</v>
      </c>
      <c r="L7" s="361">
        <f>AK!J6</f>
        <v>7.7934433333333344E-4</v>
      </c>
      <c r="M7" s="361">
        <f>'GenRmf long'!C6</f>
        <v>256</v>
      </c>
      <c r="N7" s="361">
        <f>'GenRmf long'!D6</f>
        <v>828</v>
      </c>
      <c r="O7" s="361">
        <f>'GenRmf long'!I6</f>
        <v>1.3177099999999999E-3</v>
      </c>
      <c r="P7" s="361">
        <f>'GenRmf flat'!C6</f>
        <v>243</v>
      </c>
      <c r="Q7" s="361">
        <f>'GenRmf flat'!D6</f>
        <v>882</v>
      </c>
      <c r="R7" s="361">
        <f>'GenRmf flat'!I6</f>
        <v>1.4770666666666665E-3</v>
      </c>
      <c r="S7" s="361">
        <f>'GenRmf Square'!C6</f>
        <v>216</v>
      </c>
      <c r="T7" s="361">
        <f>'GenRmf Square'!D6</f>
        <v>750</v>
      </c>
      <c r="U7" s="332">
        <f>'GenRmf Square'!I6</f>
        <v>1.3827866666666667E-3</v>
      </c>
      <c r="V7" s="361">
        <f>'Wash long'!C6</f>
        <v>4098</v>
      </c>
      <c r="W7" s="361">
        <f>'Wash long'!D6</f>
        <v>24448</v>
      </c>
      <c r="X7" s="361">
        <f>'Wash long'!I6</f>
        <v>0.57938066666666665</v>
      </c>
      <c r="Y7" s="361">
        <f>'Wash wide'!C6</f>
        <v>4098</v>
      </c>
      <c r="Z7" s="361">
        <f>'Wash wide'!D6</f>
        <v>24448</v>
      </c>
      <c r="AA7" s="361">
        <f>'Wash wide'!H6</f>
        <v>0.57880399999999999</v>
      </c>
    </row>
    <row r="8" spans="1:27" x14ac:dyDescent="0.25">
      <c r="A8" s="361">
        <f>CRH!A7</f>
        <v>1024</v>
      </c>
      <c r="B8" s="361">
        <f>CRH!B7</f>
        <v>1047552</v>
      </c>
      <c r="C8" s="361">
        <f>CRH!G7</f>
        <v>1.9460933333333336E-2</v>
      </c>
      <c r="D8" s="361">
        <f>CRE!A7</f>
        <v>1024</v>
      </c>
      <c r="E8" s="361">
        <f>CRE!B7</f>
        <v>1047552</v>
      </c>
      <c r="F8" s="361">
        <f>CRE!G7</f>
        <v>1.44843E-2</v>
      </c>
      <c r="G8" s="361">
        <f>CD!A7</f>
        <v>130</v>
      </c>
      <c r="H8" s="361">
        <f>CD!B7</f>
        <v>16770</v>
      </c>
      <c r="I8" s="361">
        <f>CD!G7</f>
        <v>9.3497966666666668E-3</v>
      </c>
      <c r="J8" s="361">
        <f>AK!A7</f>
        <v>514</v>
      </c>
      <c r="K8" s="361">
        <f>AK!B7</f>
        <v>769</v>
      </c>
      <c r="L8" s="361">
        <f>AK!J7</f>
        <v>2.9552466666666662E-3</v>
      </c>
      <c r="M8" s="361">
        <f>'GenRmf long'!C7</f>
        <v>575</v>
      </c>
      <c r="N8" s="361">
        <f>'GenRmf long'!D7</f>
        <v>1950</v>
      </c>
      <c r="O8" s="361">
        <f>'GenRmf long'!I7</f>
        <v>5.7099366666666677E-3</v>
      </c>
      <c r="P8" s="361">
        <f>'GenRmf flat'!C7</f>
        <v>432</v>
      </c>
      <c r="Q8" s="361">
        <f>'GenRmf flat'!D7</f>
        <v>1608</v>
      </c>
      <c r="R8" s="361">
        <f>'GenRmf flat'!I7</f>
        <v>5.0913900000000003E-3</v>
      </c>
      <c r="S8" s="361">
        <f>'GenRmf Square'!C7</f>
        <v>512</v>
      </c>
      <c r="T8" s="361">
        <f>'GenRmf Square'!D7</f>
        <v>1848</v>
      </c>
      <c r="U8" s="332">
        <f>'GenRmf Square'!I7</f>
        <v>6.8239800000000003E-3</v>
      </c>
      <c r="V8" s="361">
        <f>'Wash long'!C7</f>
        <v>8194</v>
      </c>
      <c r="W8" s="361">
        <f>'Wash long'!D7</f>
        <v>49024</v>
      </c>
      <c r="X8" s="361">
        <f>'Wash long'!I7</f>
        <v>2.2072833333333333</v>
      </c>
      <c r="Y8" s="361">
        <f>'Wash wide'!C7</f>
        <v>8194</v>
      </c>
      <c r="Z8" s="361">
        <f>'Wash wide'!D7</f>
        <v>48896</v>
      </c>
      <c r="AA8" s="361">
        <f>'Wash wide'!H7</f>
        <v>2.978286666666667</v>
      </c>
    </row>
    <row r="9" spans="1:27" x14ac:dyDescent="0.25">
      <c r="A9" s="361">
        <f>CRH!A8</f>
        <v>2048</v>
      </c>
      <c r="B9" s="361">
        <f>CRH!B8</f>
        <v>4192256</v>
      </c>
      <c r="C9" s="361">
        <f>CRH!G8</f>
        <v>7.6449900000000001E-2</v>
      </c>
      <c r="D9" s="361">
        <f>CRE!A8</f>
        <v>2048</v>
      </c>
      <c r="E9" s="361">
        <f>CRE!B8</f>
        <v>4192256</v>
      </c>
      <c r="F9" s="361">
        <f>CRE!G8</f>
        <v>5.8554200000000001E-2</v>
      </c>
      <c r="G9" s="361">
        <f>CD!A8</f>
        <v>258</v>
      </c>
      <c r="H9" s="361">
        <f>CD!B8</f>
        <v>66306</v>
      </c>
      <c r="I9" s="361">
        <f>CD!G8</f>
        <v>5.714233333333333E-2</v>
      </c>
      <c r="J9" s="361">
        <f>AK!A8</f>
        <v>1026</v>
      </c>
      <c r="K9" s="361">
        <f>AK!B8</f>
        <v>1537</v>
      </c>
      <c r="L9" s="361">
        <f>AK!J8</f>
        <v>1.1688166666666666E-2</v>
      </c>
      <c r="M9" s="361">
        <f>'GenRmf long'!C8</f>
        <v>1152</v>
      </c>
      <c r="N9" s="361">
        <f>'GenRmf long'!D8</f>
        <v>4026</v>
      </c>
      <c r="O9" s="361">
        <f>'GenRmf long'!I8</f>
        <v>3.046726666666667E-2</v>
      </c>
      <c r="P9" s="361">
        <f>'GenRmf flat'!C8</f>
        <v>1024</v>
      </c>
      <c r="Q9" s="361">
        <f>'GenRmf flat'!D8</f>
        <v>3888</v>
      </c>
      <c r="R9" s="361">
        <f>'GenRmf flat'!I8</f>
        <v>3.5166766666666661E-2</v>
      </c>
      <c r="S9" s="361">
        <f>'GenRmf Square'!C8</f>
        <v>1000</v>
      </c>
      <c r="T9" s="361">
        <f>'GenRmf Square'!D8</f>
        <v>3690</v>
      </c>
      <c r="U9" s="332">
        <f>'GenRmf Square'!I8</f>
        <v>3.1213833333333333E-2</v>
      </c>
      <c r="V9" s="361">
        <f>'Wash long'!C8</f>
        <v>16386</v>
      </c>
      <c r="W9" s="361">
        <f>'Wash long'!D8</f>
        <v>98176</v>
      </c>
      <c r="X9" s="361">
        <f>'Wash long'!I8</f>
        <v>5.6935133333333328</v>
      </c>
      <c r="Y9" s="361">
        <f>'Wash wide'!C8</f>
        <v>16386</v>
      </c>
      <c r="Z9" s="361">
        <f>'Wash wide'!D8</f>
        <v>97792</v>
      </c>
      <c r="AA9" s="361">
        <f>'Wash wide'!H8</f>
        <v>12.958599999999999</v>
      </c>
    </row>
    <row r="10" spans="1:27" x14ac:dyDescent="0.25">
      <c r="A10" s="361">
        <f>CRH!A9</f>
        <v>4096</v>
      </c>
      <c r="B10" s="361">
        <f>CRH!B9</f>
        <v>16773120</v>
      </c>
      <c r="C10" s="361">
        <f>CRH!G9</f>
        <v>0.35763499999999998</v>
      </c>
      <c r="D10" s="361">
        <f>CRE!A9</f>
        <v>4096</v>
      </c>
      <c r="E10" s="361">
        <f>CRE!B9</f>
        <v>16773120</v>
      </c>
      <c r="F10" s="361">
        <f>CRE!G9</f>
        <v>0.27222833333333335</v>
      </c>
      <c r="G10" s="361">
        <f>CD!A9</f>
        <v>514</v>
      </c>
      <c r="H10" s="361">
        <f>CD!B9</f>
        <v>263682</v>
      </c>
      <c r="I10" s="361">
        <f>CD!G9</f>
        <v>0.59168166666666666</v>
      </c>
      <c r="J10" s="361">
        <f>AK!A9</f>
        <v>2050</v>
      </c>
      <c r="K10" s="361">
        <f>AK!B9</f>
        <v>3073</v>
      </c>
      <c r="L10" s="361">
        <f>AK!J9</f>
        <v>4.8399299999999999E-2</v>
      </c>
      <c r="M10" s="361">
        <f>'GenRmf long'!C9</f>
        <v>2205</v>
      </c>
      <c r="N10" s="361">
        <f>'GenRmf long'!D9</f>
        <v>7868</v>
      </c>
      <c r="O10" s="361">
        <f>'GenRmf long'!I9</f>
        <v>0.101588</v>
      </c>
      <c r="P10" s="361">
        <f>'GenRmf flat'!C9</f>
        <v>2205</v>
      </c>
      <c r="Q10" s="361">
        <f>'GenRmf flat'!D9</f>
        <v>8484</v>
      </c>
      <c r="R10" s="361">
        <f>'GenRmf flat'!I9</f>
        <v>0.19947200000000001</v>
      </c>
      <c r="S10" s="361">
        <f>'GenRmf Square'!C9</f>
        <v>2197</v>
      </c>
      <c r="T10" s="361">
        <f>'GenRmf Square'!D9</f>
        <v>8268</v>
      </c>
      <c r="U10" s="332">
        <f>'GenRmf Square'!I9</f>
        <v>0.16648000000000002</v>
      </c>
      <c r="V10" s="361">
        <f>'Wash long'!C9</f>
        <v>32770</v>
      </c>
      <c r="W10" s="361">
        <f>'Wash long'!D9</f>
        <v>196480</v>
      </c>
      <c r="X10" s="361">
        <f>'Wash long'!I9</f>
        <v>35.350533333333338</v>
      </c>
      <c r="Y10" s="361">
        <f>'Wash wide'!C9</f>
        <v>32770</v>
      </c>
      <c r="Z10" s="361">
        <f>'Wash wide'!D9</f>
        <v>195584</v>
      </c>
      <c r="AA10" s="361">
        <f>'Wash wide'!H9</f>
        <v>104.40899999999999</v>
      </c>
    </row>
    <row r="11" spans="1:27" x14ac:dyDescent="0.25">
      <c r="A11" s="361">
        <f>CRH!A10</f>
        <v>8192</v>
      </c>
      <c r="B11" s="361">
        <f>CRH!B10</f>
        <v>67100672</v>
      </c>
      <c r="C11" s="361">
        <f>CRH!G10</f>
        <v>1.694086666666667</v>
      </c>
      <c r="D11" s="361">
        <f>CRE!A10</f>
        <v>8192</v>
      </c>
      <c r="E11" s="361">
        <f>CRE!B10</f>
        <v>67100672</v>
      </c>
      <c r="F11" s="361">
        <f>CRE!G10</f>
        <v>1.3205866666666666</v>
      </c>
      <c r="G11" s="361">
        <f>CD!A10</f>
        <v>1026</v>
      </c>
      <c r="H11" s="361">
        <f>CD!B10</f>
        <v>1051650</v>
      </c>
      <c r="I11" s="361">
        <f>CD!G10</f>
        <v>6.1160866666666669</v>
      </c>
      <c r="J11" s="361">
        <f>AK!A10</f>
        <v>4098</v>
      </c>
      <c r="K11" s="361">
        <f>AK!B10</f>
        <v>6145</v>
      </c>
      <c r="L11" s="361">
        <f>AK!J10</f>
        <v>0.19360600000000003</v>
      </c>
      <c r="M11" s="361">
        <f>'GenRmf long'!C10</f>
        <v>4096</v>
      </c>
      <c r="N11" s="361">
        <f>'GenRmf long'!D10</f>
        <v>14840</v>
      </c>
      <c r="O11" s="361">
        <f>'GenRmf long'!I10</f>
        <v>0.36018900000000004</v>
      </c>
      <c r="P11" s="361">
        <f>'GenRmf flat'!C10</f>
        <v>3920</v>
      </c>
      <c r="Q11" s="361">
        <f>'GenRmf flat'!D10</f>
        <v>15232</v>
      </c>
      <c r="R11" s="361">
        <f>'GenRmf flat'!I10</f>
        <v>0.70295833333333346</v>
      </c>
      <c r="S11" s="361">
        <f>'GenRmf Square'!C10</f>
        <v>4096</v>
      </c>
      <c r="T11" s="361">
        <f>'GenRmf Square'!D10</f>
        <v>15600</v>
      </c>
      <c r="U11" s="332">
        <f>'GenRmf Square'!I10</f>
        <v>0.58362133333333333</v>
      </c>
      <c r="V11" s="361">
        <f>'Wash long'!C10</f>
        <v>65538</v>
      </c>
      <c r="W11" s="361">
        <f>'Wash long'!D10</f>
        <v>393088</v>
      </c>
      <c r="X11" s="361">
        <f>'Wash long'!I10</f>
        <v>167.64266666666666</v>
      </c>
      <c r="Y11" s="361"/>
      <c r="Z11" s="361"/>
      <c r="AA11" s="361"/>
    </row>
    <row r="12" spans="1:27" x14ac:dyDescent="0.25">
      <c r="A12" s="361"/>
      <c r="B12" s="361"/>
      <c r="C12" s="361"/>
      <c r="D12" s="361"/>
      <c r="E12" s="361"/>
      <c r="F12" s="361"/>
      <c r="G12" s="361">
        <f>CD!A11</f>
        <v>2050</v>
      </c>
      <c r="H12" s="361">
        <f>CD!B11</f>
        <v>4200450</v>
      </c>
      <c r="I12" s="361">
        <f>CD!G11</f>
        <v>51.258999999999993</v>
      </c>
      <c r="J12" s="361">
        <f>AK!A11</f>
        <v>8194</v>
      </c>
      <c r="K12" s="361">
        <f>AK!B11</f>
        <v>12289</v>
      </c>
      <c r="L12" s="361">
        <f>AK!J11</f>
        <v>0.77492833333333344</v>
      </c>
      <c r="M12" s="361">
        <f>'GenRmf long'!C11</f>
        <v>9100</v>
      </c>
      <c r="N12" s="361">
        <f>'GenRmf long'!D11</f>
        <v>33660</v>
      </c>
      <c r="O12" s="361">
        <f>'GenRmf long'!I11</f>
        <v>1.96376</v>
      </c>
      <c r="P12" s="361">
        <f>'GenRmf flat'!C11</f>
        <v>8214</v>
      </c>
      <c r="Q12" s="361">
        <f>'GenRmf flat'!D11</f>
        <v>32153</v>
      </c>
      <c r="R12" s="361">
        <f>'GenRmf flat'!I11</f>
        <v>3.5860099999999999</v>
      </c>
      <c r="S12" s="361">
        <f>'GenRmf Square'!C11</f>
        <v>8000</v>
      </c>
      <c r="T12" s="361">
        <f>'GenRmf Square'!D11</f>
        <v>30780</v>
      </c>
      <c r="U12" s="332">
        <f>'GenRmf Square'!I11</f>
        <v>2.3512633333333333</v>
      </c>
      <c r="V12" s="361"/>
      <c r="W12" s="361"/>
      <c r="X12" s="361"/>
      <c r="Y12" s="361"/>
      <c r="Z12" s="361"/>
      <c r="AA12" s="361"/>
    </row>
    <row r="13" spans="1:27" x14ac:dyDescent="0.25">
      <c r="A13" s="361"/>
      <c r="B13" s="361"/>
      <c r="C13" s="361"/>
      <c r="D13" s="361"/>
      <c r="E13" s="361"/>
      <c r="F13" s="361"/>
      <c r="G13" s="361"/>
      <c r="H13" s="361"/>
      <c r="I13" s="361"/>
      <c r="J13" s="361">
        <f>AK!A12</f>
        <v>16386</v>
      </c>
      <c r="K13" s="361">
        <f>AK!B12</f>
        <v>24577</v>
      </c>
      <c r="L13" s="361">
        <f>AK!J12</f>
        <v>3.1532333333333331</v>
      </c>
      <c r="M13" s="361">
        <f>'GenRmf long'!C12</f>
        <v>15488</v>
      </c>
      <c r="N13" s="361">
        <f>'GenRmf long'!D12</f>
        <v>57717</v>
      </c>
      <c r="O13" s="361">
        <f>'GenRmf long'!I12</f>
        <v>5.6130366666666669</v>
      </c>
      <c r="P13" s="361">
        <f>'GenRmf flat'!C12</f>
        <v>16807</v>
      </c>
      <c r="Q13" s="361">
        <f>'GenRmf flat'!D12</f>
        <v>66150</v>
      </c>
      <c r="R13" s="361">
        <f>'GenRmf flat'!I12</f>
        <v>17.215766666666667</v>
      </c>
      <c r="S13" s="361">
        <f>'GenRmf Square'!C12</f>
        <v>15625</v>
      </c>
      <c r="T13" s="361">
        <f>'GenRmf Square'!D12</f>
        <v>60600</v>
      </c>
      <c r="U13" s="332">
        <f>'GenRmf Square'!I12</f>
        <v>10.811999999999999</v>
      </c>
      <c r="V13" s="361"/>
      <c r="W13" s="361"/>
      <c r="X13" s="361"/>
      <c r="Y13" s="361"/>
      <c r="Z13" s="361"/>
      <c r="AA13" s="361"/>
    </row>
    <row r="14" spans="1:27" x14ac:dyDescent="0.25">
      <c r="A14" s="361"/>
      <c r="B14" s="361"/>
      <c r="C14" s="361"/>
      <c r="D14" s="361"/>
      <c r="E14" s="361"/>
      <c r="F14" s="361"/>
      <c r="G14" s="361"/>
      <c r="H14" s="361"/>
      <c r="I14" s="361"/>
      <c r="J14" s="361">
        <f>AK!A13</f>
        <v>32770</v>
      </c>
      <c r="K14" s="361">
        <f>AK!B13</f>
        <v>49153</v>
      </c>
      <c r="L14" s="361">
        <f>AK!J13</f>
        <v>12.857866666666666</v>
      </c>
      <c r="M14" s="361">
        <f>'GenRmf long'!C13</f>
        <v>30589</v>
      </c>
      <c r="N14" s="361">
        <f>'GenRmf long'!D13</f>
        <v>115284</v>
      </c>
      <c r="O14" s="361">
        <f>'GenRmf long'!I13</f>
        <v>42.950333333333333</v>
      </c>
      <c r="P14" s="361">
        <f>'GenRmf flat'!C13</f>
        <v>32768</v>
      </c>
      <c r="Q14" s="361">
        <f>'GenRmf flat'!D13</f>
        <v>129472</v>
      </c>
      <c r="R14" s="361">
        <f>'GenRmf flat'!I13</f>
        <v>105.31566666666667</v>
      </c>
      <c r="S14" s="361">
        <f>'GenRmf Square'!C13</f>
        <v>32768</v>
      </c>
      <c r="T14" s="361">
        <f>'GenRmf Square'!D13</f>
        <v>127968</v>
      </c>
      <c r="U14" s="332">
        <f>'GenRmf Square'!I13</f>
        <v>85.612366666666674</v>
      </c>
      <c r="V14" s="361"/>
      <c r="W14" s="361"/>
      <c r="X14" s="361"/>
      <c r="Y14" s="361"/>
      <c r="Z14" s="361"/>
      <c r="AA14" s="361"/>
    </row>
    <row r="15" spans="1:27" x14ac:dyDescent="0.25">
      <c r="A15" s="361"/>
      <c r="B15" s="361"/>
      <c r="C15" s="361"/>
      <c r="D15" s="361"/>
      <c r="E15" s="361"/>
      <c r="F15" s="361"/>
      <c r="G15" s="361"/>
      <c r="H15" s="361"/>
      <c r="I15" s="361"/>
      <c r="J15" s="361">
        <f>AK!A14</f>
        <v>65538</v>
      </c>
      <c r="K15" s="361">
        <f>AK!B14</f>
        <v>98305</v>
      </c>
      <c r="L15" s="361">
        <f>AK!J14</f>
        <v>82.326766666666657</v>
      </c>
      <c r="M15" s="361"/>
      <c r="N15" s="361"/>
      <c r="O15" s="361"/>
      <c r="P15" s="361"/>
      <c r="Q15" s="361"/>
      <c r="R15" s="361"/>
      <c r="S15" s="361"/>
      <c r="T15" s="361"/>
      <c r="U15" s="332"/>
      <c r="V15" s="361"/>
      <c r="W15" s="361"/>
      <c r="X15" s="361"/>
      <c r="Y15" s="361"/>
      <c r="Z15" s="361"/>
      <c r="AA15" s="361"/>
    </row>
    <row r="16" spans="1:27" x14ac:dyDescent="0.25">
      <c r="A16" s="361"/>
      <c r="B16" s="361"/>
      <c r="C16" s="361"/>
      <c r="D16" s="361"/>
      <c r="E16" s="361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361"/>
      <c r="S16" s="361"/>
      <c r="T16" s="361"/>
      <c r="U16" s="332"/>
      <c r="V16" s="361"/>
      <c r="W16" s="361"/>
      <c r="X16" s="361"/>
      <c r="Y16" s="361"/>
      <c r="Z16" s="361"/>
      <c r="AA16" s="361"/>
    </row>
    <row r="17" spans="1:27" x14ac:dyDescent="0.25">
      <c r="A17" s="361"/>
      <c r="B17" s="361"/>
      <c r="C17" s="361"/>
      <c r="D17" s="361"/>
      <c r="E17" s="361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32"/>
      <c r="V17" s="361"/>
      <c r="W17" s="361"/>
      <c r="X17" s="361"/>
      <c r="Y17" s="361"/>
      <c r="Z17" s="361"/>
      <c r="AA17" s="361"/>
    </row>
    <row r="18" spans="1:27" x14ac:dyDescent="0.25">
      <c r="A18" s="361"/>
      <c r="B18" s="361"/>
      <c r="C18" s="361"/>
      <c r="D18" s="361"/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32"/>
      <c r="V18" s="361"/>
      <c r="W18" s="361"/>
      <c r="X18" s="361"/>
      <c r="Y18" s="361"/>
      <c r="Z18" s="361"/>
      <c r="AA18" s="361"/>
    </row>
    <row r="19" spans="1:27" x14ac:dyDescent="0.25">
      <c r="A19" s="361"/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32"/>
      <c r="V19" s="361"/>
      <c r="W19" s="361"/>
      <c r="X19" s="361"/>
      <c r="Y19" s="361"/>
      <c r="Z19" s="361"/>
      <c r="AA19" s="361"/>
    </row>
    <row r="20" spans="1:27" x14ac:dyDescent="0.25">
      <c r="A20" s="361"/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32"/>
      <c r="V20" s="361"/>
      <c r="W20" s="361"/>
      <c r="X20" s="361"/>
      <c r="Y20" s="361"/>
      <c r="Z20" s="361"/>
      <c r="AA20" s="361"/>
    </row>
    <row r="21" spans="1:27" x14ac:dyDescent="0.25">
      <c r="A21" s="361"/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32"/>
      <c r="V21" s="361"/>
      <c r="W21" s="361"/>
      <c r="X21" s="361"/>
      <c r="Y21" s="361"/>
      <c r="Z21" s="361"/>
      <c r="AA21" s="361"/>
    </row>
    <row r="22" spans="1:27" x14ac:dyDescent="0.25">
      <c r="A22" s="361"/>
      <c r="B22" s="361"/>
      <c r="C22" s="361"/>
      <c r="D22" s="361"/>
      <c r="E22" s="361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32"/>
      <c r="V22" s="361"/>
      <c r="W22" s="361"/>
      <c r="X22" s="361"/>
      <c r="Y22" s="361"/>
      <c r="Z22" s="361"/>
      <c r="AA22" s="361"/>
    </row>
    <row r="26" spans="1:27" x14ac:dyDescent="0.25">
      <c r="A26" s="361" t="str">
        <f>A1</f>
        <v>CRH</v>
      </c>
      <c r="B26" s="361"/>
      <c r="C26" s="361"/>
      <c r="D26" s="361" t="str">
        <f t="shared" ref="D26:D27" si="0">D1</f>
        <v>CRE</v>
      </c>
      <c r="E26" s="361"/>
      <c r="F26" s="361"/>
      <c r="G26" s="361" t="str">
        <f t="shared" ref="G26" si="1">G1</f>
        <v>CD</v>
      </c>
      <c r="H26" s="361"/>
      <c r="I26" s="361"/>
      <c r="J26" s="361" t="str">
        <f t="shared" ref="J26" si="2">J1</f>
        <v>AK</v>
      </c>
      <c r="K26" s="361"/>
      <c r="L26" s="361"/>
      <c r="M26" s="361" t="str">
        <f t="shared" ref="M26" si="3">M1</f>
        <v>GenRmf long</v>
      </c>
      <c r="N26" s="361"/>
      <c r="O26" s="361"/>
      <c r="P26" s="361" t="str">
        <f t="shared" ref="P26" si="4">P1</f>
        <v>GenRmf flat</v>
      </c>
      <c r="Q26" s="361"/>
      <c r="R26" s="361"/>
      <c r="S26" s="361" t="str">
        <f t="shared" ref="S26" si="5">S1</f>
        <v>GenRmf square</v>
      </c>
      <c r="T26" s="361"/>
      <c r="U26" s="361"/>
      <c r="V26" s="361" t="str">
        <f t="shared" ref="V26" si="6">V1</f>
        <v>Wash long</v>
      </c>
      <c r="W26" s="361"/>
      <c r="X26" s="361"/>
      <c r="Y26" s="361" t="str">
        <f t="shared" ref="Y26" si="7">Y1</f>
        <v>Wash wide</v>
      </c>
      <c r="Z26" s="361"/>
      <c r="AA26" s="361"/>
    </row>
    <row r="27" spans="1:27" x14ac:dyDescent="0.25">
      <c r="A27" s="361" t="str">
        <f t="shared" ref="A27:P40" si="8">A2</f>
        <v>n</v>
      </c>
      <c r="B27" s="361" t="s">
        <v>78</v>
      </c>
      <c r="C27" s="361" t="str">
        <f>C2</f>
        <v>time</v>
      </c>
      <c r="D27" s="361" t="str">
        <f t="shared" si="0"/>
        <v>n</v>
      </c>
      <c r="E27" s="361" t="s">
        <v>78</v>
      </c>
      <c r="F27" s="361" t="str">
        <f t="shared" ref="F27:G27" si="9">F2</f>
        <v>time</v>
      </c>
      <c r="G27" s="361" t="str">
        <f t="shared" si="9"/>
        <v>n</v>
      </c>
      <c r="H27" s="361" t="s">
        <v>78</v>
      </c>
      <c r="I27" s="361" t="str">
        <f t="shared" ref="I27:J27" si="10">I2</f>
        <v>time</v>
      </c>
      <c r="J27" s="361" t="str">
        <f t="shared" si="10"/>
        <v>n</v>
      </c>
      <c r="K27" s="361" t="s">
        <v>78</v>
      </c>
      <c r="L27" s="361" t="str">
        <f t="shared" ref="L27:M27" si="11">L2</f>
        <v>time</v>
      </c>
      <c r="M27" s="361" t="str">
        <f t="shared" si="11"/>
        <v>n</v>
      </c>
      <c r="N27" s="361" t="s">
        <v>78</v>
      </c>
      <c r="O27" s="361" t="str">
        <f t="shared" ref="O27:P27" si="12">O2</f>
        <v>time</v>
      </c>
      <c r="P27" s="361" t="str">
        <f t="shared" si="12"/>
        <v>n</v>
      </c>
      <c r="Q27" s="361" t="s">
        <v>78</v>
      </c>
      <c r="R27" s="361" t="str">
        <f t="shared" ref="R27:Y39" si="13">R2</f>
        <v>time</v>
      </c>
      <c r="S27" s="361" t="str">
        <f t="shared" si="13"/>
        <v>n</v>
      </c>
      <c r="T27" s="361" t="s">
        <v>78</v>
      </c>
      <c r="U27" s="361" t="str">
        <f t="shared" ref="U27:V27" si="14">U2</f>
        <v>time</v>
      </c>
      <c r="V27" s="361" t="str">
        <f t="shared" si="14"/>
        <v>n</v>
      </c>
      <c r="W27" s="361" t="s">
        <v>78</v>
      </c>
      <c r="X27" s="361" t="str">
        <f t="shared" ref="X27:Y27" si="15">X2</f>
        <v>time</v>
      </c>
      <c r="Y27" s="361" t="str">
        <f t="shared" si="15"/>
        <v>n</v>
      </c>
      <c r="Z27" s="361" t="s">
        <v>78</v>
      </c>
      <c r="AA27" s="361" t="str">
        <f t="shared" ref="AA27" si="16">AA2</f>
        <v>time</v>
      </c>
    </row>
    <row r="28" spans="1:27" x14ac:dyDescent="0.25">
      <c r="A28" s="361">
        <f t="shared" si="8"/>
        <v>32</v>
      </c>
      <c r="B28" s="361">
        <f>A3*B3</f>
        <v>31744</v>
      </c>
      <c r="C28" s="361">
        <f>C3/B28</f>
        <v>1.2628780241935482E-9</v>
      </c>
      <c r="D28" s="361">
        <f t="shared" si="8"/>
        <v>32</v>
      </c>
      <c r="E28" s="361">
        <f t="shared" ref="E28:E36" si="17">D3*E3</f>
        <v>31744</v>
      </c>
      <c r="F28" s="361">
        <f t="shared" ref="C28:AA40" si="18">F3/E28</f>
        <v>9.9001281081989262E-10</v>
      </c>
      <c r="G28" s="361">
        <f t="shared" si="8"/>
        <v>6</v>
      </c>
      <c r="H28" s="361">
        <f t="shared" ref="H28:H37" si="19">G3*H3</f>
        <v>180</v>
      </c>
      <c r="I28" s="361">
        <f t="shared" si="18"/>
        <v>5.3056907407407406E-8</v>
      </c>
      <c r="J28" s="361">
        <f t="shared" si="8"/>
        <v>18</v>
      </c>
      <c r="K28" s="361">
        <f t="shared" ref="K28:K40" si="20">J3*K3</f>
        <v>450</v>
      </c>
      <c r="L28" s="361">
        <f t="shared" si="18"/>
        <v>4.6887555555555553E-8</v>
      </c>
      <c r="M28" s="361">
        <f t="shared" si="8"/>
        <v>16</v>
      </c>
      <c r="N28" s="361">
        <f t="shared" ref="N28:N39" si="21">M3*N3</f>
        <v>608</v>
      </c>
      <c r="O28" s="361">
        <f t="shared" si="18"/>
        <v>3.7990624999999995E-8</v>
      </c>
      <c r="P28" s="361">
        <f t="shared" si="8"/>
        <v>18</v>
      </c>
      <c r="Q28" s="361">
        <f t="shared" ref="Q28:Q39" si="22">P3*Q3</f>
        <v>918</v>
      </c>
      <c r="R28" s="361">
        <f t="shared" si="18"/>
        <v>2.0080791575889617E-8</v>
      </c>
      <c r="S28" s="361">
        <f t="shared" si="13"/>
        <v>27</v>
      </c>
      <c r="T28" s="361">
        <f t="shared" ref="T28:T39" si="23">S3*T3</f>
        <v>2106</v>
      </c>
      <c r="U28" s="361">
        <f t="shared" si="18"/>
        <v>1.4395283317505539E-8</v>
      </c>
      <c r="V28" s="361">
        <f t="shared" si="13"/>
        <v>258</v>
      </c>
      <c r="W28" s="361">
        <f t="shared" ref="W28:W35" si="24">V3*W3</f>
        <v>363264</v>
      </c>
      <c r="X28" s="361">
        <f t="shared" si="18"/>
        <v>3.5384550446323703E-9</v>
      </c>
      <c r="Y28" s="361">
        <f t="shared" si="13"/>
        <v>258</v>
      </c>
      <c r="Z28" s="361">
        <f t="shared" ref="Z28:Z35" si="25">Y3*Z3</f>
        <v>394224</v>
      </c>
      <c r="AA28" s="361">
        <f t="shared" si="18"/>
        <v>1.7766253027043845E-9</v>
      </c>
    </row>
    <row r="29" spans="1:27" x14ac:dyDescent="0.25">
      <c r="A29" s="361">
        <f t="shared" si="8"/>
        <v>64</v>
      </c>
      <c r="B29" s="361">
        <f>A4*B4</f>
        <v>258048</v>
      </c>
      <c r="C29" s="361">
        <f t="shared" si="18"/>
        <v>3.3523775938326719E-10</v>
      </c>
      <c r="D29" s="361">
        <f t="shared" si="8"/>
        <v>64</v>
      </c>
      <c r="E29" s="361">
        <f t="shared" si="17"/>
        <v>258048</v>
      </c>
      <c r="F29" s="361">
        <f t="shared" si="18"/>
        <v>1.9967951698908729E-10</v>
      </c>
      <c r="G29" s="361">
        <f t="shared" si="8"/>
        <v>10</v>
      </c>
      <c r="H29" s="361">
        <f t="shared" si="19"/>
        <v>900</v>
      </c>
      <c r="I29" s="361">
        <f t="shared" si="18"/>
        <v>1.4929940740740741E-8</v>
      </c>
      <c r="J29" s="361">
        <f t="shared" si="8"/>
        <v>34</v>
      </c>
      <c r="K29" s="361">
        <f t="shared" si="20"/>
        <v>1666</v>
      </c>
      <c r="L29" s="361">
        <f t="shared" si="18"/>
        <v>1.579751900760304E-8</v>
      </c>
      <c r="M29" s="361">
        <f t="shared" si="8"/>
        <v>24</v>
      </c>
      <c r="N29" s="361">
        <f t="shared" si="21"/>
        <v>1392</v>
      </c>
      <c r="O29" s="361">
        <f t="shared" si="18"/>
        <v>1.1966499042145595E-8</v>
      </c>
      <c r="P29" s="361">
        <f t="shared" si="8"/>
        <v>32</v>
      </c>
      <c r="Q29" s="361">
        <f t="shared" si="22"/>
        <v>3200</v>
      </c>
      <c r="R29" s="361">
        <f t="shared" si="18"/>
        <v>8.5716145833333332E-9</v>
      </c>
      <c r="S29" s="361">
        <f t="shared" si="13"/>
        <v>27</v>
      </c>
      <c r="T29" s="361">
        <f t="shared" si="23"/>
        <v>2106</v>
      </c>
      <c r="U29" s="361">
        <f t="shared" si="18"/>
        <v>1.0651456157011713E-8</v>
      </c>
      <c r="V29" s="361">
        <f t="shared" si="13"/>
        <v>514</v>
      </c>
      <c r="W29" s="361">
        <f t="shared" si="24"/>
        <v>1513216</v>
      </c>
      <c r="X29" s="361">
        <f t="shared" si="18"/>
        <v>5.9393723918682685E-9</v>
      </c>
      <c r="Y29" s="361">
        <f t="shared" si="13"/>
        <v>514</v>
      </c>
      <c r="Z29" s="361">
        <f t="shared" si="25"/>
        <v>1570784</v>
      </c>
      <c r="AA29" s="361">
        <f t="shared" si="18"/>
        <v>2.6144375462613996E-9</v>
      </c>
    </row>
    <row r="30" spans="1:27" x14ac:dyDescent="0.25">
      <c r="A30" s="361">
        <f t="shared" si="8"/>
        <v>128</v>
      </c>
      <c r="B30" s="361">
        <f t="shared" ref="B29:B34" si="26">A5*B5</f>
        <v>2080768</v>
      </c>
      <c r="C30" s="361">
        <f t="shared" si="18"/>
        <v>1.1116824813402231E-10</v>
      </c>
      <c r="D30" s="361">
        <f t="shared" si="8"/>
        <v>128</v>
      </c>
      <c r="E30" s="361">
        <f t="shared" si="17"/>
        <v>2080768</v>
      </c>
      <c r="F30" s="361">
        <f t="shared" si="18"/>
        <v>8.0747749548884502E-11</v>
      </c>
      <c r="G30" s="361">
        <f t="shared" si="8"/>
        <v>18</v>
      </c>
      <c r="H30" s="361">
        <f t="shared" si="19"/>
        <v>5508</v>
      </c>
      <c r="I30" s="361">
        <f t="shared" si="18"/>
        <v>6.5726397966594051E-9</v>
      </c>
      <c r="J30" s="361">
        <f t="shared" si="8"/>
        <v>66</v>
      </c>
      <c r="K30" s="361">
        <f t="shared" si="20"/>
        <v>6402</v>
      </c>
      <c r="L30" s="361">
        <f t="shared" si="18"/>
        <v>1.0078048526502134E-8</v>
      </c>
      <c r="M30" s="361">
        <f t="shared" si="8"/>
        <v>72</v>
      </c>
      <c r="N30" s="361">
        <f t="shared" si="21"/>
        <v>15336</v>
      </c>
      <c r="O30" s="361">
        <f t="shared" si="18"/>
        <v>7.4365979829594854E-9</v>
      </c>
      <c r="P30" s="361">
        <f t="shared" si="8"/>
        <v>50</v>
      </c>
      <c r="Q30" s="361">
        <f t="shared" si="22"/>
        <v>8250</v>
      </c>
      <c r="R30" s="361">
        <f t="shared" si="18"/>
        <v>6.3399070707070714E-9</v>
      </c>
      <c r="S30" s="361">
        <f t="shared" si="13"/>
        <v>64</v>
      </c>
      <c r="T30" s="361">
        <f t="shared" si="23"/>
        <v>13056</v>
      </c>
      <c r="U30" s="361">
        <f t="shared" si="18"/>
        <v>8.514118668300653E-9</v>
      </c>
      <c r="V30" s="361">
        <f t="shared" si="13"/>
        <v>1026</v>
      </c>
      <c r="W30" s="361">
        <f t="shared" si="24"/>
        <v>6172416</v>
      </c>
      <c r="X30" s="361">
        <f t="shared" si="18"/>
        <v>5.6637411779547372E-9</v>
      </c>
      <c r="Y30" s="361">
        <f t="shared" si="13"/>
        <v>1026</v>
      </c>
      <c r="Z30" s="361">
        <f t="shared" si="25"/>
        <v>6270912</v>
      </c>
      <c r="AA30" s="361">
        <f t="shared" si="18"/>
        <v>3.7422945817131544E-9</v>
      </c>
    </row>
    <row r="31" spans="1:27" x14ac:dyDescent="0.25">
      <c r="A31" s="361">
        <f t="shared" si="8"/>
        <v>256</v>
      </c>
      <c r="B31" s="361">
        <f t="shared" si="26"/>
        <v>16711680</v>
      </c>
      <c r="C31" s="361">
        <f t="shared" si="18"/>
        <v>5.0302742353451804E-11</v>
      </c>
      <c r="D31" s="361">
        <f t="shared" si="8"/>
        <v>256</v>
      </c>
      <c r="E31" s="361">
        <f t="shared" si="17"/>
        <v>16711680</v>
      </c>
      <c r="F31" s="361">
        <f t="shared" si="18"/>
        <v>3.9883382959303512E-11</v>
      </c>
      <c r="G31" s="361">
        <f t="shared" si="8"/>
        <v>34</v>
      </c>
      <c r="H31" s="361">
        <f t="shared" si="19"/>
        <v>38148</v>
      </c>
      <c r="I31" s="361">
        <f t="shared" si="18"/>
        <v>4.4305599245045619E-9</v>
      </c>
      <c r="J31" s="361">
        <f t="shared" si="8"/>
        <v>130</v>
      </c>
      <c r="K31" s="361">
        <f t="shared" si="20"/>
        <v>25090</v>
      </c>
      <c r="L31" s="361">
        <f t="shared" si="18"/>
        <v>7.9801514547628535E-9</v>
      </c>
      <c r="M31" s="361">
        <f t="shared" si="8"/>
        <v>99</v>
      </c>
      <c r="N31" s="361">
        <f t="shared" si="21"/>
        <v>29106</v>
      </c>
      <c r="O31" s="361">
        <f t="shared" si="18"/>
        <v>6.295322842941891E-9</v>
      </c>
      <c r="P31" s="361">
        <f t="shared" si="8"/>
        <v>147</v>
      </c>
      <c r="Q31" s="361">
        <f t="shared" si="22"/>
        <v>76146</v>
      </c>
      <c r="R31" s="361">
        <f t="shared" si="18"/>
        <v>7.7075048809742681E-9</v>
      </c>
      <c r="S31" s="361">
        <f t="shared" si="13"/>
        <v>125</v>
      </c>
      <c r="T31" s="361">
        <f t="shared" si="23"/>
        <v>52500</v>
      </c>
      <c r="U31" s="361">
        <f t="shared" si="18"/>
        <v>6.2208761904761908E-9</v>
      </c>
      <c r="V31" s="361">
        <f t="shared" si="13"/>
        <v>2050</v>
      </c>
      <c r="W31" s="361">
        <f t="shared" si="24"/>
        <v>24928000</v>
      </c>
      <c r="X31" s="361">
        <f t="shared" si="18"/>
        <v>5.5683167522464702E-9</v>
      </c>
      <c r="Y31" s="361">
        <f t="shared" si="13"/>
        <v>2050</v>
      </c>
      <c r="Z31" s="361">
        <f t="shared" si="25"/>
        <v>25059200</v>
      </c>
      <c r="AA31" s="361">
        <f t="shared" si="18"/>
        <v>3.9312228642574377E-9</v>
      </c>
    </row>
    <row r="32" spans="1:27" x14ac:dyDescent="0.25">
      <c r="A32" s="361">
        <f t="shared" si="8"/>
        <v>512</v>
      </c>
      <c r="B32" s="361">
        <f t="shared" si="26"/>
        <v>133955584</v>
      </c>
      <c r="C32" s="361">
        <f t="shared" si="18"/>
        <v>3.7182374320929141E-11</v>
      </c>
      <c r="D32" s="361">
        <f t="shared" si="8"/>
        <v>512</v>
      </c>
      <c r="E32" s="361">
        <f t="shared" si="17"/>
        <v>133955584</v>
      </c>
      <c r="F32" s="361">
        <f t="shared" si="18"/>
        <v>2.9950151238189521E-11</v>
      </c>
      <c r="G32" s="361">
        <f t="shared" si="8"/>
        <v>66</v>
      </c>
      <c r="H32" s="361">
        <f t="shared" si="19"/>
        <v>283140</v>
      </c>
      <c r="I32" s="361">
        <f t="shared" si="18"/>
        <v>3.9495184949730408E-9</v>
      </c>
      <c r="J32" s="361">
        <f t="shared" si="8"/>
        <v>258</v>
      </c>
      <c r="K32" s="361">
        <f t="shared" si="20"/>
        <v>99330</v>
      </c>
      <c r="L32" s="361">
        <f t="shared" si="18"/>
        <v>7.846011611127892E-9</v>
      </c>
      <c r="M32" s="361">
        <f t="shared" si="8"/>
        <v>256</v>
      </c>
      <c r="N32" s="361">
        <f t="shared" si="21"/>
        <v>211968</v>
      </c>
      <c r="O32" s="361">
        <f t="shared" si="18"/>
        <v>6.2165515549516906E-9</v>
      </c>
      <c r="P32" s="361">
        <f t="shared" si="8"/>
        <v>243</v>
      </c>
      <c r="Q32" s="361">
        <f t="shared" si="22"/>
        <v>214326</v>
      </c>
      <c r="R32" s="361">
        <f t="shared" si="18"/>
        <v>6.8916821415351682E-9</v>
      </c>
      <c r="S32" s="361">
        <f t="shared" si="13"/>
        <v>216</v>
      </c>
      <c r="T32" s="361">
        <f t="shared" si="23"/>
        <v>162000</v>
      </c>
      <c r="U32" s="361">
        <f t="shared" si="18"/>
        <v>8.5357201646090539E-9</v>
      </c>
      <c r="V32" s="361">
        <f t="shared" si="13"/>
        <v>4098</v>
      </c>
      <c r="W32" s="361">
        <f t="shared" si="24"/>
        <v>100187904</v>
      </c>
      <c r="X32" s="361">
        <f t="shared" si="18"/>
        <v>5.782940290543124E-9</v>
      </c>
      <c r="Y32" s="361">
        <f t="shared" si="13"/>
        <v>4098</v>
      </c>
      <c r="Z32" s="361">
        <f t="shared" si="25"/>
        <v>100187904</v>
      </c>
      <c r="AA32" s="361">
        <f t="shared" si="18"/>
        <v>5.7771844393510814E-9</v>
      </c>
    </row>
    <row r="33" spans="1:27" x14ac:dyDescent="0.25">
      <c r="A33" s="361">
        <f t="shared" si="8"/>
        <v>1024</v>
      </c>
      <c r="B33" s="361">
        <f t="shared" si="26"/>
        <v>1072693248</v>
      </c>
      <c r="C33" s="361">
        <f t="shared" si="18"/>
        <v>1.8142123453855596E-11</v>
      </c>
      <c r="D33" s="361">
        <f t="shared" si="8"/>
        <v>1024</v>
      </c>
      <c r="E33" s="361">
        <f t="shared" si="17"/>
        <v>1072693248</v>
      </c>
      <c r="F33" s="361">
        <f t="shared" si="18"/>
        <v>1.3502741838829958E-11</v>
      </c>
      <c r="G33" s="361">
        <f t="shared" si="8"/>
        <v>130</v>
      </c>
      <c r="H33" s="361">
        <f t="shared" si="19"/>
        <v>2180100</v>
      </c>
      <c r="I33" s="361">
        <f t="shared" si="18"/>
        <v>4.2887008241212179E-9</v>
      </c>
      <c r="J33" s="361">
        <f t="shared" si="8"/>
        <v>514</v>
      </c>
      <c r="K33" s="361">
        <f t="shared" si="20"/>
        <v>395266</v>
      </c>
      <c r="L33" s="361">
        <f t="shared" si="18"/>
        <v>7.4766022543468601E-9</v>
      </c>
      <c r="M33" s="361">
        <f t="shared" si="8"/>
        <v>575</v>
      </c>
      <c r="N33" s="361">
        <f t="shared" si="21"/>
        <v>1121250</v>
      </c>
      <c r="O33" s="361">
        <f t="shared" si="18"/>
        <v>5.0924741731698261E-9</v>
      </c>
      <c r="P33" s="361">
        <f t="shared" si="8"/>
        <v>432</v>
      </c>
      <c r="Q33" s="361">
        <f t="shared" si="22"/>
        <v>694656</v>
      </c>
      <c r="R33" s="361">
        <f t="shared" si="18"/>
        <v>7.3293687810945281E-9</v>
      </c>
      <c r="S33" s="361">
        <f t="shared" si="13"/>
        <v>512</v>
      </c>
      <c r="T33" s="361">
        <f t="shared" si="23"/>
        <v>946176</v>
      </c>
      <c r="U33" s="361">
        <f t="shared" si="18"/>
        <v>7.2121677150974028E-9</v>
      </c>
      <c r="V33" s="361">
        <f t="shared" si="13"/>
        <v>8194</v>
      </c>
      <c r="W33" s="361">
        <f t="shared" si="24"/>
        <v>401702656</v>
      </c>
      <c r="X33" s="361">
        <f t="shared" si="18"/>
        <v>5.4948188675489691E-9</v>
      </c>
      <c r="Y33" s="361">
        <f t="shared" si="13"/>
        <v>8194</v>
      </c>
      <c r="Z33" s="361">
        <f t="shared" si="25"/>
        <v>400653824</v>
      </c>
      <c r="AA33" s="361">
        <f t="shared" si="18"/>
        <v>7.4335660569326474E-9</v>
      </c>
    </row>
    <row r="34" spans="1:27" x14ac:dyDescent="0.25">
      <c r="A34" s="361">
        <f t="shared" si="8"/>
        <v>2048</v>
      </c>
      <c r="B34" s="361">
        <f t="shared" si="26"/>
        <v>8585740288</v>
      </c>
      <c r="C34" s="361">
        <f t="shared" si="18"/>
        <v>8.9042875087721272E-12</v>
      </c>
      <c r="D34" s="361">
        <f t="shared" si="8"/>
        <v>2048</v>
      </c>
      <c r="E34" s="361">
        <f t="shared" si="17"/>
        <v>8585740288</v>
      </c>
      <c r="F34" s="361">
        <f t="shared" si="18"/>
        <v>6.8199360842348365E-12</v>
      </c>
      <c r="G34" s="361">
        <f t="shared" si="8"/>
        <v>258</v>
      </c>
      <c r="H34" s="361">
        <f t="shared" si="19"/>
        <v>17106948</v>
      </c>
      <c r="I34" s="361">
        <f t="shared" si="18"/>
        <v>3.3402997035668388E-9</v>
      </c>
      <c r="J34" s="361">
        <f t="shared" si="8"/>
        <v>1026</v>
      </c>
      <c r="K34" s="361">
        <f t="shared" si="20"/>
        <v>1576962</v>
      </c>
      <c r="L34" s="361">
        <f t="shared" si="18"/>
        <v>7.4118251845425993E-9</v>
      </c>
      <c r="M34" s="361">
        <f t="shared" si="8"/>
        <v>1152</v>
      </c>
      <c r="N34" s="361">
        <f t="shared" si="21"/>
        <v>4637952</v>
      </c>
      <c r="O34" s="361">
        <f t="shared" si="18"/>
        <v>6.5691207383488811E-9</v>
      </c>
      <c r="P34" s="361">
        <f t="shared" si="8"/>
        <v>1024</v>
      </c>
      <c r="Q34" s="361">
        <f t="shared" si="22"/>
        <v>3981312</v>
      </c>
      <c r="R34" s="361">
        <f t="shared" si="18"/>
        <v>8.8329592522933796E-9</v>
      </c>
      <c r="S34" s="361">
        <f t="shared" si="13"/>
        <v>1000</v>
      </c>
      <c r="T34" s="361">
        <f t="shared" si="23"/>
        <v>3690000</v>
      </c>
      <c r="U34" s="361">
        <f t="shared" si="18"/>
        <v>8.4590334236675702E-9</v>
      </c>
      <c r="V34" s="361">
        <f t="shared" si="13"/>
        <v>16386</v>
      </c>
      <c r="W34" s="361">
        <f t="shared" si="24"/>
        <v>1608711936</v>
      </c>
      <c r="X34" s="361">
        <f t="shared" si="18"/>
        <v>3.539175166120812E-9</v>
      </c>
      <c r="Y34" s="361">
        <f t="shared" si="13"/>
        <v>16386</v>
      </c>
      <c r="Z34" s="361">
        <f t="shared" si="25"/>
        <v>1602419712</v>
      </c>
      <c r="AA34" s="361">
        <f t="shared" si="18"/>
        <v>8.0868950269128981E-9</v>
      </c>
    </row>
    <row r="35" spans="1:27" x14ac:dyDescent="0.25">
      <c r="A35" s="361">
        <f t="shared" ref="A35" si="27">A10</f>
        <v>4096</v>
      </c>
      <c r="B35" s="361">
        <f t="shared" ref="B35:B36" si="28">A10*B10</f>
        <v>68702699520</v>
      </c>
      <c r="C35" s="361">
        <f t="shared" ref="C35:C36" si="29">C10/B35</f>
        <v>5.2055450877281627E-12</v>
      </c>
      <c r="D35" s="361">
        <f t="shared" si="8"/>
        <v>4096</v>
      </c>
      <c r="E35" s="361">
        <f t="shared" si="17"/>
        <v>68702699520</v>
      </c>
      <c r="F35" s="361">
        <f t="shared" si="18"/>
        <v>3.9624110149279525E-12</v>
      </c>
      <c r="G35" s="361">
        <f t="shared" si="8"/>
        <v>514</v>
      </c>
      <c r="H35" s="361">
        <f t="shared" si="19"/>
        <v>135532548</v>
      </c>
      <c r="I35" s="361">
        <f t="shared" si="18"/>
        <v>4.3656057190533056E-9</v>
      </c>
      <c r="J35" s="361">
        <f t="shared" si="8"/>
        <v>2050</v>
      </c>
      <c r="K35" s="361">
        <f t="shared" si="20"/>
        <v>6299650</v>
      </c>
      <c r="L35" s="361">
        <f t="shared" si="18"/>
        <v>7.6828553967283901E-9</v>
      </c>
      <c r="M35" s="361">
        <f t="shared" si="8"/>
        <v>2205</v>
      </c>
      <c r="N35" s="361">
        <f t="shared" si="21"/>
        <v>17348940</v>
      </c>
      <c r="O35" s="361">
        <f t="shared" si="18"/>
        <v>5.8555738852056666E-9</v>
      </c>
      <c r="P35" s="361">
        <f t="shared" si="8"/>
        <v>2205</v>
      </c>
      <c r="Q35" s="361">
        <f t="shared" si="22"/>
        <v>18707220</v>
      </c>
      <c r="R35" s="361">
        <f t="shared" si="18"/>
        <v>1.0662834990982091E-8</v>
      </c>
      <c r="S35" s="361">
        <f t="shared" si="13"/>
        <v>2197</v>
      </c>
      <c r="T35" s="361">
        <f t="shared" si="23"/>
        <v>18164796</v>
      </c>
      <c r="U35" s="361">
        <f t="shared" si="18"/>
        <v>9.1649804379856525E-9</v>
      </c>
      <c r="V35" s="361">
        <f t="shared" si="13"/>
        <v>32770</v>
      </c>
      <c r="W35" s="361">
        <f t="shared" si="24"/>
        <v>6438649600</v>
      </c>
      <c r="X35" s="361">
        <f t="shared" si="18"/>
        <v>5.4903645219850663E-9</v>
      </c>
      <c r="Y35" s="361">
        <f t="shared" si="13"/>
        <v>32770</v>
      </c>
      <c r="Z35" s="361">
        <f t="shared" si="25"/>
        <v>6409287680</v>
      </c>
      <c r="AA35" s="361">
        <f t="shared" si="18"/>
        <v>1.6290265816247459E-8</v>
      </c>
    </row>
    <row r="36" spans="1:27" x14ac:dyDescent="0.25">
      <c r="A36" s="361">
        <f t="shared" ref="A36" si="30">A11</f>
        <v>8192</v>
      </c>
      <c r="B36" s="361">
        <f t="shared" si="28"/>
        <v>549688705024</v>
      </c>
      <c r="C36" s="361">
        <f t="shared" si="29"/>
        <v>3.0819019040835147E-12</v>
      </c>
      <c r="D36" s="361">
        <f t="shared" si="8"/>
        <v>8192</v>
      </c>
      <c r="E36" s="361">
        <f t="shared" si="17"/>
        <v>549688705024</v>
      </c>
      <c r="F36" s="361">
        <f t="shared" si="18"/>
        <v>2.4024264180742234E-12</v>
      </c>
      <c r="G36" s="361">
        <f t="shared" si="8"/>
        <v>1026</v>
      </c>
      <c r="H36" s="361">
        <f t="shared" si="19"/>
        <v>1078992900</v>
      </c>
      <c r="I36" s="361">
        <f t="shared" si="18"/>
        <v>5.6683289266005987E-9</v>
      </c>
      <c r="J36" s="361">
        <f t="shared" si="8"/>
        <v>4098</v>
      </c>
      <c r="K36" s="361">
        <f t="shared" si="20"/>
        <v>25182210</v>
      </c>
      <c r="L36" s="361">
        <f t="shared" si="18"/>
        <v>7.6882052846036955E-9</v>
      </c>
      <c r="M36" s="361">
        <f t="shared" si="8"/>
        <v>4096</v>
      </c>
      <c r="N36" s="361">
        <f t="shared" si="21"/>
        <v>60784640</v>
      </c>
      <c r="O36" s="361">
        <f t="shared" si="18"/>
        <v>5.9256581925960253E-9</v>
      </c>
      <c r="P36" s="361">
        <f t="shared" si="8"/>
        <v>3920</v>
      </c>
      <c r="Q36" s="361">
        <f t="shared" si="22"/>
        <v>59709440</v>
      </c>
      <c r="R36" s="361">
        <f t="shared" si="18"/>
        <v>1.1772984863588294E-8</v>
      </c>
      <c r="S36" s="361">
        <f t="shared" si="13"/>
        <v>4096</v>
      </c>
      <c r="T36" s="361">
        <f t="shared" si="23"/>
        <v>63897600</v>
      </c>
      <c r="U36" s="361">
        <f t="shared" si="18"/>
        <v>9.133697248931623E-9</v>
      </c>
      <c r="V36" s="361">
        <f t="shared" si="13"/>
        <v>65538</v>
      </c>
      <c r="W36" s="361">
        <f t="shared" ref="W36" si="31">V11*W11</f>
        <v>25762201344</v>
      </c>
      <c r="X36" s="361">
        <f t="shared" ref="X36" si="32">X11/W36</f>
        <v>6.5073114066671377E-9</v>
      </c>
      <c r="Y36" s="361"/>
      <c r="Z36" s="361"/>
      <c r="AA36" s="361"/>
    </row>
    <row r="37" spans="1:27" x14ac:dyDescent="0.25">
      <c r="A37" s="361"/>
      <c r="B37" s="361"/>
      <c r="C37" s="361"/>
      <c r="D37" s="361"/>
      <c r="E37" s="361"/>
      <c r="F37" s="361"/>
      <c r="G37" s="361">
        <f t="shared" si="8"/>
        <v>2050</v>
      </c>
      <c r="H37" s="361">
        <f t="shared" si="19"/>
        <v>8610922500</v>
      </c>
      <c r="I37" s="361">
        <f t="shared" si="18"/>
        <v>5.9527884497857222E-9</v>
      </c>
      <c r="J37" s="361">
        <f t="shared" si="8"/>
        <v>8194</v>
      </c>
      <c r="K37" s="361">
        <f t="shared" si="20"/>
        <v>100696066</v>
      </c>
      <c r="L37" s="361">
        <f t="shared" si="18"/>
        <v>7.6957160703113616E-9</v>
      </c>
      <c r="M37" s="361">
        <f t="shared" si="8"/>
        <v>9100</v>
      </c>
      <c r="N37" s="361">
        <f t="shared" si="21"/>
        <v>306306000</v>
      </c>
      <c r="O37" s="361">
        <f t="shared" si="18"/>
        <v>6.4111052346346461E-9</v>
      </c>
      <c r="P37" s="361">
        <f t="shared" si="8"/>
        <v>8214</v>
      </c>
      <c r="Q37" s="361">
        <f t="shared" si="22"/>
        <v>264104742</v>
      </c>
      <c r="R37" s="361">
        <f t="shared" si="18"/>
        <v>1.3577984146910925E-8</v>
      </c>
      <c r="S37" s="361">
        <f t="shared" si="13"/>
        <v>8000</v>
      </c>
      <c r="T37" s="361">
        <f t="shared" si="23"/>
        <v>246240000</v>
      </c>
      <c r="U37" s="361">
        <f t="shared" si="18"/>
        <v>9.5486652588260767E-9</v>
      </c>
      <c r="V37" s="361"/>
      <c r="W37" s="361"/>
      <c r="X37" s="361"/>
      <c r="Y37" s="361"/>
      <c r="Z37" s="361"/>
      <c r="AA37" s="361"/>
    </row>
    <row r="38" spans="1:27" x14ac:dyDescent="0.25">
      <c r="A38" s="361"/>
      <c r="B38" s="361"/>
      <c r="C38" s="361"/>
      <c r="D38" s="361"/>
      <c r="E38" s="361"/>
      <c r="F38" s="361"/>
      <c r="G38" s="361"/>
      <c r="H38" s="361"/>
      <c r="I38" s="361"/>
      <c r="J38" s="361">
        <f t="shared" si="8"/>
        <v>16386</v>
      </c>
      <c r="K38" s="361">
        <f t="shared" si="20"/>
        <v>402718722</v>
      </c>
      <c r="L38" s="361">
        <f t="shared" si="18"/>
        <v>7.8298652659444346E-9</v>
      </c>
      <c r="M38" s="361">
        <f t="shared" si="8"/>
        <v>15488</v>
      </c>
      <c r="N38" s="361">
        <f t="shared" si="21"/>
        <v>893920896</v>
      </c>
      <c r="O38" s="361">
        <f t="shared" si="18"/>
        <v>6.2791201008759807E-9</v>
      </c>
      <c r="P38" s="361">
        <f t="shared" si="8"/>
        <v>16807</v>
      </c>
      <c r="Q38" s="361">
        <f t="shared" si="22"/>
        <v>1111783050</v>
      </c>
      <c r="R38" s="361">
        <f t="shared" si="18"/>
        <v>1.5484825629124917E-8</v>
      </c>
      <c r="S38" s="361">
        <f t="shared" si="13"/>
        <v>15625</v>
      </c>
      <c r="T38" s="361">
        <f t="shared" si="23"/>
        <v>946875000</v>
      </c>
      <c r="U38" s="361">
        <f t="shared" si="18"/>
        <v>1.1418613861386138E-8</v>
      </c>
      <c r="V38" s="361"/>
      <c r="W38" s="361"/>
      <c r="X38" s="361"/>
      <c r="Y38" s="361"/>
      <c r="Z38" s="361"/>
      <c r="AA38" s="361"/>
    </row>
    <row r="39" spans="1:27" x14ac:dyDescent="0.25">
      <c r="A39" s="361"/>
      <c r="B39" s="361"/>
      <c r="C39" s="361"/>
      <c r="D39" s="361"/>
      <c r="E39" s="361"/>
      <c r="F39" s="361"/>
      <c r="G39" s="361"/>
      <c r="H39" s="361"/>
      <c r="I39" s="361"/>
      <c r="J39" s="361">
        <f t="shared" si="8"/>
        <v>32770</v>
      </c>
      <c r="K39" s="361">
        <f t="shared" si="20"/>
        <v>1610743810</v>
      </c>
      <c r="L39" s="361">
        <f t="shared" si="18"/>
        <v>7.9825646926848444E-9</v>
      </c>
      <c r="M39" s="361">
        <f t="shared" si="8"/>
        <v>30589</v>
      </c>
      <c r="N39" s="361">
        <f t="shared" si="21"/>
        <v>3526422276</v>
      </c>
      <c r="O39" s="361">
        <f>O14/N39</f>
        <v>1.2179577478750402E-8</v>
      </c>
      <c r="P39" s="361">
        <f t="shared" si="8"/>
        <v>32768</v>
      </c>
      <c r="Q39" s="361">
        <f t="shared" si="22"/>
        <v>4242538496</v>
      </c>
      <c r="R39" s="361">
        <f t="shared" si="18"/>
        <v>2.4823738609787896E-8</v>
      </c>
      <c r="S39" s="361">
        <f t="shared" si="13"/>
        <v>32768</v>
      </c>
      <c r="T39" s="361">
        <f t="shared" si="23"/>
        <v>4193255424</v>
      </c>
      <c r="U39" s="361">
        <f t="shared" si="18"/>
        <v>2.0416682984934875E-8</v>
      </c>
      <c r="V39" s="361"/>
      <c r="W39" s="361"/>
      <c r="X39" s="361"/>
      <c r="Y39" s="361"/>
      <c r="Z39" s="361"/>
      <c r="AA39" s="361"/>
    </row>
    <row r="40" spans="1:27" x14ac:dyDescent="0.25">
      <c r="A40" s="361"/>
      <c r="B40" s="361"/>
      <c r="C40" s="361"/>
      <c r="D40" s="361"/>
      <c r="E40" s="361"/>
      <c r="F40" s="361"/>
      <c r="G40" s="361"/>
      <c r="H40" s="361"/>
      <c r="I40" s="361"/>
      <c r="J40" s="361">
        <f t="shared" si="8"/>
        <v>65538</v>
      </c>
      <c r="K40" s="361">
        <f t="shared" si="20"/>
        <v>6442713090</v>
      </c>
      <c r="L40" s="361">
        <f t="shared" si="18"/>
        <v>1.2778276095275671E-8</v>
      </c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61"/>
    </row>
    <row r="41" spans="1:27" x14ac:dyDescent="0.25">
      <c r="A41" s="361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</row>
    <row r="42" spans="1:27" x14ac:dyDescent="0.25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361"/>
    </row>
    <row r="43" spans="1:27" x14ac:dyDescent="0.25">
      <c r="A43" s="361" t="str">
        <f>A27</f>
        <v>n</v>
      </c>
      <c r="B43" s="361" t="str">
        <f>C27</f>
        <v>time</v>
      </c>
      <c r="C43" s="361" t="str">
        <f>D27</f>
        <v>n</v>
      </c>
      <c r="D43" s="361" t="str">
        <f>F27</f>
        <v>time</v>
      </c>
      <c r="E43" s="361" t="str">
        <f>G27</f>
        <v>n</v>
      </c>
      <c r="F43" s="361" t="str">
        <f>I27</f>
        <v>time</v>
      </c>
      <c r="G43" s="361" t="str">
        <f>J27</f>
        <v>n</v>
      </c>
      <c r="H43" s="361" t="str">
        <f>L27</f>
        <v>time</v>
      </c>
      <c r="I43" s="361" t="str">
        <f>M27</f>
        <v>n</v>
      </c>
      <c r="J43" s="361" t="str">
        <f>O27</f>
        <v>time</v>
      </c>
      <c r="K43" s="361" t="str">
        <f>P27</f>
        <v>n</v>
      </c>
      <c r="L43" s="361" t="str">
        <f>R27</f>
        <v>time</v>
      </c>
      <c r="M43" s="361" t="str">
        <f>S27</f>
        <v>n</v>
      </c>
      <c r="N43" s="361" t="str">
        <f>U27</f>
        <v>time</v>
      </c>
      <c r="O43" s="361" t="str">
        <f>V27</f>
        <v>n</v>
      </c>
      <c r="P43" s="361" t="str">
        <f>X27</f>
        <v>time</v>
      </c>
      <c r="Q43" s="361" t="str">
        <f>Y27</f>
        <v>n</v>
      </c>
      <c r="R43" s="361" t="str">
        <f>AA27</f>
        <v>time</v>
      </c>
      <c r="AA43" s="361"/>
    </row>
    <row r="44" spans="1:27" x14ac:dyDescent="0.25">
      <c r="A44" s="361">
        <f t="shared" ref="A44:A58" si="33">A28</f>
        <v>32</v>
      </c>
      <c r="B44" s="361">
        <f t="shared" ref="B44:C44" si="34">C28</f>
        <v>1.2628780241935482E-9</v>
      </c>
      <c r="C44" s="361">
        <f t="shared" si="34"/>
        <v>32</v>
      </c>
      <c r="D44" s="361">
        <f t="shared" ref="D44:E44" si="35">F28</f>
        <v>9.9001281081989262E-10</v>
      </c>
      <c r="E44" s="361">
        <f t="shared" si="35"/>
        <v>6</v>
      </c>
      <c r="F44" s="361">
        <f t="shared" ref="F44:G44" si="36">I28</f>
        <v>5.3056907407407406E-8</v>
      </c>
      <c r="G44" s="361">
        <f t="shared" si="36"/>
        <v>18</v>
      </c>
      <c r="H44" s="361">
        <f t="shared" ref="H44:I44" si="37">L28</f>
        <v>4.6887555555555553E-8</v>
      </c>
      <c r="I44" s="361">
        <f t="shared" si="37"/>
        <v>16</v>
      </c>
      <c r="J44" s="361">
        <f t="shared" ref="J44:K44" si="38">O28</f>
        <v>3.7990624999999995E-8</v>
      </c>
      <c r="K44" s="361">
        <f t="shared" si="38"/>
        <v>18</v>
      </c>
      <c r="L44" s="361">
        <f t="shared" ref="L44:M44" si="39">R28</f>
        <v>2.0080791575889617E-8</v>
      </c>
      <c r="M44" s="361">
        <f t="shared" si="39"/>
        <v>27</v>
      </c>
      <c r="N44" s="361">
        <f t="shared" ref="N44:O44" si="40">U28</f>
        <v>1.4395283317505539E-8</v>
      </c>
      <c r="O44" s="361">
        <f t="shared" si="40"/>
        <v>258</v>
      </c>
      <c r="P44" s="361">
        <f t="shared" ref="P44:Q44" si="41">X28</f>
        <v>3.5384550446323703E-9</v>
      </c>
      <c r="Q44" s="361">
        <f t="shared" si="41"/>
        <v>258</v>
      </c>
      <c r="R44" s="361">
        <f t="shared" ref="R44:R58" si="42">AA28</f>
        <v>1.7766253027043845E-9</v>
      </c>
      <c r="S44" s="361"/>
      <c r="T44" s="361"/>
      <c r="U44" s="361"/>
      <c r="V44" s="361"/>
      <c r="W44" s="361"/>
      <c r="X44" s="361"/>
      <c r="Y44" s="361"/>
      <c r="Z44" s="361"/>
      <c r="AA44" s="361"/>
    </row>
    <row r="45" spans="1:27" x14ac:dyDescent="0.25">
      <c r="A45" s="361">
        <f t="shared" si="33"/>
        <v>64</v>
      </c>
      <c r="B45" s="361">
        <f t="shared" ref="B45:C45" si="43">C29</f>
        <v>3.3523775938326719E-10</v>
      </c>
      <c r="C45" s="361">
        <f t="shared" si="43"/>
        <v>64</v>
      </c>
      <c r="D45" s="361">
        <f t="shared" ref="D45:E45" si="44">F29</f>
        <v>1.9967951698908729E-10</v>
      </c>
      <c r="E45" s="361">
        <f t="shared" si="44"/>
        <v>10</v>
      </c>
      <c r="F45" s="361">
        <f t="shared" ref="F45:G45" si="45">I29</f>
        <v>1.4929940740740741E-8</v>
      </c>
      <c r="G45" s="361">
        <f t="shared" si="45"/>
        <v>34</v>
      </c>
      <c r="H45" s="361">
        <f t="shared" ref="H45:I45" si="46">L29</f>
        <v>1.579751900760304E-8</v>
      </c>
      <c r="I45" s="361">
        <f t="shared" si="46"/>
        <v>24</v>
      </c>
      <c r="J45" s="361">
        <f t="shared" ref="J45:K45" si="47">O29</f>
        <v>1.1966499042145595E-8</v>
      </c>
      <c r="K45" s="361">
        <f t="shared" si="47"/>
        <v>32</v>
      </c>
      <c r="L45" s="361">
        <f t="shared" ref="L45:M45" si="48">R29</f>
        <v>8.5716145833333332E-9</v>
      </c>
      <c r="M45" s="361">
        <f t="shared" si="48"/>
        <v>27</v>
      </c>
      <c r="N45" s="361">
        <f t="shared" ref="N45:O45" si="49">U29</f>
        <v>1.0651456157011713E-8</v>
      </c>
      <c r="O45" s="361">
        <f t="shared" si="49"/>
        <v>514</v>
      </c>
      <c r="P45" s="361">
        <f t="shared" ref="P45:Q45" si="50">X29</f>
        <v>5.9393723918682685E-9</v>
      </c>
      <c r="Q45" s="361">
        <f t="shared" si="50"/>
        <v>514</v>
      </c>
      <c r="R45" s="361">
        <f t="shared" si="42"/>
        <v>2.6144375462613996E-9</v>
      </c>
    </row>
    <row r="46" spans="1:27" x14ac:dyDescent="0.25">
      <c r="A46" s="361">
        <f t="shared" si="33"/>
        <v>128</v>
      </c>
      <c r="B46" s="361">
        <f t="shared" ref="B46:C46" si="51">C30</f>
        <v>1.1116824813402231E-10</v>
      </c>
      <c r="C46" s="361">
        <f t="shared" si="51"/>
        <v>128</v>
      </c>
      <c r="D46" s="361">
        <f t="shared" ref="D46:E46" si="52">F30</f>
        <v>8.0747749548884502E-11</v>
      </c>
      <c r="E46" s="361">
        <f t="shared" si="52"/>
        <v>18</v>
      </c>
      <c r="F46" s="361">
        <f t="shared" ref="F46:G46" si="53">I30</f>
        <v>6.5726397966594051E-9</v>
      </c>
      <c r="G46" s="361">
        <f t="shared" si="53"/>
        <v>66</v>
      </c>
      <c r="H46" s="361">
        <f t="shared" ref="H46:I46" si="54">L30</f>
        <v>1.0078048526502134E-8</v>
      </c>
      <c r="I46" s="361">
        <f t="shared" si="54"/>
        <v>72</v>
      </c>
      <c r="J46" s="361">
        <f t="shared" ref="J46:K46" si="55">O30</f>
        <v>7.4365979829594854E-9</v>
      </c>
      <c r="K46" s="361">
        <f t="shared" si="55"/>
        <v>50</v>
      </c>
      <c r="L46" s="361">
        <f t="shared" ref="L46:M46" si="56">R30</f>
        <v>6.3399070707070714E-9</v>
      </c>
      <c r="M46" s="361">
        <f t="shared" si="56"/>
        <v>64</v>
      </c>
      <c r="N46" s="361">
        <f t="shared" ref="N46:O46" si="57">U30</f>
        <v>8.514118668300653E-9</v>
      </c>
      <c r="O46" s="361">
        <f t="shared" si="57"/>
        <v>1026</v>
      </c>
      <c r="P46" s="361">
        <f t="shared" ref="P46:Q46" si="58">X30</f>
        <v>5.6637411779547372E-9</v>
      </c>
      <c r="Q46" s="361">
        <f t="shared" si="58"/>
        <v>1026</v>
      </c>
      <c r="R46" s="361">
        <f t="shared" si="42"/>
        <v>3.7422945817131544E-9</v>
      </c>
    </row>
    <row r="47" spans="1:27" x14ac:dyDescent="0.25">
      <c r="A47" s="361">
        <f t="shared" si="33"/>
        <v>256</v>
      </c>
      <c r="B47" s="361">
        <f t="shared" ref="B47:C47" si="59">C31</f>
        <v>5.0302742353451804E-11</v>
      </c>
      <c r="C47" s="361">
        <f t="shared" si="59"/>
        <v>256</v>
      </c>
      <c r="D47" s="361">
        <f t="shared" ref="D47:E47" si="60">F31</f>
        <v>3.9883382959303512E-11</v>
      </c>
      <c r="E47" s="361">
        <f t="shared" si="60"/>
        <v>34</v>
      </c>
      <c r="F47" s="361">
        <f t="shared" ref="F47:G47" si="61">I31</f>
        <v>4.4305599245045619E-9</v>
      </c>
      <c r="G47" s="361">
        <f t="shared" si="61"/>
        <v>130</v>
      </c>
      <c r="H47" s="361">
        <f t="shared" ref="H47:I47" si="62">L31</f>
        <v>7.9801514547628535E-9</v>
      </c>
      <c r="I47" s="361">
        <f t="shared" si="62"/>
        <v>99</v>
      </c>
      <c r="J47" s="361">
        <f t="shared" ref="J47:K47" si="63">O31</f>
        <v>6.295322842941891E-9</v>
      </c>
      <c r="K47" s="361">
        <f t="shared" si="63"/>
        <v>147</v>
      </c>
      <c r="L47" s="361">
        <f t="shared" ref="L47:M47" si="64">R31</f>
        <v>7.7075048809742681E-9</v>
      </c>
      <c r="M47" s="361">
        <f t="shared" si="64"/>
        <v>125</v>
      </c>
      <c r="N47" s="361">
        <f t="shared" ref="N47:O47" si="65">U31</f>
        <v>6.2208761904761908E-9</v>
      </c>
      <c r="O47" s="361">
        <f t="shared" si="65"/>
        <v>2050</v>
      </c>
      <c r="P47" s="361">
        <f t="shared" ref="P47:Q47" si="66">X31</f>
        <v>5.5683167522464702E-9</v>
      </c>
      <c r="Q47" s="361">
        <f t="shared" si="66"/>
        <v>2050</v>
      </c>
      <c r="R47" s="361">
        <f t="shared" si="42"/>
        <v>3.9312228642574377E-9</v>
      </c>
    </row>
    <row r="48" spans="1:27" x14ac:dyDescent="0.25">
      <c r="A48" s="361">
        <f t="shared" si="33"/>
        <v>512</v>
      </c>
      <c r="B48" s="361">
        <f t="shared" ref="B48:C48" si="67">C32</f>
        <v>3.7182374320929141E-11</v>
      </c>
      <c r="C48" s="361">
        <f t="shared" si="67"/>
        <v>512</v>
      </c>
      <c r="D48" s="361">
        <f t="shared" ref="D48:E48" si="68">F32</f>
        <v>2.9950151238189521E-11</v>
      </c>
      <c r="E48" s="361">
        <f t="shared" si="68"/>
        <v>66</v>
      </c>
      <c r="F48" s="361">
        <f t="shared" ref="F48:G48" si="69">I32</f>
        <v>3.9495184949730408E-9</v>
      </c>
      <c r="G48" s="361">
        <f t="shared" si="69"/>
        <v>258</v>
      </c>
      <c r="H48" s="361">
        <f t="shared" ref="H48:I48" si="70">L32</f>
        <v>7.846011611127892E-9</v>
      </c>
      <c r="I48" s="361">
        <f t="shared" si="70"/>
        <v>256</v>
      </c>
      <c r="J48" s="361">
        <f t="shared" ref="J48:K48" si="71">O32</f>
        <v>6.2165515549516906E-9</v>
      </c>
      <c r="K48" s="361">
        <f t="shared" si="71"/>
        <v>243</v>
      </c>
      <c r="L48" s="361">
        <f t="shared" ref="L48:M48" si="72">R32</f>
        <v>6.8916821415351682E-9</v>
      </c>
      <c r="M48" s="361">
        <f t="shared" si="72"/>
        <v>216</v>
      </c>
      <c r="N48" s="361">
        <f t="shared" ref="N48:O48" si="73">U32</f>
        <v>8.5357201646090539E-9</v>
      </c>
      <c r="O48" s="361">
        <f t="shared" si="73"/>
        <v>4098</v>
      </c>
      <c r="P48" s="361">
        <f t="shared" ref="P48:Q48" si="74">X32</f>
        <v>5.782940290543124E-9</v>
      </c>
      <c r="Q48" s="361">
        <f t="shared" si="74"/>
        <v>4098</v>
      </c>
      <c r="R48" s="361">
        <f t="shared" si="42"/>
        <v>5.7771844393510814E-9</v>
      </c>
    </row>
    <row r="49" spans="1:18" x14ac:dyDescent="0.25">
      <c r="A49" s="361">
        <f t="shared" si="33"/>
        <v>1024</v>
      </c>
      <c r="B49" s="361">
        <f t="shared" ref="B49:C49" si="75">C33</f>
        <v>1.8142123453855596E-11</v>
      </c>
      <c r="C49" s="361">
        <f t="shared" si="75"/>
        <v>1024</v>
      </c>
      <c r="D49" s="361">
        <f t="shared" ref="D49:E49" si="76">F33</f>
        <v>1.3502741838829958E-11</v>
      </c>
      <c r="E49" s="361">
        <f t="shared" si="76"/>
        <v>130</v>
      </c>
      <c r="F49" s="361">
        <f t="shared" ref="F49:G49" si="77">I33</f>
        <v>4.2887008241212179E-9</v>
      </c>
      <c r="G49" s="361">
        <f t="shared" si="77"/>
        <v>514</v>
      </c>
      <c r="H49" s="361">
        <f t="shared" ref="H49:I49" si="78">L33</f>
        <v>7.4766022543468601E-9</v>
      </c>
      <c r="I49" s="361">
        <f t="shared" si="78"/>
        <v>575</v>
      </c>
      <c r="J49" s="361">
        <f t="shared" ref="J49:K49" si="79">O33</f>
        <v>5.0924741731698261E-9</v>
      </c>
      <c r="K49" s="361">
        <f t="shared" si="79"/>
        <v>432</v>
      </c>
      <c r="L49" s="361">
        <f t="shared" ref="L49:M49" si="80">R33</f>
        <v>7.3293687810945281E-9</v>
      </c>
      <c r="M49" s="361">
        <f t="shared" si="80"/>
        <v>512</v>
      </c>
      <c r="N49" s="361">
        <f t="shared" ref="N49:O49" si="81">U33</f>
        <v>7.2121677150974028E-9</v>
      </c>
      <c r="O49" s="361">
        <f t="shared" si="81"/>
        <v>8194</v>
      </c>
      <c r="P49" s="361">
        <f t="shared" ref="P49:Q49" si="82">X33</f>
        <v>5.4948188675489691E-9</v>
      </c>
      <c r="Q49" s="361">
        <f t="shared" si="82"/>
        <v>8194</v>
      </c>
      <c r="R49" s="361">
        <f t="shared" si="42"/>
        <v>7.4335660569326474E-9</v>
      </c>
    </row>
    <row r="50" spans="1:18" x14ac:dyDescent="0.25">
      <c r="A50" s="361">
        <f t="shared" si="33"/>
        <v>2048</v>
      </c>
      <c r="B50" s="361">
        <f t="shared" ref="B50:C50" si="83">C34</f>
        <v>8.9042875087721272E-12</v>
      </c>
      <c r="C50" s="361">
        <f t="shared" si="83"/>
        <v>2048</v>
      </c>
      <c r="D50" s="361">
        <f t="shared" ref="D50:E50" si="84">F34</f>
        <v>6.8199360842348365E-12</v>
      </c>
      <c r="E50" s="361">
        <f t="shared" si="84"/>
        <v>258</v>
      </c>
      <c r="F50" s="361">
        <f t="shared" ref="F50:G50" si="85">I34</f>
        <v>3.3402997035668388E-9</v>
      </c>
      <c r="G50" s="361">
        <f t="shared" si="85"/>
        <v>1026</v>
      </c>
      <c r="H50" s="361">
        <f t="shared" ref="H50:I50" si="86">L34</f>
        <v>7.4118251845425993E-9</v>
      </c>
      <c r="I50" s="361">
        <f t="shared" si="86"/>
        <v>1152</v>
      </c>
      <c r="J50" s="361">
        <f t="shared" ref="J50:K50" si="87">O34</f>
        <v>6.5691207383488811E-9</v>
      </c>
      <c r="K50" s="361">
        <f t="shared" si="87"/>
        <v>1024</v>
      </c>
      <c r="L50" s="361">
        <f t="shared" ref="L50:M50" si="88">R34</f>
        <v>8.8329592522933796E-9</v>
      </c>
      <c r="M50" s="361">
        <f t="shared" si="88"/>
        <v>1000</v>
      </c>
      <c r="N50" s="361">
        <f t="shared" ref="N50:O50" si="89">U34</f>
        <v>8.4590334236675702E-9</v>
      </c>
      <c r="O50" s="361">
        <f t="shared" si="89"/>
        <v>16386</v>
      </c>
      <c r="P50" s="361">
        <f t="shared" ref="P50:Q50" si="90">X34</f>
        <v>3.539175166120812E-9</v>
      </c>
      <c r="Q50" s="361">
        <f t="shared" si="90"/>
        <v>16386</v>
      </c>
      <c r="R50" s="361">
        <f t="shared" si="42"/>
        <v>8.0868950269128981E-9</v>
      </c>
    </row>
    <row r="51" spans="1:18" x14ac:dyDescent="0.25">
      <c r="A51" s="361">
        <f t="shared" si="33"/>
        <v>4096</v>
      </c>
      <c r="B51" s="361">
        <f t="shared" ref="B51:C51" si="91">C35</f>
        <v>5.2055450877281627E-12</v>
      </c>
      <c r="C51" s="361">
        <f t="shared" si="91"/>
        <v>4096</v>
      </c>
      <c r="D51" s="361">
        <f t="shared" ref="D51:E51" si="92">F35</f>
        <v>3.9624110149279525E-12</v>
      </c>
      <c r="E51" s="361">
        <f t="shared" si="92"/>
        <v>514</v>
      </c>
      <c r="F51" s="361">
        <f t="shared" ref="F51:G51" si="93">I35</f>
        <v>4.3656057190533056E-9</v>
      </c>
      <c r="G51" s="361">
        <f t="shared" si="93"/>
        <v>2050</v>
      </c>
      <c r="H51" s="361">
        <f t="shared" ref="H51:I51" si="94">L35</f>
        <v>7.6828553967283901E-9</v>
      </c>
      <c r="I51" s="361">
        <f t="shared" si="94"/>
        <v>2205</v>
      </c>
      <c r="J51" s="361">
        <f t="shared" ref="J51:K51" si="95">O35</f>
        <v>5.8555738852056666E-9</v>
      </c>
      <c r="K51" s="361">
        <f t="shared" si="95"/>
        <v>2205</v>
      </c>
      <c r="L51" s="361">
        <f t="shared" ref="L51:M51" si="96">R35</f>
        <v>1.0662834990982091E-8</v>
      </c>
      <c r="M51" s="361">
        <f t="shared" si="96"/>
        <v>2197</v>
      </c>
      <c r="N51" s="361">
        <f t="shared" ref="N51:O51" si="97">U35</f>
        <v>9.1649804379856525E-9</v>
      </c>
      <c r="O51" s="361">
        <f t="shared" si="97"/>
        <v>32770</v>
      </c>
      <c r="P51" s="361">
        <f t="shared" ref="P51:Q51" si="98">X35</f>
        <v>5.4903645219850663E-9</v>
      </c>
      <c r="Q51" s="361">
        <f t="shared" si="98"/>
        <v>32770</v>
      </c>
      <c r="R51" s="361">
        <f t="shared" si="42"/>
        <v>1.6290265816247459E-8</v>
      </c>
    </row>
    <row r="52" spans="1:18" x14ac:dyDescent="0.25">
      <c r="A52" s="361">
        <f t="shared" si="33"/>
        <v>8192</v>
      </c>
      <c r="B52" s="361">
        <f t="shared" ref="B52:C52" si="99">C36</f>
        <v>3.0819019040835147E-12</v>
      </c>
      <c r="C52" s="361">
        <f t="shared" si="99"/>
        <v>8192</v>
      </c>
      <c r="D52" s="361">
        <f t="shared" ref="D52:E52" si="100">F36</f>
        <v>2.4024264180742234E-12</v>
      </c>
      <c r="E52" s="361">
        <f t="shared" si="100"/>
        <v>1026</v>
      </c>
      <c r="F52" s="361">
        <f t="shared" ref="F52:G52" si="101">I36</f>
        <v>5.6683289266005987E-9</v>
      </c>
      <c r="G52" s="361">
        <f t="shared" si="101"/>
        <v>4098</v>
      </c>
      <c r="H52" s="361">
        <f t="shared" ref="H52:I52" si="102">L36</f>
        <v>7.6882052846036955E-9</v>
      </c>
      <c r="I52" s="361">
        <f t="shared" si="102"/>
        <v>4096</v>
      </c>
      <c r="J52" s="361">
        <f t="shared" ref="J52:K52" si="103">O36</f>
        <v>5.9256581925960253E-9</v>
      </c>
      <c r="K52" s="361">
        <f t="shared" si="103"/>
        <v>3920</v>
      </c>
      <c r="L52" s="361">
        <f t="shared" ref="L52:M52" si="104">R36</f>
        <v>1.1772984863588294E-8</v>
      </c>
      <c r="M52" s="361">
        <f t="shared" si="104"/>
        <v>4096</v>
      </c>
      <c r="N52" s="361">
        <f t="shared" ref="N52:O52" si="105">U36</f>
        <v>9.133697248931623E-9</v>
      </c>
      <c r="O52" s="361">
        <f t="shared" si="105"/>
        <v>65538</v>
      </c>
      <c r="P52" s="361">
        <f t="shared" ref="P52:Q52" si="106">X36</f>
        <v>6.5073114066671377E-9</v>
      </c>
      <c r="Q52" s="361">
        <f t="shared" si="106"/>
        <v>0</v>
      </c>
      <c r="R52" s="361">
        <f t="shared" si="42"/>
        <v>0</v>
      </c>
    </row>
    <row r="53" spans="1:18" x14ac:dyDescent="0.25">
      <c r="A53" s="361">
        <f t="shared" si="33"/>
        <v>0</v>
      </c>
      <c r="B53" s="361">
        <f t="shared" ref="B53:C53" si="107">C37</f>
        <v>0</v>
      </c>
      <c r="C53" s="361">
        <f t="shared" si="107"/>
        <v>0</v>
      </c>
      <c r="D53" s="361">
        <f t="shared" ref="D53:E53" si="108">F37</f>
        <v>0</v>
      </c>
      <c r="E53" s="361">
        <f t="shared" si="108"/>
        <v>2050</v>
      </c>
      <c r="F53" s="361">
        <f t="shared" ref="F53:G53" si="109">I37</f>
        <v>5.9527884497857222E-9</v>
      </c>
      <c r="G53" s="361">
        <f t="shared" si="109"/>
        <v>8194</v>
      </c>
      <c r="H53" s="361">
        <f t="shared" ref="H53:I53" si="110">L37</f>
        <v>7.6957160703113616E-9</v>
      </c>
      <c r="I53" s="361">
        <f t="shared" si="110"/>
        <v>9100</v>
      </c>
      <c r="J53" s="361">
        <f t="shared" ref="J53:K53" si="111">O37</f>
        <v>6.4111052346346461E-9</v>
      </c>
      <c r="K53" s="361">
        <f t="shared" si="111"/>
        <v>8214</v>
      </c>
      <c r="L53" s="361">
        <f t="shared" ref="L53:M53" si="112">R37</f>
        <v>1.3577984146910925E-8</v>
      </c>
      <c r="M53" s="361">
        <f t="shared" si="112"/>
        <v>8000</v>
      </c>
      <c r="N53" s="361">
        <f t="shared" ref="N53:O53" si="113">U37</f>
        <v>9.5486652588260767E-9</v>
      </c>
      <c r="O53" s="361">
        <f t="shared" si="113"/>
        <v>0</v>
      </c>
      <c r="P53" s="361">
        <f t="shared" ref="P53:Q53" si="114">X37</f>
        <v>0</v>
      </c>
      <c r="Q53" s="361">
        <f t="shared" si="114"/>
        <v>0</v>
      </c>
      <c r="R53" s="361">
        <f t="shared" si="42"/>
        <v>0</v>
      </c>
    </row>
    <row r="54" spans="1:18" x14ac:dyDescent="0.25">
      <c r="A54" s="361">
        <f t="shared" si="33"/>
        <v>0</v>
      </c>
      <c r="B54" s="361">
        <f t="shared" ref="B54:C54" si="115">C38</f>
        <v>0</v>
      </c>
      <c r="C54" s="361">
        <f t="shared" si="115"/>
        <v>0</v>
      </c>
      <c r="D54" s="361">
        <f t="shared" ref="D54:E54" si="116">F38</f>
        <v>0</v>
      </c>
      <c r="E54" s="361">
        <f t="shared" si="116"/>
        <v>0</v>
      </c>
      <c r="F54" s="361">
        <f t="shared" ref="F54:G54" si="117">I38</f>
        <v>0</v>
      </c>
      <c r="G54" s="361">
        <f t="shared" si="117"/>
        <v>16386</v>
      </c>
      <c r="H54" s="361">
        <f t="shared" ref="H54:I54" si="118">L38</f>
        <v>7.8298652659444346E-9</v>
      </c>
      <c r="I54" s="361">
        <f t="shared" si="118"/>
        <v>15488</v>
      </c>
      <c r="J54" s="361">
        <f t="shared" ref="J54:K54" si="119">O38</f>
        <v>6.2791201008759807E-9</v>
      </c>
      <c r="K54" s="361">
        <f t="shared" si="119"/>
        <v>16807</v>
      </c>
      <c r="L54" s="361">
        <f t="shared" ref="L54:M54" si="120">R38</f>
        <v>1.5484825629124917E-8</v>
      </c>
      <c r="M54" s="361">
        <f t="shared" si="120"/>
        <v>15625</v>
      </c>
      <c r="N54" s="361">
        <f t="shared" ref="N54:O54" si="121">U38</f>
        <v>1.1418613861386138E-8</v>
      </c>
      <c r="O54" s="361">
        <f t="shared" si="121"/>
        <v>0</v>
      </c>
      <c r="P54" s="361">
        <f t="shared" ref="P54:Q54" si="122">X38</f>
        <v>0</v>
      </c>
      <c r="Q54" s="361">
        <f t="shared" si="122"/>
        <v>0</v>
      </c>
      <c r="R54" s="361">
        <f t="shared" si="42"/>
        <v>0</v>
      </c>
    </row>
    <row r="55" spans="1:18" x14ac:dyDescent="0.25">
      <c r="A55" s="361">
        <f t="shared" si="33"/>
        <v>0</v>
      </c>
      <c r="B55" s="361">
        <f t="shared" ref="B55:C55" si="123">C39</f>
        <v>0</v>
      </c>
      <c r="C55" s="361">
        <f t="shared" si="123"/>
        <v>0</v>
      </c>
      <c r="D55" s="361">
        <f t="shared" ref="D55:E55" si="124">F39</f>
        <v>0</v>
      </c>
      <c r="E55" s="361">
        <f t="shared" si="124"/>
        <v>0</v>
      </c>
      <c r="F55" s="361">
        <f t="shared" ref="F55:G55" si="125">I39</f>
        <v>0</v>
      </c>
      <c r="G55" s="361">
        <f t="shared" si="125"/>
        <v>32770</v>
      </c>
      <c r="H55" s="361">
        <f t="shared" ref="H55:I55" si="126">L39</f>
        <v>7.9825646926848444E-9</v>
      </c>
      <c r="I55" s="361">
        <f t="shared" si="126"/>
        <v>30589</v>
      </c>
      <c r="J55" s="361">
        <f t="shared" ref="J55:K55" si="127">O39</f>
        <v>1.2179577478750402E-8</v>
      </c>
      <c r="K55" s="361">
        <f t="shared" si="127"/>
        <v>32768</v>
      </c>
      <c r="L55" s="361">
        <f t="shared" ref="L55:M55" si="128">R39</f>
        <v>2.4823738609787896E-8</v>
      </c>
      <c r="M55" s="361">
        <f t="shared" si="128"/>
        <v>32768</v>
      </c>
      <c r="N55" s="361">
        <f t="shared" ref="N55:O55" si="129">U39</f>
        <v>2.0416682984934875E-8</v>
      </c>
      <c r="O55" s="361">
        <f t="shared" si="129"/>
        <v>0</v>
      </c>
      <c r="P55" s="361">
        <f t="shared" ref="P55:Q55" si="130">X39</f>
        <v>0</v>
      </c>
      <c r="Q55" s="361">
        <f t="shared" si="130"/>
        <v>0</v>
      </c>
      <c r="R55" s="361">
        <f t="shared" si="42"/>
        <v>0</v>
      </c>
    </row>
    <row r="56" spans="1:18" x14ac:dyDescent="0.25">
      <c r="A56" s="361">
        <f t="shared" si="33"/>
        <v>0</v>
      </c>
      <c r="B56" s="361">
        <f t="shared" ref="B56:C56" si="131">C40</f>
        <v>0</v>
      </c>
      <c r="C56" s="361">
        <f t="shared" si="131"/>
        <v>0</v>
      </c>
      <c r="D56" s="361">
        <f t="shared" ref="D56:E56" si="132">F40</f>
        <v>0</v>
      </c>
      <c r="E56" s="361">
        <f t="shared" si="132"/>
        <v>0</v>
      </c>
      <c r="F56" s="361">
        <f t="shared" ref="F56:G56" si="133">I40</f>
        <v>0</v>
      </c>
      <c r="G56" s="361">
        <f t="shared" si="133"/>
        <v>65538</v>
      </c>
      <c r="H56" s="361">
        <f t="shared" ref="H56:I56" si="134">L40</f>
        <v>1.2778276095275671E-8</v>
      </c>
      <c r="I56" s="361">
        <f t="shared" si="134"/>
        <v>0</v>
      </c>
      <c r="J56" s="361">
        <f t="shared" ref="J56:K56" si="135">O40</f>
        <v>0</v>
      </c>
      <c r="K56" s="361">
        <f t="shared" si="135"/>
        <v>0</v>
      </c>
      <c r="L56" s="361">
        <f t="shared" ref="L56:M56" si="136">R40</f>
        <v>0</v>
      </c>
      <c r="M56" s="361">
        <f t="shared" si="136"/>
        <v>0</v>
      </c>
      <c r="N56" s="361">
        <f t="shared" ref="N56:O56" si="137">U40</f>
        <v>0</v>
      </c>
      <c r="O56" s="361">
        <f t="shared" si="137"/>
        <v>0</v>
      </c>
      <c r="P56" s="361">
        <f t="shared" ref="P56:Q56" si="138">X40</f>
        <v>0</v>
      </c>
      <c r="Q56" s="361">
        <f t="shared" si="138"/>
        <v>0</v>
      </c>
      <c r="R56" s="361">
        <f t="shared" si="42"/>
        <v>0</v>
      </c>
    </row>
    <row r="57" spans="1:18" x14ac:dyDescent="0.25">
      <c r="A57" s="361">
        <f t="shared" si="33"/>
        <v>0</v>
      </c>
      <c r="B57" s="361">
        <f t="shared" ref="B57:C57" si="139">C41</f>
        <v>0</v>
      </c>
      <c r="C57" s="361">
        <f t="shared" si="139"/>
        <v>0</v>
      </c>
      <c r="D57" s="361">
        <f t="shared" ref="D57:E57" si="140">F41</f>
        <v>0</v>
      </c>
      <c r="E57" s="361">
        <f t="shared" si="140"/>
        <v>0</v>
      </c>
      <c r="F57" s="361">
        <f t="shared" ref="F57:G57" si="141">I41</f>
        <v>0</v>
      </c>
      <c r="G57" s="361">
        <f t="shared" si="141"/>
        <v>0</v>
      </c>
      <c r="H57" s="361">
        <f t="shared" ref="H57:I57" si="142">L41</f>
        <v>0</v>
      </c>
      <c r="I57" s="361">
        <f t="shared" si="142"/>
        <v>0</v>
      </c>
      <c r="J57" s="361">
        <f t="shared" ref="J57:K57" si="143">O41</f>
        <v>0</v>
      </c>
      <c r="K57" s="361">
        <f t="shared" si="143"/>
        <v>0</v>
      </c>
      <c r="L57" s="361">
        <f t="shared" ref="L57:M57" si="144">R41</f>
        <v>0</v>
      </c>
      <c r="M57" s="361">
        <f t="shared" si="144"/>
        <v>0</v>
      </c>
      <c r="N57" s="361">
        <f t="shared" ref="N57:O57" si="145">U41</f>
        <v>0</v>
      </c>
      <c r="O57" s="361">
        <f t="shared" si="145"/>
        <v>0</v>
      </c>
      <c r="P57" s="361">
        <f t="shared" ref="P57:Q57" si="146">X41</f>
        <v>0</v>
      </c>
      <c r="Q57" s="361">
        <f t="shared" si="146"/>
        <v>0</v>
      </c>
      <c r="R57" s="361">
        <f t="shared" si="42"/>
        <v>0</v>
      </c>
    </row>
    <row r="58" spans="1:18" x14ac:dyDescent="0.25">
      <c r="A58" s="361">
        <f t="shared" si="33"/>
        <v>0</v>
      </c>
      <c r="B58" s="361">
        <f t="shared" ref="B58:C58" si="147">C42</f>
        <v>0</v>
      </c>
      <c r="C58" s="361">
        <f t="shared" si="147"/>
        <v>0</v>
      </c>
      <c r="D58" s="361">
        <f t="shared" ref="D58:E58" si="148">F42</f>
        <v>0</v>
      </c>
      <c r="E58" s="361">
        <f t="shared" si="148"/>
        <v>0</v>
      </c>
      <c r="F58" s="361">
        <f t="shared" ref="F58:G58" si="149">I42</f>
        <v>0</v>
      </c>
      <c r="G58" s="361">
        <f t="shared" si="149"/>
        <v>0</v>
      </c>
      <c r="H58" s="361">
        <f t="shared" ref="H58:I58" si="150">L42</f>
        <v>0</v>
      </c>
      <c r="I58" s="361">
        <f t="shared" si="150"/>
        <v>0</v>
      </c>
      <c r="J58" s="361">
        <f t="shared" ref="J58:K58" si="151">O42</f>
        <v>0</v>
      </c>
      <c r="K58" s="361">
        <f t="shared" si="151"/>
        <v>0</v>
      </c>
      <c r="L58" s="361">
        <f t="shared" ref="L58:M58" si="152">R42</f>
        <v>0</v>
      </c>
      <c r="M58" s="361">
        <f t="shared" si="152"/>
        <v>0</v>
      </c>
      <c r="N58" s="361">
        <f t="shared" ref="N58:O58" si="153">U42</f>
        <v>0</v>
      </c>
      <c r="O58" s="361">
        <f t="shared" si="153"/>
        <v>0</v>
      </c>
      <c r="P58" s="361">
        <f t="shared" ref="P58:Q58" si="154">X42</f>
        <v>0</v>
      </c>
      <c r="Q58" s="361">
        <f t="shared" si="154"/>
        <v>0</v>
      </c>
      <c r="R58" s="361">
        <f t="shared" si="42"/>
        <v>0</v>
      </c>
    </row>
  </sheetData>
  <mergeCells count="9">
    <mergeCell ref="S1:U1"/>
    <mergeCell ref="V1:X1"/>
    <mergeCell ref="Y1:AA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A60" sqref="A60"/>
    </sheetView>
  </sheetViews>
  <sheetFormatPr defaultRowHeight="15" x14ac:dyDescent="0.25"/>
  <cols>
    <col min="2" max="3" width="12" bestFit="1" customWidth="1"/>
    <col min="18" max="18" width="11" bestFit="1" customWidth="1"/>
  </cols>
  <sheetData>
    <row r="1" spans="1:27" x14ac:dyDescent="0.25">
      <c r="A1" s="363" t="s">
        <v>38</v>
      </c>
      <c r="B1" s="363"/>
      <c r="C1" s="363"/>
      <c r="D1" s="363" t="s">
        <v>41</v>
      </c>
      <c r="E1" s="363"/>
      <c r="F1" s="363"/>
      <c r="G1" s="363" t="s">
        <v>48</v>
      </c>
      <c r="H1" s="363"/>
      <c r="I1" s="363"/>
      <c r="J1" s="363" t="s">
        <v>42</v>
      </c>
      <c r="K1" s="363"/>
      <c r="L1" s="363"/>
      <c r="M1" s="363" t="s">
        <v>43</v>
      </c>
      <c r="N1" s="363"/>
      <c r="O1" s="363"/>
      <c r="P1" s="363" t="s">
        <v>44</v>
      </c>
      <c r="Q1" s="363"/>
      <c r="R1" s="363"/>
      <c r="S1" s="363" t="s">
        <v>45</v>
      </c>
      <c r="T1" s="363"/>
      <c r="U1" s="363"/>
      <c r="V1" s="363" t="s">
        <v>46</v>
      </c>
      <c r="W1" s="363"/>
      <c r="X1" s="363"/>
      <c r="Y1" s="363" t="s">
        <v>47</v>
      </c>
      <c r="Z1" s="363"/>
      <c r="AA1" s="363"/>
    </row>
    <row r="2" spans="1:27" x14ac:dyDescent="0.25">
      <c r="A2" s="361" t="s">
        <v>0</v>
      </c>
      <c r="B2" s="361" t="s">
        <v>19</v>
      </c>
      <c r="C2" s="361" t="s">
        <v>40</v>
      </c>
      <c r="D2" s="361" t="s">
        <v>0</v>
      </c>
      <c r="E2" s="361" t="s">
        <v>19</v>
      </c>
      <c r="F2" s="361" t="s">
        <v>40</v>
      </c>
      <c r="G2" s="361" t="s">
        <v>0</v>
      </c>
      <c r="H2" s="361" t="s">
        <v>19</v>
      </c>
      <c r="I2" s="361" t="s">
        <v>40</v>
      </c>
      <c r="J2" s="361" t="s">
        <v>0</v>
      </c>
      <c r="K2" s="361" t="s">
        <v>19</v>
      </c>
      <c r="L2" s="361" t="s">
        <v>40</v>
      </c>
      <c r="M2" s="361" t="s">
        <v>0</v>
      </c>
      <c r="N2" s="361" t="s">
        <v>19</v>
      </c>
      <c r="O2" s="361" t="s">
        <v>40</v>
      </c>
      <c r="P2" s="361" t="s">
        <v>0</v>
      </c>
      <c r="Q2" s="361" t="s">
        <v>19</v>
      </c>
      <c r="R2" s="361" t="s">
        <v>40</v>
      </c>
      <c r="S2" s="361" t="s">
        <v>0</v>
      </c>
      <c r="T2" s="361" t="s">
        <v>19</v>
      </c>
      <c r="U2" s="361" t="s">
        <v>40</v>
      </c>
      <c r="V2" s="361" t="s">
        <v>0</v>
      </c>
      <c r="W2" s="361" t="s">
        <v>19</v>
      </c>
      <c r="X2" s="361" t="s">
        <v>40</v>
      </c>
      <c r="Y2" s="361" t="s">
        <v>0</v>
      </c>
      <c r="Z2" s="361" t="s">
        <v>19</v>
      </c>
      <c r="AA2" s="361" t="s">
        <v>40</v>
      </c>
    </row>
    <row r="3" spans="1:27" x14ac:dyDescent="0.25">
      <c r="A3" s="361">
        <f>CRH!A2</f>
        <v>32</v>
      </c>
      <c r="B3" s="361">
        <f>CRH!B2</f>
        <v>992</v>
      </c>
      <c r="C3" s="361">
        <f>CRH!Y2</f>
        <v>4.1269266666666667E-3</v>
      </c>
      <c r="D3" s="361">
        <f>CRE!A2</f>
        <v>32</v>
      </c>
      <c r="E3" s="361">
        <f>CRE!B2</f>
        <v>992</v>
      </c>
      <c r="F3" s="361">
        <f>CRE!Y2</f>
        <v>3.6588533333333333E-3</v>
      </c>
      <c r="G3" s="361">
        <f>CD!A2</f>
        <v>6</v>
      </c>
      <c r="H3" s="361">
        <f>CD!B2</f>
        <v>30</v>
      </c>
      <c r="I3" s="361">
        <f>CD!Y2</f>
        <v>1.8845066666666667E-4</v>
      </c>
      <c r="J3" s="361">
        <f>AK!A2</f>
        <v>18</v>
      </c>
      <c r="K3" s="361">
        <f>AK!B2</f>
        <v>25</v>
      </c>
      <c r="L3" s="361">
        <f>AK!AB2</f>
        <v>5.7801200000000004E-4</v>
      </c>
      <c r="M3" s="361">
        <f>'GenRmf long'!C2</f>
        <v>16</v>
      </c>
      <c r="N3" s="361">
        <f>'GenRmf long'!D2</f>
        <v>38</v>
      </c>
      <c r="O3" s="361">
        <f>'GenRmf long'!AA2</f>
        <v>5.7523566666666665E-4</v>
      </c>
      <c r="P3" s="361">
        <f>'GenRmf flat'!C2</f>
        <v>18</v>
      </c>
      <c r="Q3" s="361">
        <f>'GenRmf flat'!D2</f>
        <v>51</v>
      </c>
      <c r="R3" s="361">
        <f>'GenRmf flat'!AA2</f>
        <v>6.1021600000000012E-4</v>
      </c>
      <c r="S3" s="361">
        <f>'GenRmf Square'!C2</f>
        <v>27</v>
      </c>
      <c r="T3" s="361">
        <f>'GenRmf Square'!D2</f>
        <v>78</v>
      </c>
      <c r="U3" s="332">
        <f>'GenRmf Square'!AA2</f>
        <v>1.0982799999999999E-3</v>
      </c>
      <c r="V3" s="361">
        <f>'Wash long'!C2</f>
        <v>258</v>
      </c>
      <c r="W3" s="361">
        <f>'Wash long'!D2</f>
        <v>1408</v>
      </c>
      <c r="X3" s="361">
        <f>'Wash long'!AA2</f>
        <v>4.55862E-2</v>
      </c>
      <c r="Y3" s="361">
        <f>'Wash wide'!C2</f>
        <v>258</v>
      </c>
      <c r="Z3" s="361">
        <f>'Wash wide'!D2</f>
        <v>1528</v>
      </c>
      <c r="AA3" s="361">
        <f>'Wash wide'!Z2</f>
        <v>9.8843899999999998E-3</v>
      </c>
    </row>
    <row r="4" spans="1:27" x14ac:dyDescent="0.25">
      <c r="A4" s="361">
        <f>CRH!A3</f>
        <v>64</v>
      </c>
      <c r="B4" s="361">
        <f>CRH!B3</f>
        <v>4032</v>
      </c>
      <c r="C4" s="361">
        <f>CRH!Y3</f>
        <v>2.3131233333333334E-2</v>
      </c>
      <c r="D4" s="361">
        <f>CRE!A3</f>
        <v>64</v>
      </c>
      <c r="E4" s="361">
        <f>CRE!B3</f>
        <v>4032</v>
      </c>
      <c r="F4" s="361">
        <f>CRE!Y3</f>
        <v>1.8231199999999999E-2</v>
      </c>
      <c r="G4" s="361">
        <f>CD!A3</f>
        <v>10</v>
      </c>
      <c r="H4" s="361">
        <f>CD!B3</f>
        <v>90</v>
      </c>
      <c r="I4" s="361">
        <f>CD!Y3</f>
        <v>5.7701233333333328E-4</v>
      </c>
      <c r="J4" s="361">
        <f>AK!A3</f>
        <v>34</v>
      </c>
      <c r="K4" s="361">
        <f>AK!B3</f>
        <v>49</v>
      </c>
      <c r="L4" s="361">
        <f>AK!AB3</f>
        <v>1.5363633333333332E-3</v>
      </c>
      <c r="M4" s="361">
        <f>'GenRmf long'!C3</f>
        <v>24</v>
      </c>
      <c r="N4" s="361">
        <f>'GenRmf long'!D3</f>
        <v>58</v>
      </c>
      <c r="O4" s="361">
        <f>'GenRmf long'!AA3</f>
        <v>7.1060466666666674E-4</v>
      </c>
      <c r="P4" s="361">
        <f>'GenRmf flat'!C3</f>
        <v>32</v>
      </c>
      <c r="Q4" s="361">
        <f>'GenRmf flat'!D3</f>
        <v>100</v>
      </c>
      <c r="R4" s="361">
        <f>'GenRmf flat'!AA3</f>
        <v>1.38123E-3</v>
      </c>
      <c r="S4" s="361">
        <f>'GenRmf Square'!C3</f>
        <v>27</v>
      </c>
      <c r="T4" s="361">
        <f>'GenRmf Square'!D3</f>
        <v>78</v>
      </c>
      <c r="U4" s="332">
        <f>'GenRmf Square'!AA3</f>
        <v>1.07007E-3</v>
      </c>
      <c r="V4" s="361">
        <f>'Wash long'!C3</f>
        <v>514</v>
      </c>
      <c r="W4" s="361">
        <f>'Wash long'!D3</f>
        <v>2944</v>
      </c>
      <c r="X4" s="361">
        <f>'Wash long'!AA3</f>
        <v>0.116387</v>
      </c>
      <c r="Y4" s="361">
        <f>'Wash wide'!C3</f>
        <v>514</v>
      </c>
      <c r="Z4" s="361">
        <f>'Wash wide'!D3</f>
        <v>3056</v>
      </c>
      <c r="AA4" s="361">
        <f>'Wash wide'!Z3</f>
        <v>4.3069933333333331E-2</v>
      </c>
    </row>
    <row r="5" spans="1:27" x14ac:dyDescent="0.25">
      <c r="A5" s="361">
        <f>CRH!A4</f>
        <v>128</v>
      </c>
      <c r="B5" s="361">
        <f>CRH!B4</f>
        <v>16256</v>
      </c>
      <c r="C5" s="361">
        <f>CRH!Y4</f>
        <v>0.11914233333333334</v>
      </c>
      <c r="D5" s="361">
        <f>CRE!A4</f>
        <v>128</v>
      </c>
      <c r="E5" s="361">
        <f>CRE!B4</f>
        <v>16256</v>
      </c>
      <c r="F5" s="361">
        <f>CRE!Y4</f>
        <v>0.10962466666666666</v>
      </c>
      <c r="G5" s="361">
        <f>CD!A4</f>
        <v>18</v>
      </c>
      <c r="H5" s="361">
        <f>CD!B4</f>
        <v>306</v>
      </c>
      <c r="I5" s="361">
        <f>CD!Y4</f>
        <v>1.5009433333333334E-3</v>
      </c>
      <c r="J5" s="361">
        <f>AK!A4</f>
        <v>66</v>
      </c>
      <c r="K5" s="361">
        <f>AK!B4</f>
        <v>97</v>
      </c>
      <c r="L5" s="361">
        <f>AK!AB4</f>
        <v>3.6474166666666664E-3</v>
      </c>
      <c r="M5" s="361">
        <f>'GenRmf long'!C4</f>
        <v>72</v>
      </c>
      <c r="N5" s="361">
        <f>'GenRmf long'!D4</f>
        <v>213</v>
      </c>
      <c r="O5" s="361">
        <f>'GenRmf long'!AA4</f>
        <v>3.7725666666666665E-3</v>
      </c>
      <c r="P5" s="361">
        <f>'GenRmf flat'!C4</f>
        <v>50</v>
      </c>
      <c r="Q5" s="361">
        <f>'GenRmf flat'!D4</f>
        <v>165</v>
      </c>
      <c r="R5" s="361">
        <f>'GenRmf flat'!AA4</f>
        <v>3.1275933333333333E-3</v>
      </c>
      <c r="S5" s="361">
        <f>'GenRmf Square'!C4</f>
        <v>64</v>
      </c>
      <c r="T5" s="361">
        <f>'GenRmf Square'!D4</f>
        <v>204</v>
      </c>
      <c r="U5" s="332">
        <f>'GenRmf Square'!AA4</f>
        <v>4.1868933333333337E-3</v>
      </c>
      <c r="V5" s="361">
        <f>'Wash long'!C4</f>
        <v>1026</v>
      </c>
      <c r="W5" s="361">
        <f>'Wash long'!D4</f>
        <v>6016</v>
      </c>
      <c r="X5" s="361">
        <f>'Wash long'!AA4</f>
        <v>0.33538333333333331</v>
      </c>
      <c r="Y5" s="361">
        <f>'Wash wide'!C4</f>
        <v>1026</v>
      </c>
      <c r="Z5" s="361">
        <f>'Wash wide'!D4</f>
        <v>6112</v>
      </c>
      <c r="AA5" s="361">
        <f>'Wash wide'!Z4</f>
        <v>0.16375833333333334</v>
      </c>
    </row>
    <row r="6" spans="1:27" x14ac:dyDescent="0.25">
      <c r="A6" s="361">
        <f>CRH!A5</f>
        <v>256</v>
      </c>
      <c r="B6" s="361">
        <f>CRH!B5</f>
        <v>65280</v>
      </c>
      <c r="C6" s="361">
        <f>CRH!Y5</f>
        <v>0.76522133333333331</v>
      </c>
      <c r="D6" s="361">
        <f>CRE!A5</f>
        <v>256</v>
      </c>
      <c r="E6" s="361">
        <f>CRE!B5</f>
        <v>65280</v>
      </c>
      <c r="F6" s="361">
        <f>CRE!Y5</f>
        <v>0.67977633333333332</v>
      </c>
      <c r="G6" s="361">
        <f>CD!A5</f>
        <v>34</v>
      </c>
      <c r="H6" s="361">
        <f>CD!B5</f>
        <v>1122</v>
      </c>
      <c r="I6" s="361">
        <f>CD!Y5</f>
        <v>4.7339233333333333E-3</v>
      </c>
      <c r="J6" s="361">
        <f>AK!A5</f>
        <v>130</v>
      </c>
      <c r="K6" s="361">
        <f>AK!B5</f>
        <v>193</v>
      </c>
      <c r="L6" s="361">
        <f>AK!AB5</f>
        <v>1.2470066666666666E-2</v>
      </c>
      <c r="M6" s="361">
        <f>'GenRmf long'!C5</f>
        <v>99</v>
      </c>
      <c r="N6" s="361">
        <f>'GenRmf long'!D5</f>
        <v>294</v>
      </c>
      <c r="O6" s="361">
        <f>'GenRmf long'!AA5</f>
        <v>6.13292E-3</v>
      </c>
      <c r="P6" s="361">
        <f>'GenRmf flat'!C5</f>
        <v>147</v>
      </c>
      <c r="Q6" s="361">
        <f>'GenRmf flat'!D5</f>
        <v>518</v>
      </c>
      <c r="R6" s="361">
        <f>'GenRmf flat'!AA5</f>
        <v>1.6109833333333334E-2</v>
      </c>
      <c r="S6" s="361">
        <f>'GenRmf Square'!C5</f>
        <v>125</v>
      </c>
      <c r="T6" s="361">
        <f>'GenRmf Square'!D5</f>
        <v>420</v>
      </c>
      <c r="U6" s="332">
        <f>'GenRmf Square'!AA5</f>
        <v>1.25998E-2</v>
      </c>
      <c r="V6" s="361">
        <f>'Wash long'!C5</f>
        <v>2050</v>
      </c>
      <c r="W6" s="361">
        <f>'Wash long'!D5</f>
        <v>12160</v>
      </c>
      <c r="X6" s="361">
        <f>'Wash long'!AA5</f>
        <v>0.90922366666666665</v>
      </c>
      <c r="Y6" s="361">
        <f>'Wash wide'!C5</f>
        <v>2050</v>
      </c>
      <c r="Z6" s="361">
        <f>'Wash wide'!D5</f>
        <v>12224</v>
      </c>
      <c r="AA6" s="361">
        <f>'Wash wide'!Z5</f>
        <v>0.46200433333333341</v>
      </c>
    </row>
    <row r="7" spans="1:27" x14ac:dyDescent="0.25">
      <c r="A7" s="361">
        <f>CRH!A6</f>
        <v>512</v>
      </c>
      <c r="B7" s="361">
        <f>CRH!B6</f>
        <v>261632</v>
      </c>
      <c r="C7" s="361">
        <f>CRH!Y6</f>
        <v>5.8176866666666669</v>
      </c>
      <c r="D7" s="361">
        <f>CRE!A6</f>
        <v>512</v>
      </c>
      <c r="E7" s="361">
        <f>CRE!B6</f>
        <v>261632</v>
      </c>
      <c r="F7" s="361">
        <f>CRE!Y6</f>
        <v>5.1960733333333327</v>
      </c>
      <c r="G7" s="361">
        <f>CD!A6</f>
        <v>66</v>
      </c>
      <c r="H7" s="361">
        <f>CD!B6</f>
        <v>4290</v>
      </c>
      <c r="I7" s="361">
        <f>CD!Y6</f>
        <v>2.3517666666666669E-2</v>
      </c>
      <c r="J7" s="361">
        <f>AK!A6</f>
        <v>258</v>
      </c>
      <c r="K7" s="361">
        <f>AK!B6</f>
        <v>385</v>
      </c>
      <c r="L7" s="361">
        <f>AK!AB6</f>
        <v>3.4521233333333332E-2</v>
      </c>
      <c r="M7" s="361">
        <f>'GenRmf long'!C6</f>
        <v>256</v>
      </c>
      <c r="N7" s="361">
        <f>'GenRmf long'!D6</f>
        <v>828</v>
      </c>
      <c r="O7" s="361">
        <f>'GenRmf long'!AA6</f>
        <v>2.6391333333333333E-2</v>
      </c>
      <c r="P7" s="361">
        <f>'GenRmf flat'!C6</f>
        <v>243</v>
      </c>
      <c r="Q7" s="361">
        <f>'GenRmf flat'!D6</f>
        <v>882</v>
      </c>
      <c r="R7" s="361">
        <f>'GenRmf flat'!AA6</f>
        <v>3.1885166666666666E-2</v>
      </c>
      <c r="S7" s="361">
        <f>'GenRmf Square'!C6</f>
        <v>216</v>
      </c>
      <c r="T7" s="361">
        <f>'GenRmf Square'!D6</f>
        <v>750</v>
      </c>
      <c r="U7" s="332">
        <f>'GenRmf Square'!AA6</f>
        <v>2.7625866666666665E-2</v>
      </c>
      <c r="V7" s="361">
        <f>'Wash long'!C6</f>
        <v>4098</v>
      </c>
      <c r="W7" s="361">
        <f>'Wash long'!D6</f>
        <v>24448</v>
      </c>
      <c r="X7" s="361">
        <f>'Wash long'!AA6</f>
        <v>2.4161666666666668</v>
      </c>
      <c r="Y7" s="361">
        <f>'Wash wide'!C6</f>
        <v>4098</v>
      </c>
      <c r="Z7" s="361">
        <f>'Wash wide'!D6</f>
        <v>24448</v>
      </c>
      <c r="AA7" s="361">
        <f>'Wash wide'!Z6</f>
        <v>2.4112300000000002</v>
      </c>
    </row>
    <row r="8" spans="1:27" x14ac:dyDescent="0.25">
      <c r="A8" s="361">
        <f>CRH!A7</f>
        <v>1024</v>
      </c>
      <c r="B8" s="361">
        <f>CRH!B7</f>
        <v>1047552</v>
      </c>
      <c r="C8" s="361">
        <f>CRH!Y7</f>
        <v>58.605633333333323</v>
      </c>
      <c r="D8" s="361">
        <f>CRE!A7</f>
        <v>1024</v>
      </c>
      <c r="E8" s="361">
        <f>CRE!B7</f>
        <v>1047552</v>
      </c>
      <c r="F8" s="361">
        <f>CRE!Y7</f>
        <v>53.295166666666667</v>
      </c>
      <c r="G8" s="361">
        <f>CD!A7</f>
        <v>130</v>
      </c>
      <c r="H8" s="361">
        <f>CD!B7</f>
        <v>16770</v>
      </c>
      <c r="I8" s="361">
        <f>CD!Y7</f>
        <v>0.13153866666666666</v>
      </c>
      <c r="J8" s="361">
        <f>AK!A7</f>
        <v>514</v>
      </c>
      <c r="K8" s="361">
        <f>AK!B7</f>
        <v>769</v>
      </c>
      <c r="L8" s="361">
        <f>AK!AB7</f>
        <v>0.113386</v>
      </c>
      <c r="M8" s="361">
        <f>'GenRmf long'!C7</f>
        <v>575</v>
      </c>
      <c r="N8" s="361">
        <f>'GenRmf long'!D7</f>
        <v>1950</v>
      </c>
      <c r="O8" s="361">
        <f>'GenRmf long'!AA7</f>
        <v>9.7505533333333338E-2</v>
      </c>
      <c r="P8" s="361">
        <f>'GenRmf flat'!C7</f>
        <v>432</v>
      </c>
      <c r="Q8" s="361">
        <f>'GenRmf flat'!D7</f>
        <v>1608</v>
      </c>
      <c r="R8" s="361">
        <f>'GenRmf flat'!AA7</f>
        <v>8.1808900000000004E-2</v>
      </c>
      <c r="S8" s="361">
        <f>'GenRmf Square'!C7</f>
        <v>512</v>
      </c>
      <c r="T8" s="361">
        <f>'GenRmf Square'!D7</f>
        <v>1848</v>
      </c>
      <c r="U8" s="332">
        <f>'GenRmf Square'!AA7</f>
        <v>0.10360333333333334</v>
      </c>
      <c r="V8" s="361">
        <f>'Wash long'!C7</f>
        <v>8194</v>
      </c>
      <c r="W8" s="361">
        <f>'Wash long'!D7</f>
        <v>49024</v>
      </c>
      <c r="X8" s="361">
        <f>'Wash long'!AA7</f>
        <v>5.8732300000000004</v>
      </c>
      <c r="Y8" s="361">
        <f>'Wash wide'!C7</f>
        <v>8194</v>
      </c>
      <c r="Z8" s="361">
        <f>'Wash wide'!D7</f>
        <v>48896</v>
      </c>
      <c r="AA8" s="361">
        <f>'Wash wide'!Z7</f>
        <v>8.02773</v>
      </c>
    </row>
    <row r="9" spans="1:27" x14ac:dyDescent="0.25">
      <c r="A9" s="361"/>
      <c r="B9" s="361"/>
      <c r="C9" s="361"/>
      <c r="D9" s="361"/>
      <c r="E9" s="361"/>
      <c r="F9" s="361"/>
      <c r="G9" s="361">
        <f>CD!A8</f>
        <v>258</v>
      </c>
      <c r="H9" s="361">
        <f>CD!B8</f>
        <v>66306</v>
      </c>
      <c r="I9" s="361">
        <f>CD!Y8</f>
        <v>0.85622566666666666</v>
      </c>
      <c r="J9" s="361">
        <f>AK!A8</f>
        <v>1026</v>
      </c>
      <c r="K9" s="361">
        <f>AK!B8</f>
        <v>1537</v>
      </c>
      <c r="L9" s="361">
        <f>AK!AB8</f>
        <v>0.33232533333333336</v>
      </c>
      <c r="M9" s="361">
        <f>'GenRmf long'!C8</f>
        <v>1152</v>
      </c>
      <c r="N9" s="361">
        <f>'GenRmf long'!D8</f>
        <v>4026</v>
      </c>
      <c r="O9" s="361">
        <f>'GenRmf long'!AA8</f>
        <v>0.2864606666666667</v>
      </c>
      <c r="P9" s="361">
        <f>'GenRmf flat'!C8</f>
        <v>1024</v>
      </c>
      <c r="Q9" s="361">
        <f>'GenRmf flat'!D8</f>
        <v>3888</v>
      </c>
      <c r="R9" s="361">
        <f>'GenRmf flat'!AA8</f>
        <v>0.34386333333333335</v>
      </c>
      <c r="S9" s="361">
        <f>'GenRmf Square'!C8</f>
        <v>1000</v>
      </c>
      <c r="T9" s="361">
        <f>'GenRmf Square'!D8</f>
        <v>3690</v>
      </c>
      <c r="U9" s="332">
        <f>'GenRmf Square'!AA8</f>
        <v>0.31336166666666659</v>
      </c>
      <c r="V9" s="361">
        <f>'Wash long'!C8</f>
        <v>16386</v>
      </c>
      <c r="W9" s="361">
        <f>'Wash long'!D8</f>
        <v>98176</v>
      </c>
      <c r="X9" s="361">
        <f>'Wash long'!AA8</f>
        <v>12.791066666666666</v>
      </c>
      <c r="Y9" s="361">
        <f>'Wash wide'!C8</f>
        <v>16386</v>
      </c>
      <c r="Z9" s="361">
        <f>'Wash wide'!D8</f>
        <v>97792</v>
      </c>
      <c r="AA9" s="361">
        <f>'Wash wide'!Z8</f>
        <v>26.781266666666667</v>
      </c>
    </row>
    <row r="10" spans="1:27" x14ac:dyDescent="0.25">
      <c r="A10" s="361"/>
      <c r="B10" s="361"/>
      <c r="C10" s="361"/>
      <c r="D10" s="361"/>
      <c r="E10" s="361"/>
      <c r="F10" s="361"/>
      <c r="G10" s="361">
        <f>CD!A9</f>
        <v>514</v>
      </c>
      <c r="H10" s="361">
        <f>CD!B9</f>
        <v>263682</v>
      </c>
      <c r="I10" s="361">
        <f>CD!Y9</f>
        <v>9.7390300000000014</v>
      </c>
      <c r="J10" s="361">
        <f>AK!A9</f>
        <v>2050</v>
      </c>
      <c r="K10" s="361">
        <f>AK!B9</f>
        <v>3073</v>
      </c>
      <c r="L10" s="361">
        <f>AK!AB9</f>
        <v>1.0925233333333333</v>
      </c>
      <c r="M10" s="361">
        <f>'GenRmf long'!C9</f>
        <v>2205</v>
      </c>
      <c r="N10" s="361">
        <f>'GenRmf long'!D9</f>
        <v>7868</v>
      </c>
      <c r="O10" s="361">
        <f>'GenRmf long'!AA9</f>
        <v>0.79270666666666667</v>
      </c>
      <c r="P10" s="361">
        <f>'GenRmf flat'!C9</f>
        <v>2205</v>
      </c>
      <c r="Q10" s="361">
        <f>'GenRmf flat'!D9</f>
        <v>8484</v>
      </c>
      <c r="R10" s="361">
        <f>'GenRmf flat'!AA9</f>
        <v>1.1531633333333333</v>
      </c>
      <c r="S10" s="361">
        <f>'GenRmf Square'!C9</f>
        <v>2197</v>
      </c>
      <c r="T10" s="361">
        <f>'GenRmf Square'!D9</f>
        <v>8268</v>
      </c>
      <c r="U10" s="332">
        <f>'GenRmf Square'!AA9</f>
        <v>1.0335099999999999</v>
      </c>
      <c r="V10" s="361">
        <f>'Wash long'!C9</f>
        <v>32770</v>
      </c>
      <c r="W10" s="361">
        <f>'Wash long'!D9</f>
        <v>196480</v>
      </c>
      <c r="X10" s="361">
        <f>'Wash long'!AA9</f>
        <v>25.682166666666671</v>
      </c>
      <c r="Y10" s="361">
        <f>'Wash wide'!C9</f>
        <v>32770</v>
      </c>
      <c r="Z10" s="361">
        <f>'Wash wide'!D9</f>
        <v>195584</v>
      </c>
      <c r="AA10" s="361">
        <f>'Wash wide'!Z9</f>
        <v>117.42633333333333</v>
      </c>
    </row>
    <row r="11" spans="1:27" x14ac:dyDescent="0.25">
      <c r="A11" s="361"/>
      <c r="B11" s="361"/>
      <c r="C11" s="361"/>
      <c r="D11" s="361"/>
      <c r="E11" s="361"/>
      <c r="F11" s="361"/>
      <c r="G11" s="361">
        <f>CD!A10</f>
        <v>1026</v>
      </c>
      <c r="H11" s="361">
        <f>CD!B10</f>
        <v>1051650</v>
      </c>
      <c r="I11" s="361">
        <f>CD!Y10</f>
        <v>103.96066666666667</v>
      </c>
      <c r="J11" s="361">
        <f>AK!A10</f>
        <v>4098</v>
      </c>
      <c r="K11" s="361">
        <f>AK!B10</f>
        <v>6145</v>
      </c>
      <c r="L11" s="361">
        <f>AK!AB10</f>
        <v>3.1702533333333336</v>
      </c>
      <c r="M11" s="361">
        <f>'GenRmf long'!C10</f>
        <v>4096</v>
      </c>
      <c r="N11" s="361">
        <f>'GenRmf long'!D10</f>
        <v>14840</v>
      </c>
      <c r="O11" s="361">
        <f>'GenRmf long'!AA10</f>
        <v>2.04237</v>
      </c>
      <c r="P11" s="361">
        <f>'GenRmf flat'!C10</f>
        <v>3920</v>
      </c>
      <c r="Q11" s="361">
        <f>'GenRmf flat'!D10</f>
        <v>15232</v>
      </c>
      <c r="R11" s="361">
        <f>'GenRmf flat'!AA10</f>
        <v>2.8574600000000001</v>
      </c>
      <c r="S11" s="361">
        <f>'GenRmf Square'!C10</f>
        <v>4096</v>
      </c>
      <c r="T11" s="361">
        <f>'GenRmf Square'!D10</f>
        <v>15600</v>
      </c>
      <c r="U11" s="332">
        <f>'GenRmf Square'!AA10</f>
        <v>2.7532266666666665</v>
      </c>
      <c r="V11" s="361">
        <f>'Wash long'!C10</f>
        <v>65538</v>
      </c>
      <c r="W11" s="361">
        <f>'Wash long'!D10</f>
        <v>393088</v>
      </c>
      <c r="X11" s="361">
        <f>'Wash long'!AA10</f>
        <v>90.296233333333348</v>
      </c>
      <c r="Y11" s="361"/>
      <c r="Z11" s="361"/>
      <c r="AA11" s="361"/>
    </row>
    <row r="12" spans="1:27" x14ac:dyDescent="0.25">
      <c r="A12" s="361"/>
      <c r="B12" s="361"/>
      <c r="C12" s="361"/>
      <c r="D12" s="361"/>
      <c r="E12" s="361"/>
      <c r="F12" s="361"/>
      <c r="G12" s="361"/>
      <c r="H12" s="361"/>
      <c r="I12" s="361"/>
      <c r="J12" s="361">
        <f>AK!A11</f>
        <v>8194</v>
      </c>
      <c r="K12" s="361">
        <f>AK!B11</f>
        <v>12289</v>
      </c>
      <c r="L12" s="361">
        <f>AK!AB11</f>
        <v>10.355533333333334</v>
      </c>
      <c r="M12" s="361">
        <f>'GenRmf long'!C11</f>
        <v>9100</v>
      </c>
      <c r="N12" s="361">
        <f>'GenRmf long'!D11</f>
        <v>33660</v>
      </c>
      <c r="O12" s="361">
        <f>'GenRmf long'!AA11</f>
        <v>7.310506666666666</v>
      </c>
      <c r="P12" s="361">
        <f>'GenRmf flat'!C11</f>
        <v>8214</v>
      </c>
      <c r="Q12" s="361">
        <f>'GenRmf flat'!D11</f>
        <v>32153</v>
      </c>
      <c r="R12" s="361">
        <f>'GenRmf flat'!AA11</f>
        <v>8.0682333333333336</v>
      </c>
      <c r="S12" s="361">
        <f>'GenRmf Square'!C11</f>
        <v>8000</v>
      </c>
      <c r="T12" s="361">
        <f>'GenRmf Square'!D11</f>
        <v>30780</v>
      </c>
      <c r="U12" s="332">
        <f>'GenRmf Square'!AA11</f>
        <v>7.7153466666666661</v>
      </c>
      <c r="V12" s="361"/>
      <c r="W12" s="361"/>
      <c r="X12" s="361"/>
      <c r="Y12" s="361"/>
      <c r="Z12" s="361"/>
      <c r="AA12" s="361"/>
    </row>
    <row r="13" spans="1:27" x14ac:dyDescent="0.25">
      <c r="A13" s="361"/>
      <c r="B13" s="361"/>
      <c r="C13" s="361"/>
      <c r="D13" s="361"/>
      <c r="E13" s="361"/>
      <c r="F13" s="361"/>
      <c r="G13" s="361"/>
      <c r="H13" s="361"/>
      <c r="I13" s="361"/>
      <c r="J13" s="361">
        <f>AK!A12</f>
        <v>16386</v>
      </c>
      <c r="K13" s="361">
        <f>AK!B12</f>
        <v>24577</v>
      </c>
      <c r="L13" s="361">
        <f>AK!AB12</f>
        <v>30.222899999999999</v>
      </c>
      <c r="M13" s="361">
        <f>'GenRmf long'!C12</f>
        <v>15488</v>
      </c>
      <c r="N13" s="361">
        <f>'GenRmf long'!D12</f>
        <v>57717</v>
      </c>
      <c r="O13" s="361">
        <f>'GenRmf long'!AA12</f>
        <v>15.762333333333336</v>
      </c>
      <c r="P13" s="361">
        <f>'GenRmf flat'!C12</f>
        <v>16807</v>
      </c>
      <c r="Q13" s="361">
        <f>'GenRmf flat'!D12</f>
        <v>66150</v>
      </c>
      <c r="R13" s="361">
        <f>'GenRmf flat'!AA12</f>
        <v>30.1861</v>
      </c>
      <c r="S13" s="361">
        <f>'GenRmf Square'!C12</f>
        <v>15625</v>
      </c>
      <c r="T13" s="361">
        <f>'GenRmf Square'!D12</f>
        <v>60600</v>
      </c>
      <c r="U13" s="332">
        <f>'GenRmf Square'!AA12</f>
        <v>23.231999999999999</v>
      </c>
      <c r="V13" s="361"/>
      <c r="W13" s="361"/>
      <c r="X13" s="361"/>
      <c r="Y13" s="361"/>
      <c r="Z13" s="361"/>
      <c r="AA13" s="361"/>
    </row>
    <row r="14" spans="1:27" x14ac:dyDescent="0.25">
      <c r="A14" s="361"/>
      <c r="B14" s="361"/>
      <c r="C14" s="361"/>
      <c r="D14" s="361"/>
      <c r="E14" s="361"/>
      <c r="F14" s="361"/>
      <c r="G14" s="361"/>
      <c r="H14" s="361"/>
      <c r="I14" s="361"/>
      <c r="J14" s="361">
        <f>AK!A13</f>
        <v>32770</v>
      </c>
      <c r="K14" s="361">
        <f>AK!B13</f>
        <v>49153</v>
      </c>
      <c r="L14" s="361">
        <f>AK!AB13</f>
        <v>97.355500000000006</v>
      </c>
      <c r="M14" s="361">
        <f>'GenRmf long'!C13</f>
        <v>30589</v>
      </c>
      <c r="N14" s="361">
        <f>'GenRmf long'!D13</f>
        <v>115284</v>
      </c>
      <c r="O14" s="361">
        <f>'GenRmf long'!AA13</f>
        <v>48.568966666666661</v>
      </c>
      <c r="P14" s="361">
        <f>'GenRmf flat'!C13</f>
        <v>32768</v>
      </c>
      <c r="Q14" s="361">
        <f>'GenRmf flat'!D13</f>
        <v>129472</v>
      </c>
      <c r="R14" s="361">
        <f>'GenRmf flat'!AA13</f>
        <v>122.866</v>
      </c>
      <c r="S14" s="361">
        <f>'GenRmf Square'!C13</f>
        <v>32768</v>
      </c>
      <c r="T14" s="361">
        <f>'GenRmf Square'!D13</f>
        <v>127968</v>
      </c>
      <c r="U14" s="332">
        <f>'GenRmf Square'!AA13</f>
        <v>108.92466666666667</v>
      </c>
      <c r="V14" s="361"/>
      <c r="W14" s="361"/>
      <c r="X14" s="361"/>
      <c r="Y14" s="361"/>
      <c r="Z14" s="361"/>
      <c r="AA14" s="361"/>
    </row>
    <row r="15" spans="1:27" x14ac:dyDescent="0.25">
      <c r="A15" s="361"/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  <c r="R15" s="361"/>
      <c r="S15" s="361"/>
      <c r="T15" s="361"/>
      <c r="U15" s="332"/>
      <c r="V15" s="361"/>
      <c r="W15" s="361"/>
      <c r="X15" s="361"/>
      <c r="Y15" s="361"/>
      <c r="Z15" s="361"/>
      <c r="AA15" s="361"/>
    </row>
    <row r="16" spans="1:27" x14ac:dyDescent="0.25">
      <c r="A16" s="361"/>
      <c r="B16" s="361"/>
      <c r="C16" s="361"/>
      <c r="D16" s="361"/>
      <c r="E16" s="361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361"/>
      <c r="S16" s="361"/>
      <c r="T16" s="361"/>
      <c r="U16" s="332"/>
      <c r="V16" s="361"/>
      <c r="W16" s="361"/>
      <c r="X16" s="361"/>
      <c r="Y16" s="361"/>
      <c r="Z16" s="361"/>
      <c r="AA16" s="361"/>
    </row>
    <row r="17" spans="1:27" x14ac:dyDescent="0.25">
      <c r="A17" s="361"/>
      <c r="B17" s="361"/>
      <c r="C17" s="361"/>
      <c r="D17" s="361"/>
      <c r="E17" s="361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32"/>
      <c r="V17" s="361"/>
      <c r="W17" s="361"/>
      <c r="X17" s="361"/>
      <c r="Y17" s="361"/>
      <c r="Z17" s="361"/>
      <c r="AA17" s="361"/>
    </row>
    <row r="18" spans="1:27" x14ac:dyDescent="0.25">
      <c r="A18" s="361"/>
      <c r="B18" s="361"/>
      <c r="C18" s="361"/>
      <c r="D18" s="361"/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32"/>
      <c r="V18" s="361"/>
      <c r="W18" s="361"/>
      <c r="X18" s="361"/>
      <c r="Y18" s="361"/>
      <c r="Z18" s="361"/>
      <c r="AA18" s="361"/>
    </row>
    <row r="19" spans="1:27" x14ac:dyDescent="0.25">
      <c r="A19" s="361"/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32"/>
      <c r="V19" s="361"/>
      <c r="W19" s="361"/>
      <c r="X19" s="361"/>
      <c r="Y19" s="361"/>
      <c r="Z19" s="361"/>
      <c r="AA19" s="361"/>
    </row>
    <row r="20" spans="1:27" x14ac:dyDescent="0.25">
      <c r="A20" s="361"/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32"/>
      <c r="V20" s="361"/>
      <c r="W20" s="361"/>
      <c r="X20" s="361"/>
      <c r="Y20" s="361"/>
      <c r="Z20" s="361"/>
      <c r="AA20" s="361"/>
    </row>
    <row r="21" spans="1:27" x14ac:dyDescent="0.25">
      <c r="A21" s="361"/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32"/>
      <c r="V21" s="361"/>
      <c r="W21" s="361"/>
      <c r="X21" s="361"/>
      <c r="Y21" s="361"/>
      <c r="Z21" s="361"/>
      <c r="AA21" s="361"/>
    </row>
    <row r="22" spans="1:27" x14ac:dyDescent="0.25">
      <c r="A22" s="361"/>
      <c r="B22" s="361"/>
      <c r="C22" s="361"/>
      <c r="D22" s="361"/>
      <c r="E22" s="361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32"/>
      <c r="V22" s="361"/>
      <c r="W22" s="361"/>
      <c r="X22" s="361"/>
      <c r="Y22" s="361"/>
      <c r="Z22" s="361"/>
      <c r="AA22" s="361"/>
    </row>
    <row r="23" spans="1:27" x14ac:dyDescent="0.25">
      <c r="A23" s="361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32"/>
      <c r="V23" s="361"/>
      <c r="W23" s="361"/>
      <c r="X23" s="361"/>
      <c r="Y23" s="361"/>
      <c r="Z23" s="361"/>
      <c r="AA23" s="361"/>
    </row>
    <row r="26" spans="1:27" x14ac:dyDescent="0.25">
      <c r="A26" s="361" t="str">
        <f>A1</f>
        <v>CRH</v>
      </c>
      <c r="B26" s="361"/>
      <c r="C26" s="361"/>
      <c r="D26" s="361" t="str">
        <f t="shared" ref="D26:D27" si="0">D1</f>
        <v>CRE</v>
      </c>
      <c r="E26" s="361"/>
      <c r="F26" s="361"/>
      <c r="G26" s="361" t="str">
        <f t="shared" ref="G26" si="1">G1</f>
        <v>CD</v>
      </c>
      <c r="H26" s="361"/>
      <c r="I26" s="361"/>
      <c r="J26" s="361" t="str">
        <f t="shared" ref="J26" si="2">J1</f>
        <v>AK</v>
      </c>
      <c r="K26" s="361"/>
      <c r="L26" s="361"/>
      <c r="M26" s="361" t="str">
        <f t="shared" ref="M26" si="3">M1</f>
        <v>GenRmf long</v>
      </c>
      <c r="N26" s="361"/>
      <c r="O26" s="361"/>
      <c r="P26" s="361" t="str">
        <f t="shared" ref="P26" si="4">P1</f>
        <v>GenRmf flat</v>
      </c>
      <c r="Q26" s="361"/>
      <c r="R26" s="361"/>
      <c r="S26" s="361" t="str">
        <f t="shared" ref="S26" si="5">S1</f>
        <v>GenRmf square</v>
      </c>
      <c r="T26" s="361"/>
      <c r="U26" s="361"/>
      <c r="V26" s="361" t="str">
        <f t="shared" ref="V26" si="6">V1</f>
        <v>Wash long</v>
      </c>
      <c r="W26" s="361"/>
      <c r="X26" s="361"/>
      <c r="Y26" s="361" t="str">
        <f t="shared" ref="Y26" si="7">Y1</f>
        <v>Wash wide</v>
      </c>
      <c r="Z26" s="361"/>
      <c r="AA26" s="361"/>
    </row>
    <row r="27" spans="1:27" x14ac:dyDescent="0.25">
      <c r="A27" s="361" t="str">
        <f t="shared" ref="A27:P28" si="8">A2</f>
        <v>n</v>
      </c>
      <c r="B27" s="361" t="s">
        <v>78</v>
      </c>
      <c r="C27" s="361" t="str">
        <f>C2</f>
        <v>time</v>
      </c>
      <c r="D27" s="361" t="str">
        <f t="shared" si="0"/>
        <v>n</v>
      </c>
      <c r="E27" s="361" t="s">
        <v>78</v>
      </c>
      <c r="F27" s="361" t="str">
        <f t="shared" ref="F27:G27" si="9">F2</f>
        <v>time</v>
      </c>
      <c r="G27" s="361" t="str">
        <f t="shared" si="9"/>
        <v>n</v>
      </c>
      <c r="H27" s="361" t="s">
        <v>78</v>
      </c>
      <c r="I27" s="361" t="str">
        <f t="shared" ref="I27:J27" si="10">I2</f>
        <v>time</v>
      </c>
      <c r="J27" s="361" t="str">
        <f t="shared" si="10"/>
        <v>n</v>
      </c>
      <c r="K27" s="361" t="s">
        <v>78</v>
      </c>
      <c r="L27" s="361" t="str">
        <f t="shared" ref="L27:M27" si="11">L2</f>
        <v>time</v>
      </c>
      <c r="M27" s="361" t="str">
        <f t="shared" si="11"/>
        <v>n</v>
      </c>
      <c r="N27" s="361" t="s">
        <v>78</v>
      </c>
      <c r="O27" s="361" t="str">
        <f t="shared" ref="O27:P27" si="12">O2</f>
        <v>time</v>
      </c>
      <c r="P27" s="361" t="str">
        <f t="shared" si="12"/>
        <v>n</v>
      </c>
      <c r="Q27" s="361" t="s">
        <v>78</v>
      </c>
      <c r="R27" s="361" t="str">
        <f t="shared" ref="R27:Y28" si="13">R2</f>
        <v>time</v>
      </c>
      <c r="S27" s="361" t="str">
        <f t="shared" si="13"/>
        <v>n</v>
      </c>
      <c r="T27" s="361" t="s">
        <v>78</v>
      </c>
      <c r="U27" s="361" t="str">
        <f t="shared" ref="U27:V27" si="14">U2</f>
        <v>time</v>
      </c>
      <c r="V27" s="361" t="str">
        <f t="shared" si="14"/>
        <v>n</v>
      </c>
      <c r="W27" s="361" t="s">
        <v>78</v>
      </c>
      <c r="X27" s="361" t="str">
        <f t="shared" ref="X27:Y27" si="15">X2</f>
        <v>time</v>
      </c>
      <c r="Y27" s="361" t="str">
        <f t="shared" si="15"/>
        <v>n</v>
      </c>
      <c r="Z27" s="361" t="s">
        <v>78</v>
      </c>
      <c r="AA27" s="361" t="str">
        <f t="shared" ref="AA27" si="16">AA2</f>
        <v>time</v>
      </c>
    </row>
    <row r="28" spans="1:27" x14ac:dyDescent="0.25">
      <c r="A28" s="361">
        <f t="shared" si="8"/>
        <v>32</v>
      </c>
      <c r="B28" s="361">
        <f>A3*B3</f>
        <v>31744</v>
      </c>
      <c r="C28" s="361">
        <f>C3/B28</f>
        <v>1.3000651041666668E-7</v>
      </c>
      <c r="D28" s="361">
        <f t="shared" si="8"/>
        <v>32</v>
      </c>
      <c r="E28" s="361">
        <f t="shared" ref="E28" si="17">D3*E3</f>
        <v>31744</v>
      </c>
      <c r="F28" s="361">
        <f t="shared" ref="F28:AA28" si="18">F3/E28</f>
        <v>1.152612567204301E-7</v>
      </c>
      <c r="G28" s="361">
        <f t="shared" si="8"/>
        <v>6</v>
      </c>
      <c r="H28" s="361">
        <f t="shared" ref="H28" si="19">G3*H3</f>
        <v>180</v>
      </c>
      <c r="I28" s="361">
        <f t="shared" si="18"/>
        <v>1.0469481481481482E-6</v>
      </c>
      <c r="J28" s="361">
        <f t="shared" si="8"/>
        <v>18</v>
      </c>
      <c r="K28" s="361">
        <f t="shared" ref="K28" si="20">J3*K3</f>
        <v>450</v>
      </c>
      <c r="L28" s="361">
        <f t="shared" si="18"/>
        <v>1.2844711111111111E-6</v>
      </c>
      <c r="M28" s="361">
        <f t="shared" si="8"/>
        <v>16</v>
      </c>
      <c r="N28" s="361">
        <f t="shared" ref="N28" si="21">M3*N3</f>
        <v>608</v>
      </c>
      <c r="O28" s="361">
        <f t="shared" si="18"/>
        <v>9.461112938596491E-7</v>
      </c>
      <c r="P28" s="361">
        <f t="shared" si="8"/>
        <v>18</v>
      </c>
      <c r="Q28" s="361">
        <f t="shared" ref="Q28" si="22">P3*Q3</f>
        <v>918</v>
      </c>
      <c r="R28" s="361">
        <f t="shared" si="18"/>
        <v>6.6472331154684111E-7</v>
      </c>
      <c r="S28" s="361">
        <f t="shared" si="13"/>
        <v>27</v>
      </c>
      <c r="T28" s="361">
        <f t="shared" ref="T28" si="23">S3*T3</f>
        <v>2106</v>
      </c>
      <c r="U28" s="361">
        <f t="shared" si="18"/>
        <v>5.2150047483380815E-7</v>
      </c>
      <c r="V28" s="361">
        <f t="shared" si="13"/>
        <v>258</v>
      </c>
      <c r="W28" s="361">
        <f t="shared" ref="W28" si="24">V3*W3</f>
        <v>363264</v>
      </c>
      <c r="X28" s="361">
        <f t="shared" si="18"/>
        <v>1.254905523255814E-7</v>
      </c>
      <c r="Y28" s="361">
        <f t="shared" si="13"/>
        <v>258</v>
      </c>
      <c r="Z28" s="361">
        <f t="shared" ref="Z28" si="25">Y3*Z3</f>
        <v>394224</v>
      </c>
      <c r="AA28" s="361">
        <f t="shared" si="18"/>
        <v>2.5073029546653678E-8</v>
      </c>
    </row>
    <row r="29" spans="1:27" x14ac:dyDescent="0.25">
      <c r="A29" s="361">
        <f t="shared" ref="A29:P29" si="26">A4</f>
        <v>64</v>
      </c>
      <c r="B29" s="361">
        <f t="shared" ref="B29:B47" si="27">A4*B4</f>
        <v>258048</v>
      </c>
      <c r="C29" s="361">
        <f t="shared" ref="C29:C47" si="28">C4/B29</f>
        <v>8.9639266079695767E-8</v>
      </c>
      <c r="D29" s="361">
        <f t="shared" ref="D29:S29" si="29">D4</f>
        <v>64</v>
      </c>
      <c r="E29" s="361">
        <f t="shared" ref="E29:E47" si="30">D4*E4</f>
        <v>258048</v>
      </c>
      <c r="F29" s="361">
        <f t="shared" ref="F29:F47" si="31">F4/E29</f>
        <v>7.065042162698413E-8</v>
      </c>
      <c r="G29" s="361">
        <f t="shared" ref="G29:V29" si="32">G4</f>
        <v>10</v>
      </c>
      <c r="H29" s="361">
        <f t="shared" ref="H29:H47" si="33">G4*H4</f>
        <v>900</v>
      </c>
      <c r="I29" s="361">
        <f t="shared" ref="I29:I47" si="34">I4/H29</f>
        <v>6.4112481481481478E-7</v>
      </c>
      <c r="J29" s="361">
        <f t="shared" ref="J29:Y29" si="35">J4</f>
        <v>34</v>
      </c>
      <c r="K29" s="361">
        <f t="shared" ref="K29:K47" si="36">J4*K4</f>
        <v>1666</v>
      </c>
      <c r="L29" s="361">
        <f t="shared" ref="L29:L47" si="37">L4/K29</f>
        <v>9.2218687474989983E-7</v>
      </c>
      <c r="M29" s="361">
        <f t="shared" ref="M29:AA29" si="38">M4</f>
        <v>24</v>
      </c>
      <c r="N29" s="361">
        <f t="shared" ref="N29:N47" si="39">M4*N4</f>
        <v>1392</v>
      </c>
      <c r="O29" s="361">
        <f t="shared" ref="O29:O47" si="40">O4/N29</f>
        <v>5.1049185823754799E-7</v>
      </c>
      <c r="P29" s="361">
        <f t="shared" ref="P29:AA29" si="41">P4</f>
        <v>32</v>
      </c>
      <c r="Q29" s="361">
        <f t="shared" ref="Q29:Q47" si="42">P4*Q4</f>
        <v>3200</v>
      </c>
      <c r="R29" s="361">
        <f t="shared" ref="R29:R47" si="43">R4/Q29</f>
        <v>4.31634375E-7</v>
      </c>
      <c r="S29" s="361">
        <f t="shared" ref="S29:Z29" si="44">S4</f>
        <v>27</v>
      </c>
      <c r="T29" s="361">
        <f t="shared" ref="T29:T47" si="45">S4*T4</f>
        <v>2106</v>
      </c>
      <c r="U29" s="361">
        <f t="shared" ref="U29:U47" si="46">U4/T29</f>
        <v>5.0810541310541314E-7</v>
      </c>
      <c r="V29" s="361">
        <f t="shared" ref="V29:AA29" si="47">V4</f>
        <v>514</v>
      </c>
      <c r="W29" s="361">
        <f t="shared" ref="W29:W47" si="48">V4*W4</f>
        <v>1513216</v>
      </c>
      <c r="X29" s="361">
        <f t="shared" ref="X29:X47" si="49">X4/W29</f>
        <v>7.6913672601928609E-8</v>
      </c>
      <c r="Y29" s="361">
        <f t="shared" ref="Y29:AA29" si="50">Y4</f>
        <v>514</v>
      </c>
      <c r="Z29" s="361">
        <f t="shared" ref="Z29:Z47" si="51">Y4*Z4</f>
        <v>1570784</v>
      </c>
      <c r="AA29" s="361">
        <f t="shared" ref="AA29:AA47" si="52">AA4/Z29</f>
        <v>2.7419386327676707E-8</v>
      </c>
    </row>
    <row r="30" spans="1:27" x14ac:dyDescent="0.25">
      <c r="A30" s="361">
        <f t="shared" ref="A30:P30" si="53">A5</f>
        <v>128</v>
      </c>
      <c r="B30" s="361">
        <f t="shared" si="27"/>
        <v>2080768</v>
      </c>
      <c r="C30" s="361">
        <f t="shared" si="28"/>
        <v>5.7258826228264435E-8</v>
      </c>
      <c r="D30" s="361">
        <f t="shared" ref="D30:S30" si="54">D5</f>
        <v>128</v>
      </c>
      <c r="E30" s="361">
        <f t="shared" si="30"/>
        <v>2080768</v>
      </c>
      <c r="F30" s="361">
        <f t="shared" si="31"/>
        <v>5.2684713849245407E-8</v>
      </c>
      <c r="G30" s="361">
        <f t="shared" ref="G30:V30" si="55">G5</f>
        <v>18</v>
      </c>
      <c r="H30" s="361">
        <f t="shared" si="33"/>
        <v>5508</v>
      </c>
      <c r="I30" s="361">
        <f t="shared" si="34"/>
        <v>2.72502420721375E-7</v>
      </c>
      <c r="J30" s="361">
        <f t="shared" ref="J30:Y30" si="56">J5</f>
        <v>66</v>
      </c>
      <c r="K30" s="361">
        <f t="shared" si="36"/>
        <v>6402</v>
      </c>
      <c r="L30" s="361">
        <f t="shared" si="37"/>
        <v>5.6973081328751431E-7</v>
      </c>
      <c r="M30" s="361">
        <f t="shared" ref="M30:AA30" si="57">M5</f>
        <v>72</v>
      </c>
      <c r="N30" s="361">
        <f t="shared" si="39"/>
        <v>15336</v>
      </c>
      <c r="O30" s="361">
        <f t="shared" si="40"/>
        <v>2.4599417492609981E-7</v>
      </c>
      <c r="P30" s="361">
        <f t="shared" ref="P30:AA30" si="58">P5</f>
        <v>50</v>
      </c>
      <c r="Q30" s="361">
        <f t="shared" si="42"/>
        <v>8250</v>
      </c>
      <c r="R30" s="361">
        <f t="shared" si="43"/>
        <v>3.7910222222222223E-7</v>
      </c>
      <c r="S30" s="361">
        <f t="shared" ref="S30:Z30" si="59">S5</f>
        <v>64</v>
      </c>
      <c r="T30" s="361">
        <f t="shared" si="45"/>
        <v>13056</v>
      </c>
      <c r="U30" s="361">
        <f t="shared" si="46"/>
        <v>3.2068729575163404E-7</v>
      </c>
      <c r="V30" s="361">
        <f t="shared" ref="V30:AA30" si="60">V5</f>
        <v>1026</v>
      </c>
      <c r="W30" s="361">
        <f t="shared" si="48"/>
        <v>6172416</v>
      </c>
      <c r="X30" s="361">
        <f t="shared" si="49"/>
        <v>5.4335827872478669E-8</v>
      </c>
      <c r="Y30" s="361">
        <f t="shared" ref="Y30:AA30" si="61">Y5</f>
        <v>1026</v>
      </c>
      <c r="Z30" s="361">
        <f t="shared" si="51"/>
        <v>6270912</v>
      </c>
      <c r="AA30" s="361">
        <f t="shared" si="52"/>
        <v>2.6113958118585196E-8</v>
      </c>
    </row>
    <row r="31" spans="1:27" x14ac:dyDescent="0.25">
      <c r="A31" s="361">
        <f t="shared" ref="A31:P31" si="62">A6</f>
        <v>256</v>
      </c>
      <c r="B31" s="361">
        <f t="shared" si="27"/>
        <v>16711680</v>
      </c>
      <c r="C31" s="361">
        <f t="shared" si="28"/>
        <v>4.578961141748366E-8</v>
      </c>
      <c r="D31" s="361">
        <f t="shared" ref="D31:S31" si="63">D6</f>
        <v>256</v>
      </c>
      <c r="E31" s="361">
        <f t="shared" si="30"/>
        <v>16711680</v>
      </c>
      <c r="F31" s="361">
        <f t="shared" si="31"/>
        <v>4.067672031377655E-8</v>
      </c>
      <c r="G31" s="361">
        <f t="shared" ref="G31:V31" si="64">G6</f>
        <v>34</v>
      </c>
      <c r="H31" s="361">
        <f t="shared" si="33"/>
        <v>38148</v>
      </c>
      <c r="I31" s="361">
        <f t="shared" si="34"/>
        <v>1.2409361783929259E-7</v>
      </c>
      <c r="J31" s="361">
        <f t="shared" ref="J31:Y31" si="65">J6</f>
        <v>130</v>
      </c>
      <c r="K31" s="361">
        <f t="shared" si="36"/>
        <v>25090</v>
      </c>
      <c r="L31" s="361">
        <f t="shared" si="37"/>
        <v>4.9701341836056862E-7</v>
      </c>
      <c r="M31" s="361">
        <f t="shared" ref="M31:AA31" si="66">M6</f>
        <v>99</v>
      </c>
      <c r="N31" s="361">
        <f t="shared" si="39"/>
        <v>29106</v>
      </c>
      <c r="O31" s="361">
        <f t="shared" si="40"/>
        <v>2.1070981928124786E-7</v>
      </c>
      <c r="P31" s="361">
        <f t="shared" ref="P31:AA31" si="67">P6</f>
        <v>147</v>
      </c>
      <c r="Q31" s="361">
        <f t="shared" si="42"/>
        <v>76146</v>
      </c>
      <c r="R31" s="361">
        <f t="shared" si="43"/>
        <v>2.1156506360587993E-7</v>
      </c>
      <c r="S31" s="361">
        <f t="shared" ref="S31:Z31" si="68">S6</f>
        <v>125</v>
      </c>
      <c r="T31" s="361">
        <f t="shared" si="45"/>
        <v>52500</v>
      </c>
      <c r="U31" s="361">
        <f t="shared" si="46"/>
        <v>2.3999619047619046E-7</v>
      </c>
      <c r="V31" s="361">
        <f t="shared" ref="V31:AA31" si="69">V6</f>
        <v>2050</v>
      </c>
      <c r="W31" s="361">
        <f t="shared" si="48"/>
        <v>24928000</v>
      </c>
      <c r="X31" s="361">
        <f t="shared" si="49"/>
        <v>3.6473991762943943E-8</v>
      </c>
      <c r="Y31" s="361">
        <f t="shared" ref="Y31:AA31" si="70">Y6</f>
        <v>2050</v>
      </c>
      <c r="Z31" s="361">
        <f t="shared" si="51"/>
        <v>25059200</v>
      </c>
      <c r="AA31" s="361">
        <f t="shared" si="52"/>
        <v>1.8436515664240414E-8</v>
      </c>
    </row>
    <row r="32" spans="1:27" x14ac:dyDescent="0.25">
      <c r="A32" s="361">
        <f t="shared" ref="A32:P32" si="71">A7</f>
        <v>512</v>
      </c>
      <c r="B32" s="361">
        <f t="shared" si="27"/>
        <v>133955584</v>
      </c>
      <c r="C32" s="361">
        <f t="shared" si="28"/>
        <v>4.3429967553026136E-8</v>
      </c>
      <c r="D32" s="361">
        <f t="shared" ref="D32:S32" si="72">D7</f>
        <v>512</v>
      </c>
      <c r="E32" s="361">
        <f t="shared" si="30"/>
        <v>133955584</v>
      </c>
      <c r="F32" s="361">
        <f t="shared" si="31"/>
        <v>3.8789523946484623E-8</v>
      </c>
      <c r="G32" s="361">
        <f t="shared" ref="G32:V32" si="73">G7</f>
        <v>66</v>
      </c>
      <c r="H32" s="361">
        <f t="shared" si="33"/>
        <v>283140</v>
      </c>
      <c r="I32" s="361">
        <f t="shared" si="34"/>
        <v>8.306020578747853E-8</v>
      </c>
      <c r="J32" s="361">
        <f t="shared" ref="J32:Y32" si="74">J7</f>
        <v>258</v>
      </c>
      <c r="K32" s="361">
        <f t="shared" si="36"/>
        <v>99330</v>
      </c>
      <c r="L32" s="361">
        <f t="shared" si="37"/>
        <v>3.4754085707574077E-7</v>
      </c>
      <c r="M32" s="361">
        <f t="shared" ref="M32:AA32" si="75">M7</f>
        <v>256</v>
      </c>
      <c r="N32" s="361">
        <f t="shared" si="39"/>
        <v>211968</v>
      </c>
      <c r="O32" s="361">
        <f t="shared" si="40"/>
        <v>1.2450621477455715E-7</v>
      </c>
      <c r="P32" s="361">
        <f t="shared" ref="P32:AA32" si="76">P7</f>
        <v>243</v>
      </c>
      <c r="Q32" s="361">
        <f t="shared" si="42"/>
        <v>214326</v>
      </c>
      <c r="R32" s="361">
        <f t="shared" si="43"/>
        <v>1.4876947578299723E-7</v>
      </c>
      <c r="S32" s="361">
        <f t="shared" ref="S32:Z32" si="77">S7</f>
        <v>216</v>
      </c>
      <c r="T32" s="361">
        <f t="shared" si="45"/>
        <v>162000</v>
      </c>
      <c r="U32" s="361">
        <f t="shared" si="46"/>
        <v>1.7053004115226335E-7</v>
      </c>
      <c r="V32" s="361">
        <f t="shared" ref="V32:AA32" si="78">V7</f>
        <v>4098</v>
      </c>
      <c r="W32" s="361">
        <f t="shared" si="48"/>
        <v>100187904</v>
      </c>
      <c r="X32" s="361">
        <f t="shared" si="49"/>
        <v>2.4116351078336431E-8</v>
      </c>
      <c r="Y32" s="361">
        <f t="shared" ref="Y32:AA32" si="79">Y7</f>
        <v>4098</v>
      </c>
      <c r="Z32" s="361">
        <f t="shared" si="51"/>
        <v>100187904</v>
      </c>
      <c r="AA32" s="361">
        <f t="shared" si="52"/>
        <v>2.4067076999634609E-8</v>
      </c>
    </row>
    <row r="33" spans="1:27" x14ac:dyDescent="0.25">
      <c r="A33" s="361">
        <f t="shared" ref="A33:P33" si="80">A8</f>
        <v>1024</v>
      </c>
      <c r="B33" s="361">
        <f t="shared" si="27"/>
        <v>1072693248</v>
      </c>
      <c r="C33" s="361">
        <f t="shared" si="28"/>
        <v>5.4634102939122188E-8</v>
      </c>
      <c r="D33" s="361">
        <f t="shared" ref="D33:S33" si="81">D8</f>
        <v>1024</v>
      </c>
      <c r="E33" s="361">
        <f t="shared" si="30"/>
        <v>1072693248</v>
      </c>
      <c r="F33" s="361">
        <f t="shared" si="31"/>
        <v>4.9683510888162749E-8</v>
      </c>
      <c r="G33" s="361">
        <f t="shared" ref="G33:V33" si="82">G8</f>
        <v>130</v>
      </c>
      <c r="H33" s="361">
        <f t="shared" si="33"/>
        <v>2180100</v>
      </c>
      <c r="I33" s="361">
        <f t="shared" si="34"/>
        <v>6.0336070210846599E-8</v>
      </c>
      <c r="J33" s="361">
        <f t="shared" ref="J33:Y33" si="83">J8</f>
        <v>514</v>
      </c>
      <c r="K33" s="361">
        <f t="shared" si="36"/>
        <v>395266</v>
      </c>
      <c r="L33" s="361">
        <f t="shared" si="37"/>
        <v>2.8685998795747675E-7</v>
      </c>
      <c r="M33" s="361">
        <f t="shared" ref="M33:AA33" si="84">M8</f>
        <v>575</v>
      </c>
      <c r="N33" s="361">
        <f t="shared" si="39"/>
        <v>1121250</v>
      </c>
      <c r="O33" s="361">
        <f t="shared" si="40"/>
        <v>8.6961456707543674E-8</v>
      </c>
      <c r="P33" s="361">
        <f t="shared" ref="P33:AA33" si="85">P8</f>
        <v>432</v>
      </c>
      <c r="Q33" s="361">
        <f t="shared" si="42"/>
        <v>694656</v>
      </c>
      <c r="R33" s="361">
        <f t="shared" si="43"/>
        <v>1.177689388704625E-7</v>
      </c>
      <c r="S33" s="361">
        <f t="shared" ref="S33:Z33" si="86">S8</f>
        <v>512</v>
      </c>
      <c r="T33" s="361">
        <f t="shared" si="45"/>
        <v>946176</v>
      </c>
      <c r="U33" s="361">
        <f t="shared" si="46"/>
        <v>1.0949689416486292E-7</v>
      </c>
      <c r="V33" s="361">
        <f t="shared" ref="V33:AA33" si="87">V8</f>
        <v>8194</v>
      </c>
      <c r="W33" s="361">
        <f t="shared" si="48"/>
        <v>401702656</v>
      </c>
      <c r="X33" s="361">
        <f t="shared" si="49"/>
        <v>1.4620839350387567E-8</v>
      </c>
      <c r="Y33" s="361">
        <f t="shared" ref="Y33:AA33" si="88">Y8</f>
        <v>8194</v>
      </c>
      <c r="Z33" s="361">
        <f t="shared" si="51"/>
        <v>400653824</v>
      </c>
      <c r="AA33" s="361">
        <f t="shared" si="52"/>
        <v>2.0036574017573835E-8</v>
      </c>
    </row>
    <row r="34" spans="1:27" x14ac:dyDescent="0.25">
      <c r="A34" s="361"/>
      <c r="B34" s="361"/>
      <c r="C34" s="361"/>
      <c r="D34" s="361"/>
      <c r="E34" s="361"/>
      <c r="F34" s="361"/>
      <c r="G34" s="361">
        <f t="shared" ref="G34:V34" si="89">G9</f>
        <v>258</v>
      </c>
      <c r="H34" s="361">
        <f t="shared" si="33"/>
        <v>17106948</v>
      </c>
      <c r="I34" s="361">
        <f t="shared" si="34"/>
        <v>5.0051339763625085E-8</v>
      </c>
      <c r="J34" s="361">
        <f t="shared" ref="J34:Y34" si="90">J9</f>
        <v>1026</v>
      </c>
      <c r="K34" s="361">
        <f t="shared" si="36"/>
        <v>1576962</v>
      </c>
      <c r="L34" s="361">
        <f t="shared" si="37"/>
        <v>2.1073769268589436E-7</v>
      </c>
      <c r="M34" s="361">
        <f t="shared" ref="M34:AA34" si="91">M9</f>
        <v>1152</v>
      </c>
      <c r="N34" s="361">
        <f t="shared" si="39"/>
        <v>4637952</v>
      </c>
      <c r="O34" s="361">
        <f t="shared" si="40"/>
        <v>6.1764474204706458E-8</v>
      </c>
      <c r="P34" s="361">
        <f t="shared" ref="P34:AA34" si="92">P9</f>
        <v>1024</v>
      </c>
      <c r="Q34" s="361">
        <f t="shared" si="42"/>
        <v>3981312</v>
      </c>
      <c r="R34" s="361">
        <f t="shared" si="43"/>
        <v>8.6369350940929365E-8</v>
      </c>
      <c r="S34" s="361">
        <f t="shared" ref="S34:Z34" si="93">S9</f>
        <v>1000</v>
      </c>
      <c r="T34" s="361">
        <f t="shared" si="45"/>
        <v>3690000</v>
      </c>
      <c r="U34" s="361">
        <f t="shared" si="46"/>
        <v>8.4921860885275498E-8</v>
      </c>
      <c r="V34" s="361">
        <f t="shared" ref="V34:AA34" si="94">V9</f>
        <v>16386</v>
      </c>
      <c r="W34" s="361">
        <f t="shared" si="48"/>
        <v>1608711936</v>
      </c>
      <c r="X34" s="361">
        <f t="shared" si="49"/>
        <v>7.9511231193268557E-9</v>
      </c>
      <c r="Y34" s="361">
        <f t="shared" ref="Y34:AA34" si="95">Y9</f>
        <v>16386</v>
      </c>
      <c r="Z34" s="361">
        <f t="shared" si="51"/>
        <v>1602419712</v>
      </c>
      <c r="AA34" s="361">
        <f t="shared" si="52"/>
        <v>1.6713016237949691E-8</v>
      </c>
    </row>
    <row r="35" spans="1:27" x14ac:dyDescent="0.25">
      <c r="A35" s="361"/>
      <c r="B35" s="361"/>
      <c r="C35" s="361"/>
      <c r="D35" s="361"/>
      <c r="E35" s="361"/>
      <c r="F35" s="361"/>
      <c r="G35" s="361">
        <f t="shared" ref="G35:V35" si="96">G10</f>
        <v>514</v>
      </c>
      <c r="H35" s="361">
        <f t="shared" si="33"/>
        <v>135532548</v>
      </c>
      <c r="I35" s="361">
        <f t="shared" si="34"/>
        <v>7.1857499498939559E-8</v>
      </c>
      <c r="J35" s="361">
        <f t="shared" ref="J35:Y35" si="97">J10</f>
        <v>2050</v>
      </c>
      <c r="K35" s="361">
        <f t="shared" si="36"/>
        <v>6299650</v>
      </c>
      <c r="L35" s="361">
        <f t="shared" si="37"/>
        <v>1.7342603689622969E-7</v>
      </c>
      <c r="M35" s="361">
        <f t="shared" ref="M35:AA35" si="98">M10</f>
        <v>2205</v>
      </c>
      <c r="N35" s="361">
        <f t="shared" si="39"/>
        <v>17348940</v>
      </c>
      <c r="O35" s="361">
        <f t="shared" si="40"/>
        <v>4.5691936606309475E-8</v>
      </c>
      <c r="P35" s="361">
        <f t="shared" ref="P35:AA35" si="99">P10</f>
        <v>2205</v>
      </c>
      <c r="Q35" s="361">
        <f t="shared" si="42"/>
        <v>18707220</v>
      </c>
      <c r="R35" s="361">
        <f t="shared" si="43"/>
        <v>6.164268840230314E-8</v>
      </c>
      <c r="S35" s="361">
        <f t="shared" ref="S35:Z35" si="100">S10</f>
        <v>2197</v>
      </c>
      <c r="T35" s="361">
        <f t="shared" si="45"/>
        <v>18164796</v>
      </c>
      <c r="U35" s="361">
        <f t="shared" si="46"/>
        <v>5.6896317470342077E-8</v>
      </c>
      <c r="V35" s="361">
        <f t="shared" ref="V35:AA35" si="101">V10</f>
        <v>32770</v>
      </c>
      <c r="W35" s="361">
        <f t="shared" si="48"/>
        <v>6438649600</v>
      </c>
      <c r="X35" s="361">
        <f t="shared" si="49"/>
        <v>3.9887504775328465E-9</v>
      </c>
      <c r="Y35" s="361">
        <f t="shared" ref="Y35:AA35" si="102">Y10</f>
        <v>32770</v>
      </c>
      <c r="Z35" s="361">
        <f t="shared" si="51"/>
        <v>6409287680</v>
      </c>
      <c r="AA35" s="361">
        <f t="shared" si="52"/>
        <v>1.8321276746518784E-8</v>
      </c>
    </row>
    <row r="36" spans="1:27" x14ac:dyDescent="0.25">
      <c r="A36" s="361"/>
      <c r="B36" s="361"/>
      <c r="C36" s="361"/>
      <c r="D36" s="361"/>
      <c r="E36" s="361"/>
      <c r="F36" s="361"/>
      <c r="G36" s="361">
        <f t="shared" ref="G36:V36" si="103">G11</f>
        <v>1026</v>
      </c>
      <c r="H36" s="361">
        <f t="shared" si="33"/>
        <v>1078992900</v>
      </c>
      <c r="I36" s="361">
        <f t="shared" si="34"/>
        <v>9.6349722659589939E-8</v>
      </c>
      <c r="J36" s="361">
        <f t="shared" ref="J36:Y36" si="104">J11</f>
        <v>4098</v>
      </c>
      <c r="K36" s="361">
        <f t="shared" si="36"/>
        <v>25182210</v>
      </c>
      <c r="L36" s="361">
        <f t="shared" si="37"/>
        <v>1.2589257786879442E-7</v>
      </c>
      <c r="M36" s="361">
        <f t="shared" ref="M36:AA36" si="105">M11</f>
        <v>4096</v>
      </c>
      <c r="N36" s="361">
        <f t="shared" si="39"/>
        <v>60784640</v>
      </c>
      <c r="O36" s="361">
        <f t="shared" si="40"/>
        <v>3.3600100288493938E-8</v>
      </c>
      <c r="P36" s="361">
        <f t="shared" ref="P36:AA36" si="106">P11</f>
        <v>3920</v>
      </c>
      <c r="Q36" s="361">
        <f t="shared" si="42"/>
        <v>59709440</v>
      </c>
      <c r="R36" s="361">
        <f t="shared" si="43"/>
        <v>4.7856084398044931E-8</v>
      </c>
      <c r="S36" s="361">
        <f t="shared" ref="S36:Z36" si="107">S11</f>
        <v>4096</v>
      </c>
      <c r="T36" s="361">
        <f t="shared" si="45"/>
        <v>63897600</v>
      </c>
      <c r="U36" s="361">
        <f t="shared" si="46"/>
        <v>4.3088107638888887E-8</v>
      </c>
      <c r="V36" s="361">
        <f t="shared" ref="V36:AA36" si="108">V11</f>
        <v>65538</v>
      </c>
      <c r="W36" s="361">
        <f t="shared" si="48"/>
        <v>25762201344</v>
      </c>
      <c r="X36" s="361">
        <f t="shared" si="49"/>
        <v>3.5049890390816031E-9</v>
      </c>
      <c r="Y36" s="361"/>
      <c r="Z36" s="361"/>
      <c r="AA36" s="361"/>
    </row>
    <row r="37" spans="1:27" x14ac:dyDescent="0.25">
      <c r="A37" s="361"/>
      <c r="B37" s="361"/>
      <c r="C37" s="361"/>
      <c r="D37" s="361"/>
      <c r="E37" s="361"/>
      <c r="F37" s="361"/>
      <c r="G37" s="361"/>
      <c r="H37" s="361"/>
      <c r="I37" s="361"/>
      <c r="J37" s="361">
        <f t="shared" ref="J37:Y37" si="109">J12</f>
        <v>8194</v>
      </c>
      <c r="K37" s="361">
        <f t="shared" si="36"/>
        <v>100696066</v>
      </c>
      <c r="L37" s="361">
        <f t="shared" si="37"/>
        <v>1.0283950252171056E-7</v>
      </c>
      <c r="M37" s="361">
        <f t="shared" ref="M37:AA37" si="110">M12</f>
        <v>9100</v>
      </c>
      <c r="N37" s="361">
        <f t="shared" si="39"/>
        <v>306306000</v>
      </c>
      <c r="O37" s="361">
        <f t="shared" si="40"/>
        <v>2.3866677984325041E-8</v>
      </c>
      <c r="P37" s="361">
        <f t="shared" ref="P37:AA37" si="111">P12</f>
        <v>8214</v>
      </c>
      <c r="Q37" s="361">
        <f t="shared" si="42"/>
        <v>264104742</v>
      </c>
      <c r="R37" s="361">
        <f t="shared" si="43"/>
        <v>3.0549369436665905E-8</v>
      </c>
      <c r="S37" s="361">
        <f t="shared" ref="S37:Z37" si="112">S12</f>
        <v>8000</v>
      </c>
      <c r="T37" s="361">
        <f t="shared" si="45"/>
        <v>246240000</v>
      </c>
      <c r="U37" s="361">
        <f t="shared" si="46"/>
        <v>3.1332629413038766E-8</v>
      </c>
      <c r="V37" s="361"/>
      <c r="W37" s="361"/>
      <c r="X37" s="361"/>
      <c r="Y37" s="361"/>
      <c r="Z37" s="361"/>
      <c r="AA37" s="361"/>
    </row>
    <row r="38" spans="1:27" x14ac:dyDescent="0.25">
      <c r="A38" s="361"/>
      <c r="B38" s="361"/>
      <c r="C38" s="361"/>
      <c r="D38" s="361"/>
      <c r="E38" s="361"/>
      <c r="F38" s="361"/>
      <c r="G38" s="361"/>
      <c r="H38" s="361"/>
      <c r="I38" s="361"/>
      <c r="J38" s="361">
        <f t="shared" ref="J38:Y38" si="113">J13</f>
        <v>16386</v>
      </c>
      <c r="K38" s="361">
        <f t="shared" si="36"/>
        <v>402718722</v>
      </c>
      <c r="L38" s="361">
        <f t="shared" si="37"/>
        <v>7.5047169026326023E-8</v>
      </c>
      <c r="M38" s="361">
        <f t="shared" ref="M38:AA38" si="114">M13</f>
        <v>15488</v>
      </c>
      <c r="N38" s="361">
        <f t="shared" si="39"/>
        <v>893920896</v>
      </c>
      <c r="O38" s="361">
        <f t="shared" si="40"/>
        <v>1.7632805546737477E-8</v>
      </c>
      <c r="P38" s="361">
        <f t="shared" ref="P38:AA38" si="115">P13</f>
        <v>16807</v>
      </c>
      <c r="Q38" s="361">
        <f t="shared" si="42"/>
        <v>1111783050</v>
      </c>
      <c r="R38" s="361">
        <f t="shared" si="43"/>
        <v>2.7151070525854841E-8</v>
      </c>
      <c r="S38" s="361">
        <f t="shared" ref="S38:Z38" si="116">S13</f>
        <v>15625</v>
      </c>
      <c r="T38" s="361">
        <f t="shared" si="45"/>
        <v>946875000</v>
      </c>
      <c r="U38" s="361">
        <f t="shared" si="46"/>
        <v>2.4535445544554455E-8</v>
      </c>
      <c r="V38" s="361"/>
      <c r="W38" s="361"/>
      <c r="X38" s="361"/>
      <c r="Y38" s="361"/>
      <c r="Z38" s="361"/>
      <c r="AA38" s="361"/>
    </row>
    <row r="39" spans="1:27" x14ac:dyDescent="0.25">
      <c r="A39" s="361"/>
      <c r="B39" s="361"/>
      <c r="C39" s="361"/>
      <c r="D39" s="361"/>
      <c r="E39" s="361"/>
      <c r="F39" s="361"/>
      <c r="G39" s="361"/>
      <c r="H39" s="361"/>
      <c r="I39" s="361"/>
      <c r="J39" s="361">
        <f t="shared" ref="J39:Y39" si="117">J14</f>
        <v>32770</v>
      </c>
      <c r="K39" s="361">
        <f t="shared" si="36"/>
        <v>1610743810</v>
      </c>
      <c r="L39" s="361">
        <f t="shared" si="37"/>
        <v>6.0441331138810967E-8</v>
      </c>
      <c r="M39" s="361">
        <f t="shared" ref="M39:AA39" si="118">M14</f>
        <v>30589</v>
      </c>
      <c r="N39" s="361">
        <f t="shared" si="39"/>
        <v>3526422276</v>
      </c>
      <c r="O39" s="361">
        <f t="shared" si="40"/>
        <v>1.3772873146025538E-8</v>
      </c>
      <c r="P39" s="361">
        <f t="shared" ref="P39:AA39" si="119">P14</f>
        <v>32768</v>
      </c>
      <c r="Q39" s="361">
        <f t="shared" si="42"/>
        <v>4242538496</v>
      </c>
      <c r="R39" s="361">
        <f t="shared" si="43"/>
        <v>2.8960491487783074E-8</v>
      </c>
      <c r="S39" s="361">
        <f t="shared" ref="S39:Z39" si="120">S14</f>
        <v>32768</v>
      </c>
      <c r="T39" s="361">
        <f t="shared" si="45"/>
        <v>4193255424</v>
      </c>
      <c r="U39" s="361">
        <f t="shared" si="46"/>
        <v>2.5976158295351834E-8</v>
      </c>
      <c r="V39" s="361"/>
      <c r="W39" s="361"/>
      <c r="X39" s="361"/>
      <c r="Y39" s="361"/>
      <c r="Z39" s="361"/>
      <c r="AA39" s="361"/>
    </row>
    <row r="40" spans="1:27" x14ac:dyDescent="0.25">
      <c r="A40" s="361"/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61"/>
    </row>
    <row r="41" spans="1:27" x14ac:dyDescent="0.25">
      <c r="A41" s="361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</row>
    <row r="42" spans="1:27" x14ac:dyDescent="0.25">
      <c r="A42" s="361" t="str">
        <f>A26</f>
        <v>CRH</v>
      </c>
      <c r="B42" s="361"/>
      <c r="C42" s="361" t="str">
        <f>D26</f>
        <v>CRE</v>
      </c>
      <c r="D42" s="361"/>
      <c r="E42" s="361" t="str">
        <f>G26</f>
        <v>CD</v>
      </c>
      <c r="F42" s="361"/>
      <c r="G42" s="361" t="str">
        <f>J26</f>
        <v>AK</v>
      </c>
      <c r="H42" s="361"/>
      <c r="I42" s="361" t="str">
        <f>M26</f>
        <v>GenRmf long</v>
      </c>
      <c r="J42" s="361"/>
      <c r="K42" s="361" t="str">
        <f>P26</f>
        <v>GenRmf flat</v>
      </c>
      <c r="L42" s="361"/>
      <c r="M42" s="361" t="str">
        <f>S26</f>
        <v>GenRmf square</v>
      </c>
      <c r="N42" s="361"/>
      <c r="O42" s="361" t="str">
        <f>V26</f>
        <v>Wash long</v>
      </c>
      <c r="P42" s="361"/>
      <c r="Q42" s="361" t="str">
        <f>Y26</f>
        <v>Wash wide</v>
      </c>
      <c r="R42" s="361"/>
      <c r="S42" s="361"/>
      <c r="T42" s="361"/>
      <c r="U42" s="361"/>
      <c r="V42" s="361"/>
      <c r="W42" s="361"/>
      <c r="X42" s="361"/>
      <c r="Y42" s="361"/>
      <c r="Z42" s="361"/>
      <c r="AA42" s="361"/>
    </row>
    <row r="43" spans="1:27" x14ac:dyDescent="0.25">
      <c r="A43" s="361" t="str">
        <f>A27</f>
        <v>n</v>
      </c>
      <c r="B43" s="361" t="str">
        <f>C27</f>
        <v>time</v>
      </c>
      <c r="C43" s="361" t="str">
        <f>D27</f>
        <v>n</v>
      </c>
      <c r="D43" s="361" t="str">
        <f>F27</f>
        <v>time</v>
      </c>
      <c r="E43" s="361" t="str">
        <f>G27</f>
        <v>n</v>
      </c>
      <c r="F43" s="361" t="str">
        <f>I27</f>
        <v>time</v>
      </c>
      <c r="G43" s="361" t="str">
        <f>J27</f>
        <v>n</v>
      </c>
      <c r="H43" s="361" t="str">
        <f>L27</f>
        <v>time</v>
      </c>
      <c r="I43" s="361" t="str">
        <f>M27</f>
        <v>n</v>
      </c>
      <c r="J43" s="361" t="str">
        <f>O27</f>
        <v>time</v>
      </c>
      <c r="K43" s="361" t="str">
        <f>P27</f>
        <v>n</v>
      </c>
      <c r="L43" s="361" t="str">
        <f>R27</f>
        <v>time</v>
      </c>
      <c r="M43" s="361" t="str">
        <f>S27</f>
        <v>n</v>
      </c>
      <c r="N43" s="361" t="str">
        <f>U27</f>
        <v>time</v>
      </c>
      <c r="O43" s="361" t="str">
        <f>V27</f>
        <v>n</v>
      </c>
      <c r="P43" s="361" t="str">
        <f>X27</f>
        <v>time</v>
      </c>
      <c r="Q43" s="361" t="str">
        <f>Y27</f>
        <v>n</v>
      </c>
      <c r="R43" s="361" t="str">
        <f>AA27</f>
        <v>time</v>
      </c>
      <c r="S43" s="361"/>
      <c r="T43" s="361"/>
      <c r="U43" s="361"/>
      <c r="V43" s="361"/>
      <c r="W43" s="361"/>
      <c r="X43" s="361"/>
      <c r="Y43" s="361"/>
      <c r="Z43" s="361"/>
      <c r="AA43" s="361"/>
    </row>
    <row r="44" spans="1:27" x14ac:dyDescent="0.25">
      <c r="A44" s="361">
        <f t="shared" ref="A44:A57" si="121">A28</f>
        <v>32</v>
      </c>
      <c r="B44" s="361">
        <f>C28</f>
        <v>1.3000651041666668E-7</v>
      </c>
      <c r="C44" s="361">
        <f t="shared" ref="C44" si="122">D28</f>
        <v>32</v>
      </c>
      <c r="D44" s="361">
        <f t="shared" ref="D44" si="123">F28</f>
        <v>1.152612567204301E-7</v>
      </c>
      <c r="E44" s="361">
        <f t="shared" ref="E44" si="124">G28</f>
        <v>6</v>
      </c>
      <c r="F44" s="361">
        <f t="shared" ref="F44" si="125">I28</f>
        <v>1.0469481481481482E-6</v>
      </c>
      <c r="G44" s="361">
        <f t="shared" ref="G44" si="126">J28</f>
        <v>18</v>
      </c>
      <c r="H44" s="361">
        <f t="shared" ref="H44" si="127">L28</f>
        <v>1.2844711111111111E-6</v>
      </c>
      <c r="I44" s="361">
        <f t="shared" ref="I44" si="128">M28</f>
        <v>16</v>
      </c>
      <c r="J44" s="361">
        <f t="shared" ref="J44" si="129">O28</f>
        <v>9.461112938596491E-7</v>
      </c>
      <c r="K44" s="361">
        <f t="shared" ref="K44" si="130">P28</f>
        <v>18</v>
      </c>
      <c r="L44" s="361">
        <f t="shared" ref="L44" si="131">R28</f>
        <v>6.6472331154684111E-7</v>
      </c>
      <c r="M44" s="361">
        <f t="shared" ref="M44" si="132">S28</f>
        <v>27</v>
      </c>
      <c r="N44" s="361">
        <f t="shared" ref="N44" si="133">U28</f>
        <v>5.2150047483380815E-7</v>
      </c>
      <c r="O44" s="361">
        <f t="shared" ref="O44" si="134">V28</f>
        <v>258</v>
      </c>
      <c r="P44" s="361">
        <f t="shared" ref="P44" si="135">X28</f>
        <v>1.254905523255814E-7</v>
      </c>
      <c r="Q44" s="361">
        <f t="shared" ref="Q44" si="136">Y28</f>
        <v>258</v>
      </c>
      <c r="R44" s="361">
        <f>AA28</f>
        <v>2.5073029546653678E-8</v>
      </c>
      <c r="S44" s="361"/>
      <c r="T44" s="361"/>
      <c r="U44" s="361"/>
      <c r="V44" s="361"/>
      <c r="W44" s="361"/>
      <c r="X44" s="361"/>
      <c r="Y44" s="361"/>
      <c r="Z44" s="361"/>
      <c r="AA44" s="361"/>
    </row>
    <row r="45" spans="1:27" x14ac:dyDescent="0.25">
      <c r="A45" s="361">
        <f t="shared" si="121"/>
        <v>64</v>
      </c>
      <c r="B45" s="361">
        <f t="shared" ref="B45:B57" si="137">C29</f>
        <v>8.9639266079695767E-8</v>
      </c>
      <c r="C45" s="361">
        <f t="shared" ref="C45:C57" si="138">D29</f>
        <v>64</v>
      </c>
      <c r="D45" s="361">
        <f t="shared" ref="D45:D57" si="139">F29</f>
        <v>7.065042162698413E-8</v>
      </c>
      <c r="E45" s="361">
        <f t="shared" ref="E45:E57" si="140">G29</f>
        <v>10</v>
      </c>
      <c r="F45" s="361">
        <f t="shared" ref="F45:F57" si="141">I29</f>
        <v>6.4112481481481478E-7</v>
      </c>
      <c r="G45" s="361">
        <f t="shared" ref="G45:G57" si="142">J29</f>
        <v>34</v>
      </c>
      <c r="H45" s="361">
        <f t="shared" ref="H45:H57" si="143">L29</f>
        <v>9.2218687474989983E-7</v>
      </c>
      <c r="I45" s="361">
        <f t="shared" ref="I45:I57" si="144">M29</f>
        <v>24</v>
      </c>
      <c r="J45" s="361">
        <f t="shared" ref="J45:J57" si="145">O29</f>
        <v>5.1049185823754799E-7</v>
      </c>
      <c r="K45" s="361">
        <f t="shared" ref="K45:K57" si="146">P29</f>
        <v>32</v>
      </c>
      <c r="L45" s="361">
        <f t="shared" ref="L45:L57" si="147">R29</f>
        <v>4.31634375E-7</v>
      </c>
      <c r="M45" s="361">
        <f t="shared" ref="M45:M57" si="148">S29</f>
        <v>27</v>
      </c>
      <c r="N45" s="361">
        <f t="shared" ref="N45:N57" si="149">U29</f>
        <v>5.0810541310541314E-7</v>
      </c>
      <c r="O45" s="361">
        <f t="shared" ref="O45:O57" si="150">V29</f>
        <v>514</v>
      </c>
      <c r="P45" s="361">
        <f t="shared" ref="P45:P57" si="151">X29</f>
        <v>7.6913672601928609E-8</v>
      </c>
      <c r="Q45" s="361">
        <f t="shared" ref="Q45:Q57" si="152">Y29</f>
        <v>514</v>
      </c>
      <c r="R45" s="361">
        <f t="shared" ref="R45:R57" si="153">AA29</f>
        <v>2.7419386327676707E-8</v>
      </c>
      <c r="S45" s="361"/>
      <c r="T45" s="361"/>
      <c r="U45" s="361"/>
      <c r="V45" s="361"/>
      <c r="W45" s="361"/>
      <c r="X45" s="361"/>
      <c r="Y45" s="361"/>
      <c r="Z45" s="361"/>
      <c r="AA45" s="361"/>
    </row>
    <row r="46" spans="1:27" x14ac:dyDescent="0.25">
      <c r="A46" s="361">
        <f t="shared" si="121"/>
        <v>128</v>
      </c>
      <c r="B46" s="361">
        <f t="shared" si="137"/>
        <v>5.7258826228264435E-8</v>
      </c>
      <c r="C46" s="361">
        <f t="shared" si="138"/>
        <v>128</v>
      </c>
      <c r="D46" s="361">
        <f t="shared" si="139"/>
        <v>5.2684713849245407E-8</v>
      </c>
      <c r="E46" s="361">
        <f t="shared" si="140"/>
        <v>18</v>
      </c>
      <c r="F46" s="361">
        <f t="shared" si="141"/>
        <v>2.72502420721375E-7</v>
      </c>
      <c r="G46" s="361">
        <f t="shared" si="142"/>
        <v>66</v>
      </c>
      <c r="H46" s="361">
        <f t="shared" si="143"/>
        <v>5.6973081328751431E-7</v>
      </c>
      <c r="I46" s="361">
        <f t="shared" si="144"/>
        <v>72</v>
      </c>
      <c r="J46" s="361">
        <f t="shared" si="145"/>
        <v>2.4599417492609981E-7</v>
      </c>
      <c r="K46" s="361">
        <f t="shared" si="146"/>
        <v>50</v>
      </c>
      <c r="L46" s="361">
        <f t="shared" si="147"/>
        <v>3.7910222222222223E-7</v>
      </c>
      <c r="M46" s="361">
        <f t="shared" si="148"/>
        <v>64</v>
      </c>
      <c r="N46" s="361">
        <f t="shared" si="149"/>
        <v>3.2068729575163404E-7</v>
      </c>
      <c r="O46" s="361">
        <f t="shared" si="150"/>
        <v>1026</v>
      </c>
      <c r="P46" s="361">
        <f t="shared" si="151"/>
        <v>5.4335827872478669E-8</v>
      </c>
      <c r="Q46" s="361">
        <f t="shared" si="152"/>
        <v>1026</v>
      </c>
      <c r="R46" s="361">
        <f t="shared" si="153"/>
        <v>2.6113958118585196E-8</v>
      </c>
      <c r="S46" s="361"/>
      <c r="T46" s="361"/>
      <c r="U46" s="361"/>
      <c r="V46" s="361"/>
      <c r="W46" s="361"/>
      <c r="X46" s="361"/>
      <c r="Y46" s="361"/>
      <c r="Z46" s="361"/>
      <c r="AA46" s="361"/>
    </row>
    <row r="47" spans="1:27" x14ac:dyDescent="0.25">
      <c r="A47" s="361">
        <f t="shared" si="121"/>
        <v>256</v>
      </c>
      <c r="B47" s="361">
        <f t="shared" si="137"/>
        <v>4.578961141748366E-8</v>
      </c>
      <c r="C47" s="361">
        <f t="shared" si="138"/>
        <v>256</v>
      </c>
      <c r="D47" s="361">
        <f t="shared" si="139"/>
        <v>4.067672031377655E-8</v>
      </c>
      <c r="E47" s="361">
        <f t="shared" si="140"/>
        <v>34</v>
      </c>
      <c r="F47" s="361">
        <f t="shared" si="141"/>
        <v>1.2409361783929259E-7</v>
      </c>
      <c r="G47" s="361">
        <f t="shared" si="142"/>
        <v>130</v>
      </c>
      <c r="H47" s="361">
        <f t="shared" si="143"/>
        <v>4.9701341836056862E-7</v>
      </c>
      <c r="I47" s="361">
        <f t="shared" si="144"/>
        <v>99</v>
      </c>
      <c r="J47" s="361">
        <f t="shared" si="145"/>
        <v>2.1070981928124786E-7</v>
      </c>
      <c r="K47" s="361">
        <f t="shared" si="146"/>
        <v>147</v>
      </c>
      <c r="L47" s="361">
        <f t="shared" si="147"/>
        <v>2.1156506360587993E-7</v>
      </c>
      <c r="M47" s="361">
        <f t="shared" si="148"/>
        <v>125</v>
      </c>
      <c r="N47" s="361">
        <f t="shared" si="149"/>
        <v>2.3999619047619046E-7</v>
      </c>
      <c r="O47" s="361">
        <f t="shared" si="150"/>
        <v>2050</v>
      </c>
      <c r="P47" s="361">
        <f t="shared" si="151"/>
        <v>3.6473991762943943E-8</v>
      </c>
      <c r="Q47" s="361">
        <f t="shared" si="152"/>
        <v>2050</v>
      </c>
      <c r="R47" s="361">
        <f t="shared" si="153"/>
        <v>1.8436515664240414E-8</v>
      </c>
      <c r="S47" s="361"/>
      <c r="T47" s="361"/>
      <c r="U47" s="361"/>
      <c r="V47" s="361"/>
      <c r="W47" s="361"/>
      <c r="X47" s="361"/>
      <c r="Y47" s="361"/>
      <c r="Z47" s="361"/>
      <c r="AA47" s="361"/>
    </row>
    <row r="48" spans="1:27" x14ac:dyDescent="0.25">
      <c r="A48" s="361">
        <f t="shared" si="121"/>
        <v>512</v>
      </c>
      <c r="B48" s="361">
        <f t="shared" si="137"/>
        <v>4.3429967553026136E-8</v>
      </c>
      <c r="C48" s="361">
        <f t="shared" si="138"/>
        <v>512</v>
      </c>
      <c r="D48" s="361">
        <f t="shared" si="139"/>
        <v>3.8789523946484623E-8</v>
      </c>
      <c r="E48" s="361">
        <f t="shared" si="140"/>
        <v>66</v>
      </c>
      <c r="F48" s="361">
        <f t="shared" si="141"/>
        <v>8.306020578747853E-8</v>
      </c>
      <c r="G48" s="361">
        <f t="shared" si="142"/>
        <v>258</v>
      </c>
      <c r="H48" s="361">
        <f t="shared" si="143"/>
        <v>3.4754085707574077E-7</v>
      </c>
      <c r="I48" s="361">
        <f t="shared" si="144"/>
        <v>256</v>
      </c>
      <c r="J48" s="361">
        <f t="shared" si="145"/>
        <v>1.2450621477455715E-7</v>
      </c>
      <c r="K48" s="361">
        <f t="shared" si="146"/>
        <v>243</v>
      </c>
      <c r="L48" s="361">
        <f t="shared" si="147"/>
        <v>1.4876947578299723E-7</v>
      </c>
      <c r="M48" s="361">
        <f t="shared" si="148"/>
        <v>216</v>
      </c>
      <c r="N48" s="361">
        <f t="shared" si="149"/>
        <v>1.7053004115226335E-7</v>
      </c>
      <c r="O48" s="361">
        <f t="shared" si="150"/>
        <v>4098</v>
      </c>
      <c r="P48" s="361">
        <f t="shared" si="151"/>
        <v>2.4116351078336431E-8</v>
      </c>
      <c r="Q48" s="361">
        <f t="shared" si="152"/>
        <v>4098</v>
      </c>
      <c r="R48" s="361">
        <f t="shared" si="153"/>
        <v>2.4067076999634609E-8</v>
      </c>
    </row>
    <row r="49" spans="1:18" x14ac:dyDescent="0.25">
      <c r="A49" s="361">
        <f t="shared" si="121"/>
        <v>1024</v>
      </c>
      <c r="B49" s="361">
        <f t="shared" si="137"/>
        <v>5.4634102939122188E-8</v>
      </c>
      <c r="C49" s="361">
        <f t="shared" si="138"/>
        <v>1024</v>
      </c>
      <c r="D49" s="361">
        <f t="shared" si="139"/>
        <v>4.9683510888162749E-8</v>
      </c>
      <c r="E49" s="361">
        <f t="shared" si="140"/>
        <v>130</v>
      </c>
      <c r="F49" s="361">
        <f t="shared" si="141"/>
        <v>6.0336070210846599E-8</v>
      </c>
      <c r="G49" s="361">
        <f t="shared" si="142"/>
        <v>514</v>
      </c>
      <c r="H49" s="361">
        <f t="shared" si="143"/>
        <v>2.8685998795747675E-7</v>
      </c>
      <c r="I49" s="361">
        <f t="shared" si="144"/>
        <v>575</v>
      </c>
      <c r="J49" s="361">
        <f t="shared" si="145"/>
        <v>8.6961456707543674E-8</v>
      </c>
      <c r="K49" s="361">
        <f t="shared" si="146"/>
        <v>432</v>
      </c>
      <c r="L49" s="361">
        <f t="shared" si="147"/>
        <v>1.177689388704625E-7</v>
      </c>
      <c r="M49" s="361">
        <f t="shared" si="148"/>
        <v>512</v>
      </c>
      <c r="N49" s="361">
        <f t="shared" si="149"/>
        <v>1.0949689416486292E-7</v>
      </c>
      <c r="O49" s="361">
        <f t="shared" si="150"/>
        <v>8194</v>
      </c>
      <c r="P49" s="361">
        <f t="shared" si="151"/>
        <v>1.4620839350387567E-8</v>
      </c>
      <c r="Q49" s="361">
        <f t="shared" si="152"/>
        <v>8194</v>
      </c>
      <c r="R49" s="361">
        <f t="shared" si="153"/>
        <v>2.0036574017573835E-8</v>
      </c>
    </row>
    <row r="50" spans="1:18" x14ac:dyDescent="0.25">
      <c r="A50" s="361"/>
      <c r="B50" s="361"/>
      <c r="C50" s="361"/>
      <c r="D50" s="361"/>
      <c r="E50" s="361">
        <f t="shared" si="140"/>
        <v>258</v>
      </c>
      <c r="F50" s="361">
        <f t="shared" si="141"/>
        <v>5.0051339763625085E-8</v>
      </c>
      <c r="G50" s="361">
        <f t="shared" si="142"/>
        <v>1026</v>
      </c>
      <c r="H50" s="361">
        <f t="shared" si="143"/>
        <v>2.1073769268589436E-7</v>
      </c>
      <c r="I50" s="361">
        <f t="shared" si="144"/>
        <v>1152</v>
      </c>
      <c r="J50" s="361">
        <f t="shared" si="145"/>
        <v>6.1764474204706458E-8</v>
      </c>
      <c r="K50" s="361">
        <f t="shared" si="146"/>
        <v>1024</v>
      </c>
      <c r="L50" s="361">
        <f t="shared" si="147"/>
        <v>8.6369350940929365E-8</v>
      </c>
      <c r="M50" s="361">
        <f t="shared" si="148"/>
        <v>1000</v>
      </c>
      <c r="N50" s="361">
        <f t="shared" si="149"/>
        <v>8.4921860885275498E-8</v>
      </c>
      <c r="O50" s="361">
        <f t="shared" si="150"/>
        <v>16386</v>
      </c>
      <c r="P50" s="361">
        <f t="shared" si="151"/>
        <v>7.9511231193268557E-9</v>
      </c>
      <c r="Q50" s="361">
        <f t="shared" si="152"/>
        <v>16386</v>
      </c>
      <c r="R50" s="361">
        <f t="shared" si="153"/>
        <v>1.6713016237949691E-8</v>
      </c>
    </row>
    <row r="51" spans="1:18" x14ac:dyDescent="0.25">
      <c r="A51" s="361"/>
      <c r="B51" s="361"/>
      <c r="C51" s="361"/>
      <c r="D51" s="361"/>
      <c r="E51" s="361">
        <f t="shared" si="140"/>
        <v>514</v>
      </c>
      <c r="F51" s="361">
        <f t="shared" si="141"/>
        <v>7.1857499498939559E-8</v>
      </c>
      <c r="G51" s="361">
        <f t="shared" si="142"/>
        <v>2050</v>
      </c>
      <c r="H51" s="361">
        <f t="shared" si="143"/>
        <v>1.7342603689622969E-7</v>
      </c>
      <c r="I51" s="361">
        <f t="shared" si="144"/>
        <v>2205</v>
      </c>
      <c r="J51" s="361">
        <f t="shared" si="145"/>
        <v>4.5691936606309475E-8</v>
      </c>
      <c r="K51" s="361">
        <f t="shared" si="146"/>
        <v>2205</v>
      </c>
      <c r="L51" s="361">
        <f t="shared" si="147"/>
        <v>6.164268840230314E-8</v>
      </c>
      <c r="M51" s="361">
        <f t="shared" si="148"/>
        <v>2197</v>
      </c>
      <c r="N51" s="361">
        <f t="shared" si="149"/>
        <v>5.6896317470342077E-8</v>
      </c>
      <c r="O51" s="361">
        <f t="shared" si="150"/>
        <v>32770</v>
      </c>
      <c r="P51" s="361">
        <f t="shared" si="151"/>
        <v>3.9887504775328465E-9</v>
      </c>
      <c r="Q51" s="361">
        <f t="shared" si="152"/>
        <v>32770</v>
      </c>
      <c r="R51" s="361">
        <f t="shared" si="153"/>
        <v>1.8321276746518784E-8</v>
      </c>
    </row>
    <row r="52" spans="1:18" x14ac:dyDescent="0.25">
      <c r="A52" s="361"/>
      <c r="B52" s="361"/>
      <c r="C52" s="361"/>
      <c r="D52" s="361"/>
      <c r="E52" s="361">
        <f t="shared" si="140"/>
        <v>1026</v>
      </c>
      <c r="F52" s="361">
        <f t="shared" si="141"/>
        <v>9.6349722659589939E-8</v>
      </c>
      <c r="G52" s="361">
        <f t="shared" si="142"/>
        <v>4098</v>
      </c>
      <c r="H52" s="361">
        <f t="shared" si="143"/>
        <v>1.2589257786879442E-7</v>
      </c>
      <c r="I52" s="361">
        <f t="shared" si="144"/>
        <v>4096</v>
      </c>
      <c r="J52" s="361">
        <f t="shared" si="145"/>
        <v>3.3600100288493938E-8</v>
      </c>
      <c r="K52" s="361">
        <f t="shared" si="146"/>
        <v>3920</v>
      </c>
      <c r="L52" s="361">
        <f t="shared" si="147"/>
        <v>4.7856084398044931E-8</v>
      </c>
      <c r="M52" s="361">
        <f t="shared" si="148"/>
        <v>4096</v>
      </c>
      <c r="N52" s="361">
        <f t="shared" si="149"/>
        <v>4.3088107638888887E-8</v>
      </c>
      <c r="O52" s="361">
        <f t="shared" si="150"/>
        <v>65538</v>
      </c>
      <c r="P52" s="361">
        <f t="shared" si="151"/>
        <v>3.5049890390816031E-9</v>
      </c>
      <c r="Q52" s="361"/>
      <c r="R52" s="361"/>
    </row>
    <row r="53" spans="1:18" x14ac:dyDescent="0.25">
      <c r="A53" s="361"/>
      <c r="B53" s="361"/>
      <c r="C53" s="361"/>
      <c r="D53" s="361"/>
      <c r="E53" s="361"/>
      <c r="F53" s="361"/>
      <c r="G53" s="361">
        <f t="shared" si="142"/>
        <v>8194</v>
      </c>
      <c r="H53" s="361">
        <f t="shared" si="143"/>
        <v>1.0283950252171056E-7</v>
      </c>
      <c r="I53" s="361">
        <f t="shared" si="144"/>
        <v>9100</v>
      </c>
      <c r="J53" s="361">
        <f t="shared" si="145"/>
        <v>2.3866677984325041E-8</v>
      </c>
      <c r="K53" s="361">
        <f t="shared" si="146"/>
        <v>8214</v>
      </c>
      <c r="L53" s="361">
        <f t="shared" si="147"/>
        <v>3.0549369436665905E-8</v>
      </c>
      <c r="M53" s="361">
        <f t="shared" si="148"/>
        <v>8000</v>
      </c>
      <c r="N53" s="361">
        <f t="shared" si="149"/>
        <v>3.1332629413038766E-8</v>
      </c>
      <c r="O53" s="361"/>
      <c r="P53" s="361"/>
      <c r="Q53" s="361"/>
      <c r="R53" s="361"/>
    </row>
    <row r="54" spans="1:18" x14ac:dyDescent="0.25">
      <c r="A54" s="361"/>
      <c r="B54" s="361"/>
      <c r="C54" s="361"/>
      <c r="D54" s="361"/>
      <c r="E54" s="361"/>
      <c r="F54" s="361"/>
      <c r="G54" s="361">
        <f t="shared" si="142"/>
        <v>16386</v>
      </c>
      <c r="H54" s="361">
        <f t="shared" si="143"/>
        <v>7.5047169026326023E-8</v>
      </c>
      <c r="I54" s="361">
        <f t="shared" si="144"/>
        <v>15488</v>
      </c>
      <c r="J54" s="361">
        <f t="shared" si="145"/>
        <v>1.7632805546737477E-8</v>
      </c>
      <c r="K54" s="361">
        <f t="shared" si="146"/>
        <v>16807</v>
      </c>
      <c r="L54" s="361">
        <f t="shared" si="147"/>
        <v>2.7151070525854841E-8</v>
      </c>
      <c r="M54" s="361">
        <f t="shared" si="148"/>
        <v>15625</v>
      </c>
      <c r="N54" s="361">
        <f t="shared" si="149"/>
        <v>2.4535445544554455E-8</v>
      </c>
      <c r="O54" s="361"/>
      <c r="P54" s="361"/>
      <c r="Q54" s="361"/>
      <c r="R54" s="361"/>
    </row>
    <row r="55" spans="1:18" x14ac:dyDescent="0.25">
      <c r="A55" s="361"/>
      <c r="B55" s="361"/>
      <c r="C55" s="361"/>
      <c r="D55" s="361"/>
      <c r="E55" s="361"/>
      <c r="F55" s="361"/>
      <c r="G55" s="361">
        <f t="shared" si="142"/>
        <v>32770</v>
      </c>
      <c r="H55" s="361">
        <f t="shared" si="143"/>
        <v>6.0441331138810967E-8</v>
      </c>
      <c r="I55" s="361">
        <f t="shared" si="144"/>
        <v>30589</v>
      </c>
      <c r="J55" s="361">
        <f t="shared" si="145"/>
        <v>1.3772873146025538E-8</v>
      </c>
      <c r="K55" s="361">
        <f t="shared" si="146"/>
        <v>32768</v>
      </c>
      <c r="L55" s="361">
        <f t="shared" si="147"/>
        <v>2.8960491487783074E-8</v>
      </c>
      <c r="M55" s="361">
        <f t="shared" si="148"/>
        <v>32768</v>
      </c>
      <c r="N55" s="361">
        <f t="shared" si="149"/>
        <v>2.5976158295351834E-8</v>
      </c>
      <c r="O55" s="361"/>
      <c r="P55" s="361"/>
      <c r="Q55" s="361"/>
      <c r="R55" s="361"/>
    </row>
    <row r="56" spans="1:18" x14ac:dyDescent="0.25">
      <c r="A56" s="361"/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</row>
    <row r="57" spans="1:18" x14ac:dyDescent="0.25">
      <c r="A57" s="361"/>
      <c r="B57" s="361"/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361"/>
      <c r="R57" s="361"/>
    </row>
  </sheetData>
  <mergeCells count="9">
    <mergeCell ref="S1:U1"/>
    <mergeCell ref="V1:X1"/>
    <mergeCell ref="Y1:AA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V1" workbookViewId="0">
      <selection activeCell="H24" sqref="H24"/>
    </sheetView>
  </sheetViews>
  <sheetFormatPr defaultRowHeight="15" x14ac:dyDescent="0.25"/>
  <sheetData>
    <row r="1" spans="1:37" x14ac:dyDescent="0.25">
      <c r="A1" s="24" t="s">
        <v>0</v>
      </c>
      <c r="B1" s="108" t="s">
        <v>19</v>
      </c>
      <c r="C1" s="108" t="s">
        <v>39</v>
      </c>
      <c r="D1" s="361" t="str">
        <f t="shared" ref="D1" si="0">B30</f>
        <v>EK</v>
      </c>
      <c r="E1" s="361" t="str">
        <f t="shared" ref="E1" si="1">C30</f>
        <v>Dinic</v>
      </c>
      <c r="F1" s="24" t="str">
        <f t="shared" ref="F1" si="2">D30</f>
        <v>GT</v>
      </c>
      <c r="G1" s="361" t="str">
        <f t="shared" ref="G1" si="3">E30</f>
        <v>GT GRC</v>
      </c>
      <c r="H1" s="361" t="str">
        <f t="shared" ref="H1" si="4">F30</f>
        <v>GT GRP</v>
      </c>
      <c r="I1" s="361" t="str">
        <f t="shared" ref="I1" si="5">G30</f>
        <v>GT GRN</v>
      </c>
      <c r="J1" s="361" t="str">
        <f t="shared" ref="J1" si="6">H30</f>
        <v>GT D</v>
      </c>
      <c r="K1" s="361" t="str">
        <f t="shared" ref="K1" si="7">I30</f>
        <v>GT D GRC</v>
      </c>
      <c r="L1" s="361" t="str">
        <f t="shared" ref="L1" si="8">J30</f>
        <v>GT D GRP</v>
      </c>
      <c r="M1" s="361" t="str">
        <f t="shared" ref="M1" si="9">K30</f>
        <v>GT D GRN</v>
      </c>
      <c r="N1" s="361" t="str">
        <f t="shared" ref="N1" si="10">L30</f>
        <v>KR</v>
      </c>
      <c r="O1" s="361" t="str">
        <f t="shared" ref="O1" si="11">M30</f>
        <v>KR GRC</v>
      </c>
      <c r="P1" s="361" t="str">
        <f t="shared" ref="P1" si="12">N30</f>
        <v>KR GRP</v>
      </c>
      <c r="Q1" s="361" t="str">
        <f t="shared" ref="Q1" si="13">O30</f>
        <v>KR LM</v>
      </c>
      <c r="R1" s="361" t="str">
        <f t="shared" ref="R1" si="14">P30</f>
        <v>KR LM GRC</v>
      </c>
      <c r="S1" s="361" t="str">
        <f t="shared" ref="S1" si="15">Q30</f>
        <v>KR LM GRP</v>
      </c>
      <c r="T1" s="361" t="str">
        <f t="shared" ref="T1" si="16">R30</f>
        <v>KR LM GRN</v>
      </c>
      <c r="U1" s="361" t="str">
        <f t="shared" ref="U1" si="17">S30</f>
        <v>KR LM D</v>
      </c>
      <c r="V1" s="361" t="str">
        <f t="shared" ref="V1" si="18">T30</f>
        <v>KR LM D GRC</v>
      </c>
      <c r="W1" s="361" t="str">
        <f t="shared" ref="W1" si="19">U30</f>
        <v>KR LM D GRP</v>
      </c>
      <c r="X1" s="361" t="str">
        <f t="shared" ref="X1" si="20">V30</f>
        <v>KR LM D GRN</v>
      </c>
      <c r="Y1" s="361" t="str">
        <f t="shared" ref="Y1" si="21">W30</f>
        <v>GR</v>
      </c>
      <c r="Z1" s="361" t="str">
        <f t="shared" ref="Z1" si="22">X30</f>
        <v>EK Lib</v>
      </c>
      <c r="AA1" s="361" t="str">
        <f t="shared" ref="AA1" si="23">Y30</f>
        <v>GT Lib</v>
      </c>
      <c r="AB1" s="361" t="str">
        <f t="shared" ref="AB1" si="24">Z30</f>
        <v>BK Lib</v>
      </c>
      <c r="AC1" s="26"/>
      <c r="AD1" s="361"/>
      <c r="AE1" s="361" t="s">
        <v>82</v>
      </c>
      <c r="AF1" s="361" t="s">
        <v>83</v>
      </c>
      <c r="AG1" s="361" t="s">
        <v>84</v>
      </c>
      <c r="AH1" s="361" t="s">
        <v>85</v>
      </c>
      <c r="AI1" s="361" t="s">
        <v>86</v>
      </c>
      <c r="AJ1" s="361" t="s">
        <v>87</v>
      </c>
      <c r="AK1" s="361" t="s">
        <v>88</v>
      </c>
    </row>
    <row r="2" spans="1:37" x14ac:dyDescent="0.25">
      <c r="A2" s="24">
        <f t="shared" ref="A2" si="25">AVERAGE(A31:A33)</f>
        <v>32</v>
      </c>
      <c r="B2" s="108">
        <f>A2*A2-A2</f>
        <v>992</v>
      </c>
      <c r="C2" s="108">
        <f>1.25*A2</f>
        <v>40</v>
      </c>
      <c r="D2" s="361">
        <f t="shared" ref="D2" si="26">AVERAGE(B31:B33)</f>
        <v>5.474733333333333E-5</v>
      </c>
      <c r="E2" s="361">
        <f t="shared" ref="E2" si="27">AVERAGE(C31:C33)</f>
        <v>3.8645166666666667E-5</v>
      </c>
      <c r="F2" s="24">
        <f t="shared" ref="F2" si="28">AVERAGE(D31:D33)</f>
        <v>2.2543000000000001E-5</v>
      </c>
      <c r="G2" s="361">
        <f t="shared" ref="G2" si="29">AVERAGE(E31:E33)</f>
        <v>3.1426966666666669E-5</v>
      </c>
      <c r="H2" s="361">
        <f t="shared" ref="H2" si="30">AVERAGE(F31:F33)</f>
        <v>5.7634566666666665E-5</v>
      </c>
      <c r="I2" s="361">
        <f t="shared" ref="I2" si="31">AVERAGE(G31:G33)</f>
        <v>5.319276666666667E-5</v>
      </c>
      <c r="J2" s="361">
        <f t="shared" ref="J2" si="32">AVERAGE(H31:H33)</f>
        <v>8.8395566666666671E-5</v>
      </c>
      <c r="K2" s="361">
        <f t="shared" ref="K2" si="33">AVERAGE(I31:I33)</f>
        <v>2.1787959999999999E-4</v>
      </c>
      <c r="L2" s="361">
        <f t="shared" ref="L2" si="34">AVERAGE(J31:J33)</f>
        <v>2.7440376666666667E-4</v>
      </c>
      <c r="M2" s="361">
        <f t="shared" ref="M2" si="35">AVERAGE(K31:K33)</f>
        <v>9.3836833333333343E-5</v>
      </c>
      <c r="N2" s="361">
        <f t="shared" ref="N2" si="36">AVERAGE(L31:L33)</f>
        <v>1.3644000000000002E-2</v>
      </c>
      <c r="O2" s="361">
        <f t="shared" ref="O2" si="37">AVERAGE(M31:M33)</f>
        <v>1.5749366666666664E-2</v>
      </c>
      <c r="P2" s="361">
        <f t="shared" ref="P2" si="38">AVERAGE(N31:N33)</f>
        <v>1.4125266666666669E-2</v>
      </c>
      <c r="Q2" s="361">
        <f t="shared" ref="Q2" si="39">AVERAGE(O31:O33)</f>
        <v>7.1649266666666664E-4</v>
      </c>
      <c r="R2" s="361">
        <f t="shared" ref="R2" si="40">AVERAGE(P31:P33)</f>
        <v>8.3253966666666662E-4</v>
      </c>
      <c r="S2" s="361">
        <f t="shared" ref="S2" si="41">AVERAGE(Q31:Q33)</f>
        <v>7.7712500000000004E-4</v>
      </c>
      <c r="T2" s="361">
        <f t="shared" ref="T2" si="42">AVERAGE(R31:R33)</f>
        <v>7.0057956666666659E-3</v>
      </c>
      <c r="U2" s="361">
        <f t="shared" ref="U2" si="43">AVERAGE(S31:S33)</f>
        <v>6.092169999999999E-4</v>
      </c>
      <c r="V2" s="361">
        <f t="shared" ref="V2" si="44">AVERAGE(T31:T33)</f>
        <v>6.6219E-4</v>
      </c>
      <c r="W2" s="361">
        <f t="shared" ref="W2" si="45">AVERAGE(U31:U33)</f>
        <v>6.565253333333333E-4</v>
      </c>
      <c r="X2" s="361">
        <f t="shared" ref="X2" si="46">AVERAGE(V31:V33)</f>
        <v>5.9045233333333326E-4</v>
      </c>
      <c r="Y2" s="361">
        <f t="shared" ref="Y2" si="47">AVERAGE(W31:W33)</f>
        <v>3.6588533333333333E-3</v>
      </c>
      <c r="Z2" s="361">
        <f t="shared" ref="Z2" si="48">AVERAGE(X31:X33)</f>
        <v>1.1662833333333332E-2</v>
      </c>
      <c r="AA2" s="361">
        <f t="shared" ref="AA2" si="49">AVERAGE(Y31:Y33)</f>
        <v>1.0819600000000001E-3</v>
      </c>
      <c r="AB2" s="361">
        <f t="shared" ref="AB2" si="50">AVERAGE(Z31:Z33)</f>
        <v>1.0402033333333333E-3</v>
      </c>
      <c r="AC2" s="361" t="str">
        <f>IF(AA2/AB2&lt;1,"GT","BK")</f>
        <v>BK</v>
      </c>
      <c r="AD2" s="361" t="str">
        <f>IF(F2/Q2&lt;1,"GT","KR")</f>
        <v>GT</v>
      </c>
      <c r="AE2" s="361" t="str">
        <f t="shared" ref="AE2:AK2" si="51">IF(G2/R2&lt;1,"GT","KR")</f>
        <v>GT</v>
      </c>
      <c r="AF2" s="361" t="str">
        <f t="shared" si="51"/>
        <v>GT</v>
      </c>
      <c r="AG2" s="361" t="str">
        <f t="shared" si="51"/>
        <v>GT</v>
      </c>
      <c r="AH2" s="361" t="str">
        <f t="shared" si="51"/>
        <v>GT</v>
      </c>
      <c r="AI2" s="361" t="str">
        <f t="shared" si="51"/>
        <v>GT</v>
      </c>
      <c r="AJ2" s="361" t="str">
        <f t="shared" si="51"/>
        <v>GT</v>
      </c>
      <c r="AK2" s="361" t="str">
        <f t="shared" si="51"/>
        <v>GT</v>
      </c>
    </row>
    <row r="3" spans="1:37" x14ac:dyDescent="0.25">
      <c r="A3" s="24">
        <f t="shared" ref="A3" si="52">AVERAGE(A34:A36)</f>
        <v>64</v>
      </c>
      <c r="B3" s="108">
        <f t="shared" ref="B3:B10" si="53">A3*A3-A3</f>
        <v>4032</v>
      </c>
      <c r="C3" s="108">
        <f t="shared" ref="C3:C10" si="54">1.25*A3</f>
        <v>80</v>
      </c>
      <c r="D3" s="361">
        <f t="shared" ref="D3" si="55">AVERAGE(B34:B36)</f>
        <v>4.8883933333333329E-4</v>
      </c>
      <c r="E3" s="361">
        <f t="shared" ref="E3" si="56">AVERAGE(C34:C36)</f>
        <v>1.17157E-4</v>
      </c>
      <c r="F3" s="24">
        <f t="shared" ref="F3" si="57">AVERAGE(D34:D36)</f>
        <v>5.7856666666666671E-5</v>
      </c>
      <c r="G3" s="361">
        <f t="shared" ref="G3" si="58">AVERAGE(E34:E36)</f>
        <v>5.1526899999999996E-5</v>
      </c>
      <c r="H3" s="361">
        <f t="shared" ref="H3" si="59">AVERAGE(F34:F36)</f>
        <v>2.4597433333333331E-4</v>
      </c>
      <c r="I3" s="361">
        <f t="shared" ref="I3" si="60">AVERAGE(G34:G36)</f>
        <v>9.0505466666666669E-5</v>
      </c>
      <c r="J3" s="361">
        <f t="shared" ref="J3" si="61">AVERAGE(H34:H36)</f>
        <v>3.0716333333333337E-4</v>
      </c>
      <c r="K3" s="361">
        <f t="shared" ref="K3" si="62">AVERAGE(I34:I36)</f>
        <v>3.027215E-4</v>
      </c>
      <c r="L3" s="361">
        <f t="shared" ref="L3" si="63">AVERAGE(J34:J36)</f>
        <v>6.5652600000000005E-4</v>
      </c>
      <c r="M3" s="361">
        <f t="shared" ref="M3" si="64">AVERAGE(K34:K36)</f>
        <v>3.1549233333333333E-4</v>
      </c>
      <c r="N3" s="361">
        <f t="shared" ref="N3" si="65">AVERAGE(L34:L36)</f>
        <v>0.14677400000000002</v>
      </c>
      <c r="O3" s="361">
        <f t="shared" ref="O3" si="66">AVERAGE(M34:M36)</f>
        <v>0.16540733333333335</v>
      </c>
      <c r="P3" s="361">
        <f t="shared" ref="P3" si="67">AVERAGE(N34:N36)</f>
        <v>0.147867</v>
      </c>
      <c r="Q3" s="361">
        <f t="shared" ref="Q3" si="68">AVERAGE(O34:O36)</f>
        <v>2.3926766666666666E-3</v>
      </c>
      <c r="R3" s="361">
        <f t="shared" ref="R3" si="69">AVERAGE(P34:P36)</f>
        <v>2.4106633333333335E-3</v>
      </c>
      <c r="S3" s="361">
        <f t="shared" ref="S3" si="70">AVERAGE(Q34:Q36)</f>
        <v>2.3105000000000001E-3</v>
      </c>
      <c r="T3" s="361">
        <f t="shared" ref="T3" si="71">AVERAGE(R34:R36)</f>
        <v>2.6977266666666669E-3</v>
      </c>
      <c r="U3" s="361">
        <f t="shared" ref="U3" si="72">AVERAGE(S34:S36)</f>
        <v>1.5987799999999999E-3</v>
      </c>
      <c r="V3" s="361">
        <f t="shared" ref="V3" si="73">AVERAGE(T34:T36)</f>
        <v>1.7409233333333333E-3</v>
      </c>
      <c r="W3" s="361">
        <f t="shared" ref="W3" si="74">AVERAGE(U34:U36)</f>
        <v>1.7182733333333334E-3</v>
      </c>
      <c r="X3" s="361">
        <f t="shared" ref="X3" si="75">AVERAGE(V34:V36)</f>
        <v>1.6855100000000001E-3</v>
      </c>
      <c r="Y3" s="361">
        <f t="shared" ref="Y3" si="76">AVERAGE(W34:W36)</f>
        <v>1.8231199999999999E-2</v>
      </c>
      <c r="Z3" s="361">
        <f t="shared" ref="Z3" si="77">AVERAGE(X34:X36)</f>
        <v>8.5251800000000003E-2</v>
      </c>
      <c r="AA3" s="361">
        <f t="shared" ref="AA3" si="78">AVERAGE(Y34:Y36)</f>
        <v>3.7156233333333331E-3</v>
      </c>
      <c r="AB3" s="361">
        <f t="shared" ref="AB3" si="79">AVERAGE(Z34:Z36)</f>
        <v>5.3130766666666662E-3</v>
      </c>
      <c r="AC3" s="361" t="str">
        <f t="shared" ref="AC3:AC10" si="80">IF(AA3/AB3&lt;1,"GT","BK")</f>
        <v>GT</v>
      </c>
      <c r="AD3" s="361" t="str">
        <f t="shared" ref="AD3:AD10" si="81">IF(F3/Q3&lt;1,"GT","KR")</f>
        <v>GT</v>
      </c>
      <c r="AE3" s="361" t="str">
        <f t="shared" ref="AE3:AE10" si="82">IF(G3/R3&lt;1,"GT","KR")</f>
        <v>GT</v>
      </c>
      <c r="AF3" s="361" t="str">
        <f t="shared" ref="AF3:AF10" si="83">IF(H3/S3&lt;1,"GT","KR")</f>
        <v>GT</v>
      </c>
      <c r="AG3" s="361" t="str">
        <f t="shared" ref="AG3:AG10" si="84">IF(I3/T3&lt;1,"GT","KR")</f>
        <v>GT</v>
      </c>
      <c r="AH3" s="361" t="str">
        <f t="shared" ref="AH3:AH10" si="85">IF(J3/U3&lt;1,"GT","KR")</f>
        <v>GT</v>
      </c>
      <c r="AI3" s="361" t="str">
        <f t="shared" ref="AI3:AI10" si="86">IF(K3/V3&lt;1,"GT","KR")</f>
        <v>GT</v>
      </c>
      <c r="AJ3" s="361" t="str">
        <f t="shared" ref="AJ3:AJ10" si="87">IF(L3/W3&lt;1,"GT","KR")</f>
        <v>GT</v>
      </c>
      <c r="AK3" s="361" t="str">
        <f t="shared" ref="AK3:AK10" si="88">IF(M3/X3&lt;1,"GT","KR")</f>
        <v>GT</v>
      </c>
    </row>
    <row r="4" spans="1:37" x14ac:dyDescent="0.25">
      <c r="A4" s="24">
        <f t="shared" ref="A4" si="89">AVERAGE(A37:A39)</f>
        <v>128</v>
      </c>
      <c r="B4" s="108">
        <f t="shared" si="53"/>
        <v>16256</v>
      </c>
      <c r="C4" s="108">
        <f t="shared" si="54"/>
        <v>160</v>
      </c>
      <c r="D4" s="361">
        <f t="shared" ref="D4" si="90">AVERAGE(B37:B39)</f>
        <v>4.0353100000000003E-3</v>
      </c>
      <c r="E4" s="361">
        <f t="shared" ref="E4" si="91">AVERAGE(C37:C39)</f>
        <v>2.1721266666666666E-4</v>
      </c>
      <c r="F4" s="24">
        <f t="shared" ref="F4" si="92">AVERAGE(D37:D39)</f>
        <v>2.0943933333333333E-4</v>
      </c>
      <c r="G4" s="361">
        <f t="shared" ref="G4" si="93">AVERAGE(E37:E39)</f>
        <v>1.6801733333333331E-4</v>
      </c>
      <c r="H4" s="361">
        <f t="shared" ref="H4" si="94">AVERAGE(F37:F39)</f>
        <v>1.0764033333333332E-3</v>
      </c>
      <c r="I4" s="361">
        <f t="shared" ref="I4" si="95">AVERAGE(G37:G39)</f>
        <v>2.45975E-4</v>
      </c>
      <c r="J4" s="361">
        <f t="shared" ref="J4" si="96">AVERAGE(H37:H39)</f>
        <v>1.2093290000000001E-3</v>
      </c>
      <c r="K4" s="361">
        <f t="shared" ref="K4" si="97">AVERAGE(I37:I39)</f>
        <v>1.1439243333333333E-3</v>
      </c>
      <c r="L4" s="361">
        <f t="shared" ref="L4" si="98">AVERAGE(J37:J39)</f>
        <v>3.1307133333333334E-3</v>
      </c>
      <c r="M4" s="361">
        <f t="shared" ref="M4" si="99">AVERAGE(K37:K39)</f>
        <v>1.328933E-3</v>
      </c>
      <c r="N4" s="361">
        <f t="shared" ref="N4" si="100">AVERAGE(L37:L39)</f>
        <v>1.1721166666666665</v>
      </c>
      <c r="O4" s="361">
        <f t="shared" ref="O4" si="101">AVERAGE(M37:M39)</f>
        <v>1.1805933333333334</v>
      </c>
      <c r="P4" s="361">
        <f t="shared" ref="P4" si="102">AVERAGE(N37:N39)</f>
        <v>1.1921666666666668</v>
      </c>
      <c r="Q4" s="361">
        <f t="shared" ref="Q4" si="103">AVERAGE(O37:O39)</f>
        <v>7.1210633333333336E-3</v>
      </c>
      <c r="R4" s="361">
        <f t="shared" ref="R4" si="104">AVERAGE(P37:P39)</f>
        <v>6.5259433333333334E-3</v>
      </c>
      <c r="S4" s="361">
        <f t="shared" ref="S4" si="105">AVERAGE(Q37:Q39)</f>
        <v>8.5422733333333344E-3</v>
      </c>
      <c r="T4" s="361">
        <f t="shared" ref="T4" si="106">AVERAGE(R37:R39)</f>
        <v>6.5700266666666668E-3</v>
      </c>
      <c r="U4" s="361">
        <f t="shared" ref="U4" si="107">AVERAGE(S37:S39)</f>
        <v>7.0932966666666679E-3</v>
      </c>
      <c r="V4" s="361">
        <f t="shared" ref="V4" si="108">AVERAGE(T37:T39)</f>
        <v>7.5065133333333325E-3</v>
      </c>
      <c r="W4" s="361">
        <f t="shared" ref="W4" si="109">AVERAGE(U37:U39)</f>
        <v>8.436666666666667E-3</v>
      </c>
      <c r="X4" s="361">
        <f t="shared" ref="X4" si="110">AVERAGE(V37:V39)</f>
        <v>7.4743099999999988E-3</v>
      </c>
      <c r="Y4" s="361">
        <f t="shared" ref="Y4" si="111">AVERAGE(W37:W39)</f>
        <v>0.10962466666666666</v>
      </c>
      <c r="Z4" s="361">
        <f t="shared" ref="Z4" si="112">AVERAGE(X37:X39)</f>
        <v>0.66130766666666674</v>
      </c>
      <c r="AA4" s="361">
        <f t="shared" ref="AA4" si="113">AVERAGE(Y37:Y39)</f>
        <v>1.3819433333333332E-2</v>
      </c>
      <c r="AB4" s="361">
        <f t="shared" ref="AB4" si="114">AVERAGE(Z37:Z39)</f>
        <v>3.0276133333333333E-2</v>
      </c>
      <c r="AC4" s="361" t="str">
        <f t="shared" si="80"/>
        <v>GT</v>
      </c>
      <c r="AD4" s="361" t="str">
        <f t="shared" si="81"/>
        <v>GT</v>
      </c>
      <c r="AE4" s="361" t="str">
        <f t="shared" si="82"/>
        <v>GT</v>
      </c>
      <c r="AF4" s="361" t="str">
        <f t="shared" si="83"/>
        <v>GT</v>
      </c>
      <c r="AG4" s="361" t="str">
        <f t="shared" si="84"/>
        <v>GT</v>
      </c>
      <c r="AH4" s="361" t="str">
        <f t="shared" si="85"/>
        <v>GT</v>
      </c>
      <c r="AI4" s="361" t="str">
        <f t="shared" si="86"/>
        <v>GT</v>
      </c>
      <c r="AJ4" s="361" t="str">
        <f t="shared" si="87"/>
        <v>GT</v>
      </c>
      <c r="AK4" s="361" t="str">
        <f t="shared" si="88"/>
        <v>GT</v>
      </c>
    </row>
    <row r="5" spans="1:37" x14ac:dyDescent="0.25">
      <c r="A5" s="24">
        <f t="shared" ref="A5" si="115">AVERAGE(A40:A42)</f>
        <v>256</v>
      </c>
      <c r="B5" s="108">
        <f t="shared" si="53"/>
        <v>65280</v>
      </c>
      <c r="C5" s="108">
        <f t="shared" si="54"/>
        <v>320</v>
      </c>
      <c r="D5" s="361">
        <f t="shared" ref="D5" si="116">AVERAGE(B40:B42)</f>
        <v>3.2188066666666661E-2</v>
      </c>
      <c r="E5" s="361">
        <f t="shared" ref="E5" si="117">AVERAGE(C40:C42)</f>
        <v>9.6946066666666675E-4</v>
      </c>
      <c r="F5" s="24">
        <f t="shared" ref="F5" si="118">AVERAGE(D40:D42)</f>
        <v>8.05885E-4</v>
      </c>
      <c r="G5" s="361">
        <f t="shared" ref="G5" si="119">AVERAGE(E40:E42)</f>
        <v>6.6651833333333332E-4</v>
      </c>
      <c r="H5" s="361">
        <f t="shared" ref="H5" si="120">AVERAGE(F40:F42)</f>
        <v>6.0923866666666672E-3</v>
      </c>
      <c r="I5" s="361">
        <f t="shared" ref="I5" si="121">AVERAGE(G40:G42)</f>
        <v>9.3903599999999997E-4</v>
      </c>
      <c r="J5" s="361">
        <f t="shared" ref="J5" si="122">AVERAGE(H40:H42)</f>
        <v>4.9906833333333333E-3</v>
      </c>
      <c r="K5" s="361">
        <f t="shared" ref="K5" si="123">AVERAGE(I40:I42)</f>
        <v>4.8383099999999993E-3</v>
      </c>
      <c r="L5" s="361">
        <f t="shared" ref="L5" si="124">AVERAGE(J40:J42)</f>
        <v>1.8493566666666666E-2</v>
      </c>
      <c r="M5" s="361">
        <f t="shared" ref="M5" si="125">AVERAGE(K40:K42)</f>
        <v>5.8748666666666666E-3</v>
      </c>
      <c r="N5" s="361">
        <f t="shared" ref="N5" si="126">AVERAGE(L40:L42)</f>
        <v>9.5971499999999992</v>
      </c>
      <c r="O5" s="361">
        <f t="shared" ref="O5" si="127">AVERAGE(M40:M42)</f>
        <v>9.5664766666666683</v>
      </c>
      <c r="P5" s="361">
        <f t="shared" ref="P5" si="128">AVERAGE(N40:N42)</f>
        <v>9.735496666666668</v>
      </c>
      <c r="Q5" s="361">
        <f t="shared" ref="Q5" si="129">AVERAGE(O40:O42)</f>
        <v>3.21503E-2</v>
      </c>
      <c r="R5" s="361">
        <f t="shared" ref="R5" si="130">AVERAGE(P40:P42)</f>
        <v>3.2414066666666665E-2</v>
      </c>
      <c r="S5" s="361">
        <f t="shared" ref="S5" si="131">AVERAGE(Q40:Q42)</f>
        <v>3.2146899999999999E-2</v>
      </c>
      <c r="T5" s="361">
        <f t="shared" ref="T5" si="132">AVERAGE(R40:R42)</f>
        <v>3.1863466666666666E-2</v>
      </c>
      <c r="U5" s="361">
        <f t="shared" ref="U5" si="133">AVERAGE(S40:S42)</f>
        <v>3.0375066666666669E-2</v>
      </c>
      <c r="V5" s="361">
        <f t="shared" ref="V5" si="134">AVERAGE(T40:T42)</f>
        <v>3.6299599999999994E-2</v>
      </c>
      <c r="W5" s="361">
        <f t="shared" ref="W5" si="135">AVERAGE(U40:U42)</f>
        <v>5.3062100000000001E-2</v>
      </c>
      <c r="X5" s="361">
        <f t="shared" ref="X5" si="136">AVERAGE(V40:V42)</f>
        <v>3.6542666666666668E-2</v>
      </c>
      <c r="Y5" s="361">
        <f t="shared" ref="Y5" si="137">AVERAGE(W40:W42)</f>
        <v>0.67977633333333332</v>
      </c>
      <c r="Z5" s="361">
        <f t="shared" ref="Z5" si="138">AVERAGE(X40:X42)</f>
        <v>8.2654133333333331</v>
      </c>
      <c r="AA5" s="361">
        <f t="shared" ref="AA5" si="139">AVERAGE(Y40:Y42)</f>
        <v>6.4229333333333333E-2</v>
      </c>
      <c r="AB5" s="361">
        <f t="shared" ref="AB5" si="140">AVERAGE(Z40:Z42)</f>
        <v>0.15771299999999999</v>
      </c>
      <c r="AC5" s="361" t="str">
        <f t="shared" si="80"/>
        <v>GT</v>
      </c>
      <c r="AD5" s="361" t="str">
        <f t="shared" si="81"/>
        <v>GT</v>
      </c>
      <c r="AE5" s="361" t="str">
        <f t="shared" si="82"/>
        <v>GT</v>
      </c>
      <c r="AF5" s="361" t="str">
        <f t="shared" si="83"/>
        <v>GT</v>
      </c>
      <c r="AG5" s="361" t="str">
        <f t="shared" si="84"/>
        <v>GT</v>
      </c>
      <c r="AH5" s="361" t="str">
        <f t="shared" si="85"/>
        <v>GT</v>
      </c>
      <c r="AI5" s="361" t="str">
        <f t="shared" si="86"/>
        <v>GT</v>
      </c>
      <c r="AJ5" s="361" t="str">
        <f t="shared" si="87"/>
        <v>GT</v>
      </c>
      <c r="AK5" s="361" t="str">
        <f t="shared" si="88"/>
        <v>GT</v>
      </c>
    </row>
    <row r="6" spans="1:37" x14ac:dyDescent="0.25">
      <c r="A6" s="24">
        <f t="shared" ref="A6" si="141">AVERAGE(A43:A45)</f>
        <v>512</v>
      </c>
      <c r="B6" s="108">
        <f t="shared" si="53"/>
        <v>261632</v>
      </c>
      <c r="C6" s="108">
        <f t="shared" si="54"/>
        <v>640</v>
      </c>
      <c r="D6" s="361">
        <f t="shared" ref="D6" si="142">AVERAGE(B43:B45)</f>
        <v>0.34448266666666666</v>
      </c>
      <c r="E6" s="361">
        <f t="shared" ref="E6" si="143">AVERAGE(C43:C45)</f>
        <v>4.9911133333333324E-3</v>
      </c>
      <c r="F6" s="24">
        <f t="shared" ref="F6" si="144">AVERAGE(D43:D45)</f>
        <v>6.0111033333333326E-3</v>
      </c>
      <c r="G6" s="361">
        <f t="shared" ref="G6" si="145">AVERAGE(E43:E45)</f>
        <v>4.01199E-3</v>
      </c>
      <c r="H6" s="361">
        <f t="shared" ref="H6" si="146">AVERAGE(F43:F45)</f>
        <v>2.5003666666666664E-2</v>
      </c>
      <c r="I6" s="361">
        <f t="shared" ref="I6" si="147">AVERAGE(G43:G45)</f>
        <v>4.7388233333333337E-3</v>
      </c>
      <c r="J6" s="361">
        <f t="shared" ref="J6" si="148">AVERAGE(H43:H45)</f>
        <v>2.0028706666666663E-2</v>
      </c>
      <c r="K6" s="361">
        <f t="shared" ref="K6" si="149">AVERAGE(I43:I45)</f>
        <v>2.0324430000000001E-2</v>
      </c>
      <c r="L6" s="361">
        <f t="shared" ref="L6" si="150">AVERAGE(J43:J45)</f>
        <v>8.223143333333334E-2</v>
      </c>
      <c r="M6" s="361">
        <f t="shared" ref="M6" si="151">AVERAGE(K43:K45)</f>
        <v>2.54909E-2</v>
      </c>
      <c r="N6" s="361" t="e">
        <f t="shared" ref="N6" si="152">AVERAGE(L43:L45)</f>
        <v>#DIV/0!</v>
      </c>
      <c r="O6" s="361" t="e">
        <f t="shared" ref="O6" si="153">AVERAGE(M43:M45)</f>
        <v>#DIV/0!</v>
      </c>
      <c r="P6" s="361" t="e">
        <f t="shared" ref="P6" si="154">AVERAGE(N43:N45)</f>
        <v>#DIV/0!</v>
      </c>
      <c r="Q6" s="361">
        <f t="shared" ref="Q6" si="155">AVERAGE(O43:O45)</f>
        <v>0.18094466666666667</v>
      </c>
      <c r="R6" s="361">
        <f t="shared" ref="R6" si="156">AVERAGE(P43:P45)</f>
        <v>0.17460066666666665</v>
      </c>
      <c r="S6" s="361">
        <f t="shared" ref="S6" si="157">AVERAGE(Q43:Q45)</f>
        <v>0.17591100000000001</v>
      </c>
      <c r="T6" s="361">
        <f t="shared" ref="T6" si="158">AVERAGE(R43:R45)</f>
        <v>0.17335233333333333</v>
      </c>
      <c r="U6" s="361">
        <f t="shared" ref="U6" si="159">AVERAGE(S43:S45)</f>
        <v>0.19026266666666666</v>
      </c>
      <c r="V6" s="361">
        <f t="shared" ref="V6" si="160">AVERAGE(T43:T45)</f>
        <v>0.18321566666666667</v>
      </c>
      <c r="W6" s="361">
        <f t="shared" ref="W6" si="161">AVERAGE(U43:U45)</f>
        <v>0.34680899999999998</v>
      </c>
      <c r="X6" s="361">
        <f t="shared" ref="X6" si="162">AVERAGE(V43:V45)</f>
        <v>0.183141</v>
      </c>
      <c r="Y6" s="361">
        <f t="shared" ref="Y6" si="163">AVERAGE(W43:W45)</f>
        <v>5.1960733333333327</v>
      </c>
      <c r="Z6" s="361">
        <f t="shared" ref="Z6" si="164">AVERAGE(X43:X45)</f>
        <v>71.330799999999996</v>
      </c>
      <c r="AA6" s="361">
        <f t="shared" ref="AA6" si="165">AVERAGE(Y43:Y45)</f>
        <v>0.26063866666666669</v>
      </c>
      <c r="AB6" s="361">
        <f t="shared" ref="AB6" si="166">AVERAGE(Z43:Z45)</f>
        <v>0.8845183333333333</v>
      </c>
      <c r="AC6" s="361" t="str">
        <f t="shared" si="80"/>
        <v>GT</v>
      </c>
      <c r="AD6" s="361" t="str">
        <f t="shared" si="81"/>
        <v>GT</v>
      </c>
      <c r="AE6" s="361" t="str">
        <f t="shared" si="82"/>
        <v>GT</v>
      </c>
      <c r="AF6" s="361" t="str">
        <f t="shared" si="83"/>
        <v>GT</v>
      </c>
      <c r="AG6" s="361" t="str">
        <f t="shared" si="84"/>
        <v>GT</v>
      </c>
      <c r="AH6" s="361" t="str">
        <f t="shared" si="85"/>
        <v>GT</v>
      </c>
      <c r="AI6" s="361" t="str">
        <f t="shared" si="86"/>
        <v>GT</v>
      </c>
      <c r="AJ6" s="361" t="str">
        <f t="shared" si="87"/>
        <v>GT</v>
      </c>
      <c r="AK6" s="361" t="str">
        <f t="shared" si="88"/>
        <v>GT</v>
      </c>
    </row>
    <row r="7" spans="1:37" x14ac:dyDescent="0.25">
      <c r="A7" s="24">
        <f t="shared" ref="A7" si="167">AVERAGE(A46:A48)</f>
        <v>1024</v>
      </c>
      <c r="B7" s="108">
        <f t="shared" si="53"/>
        <v>1047552</v>
      </c>
      <c r="C7" s="108">
        <f t="shared" si="54"/>
        <v>1280</v>
      </c>
      <c r="D7" s="361">
        <f t="shared" ref="D7" si="168">AVERAGE(B46:B48)</f>
        <v>3.9221299999999997</v>
      </c>
      <c r="E7" s="361">
        <f t="shared" ref="E7" si="169">AVERAGE(C46:C48)</f>
        <v>2.9623400000000005E-2</v>
      </c>
      <c r="F7" s="24">
        <f t="shared" ref="F7" si="170">AVERAGE(D46:D48)</f>
        <v>1.7948133333333335E-2</v>
      </c>
      <c r="G7" s="361">
        <f t="shared" ref="G7" si="171">AVERAGE(E46:E48)</f>
        <v>1.44843E-2</v>
      </c>
      <c r="H7" s="361">
        <f t="shared" ref="H7" si="172">AVERAGE(F46:F48)</f>
        <v>0.15570100000000001</v>
      </c>
      <c r="I7" s="361">
        <f t="shared" ref="I7" si="173">AVERAGE(G46:G48)</f>
        <v>2.0587299999999999E-2</v>
      </c>
      <c r="J7" s="361">
        <f t="shared" ref="J7" si="174">AVERAGE(H46:H48)</f>
        <v>8.100516666666667E-2</v>
      </c>
      <c r="K7" s="361">
        <f t="shared" ref="K7" si="175">AVERAGE(I46:I48)</f>
        <v>8.8531933333333326E-2</v>
      </c>
      <c r="L7" s="361">
        <f t="shared" ref="L7" si="176">AVERAGE(J46:J48)</f>
        <v>0.69114366666666671</v>
      </c>
      <c r="M7" s="361">
        <f t="shared" ref="M7" si="177">AVERAGE(K46:K48)</f>
        <v>0.15882166666666667</v>
      </c>
      <c r="N7" s="361" t="e">
        <f t="shared" ref="N7" si="178">AVERAGE(L46:L48)</f>
        <v>#DIV/0!</v>
      </c>
      <c r="O7" s="361" t="e">
        <f t="shared" ref="O7" si="179">AVERAGE(M46:M48)</f>
        <v>#DIV/0!</v>
      </c>
      <c r="P7" s="361" t="e">
        <f t="shared" ref="P7" si="180">AVERAGE(N46:N48)</f>
        <v>#DIV/0!</v>
      </c>
      <c r="Q7" s="361">
        <f t="shared" ref="Q7" si="181">AVERAGE(O46:O48)</f>
        <v>0.82699200000000006</v>
      </c>
      <c r="R7" s="361">
        <f t="shared" ref="R7" si="182">AVERAGE(P46:P48)</f>
        <v>0.80177033333333336</v>
      </c>
      <c r="S7" s="361">
        <f t="shared" ref="S7" si="183">AVERAGE(Q46:Q48)</f>
        <v>0.80877833333333327</v>
      </c>
      <c r="T7" s="361">
        <f t="shared" ref="T7" si="184">AVERAGE(R46:R48)</f>
        <v>0.79895166666666662</v>
      </c>
      <c r="U7" s="361">
        <f t="shared" ref="U7" si="185">AVERAGE(S46:S48)</f>
        <v>0.65638733333333332</v>
      </c>
      <c r="V7" s="361">
        <f t="shared" ref="V7" si="186">AVERAGE(T46:T48)</f>
        <v>0.81793499999999997</v>
      </c>
      <c r="W7" s="361">
        <f t="shared" ref="W7" si="187">AVERAGE(U46:U48)</f>
        <v>3.0120933333333331</v>
      </c>
      <c r="X7" s="361">
        <f t="shared" ref="X7" si="188">AVERAGE(V46:V48)</f>
        <v>0.82379800000000003</v>
      </c>
      <c r="Y7" s="361">
        <f t="shared" ref="Y7" si="189">AVERAGE(W46:W48)</f>
        <v>53.295166666666667</v>
      </c>
      <c r="Z7" s="361" t="e">
        <f t="shared" ref="Z7" si="190">AVERAGE(X46:X48)</f>
        <v>#DIV/0!</v>
      </c>
      <c r="AA7" s="361">
        <f t="shared" ref="AA7" si="191">AVERAGE(Y46:Y48)</f>
        <v>1.0705133333333332</v>
      </c>
      <c r="AB7" s="361">
        <f t="shared" ref="AB7" si="192">AVERAGE(Z46:Z48)</f>
        <v>8.6985133333333327</v>
      </c>
      <c r="AC7" s="361" t="str">
        <f t="shared" si="80"/>
        <v>GT</v>
      </c>
      <c r="AD7" s="361" t="str">
        <f t="shared" si="81"/>
        <v>GT</v>
      </c>
      <c r="AE7" s="361" t="str">
        <f t="shared" si="82"/>
        <v>GT</v>
      </c>
      <c r="AF7" s="361" t="str">
        <f t="shared" si="83"/>
        <v>GT</v>
      </c>
      <c r="AG7" s="361" t="str">
        <f t="shared" si="84"/>
        <v>GT</v>
      </c>
      <c r="AH7" s="361" t="str">
        <f t="shared" si="85"/>
        <v>GT</v>
      </c>
      <c r="AI7" s="361" t="str">
        <f t="shared" si="86"/>
        <v>GT</v>
      </c>
      <c r="AJ7" s="361" t="str">
        <f t="shared" si="87"/>
        <v>GT</v>
      </c>
      <c r="AK7" s="361" t="str">
        <f t="shared" si="88"/>
        <v>GT</v>
      </c>
    </row>
    <row r="8" spans="1:37" x14ac:dyDescent="0.25">
      <c r="A8" s="24">
        <f t="shared" ref="A8" si="193">AVERAGE(A49:A51)</f>
        <v>2048</v>
      </c>
      <c r="B8" s="108">
        <f t="shared" si="53"/>
        <v>4192256</v>
      </c>
      <c r="C8" s="108">
        <f t="shared" si="54"/>
        <v>2560</v>
      </c>
      <c r="D8" s="361">
        <f t="shared" ref="D8" si="194">AVERAGE(B49:B51)</f>
        <v>34.091366666666666</v>
      </c>
      <c r="E8" s="361">
        <f t="shared" ref="E8" si="195">AVERAGE(C49:C51)</f>
        <v>0.13920999999999997</v>
      </c>
      <c r="F8" s="24">
        <f t="shared" ref="F8" si="196">AVERAGE(D49:D51)</f>
        <v>7.1653366666666662E-2</v>
      </c>
      <c r="G8" s="361">
        <f t="shared" ref="G8" si="197">AVERAGE(E49:E51)</f>
        <v>5.8554200000000001E-2</v>
      </c>
      <c r="H8" s="361">
        <f t="shared" ref="H8" si="198">AVERAGE(F49:F51)</f>
        <v>0.57037366666666667</v>
      </c>
      <c r="I8" s="361">
        <f t="shared" ref="I8" si="199">AVERAGE(G49:G51)</f>
        <v>8.2965766666666663E-2</v>
      </c>
      <c r="J8" s="361">
        <f t="shared" ref="J8" si="200">AVERAGE(H49:H51)</f>
        <v>0.32605099999999998</v>
      </c>
      <c r="K8" s="361">
        <f t="shared" ref="K8" si="201">AVERAGE(I49:I51)</f>
        <v>0.37806433333333334</v>
      </c>
      <c r="L8" s="361">
        <f t="shared" ref="L8" si="202">AVERAGE(J49:J51)</f>
        <v>3.2082499999999996</v>
      </c>
      <c r="M8" s="361">
        <f t="shared" ref="M8" si="203">AVERAGE(K49:K51)</f>
        <v>0.59850899999999996</v>
      </c>
      <c r="N8" s="361" t="e">
        <f t="shared" ref="N8" si="204">AVERAGE(L49:L51)</f>
        <v>#DIV/0!</v>
      </c>
      <c r="O8" s="361" t="e">
        <f t="shared" ref="O8" si="205">AVERAGE(M49:M51)</f>
        <v>#DIV/0!</v>
      </c>
      <c r="P8" s="361" t="e">
        <f t="shared" ref="P8" si="206">AVERAGE(N49:N51)</f>
        <v>#DIV/0!</v>
      </c>
      <c r="Q8" s="361">
        <f t="shared" ref="Q8" si="207">AVERAGE(O49:O51)</f>
        <v>3.7626366666666669</v>
      </c>
      <c r="R8" s="361">
        <f t="shared" ref="R8" si="208">AVERAGE(P49:P51)</f>
        <v>3.6715499999999999</v>
      </c>
      <c r="S8" s="361">
        <f t="shared" ref="S8" si="209">AVERAGE(Q49:Q51)</f>
        <v>3.6888066666666663</v>
      </c>
      <c r="T8" s="361">
        <f t="shared" ref="T8" si="210">AVERAGE(R49:R51)</f>
        <v>3.6554600000000002</v>
      </c>
      <c r="U8" s="361">
        <f t="shared" ref="U8" si="211">AVERAGE(S49:S51)</f>
        <v>2.9436133333333334</v>
      </c>
      <c r="V8" s="361">
        <f t="shared" ref="V8" si="212">AVERAGE(T49:T51)</f>
        <v>3.7279633333333333</v>
      </c>
      <c r="W8" s="361">
        <f t="shared" ref="W8" si="213">AVERAGE(U49:U51)</f>
        <v>26.940466666666666</v>
      </c>
      <c r="X8" s="361">
        <f t="shared" ref="X8" si="214">AVERAGE(V49:V51)</f>
        <v>3.7436733333333336</v>
      </c>
      <c r="Y8" s="361" t="e">
        <f t="shared" ref="Y8" si="215">AVERAGE(W49:W51)</f>
        <v>#DIV/0!</v>
      </c>
      <c r="Z8" s="361" t="e">
        <f t="shared" ref="Z8" si="216">AVERAGE(X49:X51)</f>
        <v>#DIV/0!</v>
      </c>
      <c r="AA8" s="361">
        <f t="shared" ref="AA8" si="217">AVERAGE(Y49:Y51)</f>
        <v>4.3446433333333339</v>
      </c>
      <c r="AB8" s="361">
        <f t="shared" ref="AB8" si="218">AVERAGE(Z49:Z51)</f>
        <v>32.590233333333337</v>
      </c>
      <c r="AC8" s="361" t="str">
        <f t="shared" si="80"/>
        <v>GT</v>
      </c>
      <c r="AD8" s="361" t="str">
        <f t="shared" si="81"/>
        <v>GT</v>
      </c>
      <c r="AE8" s="361" t="str">
        <f t="shared" si="82"/>
        <v>GT</v>
      </c>
      <c r="AF8" s="361" t="str">
        <f t="shared" si="83"/>
        <v>GT</v>
      </c>
      <c r="AG8" s="361" t="str">
        <f t="shared" si="84"/>
        <v>GT</v>
      </c>
      <c r="AH8" s="361" t="str">
        <f t="shared" si="85"/>
        <v>GT</v>
      </c>
      <c r="AI8" s="361" t="str">
        <f t="shared" si="86"/>
        <v>GT</v>
      </c>
      <c r="AJ8" s="361" t="str">
        <f t="shared" si="87"/>
        <v>GT</v>
      </c>
      <c r="AK8" s="361" t="str">
        <f t="shared" si="88"/>
        <v>GT</v>
      </c>
    </row>
    <row r="9" spans="1:37" x14ac:dyDescent="0.25">
      <c r="A9" s="24">
        <f t="shared" ref="A9" si="219">AVERAGE(A52:A54)</f>
        <v>4096</v>
      </c>
      <c r="B9" s="108">
        <f t="shared" si="53"/>
        <v>16773120</v>
      </c>
      <c r="C9" s="108">
        <f t="shared" si="54"/>
        <v>5120</v>
      </c>
      <c r="D9" s="361" t="e">
        <f t="shared" ref="D9" si="220">AVERAGE(B52:B54)</f>
        <v>#DIV/0!</v>
      </c>
      <c r="E9" s="361">
        <f t="shared" ref="E9" si="221">AVERAGE(C52:C54)</f>
        <v>0.61028666666666664</v>
      </c>
      <c r="F9" s="24">
        <f t="shared" ref="F9" si="222">AVERAGE(D52:D54)</f>
        <v>0.33415833333333333</v>
      </c>
      <c r="G9" s="361">
        <f t="shared" ref="G9" si="223">AVERAGE(E52:E54)</f>
        <v>0.27222833333333335</v>
      </c>
      <c r="H9" s="361">
        <f t="shared" ref="H9" si="224">AVERAGE(F52:F54)</f>
        <v>3.1718600000000001</v>
      </c>
      <c r="I9" s="361">
        <f t="shared" ref="I9" si="225">AVERAGE(G52:G54)</f>
        <v>0.47929400000000005</v>
      </c>
      <c r="J9" s="361">
        <f t="shared" ref="J9" si="226">AVERAGE(H52:H54)</f>
        <v>1.3691420000000001</v>
      </c>
      <c r="K9" s="361">
        <f t="shared" ref="K9" si="227">AVERAGE(I52:I54)</f>
        <v>1.5923376666666667</v>
      </c>
      <c r="L9" s="361">
        <f t="shared" ref="L9" si="228">AVERAGE(J52:J54)</f>
        <v>16.5731</v>
      </c>
      <c r="M9" s="361">
        <f t="shared" ref="M9" si="229">AVERAGE(K52:K54)</f>
        <v>2.9889566666666667</v>
      </c>
      <c r="N9" s="361" t="e">
        <f t="shared" ref="N9" si="230">AVERAGE(L52:L54)</f>
        <v>#DIV/0!</v>
      </c>
      <c r="O9" s="361" t="e">
        <f t="shared" ref="O9" si="231">AVERAGE(M52:M54)</f>
        <v>#DIV/0!</v>
      </c>
      <c r="P9" s="361" t="e">
        <f t="shared" ref="P9" si="232">AVERAGE(N52:N54)</f>
        <v>#DIV/0!</v>
      </c>
      <c r="Q9" s="361">
        <f t="shared" ref="Q9" si="233">AVERAGE(O52:O54)</f>
        <v>16.708299999999998</v>
      </c>
      <c r="R9" s="361">
        <f t="shared" ref="R9" si="234">AVERAGE(P52:P54)</f>
        <v>16.725233333333335</v>
      </c>
      <c r="S9" s="361">
        <f t="shared" ref="S9" si="235">AVERAGE(Q52:Q54)</f>
        <v>16.865366666666663</v>
      </c>
      <c r="T9" s="361">
        <f t="shared" ref="T9" si="236">AVERAGE(R52:R54)</f>
        <v>16.720866666666666</v>
      </c>
      <c r="U9" s="361">
        <f t="shared" ref="U9" si="237">AVERAGE(S52:S54)</f>
        <v>16.617866666666668</v>
      </c>
      <c r="V9" s="361">
        <f t="shared" ref="V9" si="238">AVERAGE(T52:T54)</f>
        <v>17.159166666666668</v>
      </c>
      <c r="W9" s="361">
        <f t="shared" ref="W9" si="239">AVERAGE(U52:U54)</f>
        <v>197.30499999999998</v>
      </c>
      <c r="X9" s="361">
        <f t="shared" ref="X9" si="240">AVERAGE(V52:V54)</f>
        <v>17.227866666666667</v>
      </c>
      <c r="Y9" s="361" t="e">
        <f t="shared" ref="Y9" si="241">AVERAGE(W52:W54)</f>
        <v>#DIV/0!</v>
      </c>
      <c r="Z9" s="361" t="e">
        <f t="shared" ref="Z9" si="242">AVERAGE(X52:X54)</f>
        <v>#DIV/0!</v>
      </c>
      <c r="AA9" s="361">
        <f t="shared" ref="AA9" si="243">AVERAGE(Y52:Y54)</f>
        <v>17.864999999999998</v>
      </c>
      <c r="AB9" s="361" t="e">
        <f t="shared" ref="AB9" si="244">AVERAGE(Z52:Z54)</f>
        <v>#DIV/0!</v>
      </c>
      <c r="AC9" s="361" t="e">
        <f t="shared" si="80"/>
        <v>#DIV/0!</v>
      </c>
      <c r="AD9" s="361" t="str">
        <f t="shared" si="81"/>
        <v>GT</v>
      </c>
      <c r="AE9" s="361" t="str">
        <f t="shared" si="82"/>
        <v>GT</v>
      </c>
      <c r="AF9" s="361" t="str">
        <f t="shared" si="83"/>
        <v>GT</v>
      </c>
      <c r="AG9" s="361" t="str">
        <f t="shared" si="84"/>
        <v>GT</v>
      </c>
      <c r="AH9" s="361" t="str">
        <f t="shared" si="85"/>
        <v>GT</v>
      </c>
      <c r="AI9" s="361" t="str">
        <f t="shared" si="86"/>
        <v>GT</v>
      </c>
      <c r="AJ9" s="361" t="str">
        <f t="shared" si="87"/>
        <v>GT</v>
      </c>
      <c r="AK9" s="361" t="str">
        <f t="shared" si="88"/>
        <v>GT</v>
      </c>
    </row>
    <row r="10" spans="1:37" x14ac:dyDescent="0.25">
      <c r="A10" s="24">
        <f t="shared" ref="A10" si="245">AVERAGE(A55:A57)</f>
        <v>8192</v>
      </c>
      <c r="B10" s="108">
        <f t="shared" si="53"/>
        <v>67100672</v>
      </c>
      <c r="C10" s="108">
        <f t="shared" si="54"/>
        <v>10240</v>
      </c>
      <c r="D10" s="361" t="e">
        <f t="shared" ref="D10" si="246">AVERAGE(B55:B57)</f>
        <v>#DIV/0!</v>
      </c>
      <c r="E10" s="361">
        <f t="shared" ref="E10" si="247">AVERAGE(C55:C57)</f>
        <v>2.6304433333333335</v>
      </c>
      <c r="F10" s="24">
        <f t="shared" ref="F10" si="248">AVERAGE(D55:D57)</f>
        <v>1.76081</v>
      </c>
      <c r="G10" s="361">
        <f t="shared" ref="G10" si="249">AVERAGE(E55:E57)</f>
        <v>1.3205866666666666</v>
      </c>
      <c r="H10" s="361">
        <f t="shared" ref="H10" si="250">AVERAGE(F55:F57)</f>
        <v>14.162633333333332</v>
      </c>
      <c r="I10" s="361">
        <f t="shared" ref="I10" si="251">AVERAGE(G55:G57)</f>
        <v>2.3238099999999999</v>
      </c>
      <c r="J10" s="361">
        <f t="shared" ref="J10" si="252">AVERAGE(H55:H57)</f>
        <v>26.166553333333336</v>
      </c>
      <c r="K10" s="361">
        <f t="shared" ref="K10" si="253">AVERAGE(I55:I57)</f>
        <v>25.482986666666672</v>
      </c>
      <c r="L10" s="361">
        <f t="shared" ref="L10" si="254">AVERAGE(J55:J57)</f>
        <v>88.891433333333339</v>
      </c>
      <c r="M10" s="361">
        <f t="shared" ref="M10" si="255">AVERAGE(K55:K57)</f>
        <v>30.538133333333334</v>
      </c>
      <c r="N10" s="361" t="e">
        <f t="shared" ref="N10" si="256">AVERAGE(L55:L57)</f>
        <v>#DIV/0!</v>
      </c>
      <c r="O10" s="361" t="e">
        <f t="shared" ref="O10" si="257">AVERAGE(M55:M57)</f>
        <v>#DIV/0!</v>
      </c>
      <c r="P10" s="361" t="e">
        <f t="shared" ref="P10" si="258">AVERAGE(N55:N57)</f>
        <v>#DIV/0!</v>
      </c>
      <c r="Q10" s="361" t="e">
        <f t="shared" ref="Q10" si="259">AVERAGE(O55:O57)</f>
        <v>#DIV/0!</v>
      </c>
      <c r="R10" s="361" t="e">
        <f t="shared" ref="R10" si="260">AVERAGE(P55:P57)</f>
        <v>#DIV/0!</v>
      </c>
      <c r="S10" s="361" t="e">
        <f t="shared" ref="S10" si="261">AVERAGE(Q55:Q57)</f>
        <v>#DIV/0!</v>
      </c>
      <c r="T10" s="361" t="e">
        <f t="shared" ref="T10" si="262">AVERAGE(R55:R57)</f>
        <v>#DIV/0!</v>
      </c>
      <c r="U10" s="361" t="e">
        <f t="shared" ref="U10" si="263">AVERAGE(S55:S57)</f>
        <v>#DIV/0!</v>
      </c>
      <c r="V10" s="361" t="e">
        <f t="shared" ref="V10" si="264">AVERAGE(T55:T57)</f>
        <v>#DIV/0!</v>
      </c>
      <c r="W10" s="361" t="e">
        <f t="shared" ref="W10" si="265">AVERAGE(U55:U57)</f>
        <v>#DIV/0!</v>
      </c>
      <c r="X10" s="361" t="e">
        <f t="shared" ref="X10" si="266">AVERAGE(V55:V57)</f>
        <v>#DIV/0!</v>
      </c>
      <c r="Y10" s="361" t="e">
        <f t="shared" ref="Y10" si="267">AVERAGE(W55:W57)</f>
        <v>#DIV/0!</v>
      </c>
      <c r="Z10" s="361" t="e">
        <f t="shared" ref="Z10" si="268">AVERAGE(X55:X57)</f>
        <v>#DIV/0!</v>
      </c>
      <c r="AA10" s="361" t="e">
        <f t="shared" ref="AA10" si="269">AVERAGE(Y55:Y57)</f>
        <v>#DIV/0!</v>
      </c>
      <c r="AB10" s="361" t="e">
        <f t="shared" ref="AB10" si="270">AVERAGE(Z55:Z57)</f>
        <v>#DIV/0!</v>
      </c>
      <c r="AC10" s="361" t="e">
        <f t="shared" si="80"/>
        <v>#DIV/0!</v>
      </c>
      <c r="AD10" s="361" t="e">
        <f t="shared" si="81"/>
        <v>#DIV/0!</v>
      </c>
      <c r="AE10" s="361" t="e">
        <f t="shared" si="82"/>
        <v>#DIV/0!</v>
      </c>
      <c r="AF10" s="361" t="e">
        <f t="shared" si="83"/>
        <v>#DIV/0!</v>
      </c>
      <c r="AG10" s="361" t="e">
        <f t="shared" si="84"/>
        <v>#DIV/0!</v>
      </c>
      <c r="AH10" s="361" t="e">
        <f t="shared" si="85"/>
        <v>#DIV/0!</v>
      </c>
      <c r="AI10" s="361" t="e">
        <f t="shared" si="86"/>
        <v>#DIV/0!</v>
      </c>
      <c r="AJ10" s="361" t="e">
        <f t="shared" si="87"/>
        <v>#DIV/0!</v>
      </c>
      <c r="AK10" s="361" t="e">
        <f t="shared" si="88"/>
        <v>#DIV/0!</v>
      </c>
    </row>
    <row r="11" spans="1:37" x14ac:dyDescent="0.25">
      <c r="A11" s="24"/>
      <c r="B11" s="108"/>
      <c r="C11" s="108"/>
      <c r="D11" s="240" t="s">
        <v>35</v>
      </c>
      <c r="E11" s="240" t="s">
        <v>35</v>
      </c>
      <c r="F11" s="24"/>
      <c r="G11" s="240" t="s">
        <v>35</v>
      </c>
      <c r="H11" s="26"/>
      <c r="J11" s="26"/>
      <c r="K11" s="26"/>
      <c r="L11" s="240" t="s">
        <v>35</v>
      </c>
      <c r="N11" s="240" t="s">
        <v>35</v>
      </c>
      <c r="O11" s="26"/>
      <c r="P11" s="26"/>
      <c r="Q11" s="26"/>
      <c r="R11" s="26"/>
      <c r="S11" s="26"/>
      <c r="U11" s="240" t="s">
        <v>35</v>
      </c>
      <c r="V11" s="26"/>
      <c r="W11" s="240" t="s">
        <v>35</v>
      </c>
      <c r="Y11" s="240" t="s">
        <v>35</v>
      </c>
      <c r="Z11" s="361" t="s">
        <v>35</v>
      </c>
      <c r="AA11" s="361" t="s">
        <v>35</v>
      </c>
      <c r="AB11" s="361" t="s">
        <v>35</v>
      </c>
      <c r="AC11" s="26"/>
      <c r="AD11" s="26"/>
      <c r="AE11" s="26"/>
      <c r="AF11" s="26"/>
      <c r="AG11" s="26"/>
      <c r="AH11" s="26"/>
    </row>
    <row r="12" spans="1:37" x14ac:dyDescent="0.25">
      <c r="A12" s="24"/>
      <c r="B12" s="108"/>
      <c r="C12" s="108"/>
      <c r="D12" s="114" t="s">
        <v>35</v>
      </c>
      <c r="E12" s="114" t="s">
        <v>35</v>
      </c>
      <c r="F12" s="24"/>
      <c r="G12" s="114" t="s">
        <v>21</v>
      </c>
      <c r="H12" s="26"/>
      <c r="J12" s="26"/>
      <c r="K12" s="26"/>
      <c r="L12" s="114" t="s">
        <v>36</v>
      </c>
      <c r="N12" s="26"/>
      <c r="O12" s="26"/>
      <c r="P12" s="26"/>
      <c r="Q12" s="26"/>
      <c r="R12" s="114"/>
      <c r="S12" s="26"/>
      <c r="U12" s="114" t="s">
        <v>21</v>
      </c>
      <c r="V12" s="26"/>
      <c r="W12" s="114" t="s">
        <v>36</v>
      </c>
      <c r="Y12" s="114" t="s">
        <v>35</v>
      </c>
      <c r="AA12" s="26"/>
      <c r="AB12" s="26"/>
      <c r="AC12" s="26"/>
      <c r="AD12" s="26"/>
      <c r="AE12" s="26"/>
      <c r="AF12" s="26"/>
      <c r="AG12" s="26"/>
      <c r="AH12" s="26"/>
    </row>
    <row r="13" spans="1:37" x14ac:dyDescent="0.25">
      <c r="B13" s="108"/>
      <c r="C13" s="108"/>
      <c r="D13" s="26"/>
      <c r="E13" s="26"/>
      <c r="F13" s="114"/>
      <c r="G13" s="114"/>
      <c r="H13" s="26"/>
      <c r="J13" s="26"/>
      <c r="K13" s="26"/>
      <c r="L13" s="26"/>
      <c r="N13" s="26"/>
      <c r="O13" s="26"/>
      <c r="P13" s="26"/>
      <c r="Q13" s="26"/>
      <c r="R13" s="26"/>
      <c r="S13" s="26"/>
      <c r="U13" s="26"/>
      <c r="V13" s="26"/>
      <c r="W13" s="26"/>
      <c r="Y13" s="26"/>
      <c r="AA13" s="26"/>
      <c r="AB13" s="26"/>
      <c r="AC13" s="26"/>
      <c r="AD13" s="26"/>
      <c r="AE13" s="26"/>
      <c r="AF13" s="26"/>
      <c r="AG13" s="26"/>
      <c r="AH13" s="26"/>
    </row>
    <row r="14" spans="1:37" x14ac:dyDescent="0.25">
      <c r="B14" s="108"/>
      <c r="C14" s="108"/>
      <c r="D14" s="26"/>
      <c r="E14" s="26"/>
      <c r="F14" s="24"/>
      <c r="G14" s="26"/>
      <c r="H14" s="26"/>
      <c r="J14" s="26"/>
      <c r="K14" s="26"/>
      <c r="L14" s="26"/>
      <c r="N14" s="26"/>
      <c r="O14" s="26"/>
      <c r="P14" s="26"/>
      <c r="Q14" s="26"/>
      <c r="R14" s="26"/>
      <c r="S14" s="26"/>
      <c r="U14" s="26"/>
      <c r="V14" s="26"/>
      <c r="W14" s="26"/>
      <c r="Y14" s="26"/>
      <c r="AA14" s="26"/>
      <c r="AB14" s="26"/>
      <c r="AC14" s="26"/>
      <c r="AD14" s="26"/>
      <c r="AE14" s="26"/>
      <c r="AF14" s="26"/>
      <c r="AG14" s="26"/>
      <c r="AH14" s="26"/>
    </row>
    <row r="15" spans="1:37" x14ac:dyDescent="0.25">
      <c r="B15" s="108"/>
      <c r="C15" s="108"/>
      <c r="D15" s="26"/>
      <c r="E15" s="26"/>
      <c r="F15" s="24"/>
      <c r="G15" s="26"/>
      <c r="H15" s="26"/>
      <c r="J15" s="26"/>
      <c r="K15" s="26"/>
      <c r="L15" s="26"/>
      <c r="N15" s="26"/>
      <c r="O15" s="26"/>
      <c r="P15" s="26"/>
      <c r="Q15" s="26"/>
      <c r="R15" s="26"/>
      <c r="S15" s="26"/>
      <c r="U15" s="26"/>
      <c r="V15" s="26"/>
      <c r="W15" s="26"/>
      <c r="Y15" s="26"/>
      <c r="AA15" s="26"/>
      <c r="AB15" s="26"/>
      <c r="AC15" s="26"/>
      <c r="AD15" s="26"/>
      <c r="AE15" s="26"/>
      <c r="AF15" s="26"/>
      <c r="AG15" s="26"/>
      <c r="AH15" s="26"/>
    </row>
    <row r="16" spans="1:37" x14ac:dyDescent="0.25">
      <c r="B16" s="108" t="s">
        <v>80</v>
      </c>
      <c r="E16" s="26"/>
      <c r="F16" s="24"/>
      <c r="G16" s="26"/>
      <c r="H16" s="26"/>
      <c r="J16" s="26"/>
      <c r="K16" s="26"/>
      <c r="L16" s="26"/>
      <c r="N16" s="26"/>
      <c r="O16" s="26"/>
      <c r="P16" s="26"/>
      <c r="Q16" s="26"/>
      <c r="R16" s="26"/>
      <c r="S16" s="26"/>
      <c r="U16" s="26"/>
      <c r="V16" s="26"/>
      <c r="W16" s="26"/>
      <c r="Y16" s="26"/>
      <c r="AA16" s="26"/>
      <c r="AB16" s="26"/>
      <c r="AC16" s="26"/>
      <c r="AD16" s="26"/>
      <c r="AE16" s="26"/>
      <c r="AF16" s="26"/>
      <c r="AG16" s="26"/>
      <c r="AH16" s="26"/>
    </row>
    <row r="17" spans="1:34" x14ac:dyDescent="0.25">
      <c r="A17" s="24">
        <v>32</v>
      </c>
      <c r="B17" s="108">
        <v>3.8645166666666667E-5</v>
      </c>
      <c r="E17" s="26"/>
      <c r="F17" s="24"/>
      <c r="G17" s="26"/>
      <c r="H17" s="26"/>
      <c r="J17" s="26"/>
      <c r="K17" s="26"/>
      <c r="L17" s="26"/>
      <c r="N17" s="26"/>
      <c r="O17" s="26"/>
      <c r="P17" s="26"/>
      <c r="Q17" s="26"/>
      <c r="R17" s="26"/>
      <c r="S17" s="26"/>
      <c r="U17" s="26"/>
      <c r="V17" s="26"/>
      <c r="W17" s="26"/>
      <c r="Y17" s="26"/>
      <c r="AA17" s="26"/>
      <c r="AB17" s="26"/>
      <c r="AC17" s="26"/>
      <c r="AD17" s="26"/>
      <c r="AE17" s="26"/>
      <c r="AF17" s="26"/>
      <c r="AG17" s="26"/>
      <c r="AH17" s="26"/>
    </row>
    <row r="18" spans="1:34" x14ac:dyDescent="0.25">
      <c r="A18" s="24">
        <v>64</v>
      </c>
      <c r="B18" s="108">
        <v>1.17157E-4</v>
      </c>
      <c r="E18" s="26"/>
      <c r="F18" s="24"/>
      <c r="G18" s="26"/>
      <c r="H18" s="26"/>
      <c r="I18" s="26"/>
      <c r="J18" s="26"/>
      <c r="K18" s="26"/>
      <c r="L18" s="26"/>
      <c r="N18" s="26"/>
      <c r="O18" s="26"/>
      <c r="P18" s="26"/>
      <c r="Q18" s="26"/>
      <c r="R18" s="26"/>
      <c r="S18" s="26"/>
      <c r="U18" s="26"/>
      <c r="V18" s="26"/>
      <c r="W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24">
        <v>128</v>
      </c>
      <c r="B19">
        <v>2.1721266666666666E-4</v>
      </c>
    </row>
    <row r="20" spans="1:34" x14ac:dyDescent="0.25">
      <c r="A20" s="24">
        <v>256</v>
      </c>
      <c r="B20">
        <v>9.6946066666666675E-4</v>
      </c>
    </row>
    <row r="21" spans="1:34" x14ac:dyDescent="0.25">
      <c r="A21" s="24">
        <v>512</v>
      </c>
      <c r="B21">
        <v>4.9911133333333324E-3</v>
      </c>
    </row>
    <row r="22" spans="1:34" x14ac:dyDescent="0.25">
      <c r="A22" s="24">
        <v>1024</v>
      </c>
      <c r="B22">
        <v>2.9623400000000005E-2</v>
      </c>
    </row>
    <row r="23" spans="1:34" x14ac:dyDescent="0.25">
      <c r="A23">
        <v>2048</v>
      </c>
      <c r="B23">
        <v>0.13920999999999997</v>
      </c>
    </row>
    <row r="24" spans="1:34" x14ac:dyDescent="0.25">
      <c r="A24">
        <v>4096</v>
      </c>
      <c r="B24">
        <v>0.61028666666666664</v>
      </c>
    </row>
    <row r="25" spans="1:34" x14ac:dyDescent="0.25">
      <c r="A25">
        <v>8192</v>
      </c>
      <c r="B25">
        <v>2.6304433333333335</v>
      </c>
    </row>
    <row r="30" spans="1:34" x14ac:dyDescent="0.25">
      <c r="A30" s="24" t="s">
        <v>0</v>
      </c>
      <c r="B30" s="361" t="s">
        <v>1</v>
      </c>
      <c r="C30" s="361" t="s">
        <v>2</v>
      </c>
      <c r="D30" s="361" t="s">
        <v>58</v>
      </c>
      <c r="E30" s="361" t="s">
        <v>59</v>
      </c>
      <c r="F30" s="361" t="s">
        <v>60</v>
      </c>
      <c r="G30" s="361" t="s">
        <v>52</v>
      </c>
      <c r="H30" s="361" t="s">
        <v>61</v>
      </c>
      <c r="I30" s="361" t="s">
        <v>62</v>
      </c>
      <c r="J30" s="361" t="s">
        <v>63</v>
      </c>
      <c r="K30" s="361" t="s">
        <v>53</v>
      </c>
      <c r="L30" s="361" t="s">
        <v>9</v>
      </c>
      <c r="M30" s="361" t="s">
        <v>64</v>
      </c>
      <c r="N30" s="361" t="s">
        <v>65</v>
      </c>
      <c r="O30" s="361" t="s">
        <v>67</v>
      </c>
      <c r="P30" s="361" t="s">
        <v>66</v>
      </c>
      <c r="Q30" s="361" t="s">
        <v>68</v>
      </c>
      <c r="R30" s="361" t="s">
        <v>51</v>
      </c>
      <c r="S30" s="361" t="s">
        <v>69</v>
      </c>
      <c r="T30" s="361" t="s">
        <v>70</v>
      </c>
      <c r="U30" s="361" t="s">
        <v>71</v>
      </c>
      <c r="V30" s="361" t="s">
        <v>72</v>
      </c>
      <c r="W30" s="361" t="s">
        <v>18</v>
      </c>
      <c r="X30" s="361" t="s">
        <v>79</v>
      </c>
      <c r="Y30" s="361" t="s">
        <v>80</v>
      </c>
      <c r="Z30" s="361" t="s">
        <v>81</v>
      </c>
    </row>
    <row r="31" spans="1:34" x14ac:dyDescent="0.25">
      <c r="A31" s="25">
        <v>32</v>
      </c>
      <c r="B31" s="28">
        <v>6.1632399999999996E-5</v>
      </c>
      <c r="C31" s="332">
        <v>4.56413E-5</v>
      </c>
      <c r="D31" s="36">
        <v>3.0982799999999998E-5</v>
      </c>
      <c r="E31" s="32">
        <v>4.6307599999999997E-5</v>
      </c>
      <c r="F31" s="34">
        <v>7.5291399999999995E-5</v>
      </c>
      <c r="G31" s="174">
        <v>9.3948000000000002E-5</v>
      </c>
      <c r="H31" s="175">
        <v>1.9888999999999999E-4</v>
      </c>
      <c r="I31" s="181">
        <v>5.8700899999999999E-4</v>
      </c>
      <c r="J31" s="177">
        <v>6.4597600000000004E-4</v>
      </c>
      <c r="K31" s="179">
        <v>1.95558E-4</v>
      </c>
      <c r="L31" s="104">
        <v>1.3722099999999999E-2</v>
      </c>
      <c r="M31" s="38">
        <v>1.6030099999999999E-2</v>
      </c>
      <c r="N31" s="114">
        <v>1.4368000000000001E-2</v>
      </c>
      <c r="O31" s="187">
        <v>1.2366499999999999E-3</v>
      </c>
      <c r="P31" s="184">
        <v>1.40489E-3</v>
      </c>
      <c r="Q31" s="183">
        <v>1.3152699999999999E-3</v>
      </c>
      <c r="R31" s="189">
        <v>1.9969299999999999E-2</v>
      </c>
      <c r="S31" s="188">
        <v>1.2213199999999999E-3</v>
      </c>
      <c r="T31" s="186">
        <v>1.2566400000000001E-3</v>
      </c>
      <c r="U31" s="185">
        <v>1.2643000000000001E-3</v>
      </c>
      <c r="V31" s="172">
        <v>1.09673E-3</v>
      </c>
      <c r="W31" s="29">
        <v>3.6996099999999999E-3</v>
      </c>
      <c r="X31" s="361">
        <v>1.13028E-2</v>
      </c>
      <c r="Y31" s="361">
        <v>1.15803E-3</v>
      </c>
      <c r="Z31" s="361">
        <v>1.0884E-3</v>
      </c>
    </row>
    <row r="32" spans="1:34" x14ac:dyDescent="0.25">
      <c r="A32" s="25">
        <v>32</v>
      </c>
      <c r="B32" s="28">
        <v>5.1304799999999997E-5</v>
      </c>
      <c r="C32" s="332">
        <v>3.53137E-5</v>
      </c>
      <c r="D32" s="36">
        <v>1.6990499999999999E-5</v>
      </c>
      <c r="E32" s="32">
        <v>2.6318699999999999E-5</v>
      </c>
      <c r="F32" s="34">
        <v>4.6640700000000002E-5</v>
      </c>
      <c r="G32" s="174">
        <v>3.3648E-5</v>
      </c>
      <c r="H32" s="176">
        <v>3.3314900000000002E-5</v>
      </c>
      <c r="I32" s="182">
        <v>3.3981199999999999E-5</v>
      </c>
      <c r="J32" s="178">
        <v>8.7618200000000001E-5</v>
      </c>
      <c r="K32" s="180">
        <v>4.3309400000000002E-5</v>
      </c>
      <c r="L32" s="104">
        <v>1.35032E-2</v>
      </c>
      <c r="M32" s="38">
        <v>1.5614299999999999E-2</v>
      </c>
      <c r="N32" s="114">
        <v>1.39536E-2</v>
      </c>
      <c r="O32" s="187">
        <v>4.7940100000000001E-4</v>
      </c>
      <c r="P32" s="184">
        <v>6.0366599999999999E-4</v>
      </c>
      <c r="Q32" s="183">
        <v>5.3403800000000003E-4</v>
      </c>
      <c r="R32" s="189">
        <v>5.4569799999999995E-4</v>
      </c>
      <c r="S32" s="188">
        <v>3.1949000000000002E-4</v>
      </c>
      <c r="T32" s="186">
        <v>3.4780800000000001E-4</v>
      </c>
      <c r="U32" s="185">
        <v>3.7112799999999997E-4</v>
      </c>
      <c r="V32" s="172">
        <v>3.5313800000000002E-4</v>
      </c>
      <c r="W32" s="29">
        <v>3.6882799999999999E-3</v>
      </c>
      <c r="X32" s="361">
        <v>1.23952E-2</v>
      </c>
      <c r="Y32" s="361">
        <v>1.03776E-3</v>
      </c>
      <c r="Z32" s="361">
        <v>1.01544E-3</v>
      </c>
    </row>
    <row r="33" spans="1:26" x14ac:dyDescent="0.25">
      <c r="A33" s="25">
        <v>32</v>
      </c>
      <c r="B33" s="28">
        <v>5.1304799999999997E-5</v>
      </c>
      <c r="C33" s="332">
        <v>3.4980500000000002E-5</v>
      </c>
      <c r="D33" s="36">
        <v>1.9655699999999999E-5</v>
      </c>
      <c r="E33" s="32">
        <v>2.1654600000000001E-5</v>
      </c>
      <c r="F33" s="34">
        <v>5.0971599999999998E-5</v>
      </c>
      <c r="G33" s="174">
        <v>3.19823E-5</v>
      </c>
      <c r="H33" s="176">
        <v>3.2981800000000003E-5</v>
      </c>
      <c r="I33" s="182">
        <v>3.2648599999999998E-5</v>
      </c>
      <c r="J33" s="178">
        <v>8.96171E-5</v>
      </c>
      <c r="K33" s="180">
        <v>4.2643099999999998E-5</v>
      </c>
      <c r="L33" s="104">
        <v>1.37067E-2</v>
      </c>
      <c r="M33" s="38">
        <v>1.56037E-2</v>
      </c>
      <c r="N33" s="114">
        <v>1.4054199999999999E-2</v>
      </c>
      <c r="O33" s="187">
        <v>4.3342700000000001E-4</v>
      </c>
      <c r="P33" s="184">
        <v>4.8906299999999998E-4</v>
      </c>
      <c r="Q33" s="183">
        <v>4.8206699999999998E-4</v>
      </c>
      <c r="R33" s="189">
        <v>5.02389E-4</v>
      </c>
      <c r="S33" s="188">
        <v>2.8684099999999997E-4</v>
      </c>
      <c r="T33" s="186">
        <v>3.8212199999999998E-4</v>
      </c>
      <c r="U33" s="185">
        <v>3.3414799999999999E-4</v>
      </c>
      <c r="V33" s="172">
        <v>3.21489E-4</v>
      </c>
      <c r="W33" s="29">
        <v>3.58867E-3</v>
      </c>
      <c r="X33" s="361">
        <v>1.12905E-2</v>
      </c>
      <c r="Y33" s="361">
        <v>1.0500900000000001E-3</v>
      </c>
      <c r="Z33" s="361">
        <v>1.01677E-3</v>
      </c>
    </row>
    <row r="34" spans="1:26" x14ac:dyDescent="0.25">
      <c r="A34" s="25">
        <v>64</v>
      </c>
      <c r="B34" s="27">
        <v>4.8373099999999999E-4</v>
      </c>
      <c r="C34" s="361">
        <v>1.1926699999999999E-4</v>
      </c>
      <c r="D34" s="36">
        <v>5.9966600000000003E-5</v>
      </c>
      <c r="E34" s="32">
        <v>4.9639099999999997E-5</v>
      </c>
      <c r="F34" s="33">
        <v>2.4619600000000001E-4</v>
      </c>
      <c r="G34" s="174">
        <v>9.1615999999999998E-5</v>
      </c>
      <c r="H34" s="175">
        <v>7.1160600000000004E-4</v>
      </c>
      <c r="I34" s="181">
        <v>7.1260599999999996E-4</v>
      </c>
      <c r="J34" s="177">
        <v>1.0314300000000001E-3</v>
      </c>
      <c r="K34" s="179">
        <v>6.7895800000000001E-4</v>
      </c>
      <c r="L34" s="104">
        <v>0.147982</v>
      </c>
      <c r="M34" s="38">
        <v>0.16644100000000001</v>
      </c>
      <c r="N34" s="114">
        <v>0.14855299999999999</v>
      </c>
      <c r="O34" s="187">
        <v>3.0589699999999998E-3</v>
      </c>
      <c r="P34" s="184">
        <v>3.0079999999999998E-3</v>
      </c>
      <c r="Q34" s="183">
        <v>2.9073900000000001E-3</v>
      </c>
      <c r="R34" s="189">
        <v>3.39412E-3</v>
      </c>
      <c r="S34" s="188">
        <v>1.90328E-3</v>
      </c>
      <c r="T34" s="186">
        <v>2.2304299999999998E-3</v>
      </c>
      <c r="U34" s="185">
        <v>2.02988E-3</v>
      </c>
      <c r="V34" s="172">
        <v>2.0092199999999999E-3</v>
      </c>
      <c r="W34" s="29">
        <v>1.7433000000000001E-2</v>
      </c>
      <c r="X34" s="361">
        <v>8.5825499999999999E-2</v>
      </c>
      <c r="Y34" s="361">
        <v>3.8981900000000002E-3</v>
      </c>
      <c r="Z34" s="361">
        <v>5.2904199999999997E-3</v>
      </c>
    </row>
    <row r="35" spans="1:26" x14ac:dyDescent="0.25">
      <c r="A35" s="25">
        <v>64</v>
      </c>
      <c r="B35" s="27">
        <v>4.8406399999999998E-4</v>
      </c>
      <c r="C35" s="361">
        <v>1.15269E-4</v>
      </c>
      <c r="D35" s="36">
        <v>5.4969400000000003E-5</v>
      </c>
      <c r="E35" s="32">
        <v>4.9972200000000002E-5</v>
      </c>
      <c r="F35" s="33">
        <v>2.4486400000000002E-4</v>
      </c>
      <c r="G35" s="174">
        <v>8.9950200000000005E-5</v>
      </c>
      <c r="H35" s="175">
        <v>1.06941E-4</v>
      </c>
      <c r="I35" s="182">
        <v>9.8612100000000004E-5</v>
      </c>
      <c r="J35" s="177">
        <v>4.7140600000000001E-4</v>
      </c>
      <c r="K35" s="179">
        <v>1.3592500000000001E-4</v>
      </c>
      <c r="L35" s="104">
        <v>0.14635000000000001</v>
      </c>
      <c r="M35" s="38">
        <v>0.16486600000000001</v>
      </c>
      <c r="N35" s="114">
        <v>0.14713799999999999</v>
      </c>
      <c r="O35" s="187">
        <v>1.9962299999999999E-3</v>
      </c>
      <c r="P35" s="184">
        <v>2.1194899999999999E-3</v>
      </c>
      <c r="Q35" s="183">
        <v>1.9615800000000001E-3</v>
      </c>
      <c r="R35" s="189">
        <v>2.2917300000000001E-3</v>
      </c>
      <c r="S35" s="188">
        <v>1.4115499999999999E-3</v>
      </c>
      <c r="T35" s="186">
        <v>1.46652E-3</v>
      </c>
      <c r="U35" s="185">
        <v>1.52349E-3</v>
      </c>
      <c r="V35" s="172">
        <v>1.4598600000000001E-3</v>
      </c>
      <c r="W35" s="29">
        <v>1.8569700000000001E-2</v>
      </c>
      <c r="X35" s="361">
        <v>8.4974599999999997E-2</v>
      </c>
      <c r="Y35" s="361">
        <v>3.6469900000000001E-3</v>
      </c>
      <c r="Z35" s="361">
        <v>5.4243499999999997E-3</v>
      </c>
    </row>
    <row r="36" spans="1:26" x14ac:dyDescent="0.25">
      <c r="A36" s="25">
        <v>64</v>
      </c>
      <c r="B36" s="27">
        <v>4.9872299999999996E-4</v>
      </c>
      <c r="C36" s="361">
        <v>1.16935E-4</v>
      </c>
      <c r="D36" s="36">
        <v>5.8634000000000001E-5</v>
      </c>
      <c r="E36" s="32">
        <v>5.4969400000000003E-5</v>
      </c>
      <c r="F36" s="33">
        <v>2.46863E-4</v>
      </c>
      <c r="G36" s="174">
        <v>8.9950200000000005E-5</v>
      </c>
      <c r="H36" s="175">
        <v>1.0294299999999999E-4</v>
      </c>
      <c r="I36" s="182">
        <v>9.6946400000000004E-5</v>
      </c>
      <c r="J36" s="177">
        <v>4.6674200000000002E-4</v>
      </c>
      <c r="K36" s="179">
        <v>1.3159399999999999E-4</v>
      </c>
      <c r="L36" s="104">
        <v>0.14599000000000001</v>
      </c>
      <c r="M36" s="38">
        <v>0.16491500000000001</v>
      </c>
      <c r="N36" s="114">
        <v>0.14791000000000001</v>
      </c>
      <c r="O36" s="187">
        <v>2.12283E-3</v>
      </c>
      <c r="P36" s="184">
        <v>2.1045E-3</v>
      </c>
      <c r="Q36" s="183">
        <v>2.0625299999999999E-3</v>
      </c>
      <c r="R36" s="189">
        <v>2.4073300000000001E-3</v>
      </c>
      <c r="S36" s="188">
        <v>1.4815099999999999E-3</v>
      </c>
      <c r="T36" s="186">
        <v>1.52582E-3</v>
      </c>
      <c r="U36" s="185">
        <v>1.6014499999999999E-3</v>
      </c>
      <c r="V36" s="172">
        <v>1.58745E-3</v>
      </c>
      <c r="W36" s="29">
        <v>1.86909E-2</v>
      </c>
      <c r="X36" s="361">
        <v>8.4955299999999997E-2</v>
      </c>
      <c r="Y36" s="361">
        <v>3.6016899999999998E-3</v>
      </c>
      <c r="Z36" s="361">
        <v>5.2244600000000002E-3</v>
      </c>
    </row>
    <row r="37" spans="1:26" x14ac:dyDescent="0.25">
      <c r="A37" s="25">
        <v>128</v>
      </c>
      <c r="B37" s="27">
        <v>4.0410899999999998E-3</v>
      </c>
      <c r="C37" s="361">
        <v>2.19545E-4</v>
      </c>
      <c r="D37" s="35">
        <v>2.08884E-4</v>
      </c>
      <c r="E37" s="31">
        <v>1.7123799999999999E-4</v>
      </c>
      <c r="F37" s="33">
        <v>1.0813999999999999E-3</v>
      </c>
      <c r="G37" s="173">
        <v>2.5919000000000002E-4</v>
      </c>
      <c r="H37" s="175">
        <v>2.8707400000000001E-3</v>
      </c>
      <c r="I37" s="181">
        <v>2.7015099999999998E-3</v>
      </c>
      <c r="J37" s="177">
        <v>4.7487099999999997E-3</v>
      </c>
      <c r="K37" s="179">
        <v>2.93005E-3</v>
      </c>
      <c r="L37" s="104">
        <v>1.17221</v>
      </c>
      <c r="M37" s="38">
        <v>1.19049</v>
      </c>
      <c r="N37" s="114">
        <v>1.2005399999999999</v>
      </c>
      <c r="O37" s="187">
        <v>9.8472200000000003E-3</v>
      </c>
      <c r="P37" s="184">
        <v>7.7683700000000001E-3</v>
      </c>
      <c r="Q37" s="183">
        <v>1.3851E-2</v>
      </c>
      <c r="R37" s="189">
        <v>8.2630900000000007E-3</v>
      </c>
      <c r="S37" s="188">
        <v>8.4486600000000002E-3</v>
      </c>
      <c r="T37" s="186">
        <v>8.9637099999999997E-3</v>
      </c>
      <c r="U37" s="185">
        <v>9.7775899999999992E-3</v>
      </c>
      <c r="V37" s="172">
        <v>8.9550399999999992E-3</v>
      </c>
      <c r="W37" s="29">
        <v>0.111829</v>
      </c>
      <c r="X37" s="361">
        <v>0.66153300000000004</v>
      </c>
      <c r="Y37" s="361">
        <v>1.4009000000000001E-2</v>
      </c>
      <c r="Z37" s="361">
        <v>3.0098799999999998E-2</v>
      </c>
    </row>
    <row r="38" spans="1:26" x14ac:dyDescent="0.25">
      <c r="A38" s="25">
        <v>128</v>
      </c>
      <c r="B38" s="27">
        <v>4.0304199999999998E-3</v>
      </c>
      <c r="C38" s="361">
        <v>2.16546E-4</v>
      </c>
      <c r="D38" s="35">
        <v>2.1787900000000001E-4</v>
      </c>
      <c r="E38" s="31">
        <v>1.6757299999999999E-4</v>
      </c>
      <c r="F38" s="33">
        <v>1.06941E-3</v>
      </c>
      <c r="G38" s="173">
        <v>2.3953399999999999E-4</v>
      </c>
      <c r="H38" s="175">
        <v>3.8978400000000001E-4</v>
      </c>
      <c r="I38" s="181">
        <v>3.5047300000000002E-4</v>
      </c>
      <c r="J38" s="177">
        <v>2.3393699999999999E-3</v>
      </c>
      <c r="K38" s="179">
        <v>5.18047E-4</v>
      </c>
      <c r="L38" s="104">
        <v>1.1723699999999999</v>
      </c>
      <c r="M38" s="38">
        <v>1.1758</v>
      </c>
      <c r="N38" s="114">
        <v>1.20139</v>
      </c>
      <c r="O38" s="187">
        <v>5.76648E-3</v>
      </c>
      <c r="P38" s="184">
        <v>5.8401E-3</v>
      </c>
      <c r="Q38" s="183">
        <v>5.9453800000000001E-3</v>
      </c>
      <c r="R38" s="189">
        <v>5.7208299999999997E-3</v>
      </c>
      <c r="S38" s="188">
        <v>6.4167800000000004E-3</v>
      </c>
      <c r="T38" s="186">
        <v>6.66864E-3</v>
      </c>
      <c r="U38" s="185">
        <v>7.8146799999999992E-3</v>
      </c>
      <c r="V38" s="172">
        <v>6.7366099999999996E-3</v>
      </c>
      <c r="W38" s="29">
        <v>0.11000799999999999</v>
      </c>
      <c r="X38" s="361">
        <v>0.65725900000000004</v>
      </c>
      <c r="Y38" s="361">
        <v>1.37278E-2</v>
      </c>
      <c r="Z38" s="361">
        <v>3.0783100000000001E-2</v>
      </c>
    </row>
    <row r="39" spans="1:26" x14ac:dyDescent="0.25">
      <c r="A39" s="25">
        <v>128</v>
      </c>
      <c r="B39" s="27">
        <v>4.0344200000000004E-3</v>
      </c>
      <c r="C39" s="361">
        <v>2.1554699999999999E-4</v>
      </c>
      <c r="D39" s="35">
        <v>2.0155499999999999E-4</v>
      </c>
      <c r="E39" s="31">
        <v>1.65241E-4</v>
      </c>
      <c r="F39" s="33">
        <v>1.0784E-3</v>
      </c>
      <c r="G39" s="173">
        <v>2.39201E-4</v>
      </c>
      <c r="H39" s="175">
        <v>3.67463E-4</v>
      </c>
      <c r="I39" s="181">
        <v>3.7979000000000002E-4</v>
      </c>
      <c r="J39" s="177">
        <v>2.3040600000000001E-3</v>
      </c>
      <c r="K39" s="179">
        <v>5.3870199999999995E-4</v>
      </c>
      <c r="L39" s="104">
        <v>1.17177</v>
      </c>
      <c r="M39" s="38">
        <v>1.1754899999999999</v>
      </c>
      <c r="N39" s="114">
        <v>1.1745699999999999</v>
      </c>
      <c r="O39" s="187">
        <v>5.7494900000000003E-3</v>
      </c>
      <c r="P39" s="184">
        <v>5.9693599999999999E-3</v>
      </c>
      <c r="Q39" s="183">
        <v>5.8304400000000001E-3</v>
      </c>
      <c r="R39" s="189">
        <v>5.7261600000000001E-3</v>
      </c>
      <c r="S39" s="188">
        <v>6.4144500000000004E-3</v>
      </c>
      <c r="T39" s="186">
        <v>6.8871899999999996E-3</v>
      </c>
      <c r="U39" s="185">
        <v>7.7177299999999999E-3</v>
      </c>
      <c r="V39" s="172">
        <v>6.7312800000000001E-3</v>
      </c>
      <c r="W39" s="29">
        <v>0.10703699999999999</v>
      </c>
      <c r="X39" s="361">
        <v>0.66513100000000003</v>
      </c>
      <c r="Y39" s="361">
        <v>1.3721499999999999E-2</v>
      </c>
      <c r="Z39" s="361">
        <v>2.9946500000000001E-2</v>
      </c>
    </row>
    <row r="40" spans="1:26" x14ac:dyDescent="0.25">
      <c r="A40" s="25">
        <v>256</v>
      </c>
      <c r="B40" s="27">
        <v>3.1862599999999998E-2</v>
      </c>
      <c r="C40" s="361">
        <v>9.66795E-4</v>
      </c>
      <c r="D40" s="35">
        <v>8.11215E-4</v>
      </c>
      <c r="E40" s="31">
        <v>7.0194300000000001E-4</v>
      </c>
      <c r="F40" s="33">
        <v>6.1066000000000002E-3</v>
      </c>
      <c r="G40" s="173">
        <v>9.5746999999999998E-4</v>
      </c>
      <c r="H40" s="175">
        <v>1.2117299999999999E-2</v>
      </c>
      <c r="I40" s="181">
        <v>1.1723799999999999E-2</v>
      </c>
      <c r="J40" s="177">
        <v>2.5206099999999999E-2</v>
      </c>
      <c r="K40" s="179">
        <v>1.2197599999999999E-2</v>
      </c>
      <c r="L40" s="104">
        <v>9.8133099999999995</v>
      </c>
      <c r="M40" s="38">
        <v>9.5212400000000006</v>
      </c>
      <c r="N40" s="114">
        <v>10.145</v>
      </c>
      <c r="O40" s="187">
        <v>3.6911899999999997E-2</v>
      </c>
      <c r="P40" s="184">
        <v>3.7767099999999998E-2</v>
      </c>
      <c r="Q40" s="183">
        <v>3.7869399999999998E-2</v>
      </c>
      <c r="R40" s="189">
        <v>3.7487899999999998E-2</v>
      </c>
      <c r="S40" s="188">
        <v>3.6395499999999997E-2</v>
      </c>
      <c r="T40" s="186">
        <v>4.2403200000000002E-2</v>
      </c>
      <c r="U40" s="185">
        <v>5.88225E-2</v>
      </c>
      <c r="V40" s="172">
        <v>4.3162100000000002E-2</v>
      </c>
      <c r="W40" s="29">
        <v>0.69781000000000004</v>
      </c>
      <c r="X40" s="361">
        <v>8.2953100000000006</v>
      </c>
      <c r="Y40" s="361">
        <v>6.4111100000000004E-2</v>
      </c>
      <c r="Z40" s="361">
        <v>0.15778400000000001</v>
      </c>
    </row>
    <row r="41" spans="1:26" x14ac:dyDescent="0.25">
      <c r="A41" s="25">
        <v>256</v>
      </c>
      <c r="B41" s="27">
        <v>3.20135E-2</v>
      </c>
      <c r="C41" s="361">
        <v>9.7146000000000005E-4</v>
      </c>
      <c r="D41" s="35">
        <v>7.94558E-4</v>
      </c>
      <c r="E41" s="31">
        <v>6.3831200000000004E-4</v>
      </c>
      <c r="F41" s="33">
        <v>6.0776199999999997E-3</v>
      </c>
      <c r="G41" s="173">
        <v>9.2082399999999999E-4</v>
      </c>
      <c r="H41" s="175">
        <v>1.42621E-3</v>
      </c>
      <c r="I41" s="181">
        <v>1.3845699999999999E-3</v>
      </c>
      <c r="J41" s="177">
        <v>1.52306E-2</v>
      </c>
      <c r="K41" s="179">
        <v>2.69784E-3</v>
      </c>
      <c r="L41" s="104">
        <v>9.4870999999999999</v>
      </c>
      <c r="M41" s="38">
        <v>9.6491000000000007</v>
      </c>
      <c r="N41" s="114">
        <v>9.5428599999999992</v>
      </c>
      <c r="O41" s="187">
        <v>3.04771E-2</v>
      </c>
      <c r="P41" s="184">
        <v>2.9886099999999999E-2</v>
      </c>
      <c r="Q41" s="183">
        <v>2.9459699999999998E-2</v>
      </c>
      <c r="R41" s="189">
        <v>2.9402399999999999E-2</v>
      </c>
      <c r="S41" s="188">
        <v>2.7122299999999998E-2</v>
      </c>
      <c r="T41" s="186">
        <v>3.3279599999999999E-2</v>
      </c>
      <c r="U41" s="185">
        <v>5.0917499999999997E-2</v>
      </c>
      <c r="V41" s="172">
        <v>3.35108E-2</v>
      </c>
      <c r="W41" s="29">
        <v>0.67184999999999995</v>
      </c>
      <c r="X41" s="361">
        <v>8.2517899999999997</v>
      </c>
      <c r="Y41" s="361">
        <v>6.4216999999999996E-2</v>
      </c>
      <c r="Z41" s="361">
        <v>0.157719</v>
      </c>
    </row>
    <row r="42" spans="1:26" x14ac:dyDescent="0.25">
      <c r="A42" s="25">
        <v>256</v>
      </c>
      <c r="B42" s="27">
        <v>3.2688099999999998E-2</v>
      </c>
      <c r="C42" s="361">
        <v>9.7012699999999999E-4</v>
      </c>
      <c r="D42" s="35">
        <v>8.1188199999999999E-4</v>
      </c>
      <c r="E42" s="31">
        <v>6.5930000000000003E-4</v>
      </c>
      <c r="F42" s="33">
        <v>6.0929399999999998E-3</v>
      </c>
      <c r="G42" s="173">
        <v>9.3881399999999995E-4</v>
      </c>
      <c r="H42" s="175">
        <v>1.4285400000000001E-3</v>
      </c>
      <c r="I42" s="181">
        <v>1.4065600000000001E-3</v>
      </c>
      <c r="J42" s="177">
        <v>1.5044E-2</v>
      </c>
      <c r="K42" s="179">
        <v>2.72916E-3</v>
      </c>
      <c r="L42" s="104">
        <v>9.4910399999999999</v>
      </c>
      <c r="M42" s="38">
        <v>9.5290900000000001</v>
      </c>
      <c r="N42" s="114">
        <v>9.5186299999999999</v>
      </c>
      <c r="O42" s="187">
        <v>2.9061900000000002E-2</v>
      </c>
      <c r="P42" s="184">
        <v>2.9589000000000001E-2</v>
      </c>
      <c r="Q42" s="183">
        <v>2.9111600000000001E-2</v>
      </c>
      <c r="R42" s="189">
        <v>2.8700099999999999E-2</v>
      </c>
      <c r="S42" s="188">
        <v>2.7607400000000001E-2</v>
      </c>
      <c r="T42" s="186">
        <v>3.3216000000000002E-2</v>
      </c>
      <c r="U42" s="185">
        <v>4.9446299999999999E-2</v>
      </c>
      <c r="V42" s="172">
        <v>3.2955100000000001E-2</v>
      </c>
      <c r="W42" s="29">
        <v>0.66966899999999996</v>
      </c>
      <c r="X42" s="361">
        <v>8.2491400000000006</v>
      </c>
      <c r="Y42" s="361">
        <v>6.4359899999999998E-2</v>
      </c>
      <c r="Z42" s="361">
        <v>0.157636</v>
      </c>
    </row>
    <row r="43" spans="1:26" x14ac:dyDescent="0.25">
      <c r="A43" s="25">
        <v>512</v>
      </c>
      <c r="B43" s="27">
        <v>0.34926099999999999</v>
      </c>
      <c r="C43" s="361">
        <v>4.9988899999999998E-3</v>
      </c>
      <c r="D43" s="35">
        <v>4.2739600000000003E-3</v>
      </c>
      <c r="E43" s="31">
        <v>3.11393E-3</v>
      </c>
      <c r="F43" s="33">
        <v>2.42835E-2</v>
      </c>
      <c r="G43" s="173">
        <v>4.7210500000000001E-3</v>
      </c>
      <c r="H43" s="175">
        <v>4.7582699999999999E-2</v>
      </c>
      <c r="I43" s="181">
        <v>4.6558599999999999E-2</v>
      </c>
      <c r="J43" s="177">
        <v>0.11103300000000001</v>
      </c>
      <c r="K43" s="179">
        <v>5.13669E-2</v>
      </c>
      <c r="O43" s="187">
        <v>0.202075</v>
      </c>
      <c r="P43" s="184">
        <v>0.19542799999999999</v>
      </c>
      <c r="Q43" s="183">
        <v>0.196515</v>
      </c>
      <c r="R43" s="189">
        <v>0.194303</v>
      </c>
      <c r="S43" s="188">
        <v>0.21974299999999999</v>
      </c>
      <c r="T43" s="186">
        <v>0.21359800000000001</v>
      </c>
      <c r="U43" s="185">
        <v>0.378411</v>
      </c>
      <c r="V43" s="172">
        <v>0.21387300000000001</v>
      </c>
      <c r="W43" s="29">
        <v>5.2561099999999996</v>
      </c>
      <c r="X43" s="361">
        <v>71.265199999999993</v>
      </c>
      <c r="Y43" s="361">
        <v>0.26067400000000002</v>
      </c>
      <c r="Z43" s="361">
        <v>0.88376100000000002</v>
      </c>
    </row>
    <row r="44" spans="1:26" x14ac:dyDescent="0.25">
      <c r="A44" s="25">
        <v>512</v>
      </c>
      <c r="B44" s="27">
        <v>0.34573199999999998</v>
      </c>
      <c r="C44" s="361">
        <v>4.9362499999999997E-3</v>
      </c>
      <c r="D44" s="35">
        <v>5.1174899999999997E-3</v>
      </c>
      <c r="E44" s="31">
        <v>3.1182699999999998E-3</v>
      </c>
      <c r="F44" s="33">
        <v>2.4003E-2</v>
      </c>
      <c r="G44" s="173">
        <v>4.7920200000000001E-3</v>
      </c>
      <c r="H44" s="175">
        <v>6.2405500000000001E-3</v>
      </c>
      <c r="I44" s="181">
        <v>7.03377E-3</v>
      </c>
      <c r="J44" s="177">
        <v>7.1124000000000007E-2</v>
      </c>
      <c r="K44" s="179">
        <v>1.2615700000000001E-2</v>
      </c>
      <c r="O44" s="187">
        <v>0.17052700000000001</v>
      </c>
      <c r="P44" s="184">
        <v>0.16492699999999999</v>
      </c>
      <c r="Q44" s="183">
        <v>0.16558100000000001</v>
      </c>
      <c r="R44" s="189">
        <v>0.16308500000000001</v>
      </c>
      <c r="S44" s="188">
        <v>0.17750299999999999</v>
      </c>
      <c r="T44" s="186">
        <v>0.168825</v>
      </c>
      <c r="U44" s="185">
        <v>0.33147900000000002</v>
      </c>
      <c r="V44" s="172">
        <v>0.16783400000000001</v>
      </c>
      <c r="W44" s="29">
        <v>5.1991699999999996</v>
      </c>
      <c r="X44" s="361">
        <v>71.410499999999999</v>
      </c>
      <c r="Y44" s="361">
        <v>0.26047999999999999</v>
      </c>
      <c r="Z44" s="361">
        <v>0.88606499999999999</v>
      </c>
    </row>
    <row r="45" spans="1:26" x14ac:dyDescent="0.25">
      <c r="A45" s="25">
        <v>512</v>
      </c>
      <c r="B45" s="27">
        <v>0.33845500000000001</v>
      </c>
      <c r="C45" s="361">
        <v>5.0381999999999996E-3</v>
      </c>
      <c r="D45" s="35">
        <v>8.6418599999999995E-3</v>
      </c>
      <c r="E45" s="31">
        <v>5.8037699999999998E-3</v>
      </c>
      <c r="F45" s="33">
        <v>2.6724500000000002E-2</v>
      </c>
      <c r="G45" s="173">
        <v>4.7033999999999999E-3</v>
      </c>
      <c r="H45" s="175">
        <v>6.2628700000000002E-3</v>
      </c>
      <c r="I45" s="181">
        <v>7.38092E-3</v>
      </c>
      <c r="J45" s="177">
        <v>6.4537300000000006E-2</v>
      </c>
      <c r="K45" s="179">
        <v>1.2490100000000001E-2</v>
      </c>
      <c r="O45" s="187">
        <v>0.17023199999999999</v>
      </c>
      <c r="P45" s="184">
        <v>0.16344700000000001</v>
      </c>
      <c r="Q45" s="183">
        <v>0.16563700000000001</v>
      </c>
      <c r="R45" s="189">
        <v>0.16266900000000001</v>
      </c>
      <c r="S45" s="188">
        <v>0.173542</v>
      </c>
      <c r="T45" s="186">
        <v>0.16722400000000001</v>
      </c>
      <c r="U45" s="185">
        <v>0.33053700000000003</v>
      </c>
      <c r="V45" s="172">
        <v>0.167716</v>
      </c>
      <c r="W45" s="29">
        <v>5.1329399999999996</v>
      </c>
      <c r="X45" s="361">
        <v>71.316699999999997</v>
      </c>
      <c r="Y45" s="361">
        <v>0.26076199999999999</v>
      </c>
      <c r="Z45" s="361">
        <v>0.88372899999999999</v>
      </c>
    </row>
    <row r="46" spans="1:26" x14ac:dyDescent="0.25">
      <c r="A46" s="25">
        <v>1024</v>
      </c>
      <c r="B46" s="27">
        <v>3.92428</v>
      </c>
      <c r="C46" s="361">
        <v>3.0054899999999999E-2</v>
      </c>
      <c r="D46" s="35">
        <v>1.7951000000000002E-2</v>
      </c>
      <c r="E46" s="31">
        <v>1.4456999999999999E-2</v>
      </c>
      <c r="F46" s="33">
        <v>0.155806</v>
      </c>
      <c r="G46" s="173">
        <v>2.0710900000000001E-2</v>
      </c>
      <c r="H46" s="175">
        <v>0.19149099999999999</v>
      </c>
      <c r="I46" s="181">
        <v>0.191744</v>
      </c>
      <c r="J46" s="177">
        <v>0.78897499999999998</v>
      </c>
      <c r="K46" s="179">
        <v>0.26174599999999998</v>
      </c>
      <c r="O46" s="187">
        <v>0.90388000000000002</v>
      </c>
      <c r="P46" s="184">
        <v>0.87220900000000001</v>
      </c>
      <c r="Q46" s="183">
        <v>0.88160099999999997</v>
      </c>
      <c r="R46" s="189">
        <v>0.87509300000000001</v>
      </c>
      <c r="S46" s="188">
        <v>0.727962</v>
      </c>
      <c r="T46" s="186">
        <v>0.88733099999999998</v>
      </c>
      <c r="U46" s="185">
        <v>3.0757500000000002</v>
      </c>
      <c r="V46" s="172">
        <v>0.89857500000000001</v>
      </c>
      <c r="W46" s="29">
        <v>53.165500000000002</v>
      </c>
      <c r="Y46" s="361">
        <v>1.07012</v>
      </c>
      <c r="Z46" s="361">
        <v>8.6980500000000003</v>
      </c>
    </row>
    <row r="47" spans="1:26" x14ac:dyDescent="0.25">
      <c r="A47" s="25">
        <v>1024</v>
      </c>
      <c r="B47" s="27">
        <v>3.9234200000000001</v>
      </c>
      <c r="C47" s="361">
        <v>2.8683699999999999E-2</v>
      </c>
      <c r="D47" s="35">
        <v>1.7948700000000001E-2</v>
      </c>
      <c r="E47" s="31">
        <v>1.4490299999999999E-2</v>
      </c>
      <c r="F47" s="33">
        <v>0.15572900000000001</v>
      </c>
      <c r="G47" s="173">
        <v>2.0322799999999999E-2</v>
      </c>
      <c r="H47" s="175">
        <v>2.5667499999999999E-2</v>
      </c>
      <c r="I47" s="181">
        <v>3.6802599999999998E-2</v>
      </c>
      <c r="J47" s="177">
        <v>0.63844400000000001</v>
      </c>
      <c r="K47" s="179">
        <v>0.107058</v>
      </c>
      <c r="O47" s="187">
        <v>0.78632299999999999</v>
      </c>
      <c r="P47" s="184">
        <v>0.76569799999999999</v>
      </c>
      <c r="Q47" s="183">
        <v>0.76947600000000005</v>
      </c>
      <c r="R47" s="189">
        <v>0.75671699999999997</v>
      </c>
      <c r="S47" s="188">
        <v>0.61866100000000002</v>
      </c>
      <c r="T47" s="186">
        <v>0.78046599999999999</v>
      </c>
      <c r="U47" s="185">
        <v>2.9739100000000001</v>
      </c>
      <c r="V47" s="172">
        <v>0.77847599999999995</v>
      </c>
      <c r="W47" s="29">
        <v>53.422899999999998</v>
      </c>
      <c r="Y47" s="361">
        <v>1.07087</v>
      </c>
      <c r="Z47" s="361">
        <v>8.7002799999999993</v>
      </c>
    </row>
    <row r="48" spans="1:26" x14ac:dyDescent="0.25">
      <c r="A48" s="25">
        <v>1024</v>
      </c>
      <c r="B48" s="27">
        <v>3.9186899999999998</v>
      </c>
      <c r="C48" s="361">
        <v>3.0131600000000001E-2</v>
      </c>
      <c r="D48" s="35">
        <v>1.7944700000000001E-2</v>
      </c>
      <c r="E48" s="31">
        <v>1.45056E-2</v>
      </c>
      <c r="F48" s="33">
        <v>0.15556800000000001</v>
      </c>
      <c r="G48" s="173">
        <v>2.0728199999999999E-2</v>
      </c>
      <c r="H48" s="175">
        <v>2.5857000000000002E-2</v>
      </c>
      <c r="I48" s="181">
        <v>3.7049199999999997E-2</v>
      </c>
      <c r="J48" s="177">
        <v>0.64601200000000003</v>
      </c>
      <c r="K48" s="179">
        <v>0.10766100000000001</v>
      </c>
      <c r="O48" s="187">
        <v>0.79077299999999995</v>
      </c>
      <c r="P48" s="184">
        <v>0.76740399999999998</v>
      </c>
      <c r="Q48" s="183">
        <v>0.775258</v>
      </c>
      <c r="R48" s="189">
        <v>0.76504499999999998</v>
      </c>
      <c r="S48" s="188">
        <v>0.62253899999999995</v>
      </c>
      <c r="T48" s="186">
        <v>0.78600800000000004</v>
      </c>
      <c r="U48" s="185">
        <v>2.9866199999999998</v>
      </c>
      <c r="V48" s="172">
        <v>0.79434300000000002</v>
      </c>
      <c r="W48" s="29">
        <v>53.2971</v>
      </c>
      <c r="Y48" s="361">
        <v>1.0705499999999999</v>
      </c>
      <c r="Z48" s="361">
        <v>8.6972100000000001</v>
      </c>
    </row>
    <row r="49" spans="1:26" x14ac:dyDescent="0.25">
      <c r="A49" s="25">
        <v>2048</v>
      </c>
      <c r="B49" s="27">
        <v>34.127200000000002</v>
      </c>
      <c r="C49" s="361">
        <v>0.13695499999999999</v>
      </c>
      <c r="D49" s="35">
        <v>6.9687600000000002E-2</v>
      </c>
      <c r="E49" s="31">
        <v>5.7488999999999998E-2</v>
      </c>
      <c r="F49" s="33">
        <v>0.56857599999999997</v>
      </c>
      <c r="G49" s="173">
        <v>8.4137799999999999E-2</v>
      </c>
      <c r="H49" s="175">
        <v>0.77146499999999996</v>
      </c>
      <c r="I49" s="181">
        <v>0.79584999999999995</v>
      </c>
      <c r="J49" s="177">
        <v>3.5920899999999998</v>
      </c>
      <c r="K49" s="179">
        <v>1.00928</v>
      </c>
      <c r="O49" s="187">
        <v>4.0800299999999998</v>
      </c>
      <c r="P49" s="184">
        <v>3.9816600000000002</v>
      </c>
      <c r="Q49" s="183">
        <v>4.0047699999999997</v>
      </c>
      <c r="R49" s="189">
        <v>3.9817</v>
      </c>
      <c r="S49" s="188">
        <v>3.2639800000000001</v>
      </c>
      <c r="T49" s="186">
        <v>4.0441500000000001</v>
      </c>
      <c r="U49" s="185">
        <v>27.040299999999998</v>
      </c>
      <c r="V49" s="172">
        <v>4.0777799999999997</v>
      </c>
      <c r="W49" s="29"/>
      <c r="Y49" s="361">
        <v>4.3441900000000002</v>
      </c>
      <c r="Z49" s="361">
        <v>32.581400000000002</v>
      </c>
    </row>
    <row r="50" spans="1:26" x14ac:dyDescent="0.25">
      <c r="A50" s="25">
        <v>2048</v>
      </c>
      <c r="B50" s="27">
        <v>34.092399999999998</v>
      </c>
      <c r="C50" s="361">
        <v>0.14382300000000001</v>
      </c>
      <c r="D50" s="35">
        <v>7.2656899999999996E-2</v>
      </c>
      <c r="E50" s="31">
        <v>5.9202100000000001E-2</v>
      </c>
      <c r="F50" s="33">
        <v>0.57104299999999997</v>
      </c>
      <c r="G50" s="173">
        <v>8.2390099999999994E-2</v>
      </c>
      <c r="H50" s="175">
        <v>0.10331799999999999</v>
      </c>
      <c r="I50" s="181">
        <v>0.168743</v>
      </c>
      <c r="J50" s="177">
        <v>3.0014400000000001</v>
      </c>
      <c r="K50" s="179">
        <v>0.39221600000000001</v>
      </c>
      <c r="O50" s="187">
        <v>3.6181899999999998</v>
      </c>
      <c r="P50" s="184">
        <v>3.5003899999999999</v>
      </c>
      <c r="Q50" s="183">
        <v>3.5259999999999998</v>
      </c>
      <c r="R50" s="189">
        <v>3.4952899999999998</v>
      </c>
      <c r="S50" s="188">
        <v>2.7723100000000001</v>
      </c>
      <c r="T50" s="186">
        <v>3.5593699999999999</v>
      </c>
      <c r="U50" s="185">
        <v>26.8414</v>
      </c>
      <c r="V50" s="172">
        <v>3.5760700000000001</v>
      </c>
      <c r="Y50" s="361">
        <v>4.3446899999999999</v>
      </c>
      <c r="Z50" s="361">
        <v>32.577300000000001</v>
      </c>
    </row>
    <row r="51" spans="1:26" x14ac:dyDescent="0.25">
      <c r="A51" s="25">
        <v>2048</v>
      </c>
      <c r="B51" s="27">
        <v>34.054499999999997</v>
      </c>
      <c r="C51" s="361">
        <v>0.136852</v>
      </c>
      <c r="D51" s="35">
        <v>7.2615600000000002E-2</v>
      </c>
      <c r="E51" s="31">
        <v>5.8971500000000003E-2</v>
      </c>
      <c r="F51" s="33">
        <v>0.57150199999999995</v>
      </c>
      <c r="G51" s="173">
        <v>8.2369399999999995E-2</v>
      </c>
      <c r="H51" s="175">
        <v>0.10337</v>
      </c>
      <c r="I51" s="181">
        <v>0.1696</v>
      </c>
      <c r="J51" s="177">
        <v>3.0312199999999998</v>
      </c>
      <c r="K51" s="179">
        <v>0.39403100000000002</v>
      </c>
      <c r="O51" s="187">
        <v>3.58969</v>
      </c>
      <c r="P51" s="184">
        <v>3.5326</v>
      </c>
      <c r="Q51" s="183">
        <v>3.53565</v>
      </c>
      <c r="R51" s="189">
        <v>3.4893900000000002</v>
      </c>
      <c r="S51" s="188">
        <v>2.7945500000000001</v>
      </c>
      <c r="T51" s="186">
        <v>3.5803699999999998</v>
      </c>
      <c r="U51" s="185">
        <v>26.939699999999998</v>
      </c>
      <c r="V51" s="172">
        <v>3.5771700000000002</v>
      </c>
      <c r="Y51" s="361">
        <v>4.3450499999999996</v>
      </c>
      <c r="Z51" s="361">
        <v>32.612000000000002</v>
      </c>
    </row>
    <row r="52" spans="1:26" x14ac:dyDescent="0.25">
      <c r="A52" s="25">
        <v>4096</v>
      </c>
      <c r="B52" s="27"/>
      <c r="C52" s="361">
        <v>0.62698299999999996</v>
      </c>
      <c r="D52" s="35">
        <v>0.33183699999999999</v>
      </c>
      <c r="E52" s="31">
        <v>0.27099200000000001</v>
      </c>
      <c r="F52" s="33">
        <v>3.17388</v>
      </c>
      <c r="G52" s="173">
        <v>0.48180299999999998</v>
      </c>
      <c r="H52" s="175">
        <v>3.22302</v>
      </c>
      <c r="I52" s="181">
        <v>3.3412600000000001</v>
      </c>
      <c r="J52" s="177">
        <v>18.319600000000001</v>
      </c>
      <c r="K52" s="179">
        <v>4.7041399999999998</v>
      </c>
      <c r="O52" s="187">
        <v>18.0596</v>
      </c>
      <c r="P52" s="184">
        <v>18.028300000000002</v>
      </c>
      <c r="Q52" s="183">
        <v>18.1892</v>
      </c>
      <c r="R52" s="189">
        <v>18.1236</v>
      </c>
      <c r="S52" s="188">
        <v>17.943300000000001</v>
      </c>
      <c r="T52" s="186">
        <v>18.5261</v>
      </c>
      <c r="U52" s="185">
        <v>197.30199999999999</v>
      </c>
      <c r="V52" s="172">
        <v>18.5976</v>
      </c>
      <c r="Y52" s="361">
        <v>17.6343</v>
      </c>
    </row>
    <row r="53" spans="1:26" x14ac:dyDescent="0.25">
      <c r="A53" s="25">
        <v>4096</v>
      </c>
      <c r="B53" s="27"/>
      <c r="C53" s="361">
        <v>0.60123400000000005</v>
      </c>
      <c r="D53" s="35">
        <v>0.33206000000000002</v>
      </c>
      <c r="E53" s="31">
        <v>0.27429999999999999</v>
      </c>
      <c r="F53" s="33">
        <v>3.1708599999999998</v>
      </c>
      <c r="G53" s="173">
        <v>0.47461999999999999</v>
      </c>
      <c r="H53" s="175">
        <v>0.44314700000000001</v>
      </c>
      <c r="I53" s="181">
        <v>0.718889</v>
      </c>
      <c r="J53" s="177">
        <v>15.703200000000001</v>
      </c>
      <c r="K53" s="179">
        <v>2.1307900000000002</v>
      </c>
      <c r="O53" s="187">
        <v>15.975199999999999</v>
      </c>
      <c r="P53" s="184">
        <v>16.014600000000002</v>
      </c>
      <c r="Q53" s="183">
        <v>16.144600000000001</v>
      </c>
      <c r="R53" s="189">
        <v>15.9117</v>
      </c>
      <c r="S53" s="188">
        <v>15.798</v>
      </c>
      <c r="T53" s="186">
        <v>16.344999999999999</v>
      </c>
      <c r="U53" s="185">
        <v>197.23400000000001</v>
      </c>
      <c r="V53" s="172">
        <v>16.525099999999998</v>
      </c>
      <c r="Y53" s="361">
        <v>17.537600000000001</v>
      </c>
    </row>
    <row r="54" spans="1:26" x14ac:dyDescent="0.25">
      <c r="A54" s="25">
        <v>4096</v>
      </c>
      <c r="C54" s="361">
        <v>0.60264300000000004</v>
      </c>
      <c r="D54" s="35">
        <v>0.33857799999999999</v>
      </c>
      <c r="E54" s="31">
        <v>0.271393</v>
      </c>
      <c r="F54" s="33">
        <v>3.1708400000000001</v>
      </c>
      <c r="G54" s="173">
        <v>0.48145900000000003</v>
      </c>
      <c r="H54" s="175">
        <v>0.44125900000000001</v>
      </c>
      <c r="I54" s="181">
        <v>0.71686399999999995</v>
      </c>
      <c r="J54" s="177">
        <v>15.6965</v>
      </c>
      <c r="K54" s="179">
        <v>2.1319400000000002</v>
      </c>
      <c r="O54" s="187">
        <v>16.0901</v>
      </c>
      <c r="P54" s="184">
        <v>16.1328</v>
      </c>
      <c r="Q54" s="183">
        <v>16.2623</v>
      </c>
      <c r="R54" s="189">
        <v>16.127300000000002</v>
      </c>
      <c r="S54" s="188">
        <v>16.112300000000001</v>
      </c>
      <c r="T54" s="186">
        <v>16.606400000000001</v>
      </c>
      <c r="U54" s="185">
        <v>197.37899999999999</v>
      </c>
      <c r="V54" s="172">
        <v>16.5609</v>
      </c>
      <c r="Y54" s="361">
        <v>18.423100000000002</v>
      </c>
    </row>
    <row r="55" spans="1:26" x14ac:dyDescent="0.25">
      <c r="A55" s="30">
        <v>8192</v>
      </c>
      <c r="C55" s="361">
        <v>2.4612699999999998</v>
      </c>
      <c r="D55" s="35">
        <v>1.3858699999999999</v>
      </c>
      <c r="E55" s="31">
        <v>1.0966899999999999</v>
      </c>
      <c r="F55" s="33">
        <v>13.750999999999999</v>
      </c>
      <c r="G55" s="173">
        <v>2.3399399999999999</v>
      </c>
      <c r="H55" s="175">
        <v>74.963999999999999</v>
      </c>
      <c r="I55" s="181">
        <v>70.693700000000007</v>
      </c>
      <c r="J55" s="177">
        <v>128.90700000000001</v>
      </c>
      <c r="K55" s="179">
        <v>70.644599999999997</v>
      </c>
      <c r="P55" s="39"/>
      <c r="S55" s="37"/>
    </row>
    <row r="56" spans="1:26" x14ac:dyDescent="0.25">
      <c r="A56" s="30">
        <v>8192</v>
      </c>
      <c r="C56" s="361">
        <v>2.71387</v>
      </c>
      <c r="D56" s="35">
        <v>1.5634300000000001</v>
      </c>
      <c r="E56" s="31">
        <v>1.6830000000000001</v>
      </c>
      <c r="F56" s="33">
        <v>14.1318</v>
      </c>
      <c r="G56" s="173">
        <v>2.30898</v>
      </c>
      <c r="H56" s="175">
        <v>1.7747200000000001</v>
      </c>
      <c r="I56" s="181">
        <v>2.8803000000000001</v>
      </c>
      <c r="J56" s="177">
        <v>68.938199999999995</v>
      </c>
      <c r="K56" s="179">
        <v>10.4971</v>
      </c>
    </row>
    <row r="57" spans="1:26" x14ac:dyDescent="0.25">
      <c r="A57" s="30">
        <v>8192</v>
      </c>
      <c r="C57" s="361">
        <v>2.7161900000000001</v>
      </c>
      <c r="D57" s="35">
        <v>2.3331300000000001</v>
      </c>
      <c r="E57" s="31">
        <v>1.18207</v>
      </c>
      <c r="F57" s="33">
        <v>14.6051</v>
      </c>
      <c r="G57" s="173">
        <v>2.3225099999999999</v>
      </c>
      <c r="H57" s="175">
        <v>1.7609399999999999</v>
      </c>
      <c r="I57" s="181">
        <v>2.8749600000000002</v>
      </c>
      <c r="J57" s="177">
        <v>68.829099999999997</v>
      </c>
      <c r="K57" s="179">
        <v>10.4727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T1" workbookViewId="0">
      <selection activeCell="A16" sqref="A16:B25"/>
    </sheetView>
  </sheetViews>
  <sheetFormatPr defaultRowHeight="15" x14ac:dyDescent="0.25"/>
  <sheetData>
    <row r="1" spans="1:37" x14ac:dyDescent="0.25">
      <c r="A1" s="64" t="str">
        <f>A30</f>
        <v>n</v>
      </c>
      <c r="B1" s="108" t="s">
        <v>19</v>
      </c>
      <c r="C1" s="108" t="s">
        <v>39</v>
      </c>
      <c r="D1" s="361" t="str">
        <f t="shared" ref="D1" si="0">B30</f>
        <v>EK</v>
      </c>
      <c r="E1" s="361" t="str">
        <f t="shared" ref="E1" si="1">C30</f>
        <v>Dinic</v>
      </c>
      <c r="F1" s="64" t="str">
        <f t="shared" ref="F1" si="2">D30</f>
        <v>GT</v>
      </c>
      <c r="G1" s="361" t="str">
        <f t="shared" ref="G1" si="3">E30</f>
        <v>GT GRC</v>
      </c>
      <c r="H1" s="361" t="str">
        <f t="shared" ref="H1" si="4">F30</f>
        <v>GT GRP</v>
      </c>
      <c r="I1" s="361" t="str">
        <f t="shared" ref="I1" si="5">G30</f>
        <v>GT GRN</v>
      </c>
      <c r="J1" s="361" t="str">
        <f t="shared" ref="J1" si="6">H30</f>
        <v>GT D</v>
      </c>
      <c r="K1" s="361" t="str">
        <f t="shared" ref="K1" si="7">I30</f>
        <v>GT D GRC</v>
      </c>
      <c r="L1" s="361" t="str">
        <f t="shared" ref="L1" si="8">J30</f>
        <v>GT D GRP</v>
      </c>
      <c r="M1" s="361" t="str">
        <f t="shared" ref="M1" si="9">K30</f>
        <v>GT D GRN</v>
      </c>
      <c r="N1" s="361" t="str">
        <f t="shared" ref="N1" si="10">L30</f>
        <v>KR</v>
      </c>
      <c r="O1" s="361" t="str">
        <f t="shared" ref="O1" si="11">M30</f>
        <v>KR GRC</v>
      </c>
      <c r="P1" s="361" t="str">
        <f t="shared" ref="P1" si="12">N30</f>
        <v>KR GRP</v>
      </c>
      <c r="Q1" s="361" t="str">
        <f t="shared" ref="Q1" si="13">O30</f>
        <v>KR LM</v>
      </c>
      <c r="R1" s="361" t="str">
        <f t="shared" ref="R1" si="14">P30</f>
        <v>KR LM GRC</v>
      </c>
      <c r="S1" s="361" t="str">
        <f t="shared" ref="S1" si="15">Q30</f>
        <v>KR LM GRP</v>
      </c>
      <c r="T1" s="361" t="str">
        <f t="shared" ref="T1" si="16">R30</f>
        <v>KR LM GRN</v>
      </c>
      <c r="U1" s="361" t="str">
        <f t="shared" ref="U1" si="17">S30</f>
        <v>KR LM D</v>
      </c>
      <c r="V1" s="361" t="str">
        <f t="shared" ref="V1" si="18">T30</f>
        <v>KR LM D GRC</v>
      </c>
      <c r="W1" s="361" t="str">
        <f t="shared" ref="W1" si="19">U30</f>
        <v>KR LM D GRP</v>
      </c>
      <c r="X1" s="361" t="str">
        <f t="shared" ref="X1" si="20">V30</f>
        <v>KR LM D GRN</v>
      </c>
      <c r="Y1" s="361" t="str">
        <f t="shared" ref="Y1" si="21">W30</f>
        <v>GR</v>
      </c>
      <c r="Z1" s="361" t="str">
        <f t="shared" ref="Z1" si="22">X30</f>
        <v>EK Lib</v>
      </c>
      <c r="AA1" s="361" t="str">
        <f t="shared" ref="AA1" si="23">Y30</f>
        <v>GT Lib</v>
      </c>
      <c r="AB1" s="361" t="str">
        <f t="shared" ref="AB1" si="24">Z30</f>
        <v>BK Lib</v>
      </c>
      <c r="AD1" s="361"/>
      <c r="AE1" s="361" t="s">
        <v>82</v>
      </c>
      <c r="AF1" s="361" t="s">
        <v>83</v>
      </c>
      <c r="AG1" s="361" t="s">
        <v>84</v>
      </c>
      <c r="AH1" s="361" t="s">
        <v>85</v>
      </c>
      <c r="AI1" s="361" t="s">
        <v>86</v>
      </c>
      <c r="AJ1" s="361" t="s">
        <v>87</v>
      </c>
      <c r="AK1" s="361" t="s">
        <v>88</v>
      </c>
    </row>
    <row r="2" spans="1:37" x14ac:dyDescent="0.25">
      <c r="A2" s="64">
        <f>AVERAGE(A31:A33)</f>
        <v>6</v>
      </c>
      <c r="B2">
        <f>A2*A2-A2</f>
        <v>30</v>
      </c>
      <c r="C2" s="109">
        <v>10</v>
      </c>
      <c r="D2" s="361">
        <f t="shared" ref="D2" si="25">AVERAGE(B31:B33)</f>
        <v>5.9966666666666663E-6</v>
      </c>
      <c r="E2" s="361">
        <f t="shared" ref="E2" si="26">AVERAGE(C31:C33)</f>
        <v>6.9961066666666658E-6</v>
      </c>
      <c r="F2" s="64">
        <f t="shared" ref="F2" si="27">AVERAGE(D31:D33)</f>
        <v>1.0105483333333333E-5</v>
      </c>
      <c r="G2" s="361">
        <f t="shared" ref="G2" si="28">AVERAGE(E31:E33)</f>
        <v>9.5502433333333329E-6</v>
      </c>
      <c r="H2" s="361">
        <f t="shared" ref="H2" si="29">AVERAGE(F31:F33)</f>
        <v>1.2104376666666666E-5</v>
      </c>
      <c r="I2" s="361">
        <f t="shared" ref="I2" si="30">AVERAGE(G31:G33)</f>
        <v>1.1549166666666666E-5</v>
      </c>
      <c r="J2" s="361">
        <f t="shared" ref="J2" si="31">AVERAGE(H31:H33)</f>
        <v>1.4991713333333335E-5</v>
      </c>
      <c r="K2" s="361">
        <f t="shared" ref="K2" si="32">AVERAGE(I31:I33)</f>
        <v>2.1321556666666669E-5</v>
      </c>
      <c r="L2" s="361">
        <f t="shared" ref="L2" si="33">AVERAGE(J31:J33)</f>
        <v>1.8212166666666668E-5</v>
      </c>
      <c r="M2" s="361">
        <f t="shared" ref="M2" si="34">AVERAGE(K31:K33)</f>
        <v>2.1432599999999999E-5</v>
      </c>
      <c r="N2" s="361">
        <f t="shared" ref="N2" si="35">AVERAGE(L31:L33)</f>
        <v>1.3370366666666666E-4</v>
      </c>
      <c r="O2" s="361">
        <f t="shared" ref="O2" si="36">AVERAGE(M31:M33)</f>
        <v>1.4769566666666666E-4</v>
      </c>
      <c r="P2" s="361">
        <f t="shared" ref="P2" si="37">AVERAGE(N31:N33)</f>
        <v>2.5919000000000002E-4</v>
      </c>
      <c r="Q2" s="361">
        <f t="shared" ref="Q2" si="38">AVERAGE(O31:O33)</f>
        <v>2.6096666666666667E-5</v>
      </c>
      <c r="R2" s="361">
        <f t="shared" ref="R2" si="39">AVERAGE(P31:P33)</f>
        <v>3.364806666666666E-5</v>
      </c>
      <c r="S2" s="361">
        <f t="shared" ref="S2" si="40">AVERAGE(Q31:Q33)</f>
        <v>2.9872333333333335E-5</v>
      </c>
      <c r="T2" s="361">
        <f t="shared" ref="T2" si="41">AVERAGE(R31:R33)</f>
        <v>2.7429266666666665E-5</v>
      </c>
      <c r="U2" s="361">
        <f t="shared" ref="U2" si="42">AVERAGE(S31:S33)</f>
        <v>4.0977299999999998E-5</v>
      </c>
      <c r="V2" s="361">
        <f t="shared" ref="V2" si="43">AVERAGE(T31:T33)</f>
        <v>3.5869066666666665E-5</v>
      </c>
      <c r="W2" s="361">
        <f t="shared" ref="W2" si="44">AVERAGE(U31:U33)</f>
        <v>4.4308800000000005E-5</v>
      </c>
      <c r="X2" s="361">
        <f t="shared" ref="X2" si="45">AVERAGE(V31:V33)</f>
        <v>4.0977366666666665E-5</v>
      </c>
      <c r="Y2" s="361">
        <f t="shared" ref="Y2" si="46">AVERAGE(W31:W33)</f>
        <v>1.8845066666666667E-4</v>
      </c>
      <c r="Z2" s="361">
        <f t="shared" ref="Z2" si="47">AVERAGE(X31:X33)</f>
        <v>2.1388266666666671E-4</v>
      </c>
      <c r="AA2" s="361">
        <f t="shared" ref="AA2" si="48">AVERAGE(Y31:Y33)</f>
        <v>1.2226633333333335E-4</v>
      </c>
      <c r="AB2" s="361">
        <f t="shared" ref="AB2" si="49">AVERAGE(Z31:Z33)</f>
        <v>6.4853233333333324E-5</v>
      </c>
      <c r="AC2" s="361" t="str">
        <f>IF(AA2/AB2&lt;1,"GT","BK")</f>
        <v>BK</v>
      </c>
      <c r="AD2" s="361" t="str">
        <f>IF(F2/Q2&lt;1,"GT","KR")</f>
        <v>GT</v>
      </c>
      <c r="AE2" s="361" t="str">
        <f t="shared" ref="AE2:AK10" si="50">IF(G2/R2&lt;1,"GT","KR")</f>
        <v>GT</v>
      </c>
      <c r="AF2" s="361" t="str">
        <f t="shared" si="50"/>
        <v>GT</v>
      </c>
      <c r="AG2" s="361" t="str">
        <f t="shared" si="50"/>
        <v>GT</v>
      </c>
      <c r="AH2" s="361" t="str">
        <f t="shared" si="50"/>
        <v>GT</v>
      </c>
      <c r="AI2" s="361" t="str">
        <f t="shared" si="50"/>
        <v>GT</v>
      </c>
      <c r="AJ2" s="361" t="str">
        <f t="shared" si="50"/>
        <v>GT</v>
      </c>
      <c r="AK2" s="361" t="str">
        <f t="shared" si="50"/>
        <v>GT</v>
      </c>
    </row>
    <row r="3" spans="1:37" x14ac:dyDescent="0.25">
      <c r="A3" s="64">
        <f>AVERAGE(A34:A36)</f>
        <v>10</v>
      </c>
      <c r="B3" s="109">
        <f t="shared" ref="B3:B12" si="51">A3*A3-A3</f>
        <v>90</v>
      </c>
      <c r="C3" s="109">
        <v>39</v>
      </c>
      <c r="D3" s="361">
        <f t="shared" ref="D3" si="52">AVERAGE(B34:B36)</f>
        <v>1.7434733333333331E-5</v>
      </c>
      <c r="E3" s="361">
        <f t="shared" ref="E3" si="53">AVERAGE(C34:C36)</f>
        <v>2.7318133333333332E-5</v>
      </c>
      <c r="F3" s="64">
        <f t="shared" ref="F3" si="54">AVERAGE(D34:D36)</f>
        <v>8.5507966666666665E-6</v>
      </c>
      <c r="G3" s="361">
        <f t="shared" ref="G3" si="55">AVERAGE(E34:E36)</f>
        <v>1.3436946666666667E-5</v>
      </c>
      <c r="H3" s="361">
        <f t="shared" ref="H3" si="56">AVERAGE(F34:F36)</f>
        <v>1.4436433333333335E-5</v>
      </c>
      <c r="I3" s="361">
        <f t="shared" ref="I3" si="57">AVERAGE(G34:G36)</f>
        <v>1.1216029999999999E-5</v>
      </c>
      <c r="J3" s="361">
        <f t="shared" ref="J3" si="58">AVERAGE(H34:H36)</f>
        <v>2.0099966666666664E-5</v>
      </c>
      <c r="K3" s="361">
        <f t="shared" ref="K3" si="59">AVERAGE(I34:I36)</f>
        <v>2.365356666666667E-5</v>
      </c>
      <c r="L3" s="361">
        <f t="shared" ref="L3" si="60">AVERAGE(J34:J36)</f>
        <v>3.0316533333333334E-5</v>
      </c>
      <c r="M3" s="361">
        <f t="shared" ref="M3" si="61">AVERAGE(K34:K36)</f>
        <v>3.5424833333333333E-5</v>
      </c>
      <c r="N3" s="361">
        <f t="shared" ref="N3" si="62">AVERAGE(L34:L36)</f>
        <v>5.0227599999999996E-4</v>
      </c>
      <c r="O3" s="361">
        <f t="shared" ref="O3" si="63">AVERAGE(M34:M36)</f>
        <v>5.7212633333333332E-4</v>
      </c>
      <c r="P3" s="361">
        <f t="shared" ref="P3" si="64">AVERAGE(N34:N36)</f>
        <v>9.5824733333333334E-4</v>
      </c>
      <c r="Q3" s="361">
        <f t="shared" ref="Q3" si="65">AVERAGE(O34:O36)</f>
        <v>3.8756333333333334E-5</v>
      </c>
      <c r="R3" s="361">
        <f t="shared" ref="R3" si="66">AVERAGE(P34:P36)</f>
        <v>4.04221E-5</v>
      </c>
      <c r="S3" s="361">
        <f t="shared" ref="S3" si="67">AVERAGE(Q34:Q36)</f>
        <v>4.71961E-5</v>
      </c>
      <c r="T3" s="361">
        <f t="shared" ref="T3" si="68">AVERAGE(R34:R36)</f>
        <v>3.8201100000000003E-5</v>
      </c>
      <c r="U3" s="361">
        <f t="shared" ref="U3" si="69">AVERAGE(S34:S36)</f>
        <v>6.4630900000000005E-5</v>
      </c>
      <c r="V3" s="361">
        <f t="shared" ref="V3" si="70">AVERAGE(T34:T36)</f>
        <v>8.0399933333333336E-5</v>
      </c>
      <c r="W3" s="361">
        <f t="shared" ref="W3" si="71">AVERAGE(U34:U36)</f>
        <v>9.028319999999999E-5</v>
      </c>
      <c r="X3" s="361">
        <f t="shared" ref="X3" si="72">AVERAGE(V34:V36)</f>
        <v>6.7296099999999994E-5</v>
      </c>
      <c r="Y3" s="361">
        <f t="shared" ref="Y3" si="73">AVERAGE(W34:W36)</f>
        <v>5.7701233333333328E-4</v>
      </c>
      <c r="Z3" s="361">
        <f t="shared" ref="Z3" si="74">AVERAGE(X34:X36)</f>
        <v>1.1518100000000001E-3</v>
      </c>
      <c r="AA3" s="361">
        <f t="shared" ref="AA3" si="75">AVERAGE(Y34:Y36)</f>
        <v>3.7923600000000003E-4</v>
      </c>
      <c r="AB3" s="361">
        <f t="shared" ref="AB3" si="76">AVERAGE(Z34:Z36)</f>
        <v>2.3997899999999997E-4</v>
      </c>
      <c r="AC3" s="361" t="str">
        <f t="shared" ref="AC3:AC10" si="77">IF(AA3/AB3&lt;1,"GT","BK")</f>
        <v>BK</v>
      </c>
      <c r="AD3" s="361" t="str">
        <f t="shared" ref="AD3:AD10" si="78">IF(F3/Q3&lt;1,"GT","KR")</f>
        <v>GT</v>
      </c>
      <c r="AE3" s="361" t="str">
        <f t="shared" si="50"/>
        <v>GT</v>
      </c>
      <c r="AF3" s="361" t="str">
        <f t="shared" si="50"/>
        <v>GT</v>
      </c>
      <c r="AG3" s="361" t="str">
        <f t="shared" si="50"/>
        <v>GT</v>
      </c>
      <c r="AH3" s="361" t="str">
        <f t="shared" si="50"/>
        <v>GT</v>
      </c>
      <c r="AI3" s="361" t="str">
        <f t="shared" si="50"/>
        <v>GT</v>
      </c>
      <c r="AJ3" s="361" t="str">
        <f t="shared" si="50"/>
        <v>GT</v>
      </c>
      <c r="AK3" s="361" t="str">
        <f t="shared" si="50"/>
        <v>GT</v>
      </c>
    </row>
    <row r="4" spans="1:37" x14ac:dyDescent="0.25">
      <c r="A4" s="64">
        <f>AVERAGE(A37:A39)</f>
        <v>18</v>
      </c>
      <c r="B4" s="109">
        <f t="shared" si="51"/>
        <v>306</v>
      </c>
      <c r="C4" s="109">
        <v>169</v>
      </c>
      <c r="D4" s="361">
        <f t="shared" ref="D4" si="79">AVERAGE(B37:B39)</f>
        <v>1.7479166666666671E-4</v>
      </c>
      <c r="E4" s="361">
        <f t="shared" ref="E4" si="80">AVERAGE(C37:C39)</f>
        <v>1.0905033333333334E-4</v>
      </c>
      <c r="F4" s="64">
        <f t="shared" ref="F4" si="81">AVERAGE(D37:D39)</f>
        <v>2.9539133333333333E-5</v>
      </c>
      <c r="G4" s="361">
        <f t="shared" ref="G4" si="82">AVERAGE(E37:E39)</f>
        <v>3.6202100000000004E-5</v>
      </c>
      <c r="H4" s="361">
        <f t="shared" ref="H4" si="83">AVERAGE(F37:F39)</f>
        <v>4.9194866666666672E-5</v>
      </c>
      <c r="I4" s="361">
        <f t="shared" ref="I4" si="84">AVERAGE(G37:G39)</f>
        <v>3.0427633333333337E-5</v>
      </c>
      <c r="J4" s="361">
        <f t="shared" ref="J4" si="85">AVERAGE(H37:H39)</f>
        <v>6.3853566666666661E-5</v>
      </c>
      <c r="K4" s="361">
        <f t="shared" ref="K4" si="86">AVERAGE(I37:I39)</f>
        <v>7.6624266666666671E-5</v>
      </c>
      <c r="L4" s="361">
        <f t="shared" ref="L4" si="87">AVERAGE(J37:J39)</f>
        <v>1.0660763333333332E-4</v>
      </c>
      <c r="M4" s="361">
        <f t="shared" ref="M4" si="88">AVERAGE(K37:K39)</f>
        <v>1.1249333333333334E-4</v>
      </c>
      <c r="N4" s="361">
        <f t="shared" ref="N4" si="89">AVERAGE(L37:L39)</f>
        <v>3.1876700000000001E-3</v>
      </c>
      <c r="O4" s="361">
        <f t="shared" ref="O4" si="90">AVERAGE(M37:M39)</f>
        <v>3.8328699999999999E-3</v>
      </c>
      <c r="P4" s="361">
        <f t="shared" ref="P4" si="91">AVERAGE(N37:N39)</f>
        <v>5.3363833333333333E-3</v>
      </c>
      <c r="Q4" s="361">
        <f t="shared" ref="Q4" si="92">AVERAGE(O37:O39)</f>
        <v>1.4814033333333335E-4</v>
      </c>
      <c r="R4" s="361">
        <f t="shared" ref="R4" si="93">AVERAGE(P37:P39)</f>
        <v>1.6535266666666665E-4</v>
      </c>
      <c r="S4" s="361">
        <f t="shared" ref="S4" si="94">AVERAGE(Q37:Q39)</f>
        <v>2.2298766666666665E-4</v>
      </c>
      <c r="T4" s="361">
        <f t="shared" ref="T4" si="95">AVERAGE(R37:R39)</f>
        <v>1.5491433333333332E-4</v>
      </c>
      <c r="U4" s="361">
        <f t="shared" ref="U4" si="96">AVERAGE(S37:S39)</f>
        <v>2.7240466666666666E-4</v>
      </c>
      <c r="V4" s="361">
        <f t="shared" ref="V4" si="97">AVERAGE(T37:T39)</f>
        <v>2.917273333333333E-4</v>
      </c>
      <c r="W4" s="361">
        <f t="shared" ref="W4" si="98">AVERAGE(U37:U39)</f>
        <v>4.6496499999999996E-4</v>
      </c>
      <c r="X4" s="361">
        <f t="shared" ref="X4" si="99">AVERAGE(V37:V39)</f>
        <v>2.5541399999999998E-4</v>
      </c>
      <c r="Y4" s="361">
        <f t="shared" ref="Y4" si="100">AVERAGE(W37:W39)</f>
        <v>1.5009433333333334E-3</v>
      </c>
      <c r="Z4" s="361">
        <f t="shared" ref="Z4" si="101">AVERAGE(X37:X39)</f>
        <v>9.9641833333333329E-3</v>
      </c>
      <c r="AA4" s="361">
        <f t="shared" ref="AA4" si="102">AVERAGE(Y37:Y39)</f>
        <v>1.5709133333333333E-3</v>
      </c>
      <c r="AB4" s="361">
        <f t="shared" ref="AB4" si="103">AVERAGE(Z37:Z39)</f>
        <v>1.2428733333333334E-3</v>
      </c>
      <c r="AC4" s="361" t="str">
        <f t="shared" si="77"/>
        <v>BK</v>
      </c>
      <c r="AD4" s="361" t="str">
        <f t="shared" si="78"/>
        <v>GT</v>
      </c>
      <c r="AE4" s="361" t="str">
        <f t="shared" si="50"/>
        <v>GT</v>
      </c>
      <c r="AF4" s="361" t="str">
        <f t="shared" si="50"/>
        <v>GT</v>
      </c>
      <c r="AG4" s="361" t="str">
        <f t="shared" si="50"/>
        <v>GT</v>
      </c>
      <c r="AH4" s="361" t="str">
        <f t="shared" si="50"/>
        <v>GT</v>
      </c>
      <c r="AI4" s="361" t="str">
        <f t="shared" si="50"/>
        <v>GT</v>
      </c>
      <c r="AJ4" s="361" t="str">
        <f t="shared" si="50"/>
        <v>GT</v>
      </c>
      <c r="AK4" s="361" t="str">
        <f t="shared" si="50"/>
        <v>GT</v>
      </c>
    </row>
    <row r="5" spans="1:37" x14ac:dyDescent="0.25">
      <c r="A5" s="64">
        <f>AVERAGE(A40:A42)</f>
        <v>34</v>
      </c>
      <c r="B5" s="109">
        <f t="shared" si="51"/>
        <v>1122</v>
      </c>
      <c r="C5" s="109">
        <v>765</v>
      </c>
      <c r="D5" s="361">
        <f t="shared" ref="D5" si="104">AVERAGE(B40:B42)</f>
        <v>2.5500266666666667E-3</v>
      </c>
      <c r="E5" s="361">
        <f t="shared" ref="E5" si="105">AVERAGE(C40:C42)</f>
        <v>5.014986666666666E-4</v>
      </c>
      <c r="F5" s="64">
        <f t="shared" ref="F5" si="106">AVERAGE(D40:D42)</f>
        <v>1.55802E-4</v>
      </c>
      <c r="G5" s="361">
        <f t="shared" ref="G5" si="107">AVERAGE(E40:E42)</f>
        <v>1.6901700000000001E-4</v>
      </c>
      <c r="H5" s="361">
        <f t="shared" ref="H5" si="108">AVERAGE(F40:F42)</f>
        <v>2.2287566666666665E-4</v>
      </c>
      <c r="I5" s="361">
        <f t="shared" ref="I5" si="109">AVERAGE(G40:G42)</f>
        <v>1.3059433333333331E-4</v>
      </c>
      <c r="J5" s="361">
        <f t="shared" ref="J5" si="110">AVERAGE(H40:H42)</f>
        <v>3.1837933333333336E-4</v>
      </c>
      <c r="K5" s="361">
        <f t="shared" ref="K5" si="111">AVERAGE(I40:I42)</f>
        <v>3.5780233333333332E-4</v>
      </c>
      <c r="L5" s="361">
        <f t="shared" ref="L5" si="112">AVERAGE(J40:J42)</f>
        <v>4.80068E-4</v>
      </c>
      <c r="M5" s="361">
        <f t="shared" ref="M5" si="113">AVERAGE(K40:K42)</f>
        <v>6.1999033333333333E-4</v>
      </c>
      <c r="N5" s="361">
        <f t="shared" ref="N5" si="114">AVERAGE(L40:L42)</f>
        <v>2.4094500000000001E-2</v>
      </c>
      <c r="O5" s="361">
        <f t="shared" ref="O5" si="115">AVERAGE(M40:M42)</f>
        <v>3.1165866666666663E-2</v>
      </c>
      <c r="P5" s="361">
        <f t="shared" ref="P5" si="116">AVERAGE(N40:N42)</f>
        <v>2.2293566666666667E-2</v>
      </c>
      <c r="Q5" s="361">
        <f t="shared" ref="Q5" si="117">AVERAGE(O40:O42)</f>
        <v>6.8384366666666659E-4</v>
      </c>
      <c r="R5" s="361">
        <f t="shared" ref="R5" si="118">AVERAGE(P40:P42)</f>
        <v>6.7784699999999998E-4</v>
      </c>
      <c r="S5" s="361">
        <f t="shared" ref="S5" si="119">AVERAGE(Q40:Q42)</f>
        <v>2.2239933333333337E-3</v>
      </c>
      <c r="T5" s="361">
        <f t="shared" ref="T5" si="120">AVERAGE(R40:R42)</f>
        <v>6.1088433333333339E-4</v>
      </c>
      <c r="U5" s="361">
        <f t="shared" ref="U5" si="121">AVERAGE(S40:S42)</f>
        <v>1.13404E-3</v>
      </c>
      <c r="V5" s="361">
        <f t="shared" ref="V5" si="122">AVERAGE(T40:T42)</f>
        <v>1.28762E-3</v>
      </c>
      <c r="W5" s="361">
        <f t="shared" ref="W5" si="123">AVERAGE(U40:U42)</f>
        <v>3.5589166666666664E-3</v>
      </c>
      <c r="X5" s="361">
        <f t="shared" ref="X5" si="124">AVERAGE(V40:V42)</f>
        <v>1.2858433333333334E-3</v>
      </c>
      <c r="Y5" s="361">
        <f t="shared" ref="Y5" si="125">AVERAGE(W40:W42)</f>
        <v>4.7339233333333333E-3</v>
      </c>
      <c r="Z5" s="361">
        <f t="shared" ref="Z5" si="126">AVERAGE(X40:X42)</f>
        <v>0.11142599999999998</v>
      </c>
      <c r="AA5" s="361">
        <f t="shared" ref="AA5" si="127">AVERAGE(Y40:Y42)</f>
        <v>7.3752766666666664E-3</v>
      </c>
      <c r="AB5" s="361">
        <f t="shared" ref="AB5" si="128">AVERAGE(Z40:Z42)</f>
        <v>9.8399099999999986E-3</v>
      </c>
      <c r="AC5" s="361" t="str">
        <f t="shared" si="77"/>
        <v>GT</v>
      </c>
      <c r="AD5" s="361" t="str">
        <f t="shared" si="78"/>
        <v>GT</v>
      </c>
      <c r="AE5" s="361" t="str">
        <f t="shared" si="50"/>
        <v>GT</v>
      </c>
      <c r="AF5" s="361" t="str">
        <f t="shared" si="50"/>
        <v>GT</v>
      </c>
      <c r="AG5" s="361" t="str">
        <f t="shared" si="50"/>
        <v>GT</v>
      </c>
      <c r="AH5" s="361" t="str">
        <f t="shared" si="50"/>
        <v>GT</v>
      </c>
      <c r="AI5" s="361" t="str">
        <f t="shared" si="50"/>
        <v>GT</v>
      </c>
      <c r="AJ5" s="361" t="str">
        <f t="shared" si="50"/>
        <v>GT</v>
      </c>
      <c r="AK5" s="361" t="str">
        <f t="shared" si="50"/>
        <v>GT</v>
      </c>
    </row>
    <row r="6" spans="1:37" x14ac:dyDescent="0.25">
      <c r="A6" s="64">
        <f>AVERAGE(A43:A45)</f>
        <v>66</v>
      </c>
      <c r="B6" s="109">
        <f t="shared" si="51"/>
        <v>4290</v>
      </c>
      <c r="C6" s="109">
        <v>3493</v>
      </c>
      <c r="D6" s="361">
        <f t="shared" ref="D6" si="129">AVERAGE(B43:B45)</f>
        <v>3.788593333333333E-2</v>
      </c>
      <c r="E6" s="361">
        <f t="shared" ref="E6" si="130">AVERAGE(C43:C45)</f>
        <v>3.00133E-3</v>
      </c>
      <c r="F6" s="64">
        <f t="shared" ref="F6" si="131">AVERAGE(D43:D45)</f>
        <v>9.4447466666666669E-4</v>
      </c>
      <c r="G6" s="361">
        <f t="shared" ref="G6" si="132">AVERAGE(E43:E45)</f>
        <v>1.1182666666666667E-3</v>
      </c>
      <c r="H6" s="361">
        <f t="shared" ref="H6" si="133">AVERAGE(F43:F45)</f>
        <v>1.2825099999999999E-3</v>
      </c>
      <c r="I6" s="361">
        <f t="shared" ref="I6" si="134">AVERAGE(G43:G45)</f>
        <v>9.7967866666666664E-4</v>
      </c>
      <c r="J6" s="361">
        <f t="shared" ref="J6" si="135">AVERAGE(H43:H45)</f>
        <v>1.8197700000000001E-3</v>
      </c>
      <c r="K6" s="361">
        <f t="shared" ref="K6" si="136">AVERAGE(I43:I45)</f>
        <v>2.45109E-3</v>
      </c>
      <c r="L6" s="361">
        <f t="shared" ref="L6" si="137">AVERAGE(J43:J45)</f>
        <v>2.8403166666666666E-3</v>
      </c>
      <c r="M6" s="361">
        <f t="shared" ref="M6" si="138">AVERAGE(K43:K45)</f>
        <v>3.9636966666666664E-3</v>
      </c>
      <c r="N6" s="361">
        <f t="shared" ref="N6" si="139">AVERAGE(L43:L45)</f>
        <v>0.22514133333333333</v>
      </c>
      <c r="O6" s="361">
        <f t="shared" ref="O6" si="140">AVERAGE(M43:M45)</f>
        <v>0.22696266666666665</v>
      </c>
      <c r="P6" s="361">
        <f t="shared" ref="P6" si="141">AVERAGE(N43:N45)</f>
        <v>0.21119299999999999</v>
      </c>
      <c r="Q6" s="361">
        <f t="shared" ref="Q6" si="142">AVERAGE(O43:O45)</f>
        <v>3.1643600000000002E-3</v>
      </c>
      <c r="R6" s="361">
        <f t="shared" ref="R6" si="143">AVERAGE(P43:P45)</f>
        <v>3.5421500000000004E-3</v>
      </c>
      <c r="S6" s="361">
        <f t="shared" ref="S6" si="144">AVERAGE(Q43:Q45)</f>
        <v>3.2125766666666666E-2</v>
      </c>
      <c r="T6" s="361">
        <f t="shared" ref="T6" si="145">AVERAGE(R43:R45)</f>
        <v>3.3746866666666668E-3</v>
      </c>
      <c r="U6" s="361">
        <f t="shared" ref="U6" si="146">AVERAGE(S43:S45)</f>
        <v>5.1712499999999996E-3</v>
      </c>
      <c r="V6" s="361">
        <f t="shared" ref="V6" si="147">AVERAGE(T43:T45)</f>
        <v>7.077526666666667E-3</v>
      </c>
      <c r="W6" s="361">
        <f t="shared" ref="W6" si="148">AVERAGE(U43:U45)</f>
        <v>4.0930333333333332E-2</v>
      </c>
      <c r="X6" s="361">
        <f t="shared" ref="X6" si="149">AVERAGE(V43:V45)</f>
        <v>6.7695899999999998E-3</v>
      </c>
      <c r="Y6" s="361">
        <f t="shared" ref="Y6" si="150">AVERAGE(W43:W45)</f>
        <v>2.3517666666666669E-2</v>
      </c>
      <c r="Z6" s="361">
        <f t="shared" ref="Z6" si="151">AVERAGE(X43:X45)</f>
        <v>1.5839699999999999</v>
      </c>
      <c r="AA6" s="361">
        <f t="shared" ref="AA6" si="152">AVERAGE(Y43:Y45)</f>
        <v>4.0921466666666663E-2</v>
      </c>
      <c r="AB6" s="361">
        <f t="shared" ref="AB6" si="153">AVERAGE(Z43:Z45)</f>
        <v>8.2395133333333329E-2</v>
      </c>
      <c r="AC6" s="361" t="str">
        <f t="shared" si="77"/>
        <v>GT</v>
      </c>
      <c r="AD6" s="361" t="str">
        <f t="shared" si="78"/>
        <v>GT</v>
      </c>
      <c r="AE6" s="361" t="str">
        <f t="shared" si="50"/>
        <v>GT</v>
      </c>
      <c r="AF6" s="361" t="str">
        <f t="shared" si="50"/>
        <v>GT</v>
      </c>
      <c r="AG6" s="361" t="str">
        <f t="shared" si="50"/>
        <v>GT</v>
      </c>
      <c r="AH6" s="361" t="str">
        <f t="shared" si="50"/>
        <v>GT</v>
      </c>
      <c r="AI6" s="361" t="str">
        <f t="shared" si="50"/>
        <v>GT</v>
      </c>
      <c r="AJ6" s="361" t="str">
        <f t="shared" si="50"/>
        <v>GT</v>
      </c>
      <c r="AK6" s="361" t="str">
        <f t="shared" si="50"/>
        <v>GT</v>
      </c>
    </row>
    <row r="7" spans="1:37" x14ac:dyDescent="0.25">
      <c r="A7" s="64">
        <f>AVERAGE(A46:A48)</f>
        <v>130</v>
      </c>
      <c r="B7" s="109">
        <f t="shared" si="51"/>
        <v>16770</v>
      </c>
      <c r="C7" s="109">
        <v>15861</v>
      </c>
      <c r="D7" s="361">
        <f t="shared" ref="D7" si="154">AVERAGE(B46:B48)</f>
        <v>0.62404266666666663</v>
      </c>
      <c r="E7" s="361">
        <f t="shared" ref="E7" si="155">AVERAGE(C46:C48)</f>
        <v>1.4720800000000001E-2</v>
      </c>
      <c r="F7" s="64">
        <f t="shared" ref="F7" si="156">AVERAGE(D46:D48)</f>
        <v>6.3068233333333328E-3</v>
      </c>
      <c r="G7" s="361">
        <f t="shared" ref="G7" si="157">AVERAGE(E46:E48)</f>
        <v>9.3497966666666668E-3</v>
      </c>
      <c r="H7" s="361">
        <f t="shared" ref="H7" si="158">AVERAGE(F46:F48)</f>
        <v>8.7569066666666664E-3</v>
      </c>
      <c r="I7" s="361">
        <f t="shared" ref="I7" si="159">AVERAGE(G46:G48)</f>
        <v>7.9320533333333328E-3</v>
      </c>
      <c r="J7" s="361">
        <f t="shared" ref="J7" si="160">AVERAGE(H46:H48)</f>
        <v>1.0725966666666668E-2</v>
      </c>
      <c r="K7" s="361">
        <f t="shared" ref="K7" si="161">AVERAGE(I46:I48)</f>
        <v>2.3582033333333332E-2</v>
      </c>
      <c r="L7" s="361">
        <f t="shared" ref="L7" si="162">AVERAGE(J46:J48)</f>
        <v>2.1989266666666663E-2</v>
      </c>
      <c r="M7" s="361">
        <f t="shared" ref="M7" si="163">AVERAGE(K46:K48)</f>
        <v>4.0730566666666669E-2</v>
      </c>
      <c r="N7" s="361">
        <f t="shared" ref="N7" si="164">AVERAGE(L46:L48)</f>
        <v>1.7119466666666667</v>
      </c>
      <c r="O7" s="361">
        <f t="shared" ref="O7" si="165">AVERAGE(M46:M48)</f>
        <v>1.6657133333333334</v>
      </c>
      <c r="P7" s="361">
        <f t="shared" ref="P7" si="166">AVERAGE(N46:N48)</f>
        <v>1.8084299999999998</v>
      </c>
      <c r="Q7" s="361">
        <f t="shared" ref="Q7" si="167">AVERAGE(O46:O48)</f>
        <v>2.0178966666666662E-2</v>
      </c>
      <c r="R7" s="361">
        <f t="shared" ref="R7" si="168">AVERAGE(P46:P48)</f>
        <v>2.2967966666666662E-2</v>
      </c>
      <c r="S7" s="361">
        <f t="shared" ref="S7" si="169">AVERAGE(Q46:Q48)</f>
        <v>0.53773966666666662</v>
      </c>
      <c r="T7" s="361">
        <f t="shared" ref="T7" si="170">AVERAGE(R46:R48)</f>
        <v>2.6611199999999998E-2</v>
      </c>
      <c r="U7" s="361">
        <f t="shared" ref="U7" si="171">AVERAGE(S46:S48)</f>
        <v>2.62096E-2</v>
      </c>
      <c r="V7" s="361">
        <f t="shared" ref="V7" si="172">AVERAGE(T46:T48)</f>
        <v>4.4424066666666671E-2</v>
      </c>
      <c r="W7" s="361">
        <f t="shared" ref="W7" si="173">AVERAGE(U46:U48)</f>
        <v>0.78425433333333328</v>
      </c>
      <c r="X7" s="361">
        <f t="shared" ref="X7" si="174">AVERAGE(V46:V48)</f>
        <v>3.6489799999999996E-2</v>
      </c>
      <c r="Y7" s="361">
        <f t="shared" ref="Y7" si="175">AVERAGE(W46:W48)</f>
        <v>0.13153866666666666</v>
      </c>
      <c r="Z7" s="361">
        <f t="shared" ref="Z7" si="176">AVERAGE(X46:X48)</f>
        <v>24.431066666666666</v>
      </c>
      <c r="AA7" s="361">
        <f t="shared" ref="AA7" si="177">AVERAGE(Y46:Y48)</f>
        <v>0.25571000000000005</v>
      </c>
      <c r="AB7" s="361">
        <f t="shared" ref="AB7" si="178">AVERAGE(Z46:Z48)</f>
        <v>0.77794200000000002</v>
      </c>
      <c r="AC7" s="361" t="str">
        <f t="shared" si="77"/>
        <v>GT</v>
      </c>
      <c r="AD7" s="361" t="str">
        <f t="shared" si="78"/>
        <v>GT</v>
      </c>
      <c r="AE7" s="361" t="str">
        <f t="shared" si="50"/>
        <v>GT</v>
      </c>
      <c r="AF7" s="361" t="str">
        <f t="shared" si="50"/>
        <v>GT</v>
      </c>
      <c r="AG7" s="361" t="str">
        <f t="shared" si="50"/>
        <v>GT</v>
      </c>
      <c r="AH7" s="361" t="str">
        <f t="shared" si="50"/>
        <v>GT</v>
      </c>
      <c r="AI7" s="361" t="str">
        <f t="shared" si="50"/>
        <v>GT</v>
      </c>
      <c r="AJ7" s="361" t="str">
        <f t="shared" si="50"/>
        <v>GT</v>
      </c>
      <c r="AK7" s="361" t="str">
        <f t="shared" si="50"/>
        <v>KR</v>
      </c>
    </row>
    <row r="8" spans="1:37" x14ac:dyDescent="0.25">
      <c r="A8" s="64">
        <f>AVERAGE(A49:A51)</f>
        <v>258</v>
      </c>
      <c r="B8" s="109">
        <f t="shared" si="51"/>
        <v>66306</v>
      </c>
      <c r="C8" s="109">
        <v>71317</v>
      </c>
      <c r="D8" s="361">
        <f t="shared" ref="D8" si="179">AVERAGE(B49:B51)</f>
        <v>10.042133333333334</v>
      </c>
      <c r="E8" s="361">
        <f t="shared" ref="E8" si="180">AVERAGE(C49:C51)</f>
        <v>0.12817733333333334</v>
      </c>
      <c r="F8" s="64">
        <f t="shared" ref="F8" si="181">AVERAGE(D49:D51)</f>
        <v>4.3635633333333333E-2</v>
      </c>
      <c r="G8" s="361">
        <f t="shared" ref="G8" si="182">AVERAGE(E49:E51)</f>
        <v>5.714233333333333E-2</v>
      </c>
      <c r="H8" s="361">
        <f t="shared" ref="H8" si="183">AVERAGE(F49:F51)</f>
        <v>5.3604166666666668E-2</v>
      </c>
      <c r="I8" s="361">
        <f t="shared" ref="I8" si="184">AVERAGE(G49:G51)</f>
        <v>6.5754500000000007E-2</v>
      </c>
      <c r="J8" s="361">
        <f t="shared" ref="J8" si="185">AVERAGE(H49:H51)</f>
        <v>7.1541999999999994E-2</v>
      </c>
      <c r="K8" s="361">
        <f t="shared" ref="K8" si="186">AVERAGE(I49:I51)</f>
        <v>0.14794199999999999</v>
      </c>
      <c r="L8" s="361">
        <f t="shared" ref="L8" si="187">AVERAGE(J49:J51)</f>
        <v>0.14253333333333332</v>
      </c>
      <c r="M8" s="361">
        <f t="shared" ref="M8" si="188">AVERAGE(K49:K51)</f>
        <v>0.34190433333333331</v>
      </c>
      <c r="N8" s="361">
        <f t="shared" ref="N8" si="189">AVERAGE(L49:L51)</f>
        <v>14.714566666666668</v>
      </c>
      <c r="O8" s="361">
        <f t="shared" ref="O8" si="190">AVERAGE(M49:M51)</f>
        <v>13.780366666666666</v>
      </c>
      <c r="P8" s="361">
        <f t="shared" ref="P8" si="191">AVERAGE(N49:N51)</f>
        <v>16.520833333333332</v>
      </c>
      <c r="Q8" s="361">
        <f t="shared" ref="Q8" si="192">AVERAGE(O49:O51)</f>
        <v>0.16174799999999998</v>
      </c>
      <c r="R8" s="361">
        <f t="shared" ref="R8" si="193">AVERAGE(P49:P51)</f>
        <v>0.17834266666666665</v>
      </c>
      <c r="S8" s="361">
        <f t="shared" ref="S8" si="194">AVERAGE(Q49:Q51)</f>
        <v>9.2578633333333329</v>
      </c>
      <c r="T8" s="361">
        <f t="shared" ref="T8" si="195">AVERAGE(R49:R51)</f>
        <v>0.34390599999999999</v>
      </c>
      <c r="U8" s="361">
        <f t="shared" ref="U8" si="196">AVERAGE(S49:S51)</f>
        <v>0.14063899999999999</v>
      </c>
      <c r="V8" s="361">
        <f t="shared" ref="V8" si="197">AVERAGE(T49:T51)</f>
        <v>0.286881</v>
      </c>
      <c r="W8" s="361">
        <f t="shared" ref="W8" si="198">AVERAGE(U49:U51)</f>
        <v>13.388</v>
      </c>
      <c r="X8" s="361">
        <f t="shared" ref="X8" si="199">AVERAGE(V49:V51)</f>
        <v>0.22835966666666666</v>
      </c>
      <c r="Y8" s="361">
        <f t="shared" ref="Y8" si="200">AVERAGE(W49:W51)</f>
        <v>0.85622566666666666</v>
      </c>
      <c r="Z8" s="361" t="e">
        <f t="shared" ref="Z8" si="201">AVERAGE(X49:X51)</f>
        <v>#DIV/0!</v>
      </c>
      <c r="AA8" s="361">
        <f t="shared" ref="AA8" si="202">AVERAGE(Y49:Y51)</f>
        <v>1.7513500000000002</v>
      </c>
      <c r="AB8" s="361">
        <f t="shared" ref="AB8" si="203">AVERAGE(Z49:Z51)</f>
        <v>8.319230000000001</v>
      </c>
      <c r="AC8" s="361" t="str">
        <f t="shared" si="77"/>
        <v>GT</v>
      </c>
      <c r="AD8" s="361" t="str">
        <f t="shared" si="78"/>
        <v>GT</v>
      </c>
      <c r="AE8" s="361" t="str">
        <f t="shared" si="50"/>
        <v>GT</v>
      </c>
      <c r="AF8" s="361" t="str">
        <f t="shared" si="50"/>
        <v>GT</v>
      </c>
      <c r="AG8" s="361" t="str">
        <f t="shared" si="50"/>
        <v>GT</v>
      </c>
      <c r="AH8" s="361" t="str">
        <f t="shared" si="50"/>
        <v>GT</v>
      </c>
      <c r="AI8" s="361" t="str">
        <f t="shared" si="50"/>
        <v>GT</v>
      </c>
      <c r="AJ8" s="361" t="str">
        <f t="shared" si="50"/>
        <v>GT</v>
      </c>
      <c r="AK8" s="361" t="str">
        <f t="shared" si="50"/>
        <v>KR</v>
      </c>
    </row>
    <row r="9" spans="1:37" x14ac:dyDescent="0.25">
      <c r="A9" s="64">
        <f>AVERAGE(A52:A54)</f>
        <v>514</v>
      </c>
      <c r="B9" s="109">
        <f t="shared" si="51"/>
        <v>263682</v>
      </c>
      <c r="C9" s="109">
        <v>317397</v>
      </c>
      <c r="D9" s="361">
        <f t="shared" ref="D9" si="204">AVERAGE(B52:B54)</f>
        <v>187.62033333333332</v>
      </c>
      <c r="E9" s="361">
        <f t="shared" ref="E9" si="205">AVERAGE(C52:C54)</f>
        <v>1.3747600000000002</v>
      </c>
      <c r="F9" s="64">
        <f t="shared" ref="F9" si="206">AVERAGE(D52:D54)</f>
        <v>0.30828566666666668</v>
      </c>
      <c r="G9" s="361">
        <f t="shared" ref="G9" si="207">AVERAGE(E52:E54)</f>
        <v>0.59168166666666666</v>
      </c>
      <c r="H9" s="361">
        <f t="shared" ref="H9" si="208">AVERAGE(F52:F54)</f>
        <v>0.4415723333333334</v>
      </c>
      <c r="I9" s="361">
        <f t="shared" ref="I9" si="209">AVERAGE(G52:G54)</f>
        <v>0.78841166666666673</v>
      </c>
      <c r="J9" s="361">
        <f t="shared" ref="J9" si="210">AVERAGE(H52:H54)</f>
        <v>0.49989100000000003</v>
      </c>
      <c r="K9" s="361">
        <f t="shared" ref="K9" si="211">AVERAGE(I52:I54)</f>
        <v>1.5450933333333332</v>
      </c>
      <c r="L9" s="361">
        <f t="shared" ref="L9" si="212">AVERAGE(J52:J54)</f>
        <v>1.1518533333333334</v>
      </c>
      <c r="M9" s="361">
        <f t="shared" ref="M9" si="213">AVERAGE(K52:K54)</f>
        <v>4.1083366666666663</v>
      </c>
      <c r="N9" s="361" t="e">
        <f t="shared" ref="N9" si="214">AVERAGE(L52:L54)</f>
        <v>#DIV/0!</v>
      </c>
      <c r="O9" s="361" t="e">
        <f t="shared" ref="O9" si="215">AVERAGE(M52:M54)</f>
        <v>#DIV/0!</v>
      </c>
      <c r="P9" s="361" t="e">
        <f t="shared" ref="P9" si="216">AVERAGE(N52:N54)</f>
        <v>#DIV/0!</v>
      </c>
      <c r="Q9" s="361">
        <f t="shared" ref="Q9" si="217">AVERAGE(O52:O54)</f>
        <v>1.60653</v>
      </c>
      <c r="R9" s="361">
        <f t="shared" ref="R9" si="218">AVERAGE(P52:P54)</f>
        <v>1.9372533333333333</v>
      </c>
      <c r="S9" s="361">
        <f t="shared" ref="S9" si="219">AVERAGE(Q52:Q54)</f>
        <v>199.79633333333334</v>
      </c>
      <c r="T9" s="361">
        <f t="shared" ref="T9" si="220">AVERAGE(R52:R54)</f>
        <v>10.291133333333335</v>
      </c>
      <c r="U9" s="361">
        <f t="shared" ref="U9" si="221">AVERAGE(S52:S54)</f>
        <v>1.0113333333333332</v>
      </c>
      <c r="V9" s="361">
        <f t="shared" ref="V9" si="222">AVERAGE(T52:T54)</f>
        <v>3.257403333333333</v>
      </c>
      <c r="W9" s="361">
        <f t="shared" ref="W9" si="223">AVERAGE(U52:U54)</f>
        <v>280.4783333333333</v>
      </c>
      <c r="X9" s="361">
        <f t="shared" ref="X9" si="224">AVERAGE(V52:V54)</f>
        <v>2.1628866666666666</v>
      </c>
      <c r="Y9" s="361">
        <f t="shared" ref="Y9" si="225">AVERAGE(W52:W54)</f>
        <v>9.7390300000000014</v>
      </c>
      <c r="Z9" s="361" t="e">
        <f t="shared" ref="Z9" si="226">AVERAGE(X52:X54)</f>
        <v>#DIV/0!</v>
      </c>
      <c r="AA9" s="361">
        <f t="shared" ref="AA9" si="227">AVERAGE(Y52:Y54)</f>
        <v>13.360433333333333</v>
      </c>
      <c r="AB9" s="361">
        <f t="shared" ref="AB9" si="228">AVERAGE(Z52:Z54)</f>
        <v>95.654399999999995</v>
      </c>
      <c r="AC9" s="361" t="str">
        <f t="shared" si="77"/>
        <v>GT</v>
      </c>
      <c r="AD9" s="361" t="str">
        <f t="shared" si="78"/>
        <v>GT</v>
      </c>
      <c r="AE9" s="361" t="str">
        <f t="shared" si="50"/>
        <v>GT</v>
      </c>
      <c r="AF9" s="361" t="str">
        <f t="shared" si="50"/>
        <v>GT</v>
      </c>
      <c r="AG9" s="361" t="str">
        <f t="shared" si="50"/>
        <v>GT</v>
      </c>
      <c r="AH9" s="361" t="str">
        <f t="shared" si="50"/>
        <v>GT</v>
      </c>
      <c r="AI9" s="361" t="str">
        <f t="shared" si="50"/>
        <v>GT</v>
      </c>
      <c r="AJ9" s="361" t="str">
        <f t="shared" si="50"/>
        <v>GT</v>
      </c>
      <c r="AK9" s="361" t="str">
        <f t="shared" si="50"/>
        <v>KR</v>
      </c>
    </row>
    <row r="10" spans="1:37" x14ac:dyDescent="0.25">
      <c r="A10" s="64">
        <f>AVERAGE(A55:A57)</f>
        <v>1026</v>
      </c>
      <c r="B10" s="109">
        <f t="shared" si="51"/>
        <v>1051650</v>
      </c>
      <c r="C10" s="109">
        <v>1399381</v>
      </c>
      <c r="D10" s="361" t="e">
        <f t="shared" ref="D10" si="229">AVERAGE(B55:B57)</f>
        <v>#DIV/0!</v>
      </c>
      <c r="E10" s="361">
        <f t="shared" ref="E10" si="230">AVERAGE(C55:C57)</f>
        <v>15.72296666666667</v>
      </c>
      <c r="F10" s="64">
        <f t="shared" ref="F10" si="231">AVERAGE(D55:D57)</f>
        <v>2.4211466666666666</v>
      </c>
      <c r="G10" s="361">
        <f t="shared" ref="G10" si="232">AVERAGE(E55:E57)</f>
        <v>6.1160866666666669</v>
      </c>
      <c r="H10" s="361">
        <f t="shared" ref="H10" si="233">AVERAGE(F55:F57)</f>
        <v>5.0477266666666667</v>
      </c>
      <c r="I10" s="361">
        <f t="shared" ref="I10" si="234">AVERAGE(G55:G57)</f>
        <v>13.266233333333334</v>
      </c>
      <c r="J10" s="361">
        <f t="shared" ref="J10" si="235">AVERAGE(H55:H57)</f>
        <v>3.513503333333333</v>
      </c>
      <c r="K10" s="361">
        <f t="shared" ref="K10" si="236">AVERAGE(I55:I57)</f>
        <v>20.856666666666666</v>
      </c>
      <c r="L10" s="361">
        <f t="shared" ref="L10" si="237">AVERAGE(J55:J57)</f>
        <v>16.329866666666664</v>
      </c>
      <c r="M10" s="361">
        <f t="shared" ref="M10" si="238">AVERAGE(K55:K57)</f>
        <v>73.361766666666668</v>
      </c>
      <c r="N10" s="361" t="e">
        <f t="shared" ref="N10" si="239">AVERAGE(L55:L57)</f>
        <v>#DIV/0!</v>
      </c>
      <c r="O10" s="361" t="e">
        <f t="shared" ref="O10" si="240">AVERAGE(M55:M57)</f>
        <v>#DIV/0!</v>
      </c>
      <c r="P10" s="361" t="e">
        <f t="shared" ref="P10" si="241">AVERAGE(N55:N57)</f>
        <v>#DIV/0!</v>
      </c>
      <c r="Q10" s="361">
        <f t="shared" ref="Q10" si="242">AVERAGE(O55:O57)</f>
        <v>20.232500000000002</v>
      </c>
      <c r="R10" s="361">
        <f t="shared" ref="R10" si="243">AVERAGE(P55:P57)</f>
        <v>22.58583333333333</v>
      </c>
      <c r="S10" s="361" t="e">
        <f t="shared" ref="S10" si="244">AVERAGE(Q55:Q57)</f>
        <v>#DIV/0!</v>
      </c>
      <c r="T10" s="361" t="e">
        <f t="shared" ref="T10" si="245">AVERAGE(R55:R57)</f>
        <v>#DIV/0!</v>
      </c>
      <c r="U10" s="361">
        <f t="shared" ref="U10" si="246">AVERAGE(S55:S57)</f>
        <v>10.912033333333333</v>
      </c>
      <c r="V10" s="361">
        <f t="shared" ref="V10" si="247">AVERAGE(T55:T57)</f>
        <v>29.716033333333332</v>
      </c>
      <c r="W10" s="361" t="e">
        <f t="shared" ref="W10" si="248">AVERAGE(U55:U57)</f>
        <v>#DIV/0!</v>
      </c>
      <c r="X10" s="361">
        <f t="shared" ref="X10" si="249">AVERAGE(V55:V57)</f>
        <v>22.46466666666667</v>
      </c>
      <c r="Y10" s="361">
        <f t="shared" ref="Y10" si="250">AVERAGE(W55:W57)</f>
        <v>103.96066666666667</v>
      </c>
      <c r="Z10" s="361" t="e">
        <f t="shared" ref="Z10" si="251">AVERAGE(X55:X57)</f>
        <v>#DIV/0!</v>
      </c>
      <c r="AA10" s="361">
        <f t="shared" ref="AA10" si="252">AVERAGE(Y55:Y57)</f>
        <v>101.61966666666666</v>
      </c>
      <c r="AB10" s="361" t="e">
        <f t="shared" ref="AB10" si="253">AVERAGE(Z55:Z57)</f>
        <v>#DIV/0!</v>
      </c>
      <c r="AC10" s="361" t="e">
        <f t="shared" si="77"/>
        <v>#DIV/0!</v>
      </c>
      <c r="AD10" s="361" t="str">
        <f t="shared" si="78"/>
        <v>GT</v>
      </c>
      <c r="AE10" s="361" t="str">
        <f t="shared" si="50"/>
        <v>GT</v>
      </c>
      <c r="AF10" s="361" t="e">
        <f t="shared" si="50"/>
        <v>#DIV/0!</v>
      </c>
      <c r="AG10" s="361" t="e">
        <f t="shared" si="50"/>
        <v>#DIV/0!</v>
      </c>
      <c r="AH10" s="361" t="str">
        <f t="shared" si="50"/>
        <v>GT</v>
      </c>
      <c r="AI10" s="361" t="str">
        <f t="shared" si="50"/>
        <v>GT</v>
      </c>
      <c r="AJ10" s="361" t="e">
        <f t="shared" si="50"/>
        <v>#DIV/0!</v>
      </c>
      <c r="AK10" s="361" t="str">
        <f t="shared" si="50"/>
        <v>KR</v>
      </c>
    </row>
    <row r="11" spans="1:37" x14ac:dyDescent="0.25">
      <c r="A11" s="64">
        <f>AVERAGE(A58:A60)</f>
        <v>2050</v>
      </c>
      <c r="B11" s="109">
        <f t="shared" si="51"/>
        <v>4200450</v>
      </c>
      <c r="C11" s="109">
        <v>6119253</v>
      </c>
      <c r="D11" s="361" t="e">
        <f t="shared" ref="D11" si="254">AVERAGE(B58:B60)</f>
        <v>#DIV/0!</v>
      </c>
      <c r="E11" s="361">
        <f t="shared" ref="E11" si="255">AVERAGE(C58:C60)</f>
        <v>217.41166666666666</v>
      </c>
      <c r="F11" s="64">
        <f t="shared" ref="F11" si="256">AVERAGE(D58:D60)</f>
        <v>16.616766666666667</v>
      </c>
      <c r="G11" s="361">
        <f t="shared" ref="G11" si="257">AVERAGE(E58:E60)</f>
        <v>51.258999999999993</v>
      </c>
      <c r="H11" s="361">
        <f t="shared" ref="H11" si="258">AVERAGE(F58:F60)</f>
        <v>39.289200000000001</v>
      </c>
      <c r="I11" s="361">
        <f t="shared" ref="I11" si="259">AVERAGE(G58:G60)</f>
        <v>148.44566666666665</v>
      </c>
      <c r="J11" s="361">
        <f t="shared" ref="J11" si="260">AVERAGE(H58:H60)</f>
        <v>24.142733333333336</v>
      </c>
      <c r="K11" s="361">
        <f t="shared" ref="K11" si="261">AVERAGE(I58:I60)</f>
        <v>178.85866666666666</v>
      </c>
      <c r="L11" s="361">
        <f t="shared" ref="L11" si="262">AVERAGE(J58:J60)</f>
        <v>127.82666666666667</v>
      </c>
      <c r="M11" s="361" t="e">
        <f t="shared" ref="M11" si="263">AVERAGE(K58:K60)</f>
        <v>#DIV/0!</v>
      </c>
      <c r="N11" s="361" t="e">
        <f t="shared" ref="N11" si="264">AVERAGE(L58:L60)</f>
        <v>#DIV/0!</v>
      </c>
      <c r="O11" s="361" t="e">
        <f t="shared" ref="O11" si="265">AVERAGE(M58:M60)</f>
        <v>#DIV/0!</v>
      </c>
      <c r="P11" s="361" t="e">
        <f t="shared" ref="P11" si="266">AVERAGE(N58:N60)</f>
        <v>#DIV/0!</v>
      </c>
      <c r="Q11" s="361">
        <f t="shared" ref="Q11" si="267">AVERAGE(O58:O60)</f>
        <v>204.35133333333332</v>
      </c>
      <c r="R11" s="361">
        <f t="shared" ref="R11" si="268">AVERAGE(P58:P60)</f>
        <v>222.26733333333334</v>
      </c>
      <c r="S11" s="361" t="e">
        <f t="shared" ref="S11" si="269">AVERAGE(Q58:Q60)</f>
        <v>#DIV/0!</v>
      </c>
      <c r="T11" s="361" t="e">
        <f t="shared" ref="T11" si="270">AVERAGE(R58:R60)</f>
        <v>#DIV/0!</v>
      </c>
      <c r="U11" s="361">
        <f t="shared" ref="U11" si="271">AVERAGE(S58:S60)</f>
        <v>100.90133333333334</v>
      </c>
      <c r="V11" s="361">
        <f t="shared" ref="V11" si="272">AVERAGE(T58:T60)</f>
        <v>258.94533333333334</v>
      </c>
      <c r="W11" s="361" t="e">
        <f t="shared" ref="W11" si="273">AVERAGE(U58:U60)</f>
        <v>#DIV/0!</v>
      </c>
      <c r="X11" s="361">
        <f t="shared" ref="X11" si="274">AVERAGE(V58:V60)</f>
        <v>194.56499999999997</v>
      </c>
      <c r="Y11" s="361" t="e">
        <f t="shared" ref="Y11" si="275">AVERAGE(W58:W60)</f>
        <v>#DIV/0!</v>
      </c>
      <c r="Z11" s="361" t="e">
        <f t="shared" ref="Z11" si="276">AVERAGE(X58:X60)</f>
        <v>#DIV/0!</v>
      </c>
      <c r="AA11" s="361" t="e">
        <f t="shared" ref="AA11" si="277">AVERAGE(Y58:Y60)</f>
        <v>#DIV/0!</v>
      </c>
      <c r="AB11" s="361" t="e">
        <f t="shared" ref="AB11" si="278">AVERAGE(Z58:Z60)</f>
        <v>#DIV/0!</v>
      </c>
      <c r="AD11" s="361" t="str">
        <f t="shared" ref="AD11:AD12" si="279">IF(F11/Q11&lt;1,"GT","KR")</f>
        <v>GT</v>
      </c>
      <c r="AE11" s="361" t="str">
        <f t="shared" ref="AE11:AE12" si="280">IF(G11/R11&lt;1,"GT","KR")</f>
        <v>GT</v>
      </c>
      <c r="AF11" s="361" t="e">
        <f t="shared" ref="AF11:AF12" si="281">IF(H11/S11&lt;1,"GT","KR")</f>
        <v>#DIV/0!</v>
      </c>
      <c r="AG11" s="361" t="e">
        <f t="shared" ref="AG11:AG12" si="282">IF(I11/T11&lt;1,"GT","KR")</f>
        <v>#DIV/0!</v>
      </c>
      <c r="AH11" s="361" t="str">
        <f t="shared" ref="AH11:AH12" si="283">IF(J11/U11&lt;1,"GT","KR")</f>
        <v>GT</v>
      </c>
      <c r="AI11" s="361" t="str">
        <f t="shared" ref="AI11:AI12" si="284">IF(K11/V11&lt;1,"GT","KR")</f>
        <v>GT</v>
      </c>
      <c r="AJ11" s="361" t="e">
        <f t="shared" ref="AJ11:AJ12" si="285">IF(L11/W11&lt;1,"GT","KR")</f>
        <v>#DIV/0!</v>
      </c>
      <c r="AK11" s="361" t="e">
        <f t="shared" ref="AK11:AK12" si="286">IF(M11/X11&lt;1,"GT","KR")</f>
        <v>#DIV/0!</v>
      </c>
    </row>
    <row r="12" spans="1:37" x14ac:dyDescent="0.25">
      <c r="A12" s="64">
        <f>AVERAGE(A61:A63)</f>
        <v>4098</v>
      </c>
      <c r="B12" s="109">
        <f t="shared" si="51"/>
        <v>16789506</v>
      </c>
      <c r="C12" s="109">
        <v>26569045</v>
      </c>
      <c r="D12" s="361" t="e">
        <f t="shared" ref="D12" si="287">AVERAGE(B61:B63)</f>
        <v>#DIV/0!</v>
      </c>
      <c r="E12" s="361" t="e">
        <f t="shared" ref="E12" si="288">AVERAGE(C61:C63)</f>
        <v>#DIV/0!</v>
      </c>
      <c r="F12" s="64">
        <f t="shared" ref="F12" si="289">AVERAGE(D61:D63)</f>
        <v>145.06766666666667</v>
      </c>
      <c r="G12" s="361" t="e">
        <f t="shared" ref="G12" si="290">AVERAGE(E61:E63)</f>
        <v>#DIV/0!</v>
      </c>
      <c r="H12" s="361" t="e">
        <f t="shared" ref="H12" si="291">AVERAGE(F61:F63)</f>
        <v>#DIV/0!</v>
      </c>
      <c r="I12" s="361" t="e">
        <f t="shared" ref="I12" si="292">AVERAGE(G61:G63)</f>
        <v>#DIV/0!</v>
      </c>
      <c r="J12" s="361">
        <f t="shared" ref="J12" si="293">AVERAGE(H61:H63)</f>
        <v>198.00833333333333</v>
      </c>
      <c r="K12" s="361" t="e">
        <f t="shared" ref="K12" si="294">AVERAGE(I61:I63)</f>
        <v>#DIV/0!</v>
      </c>
      <c r="L12" s="361" t="e">
        <f t="shared" ref="L12" si="295">AVERAGE(J61:J63)</f>
        <v>#DIV/0!</v>
      </c>
      <c r="M12" s="361" t="e">
        <f t="shared" ref="M12" si="296">AVERAGE(K61:K63)</f>
        <v>#DIV/0!</v>
      </c>
      <c r="N12" s="361" t="e">
        <f t="shared" ref="N12" si="297">AVERAGE(L61:L63)</f>
        <v>#DIV/0!</v>
      </c>
      <c r="O12" s="361" t="e">
        <f t="shared" ref="O12" si="298">AVERAGE(M61:M63)</f>
        <v>#DIV/0!</v>
      </c>
      <c r="P12" s="361" t="e">
        <f t="shared" ref="P12" si="299">AVERAGE(N61:N63)</f>
        <v>#DIV/0!</v>
      </c>
      <c r="Q12" s="361" t="e">
        <f t="shared" ref="Q12" si="300">AVERAGE(O61:O63)</f>
        <v>#DIV/0!</v>
      </c>
      <c r="R12" s="361" t="e">
        <f t="shared" ref="R12" si="301">AVERAGE(P61:P63)</f>
        <v>#DIV/0!</v>
      </c>
      <c r="S12" s="361" t="e">
        <f t="shared" ref="S12" si="302">AVERAGE(Q61:Q63)</f>
        <v>#DIV/0!</v>
      </c>
      <c r="T12" s="361" t="e">
        <f t="shared" ref="T12" si="303">AVERAGE(R61:R63)</f>
        <v>#DIV/0!</v>
      </c>
      <c r="U12" s="361" t="e">
        <f t="shared" ref="U12" si="304">AVERAGE(S61:S63)</f>
        <v>#DIV/0!</v>
      </c>
      <c r="V12" s="361" t="e">
        <f t="shared" ref="V12" si="305">AVERAGE(T61:T63)</f>
        <v>#DIV/0!</v>
      </c>
      <c r="W12" s="361" t="e">
        <f t="shared" ref="W12" si="306">AVERAGE(U61:U63)</f>
        <v>#DIV/0!</v>
      </c>
      <c r="X12" s="361" t="e">
        <f t="shared" ref="X12" si="307">AVERAGE(V61:V63)</f>
        <v>#DIV/0!</v>
      </c>
      <c r="Y12" s="361" t="e">
        <f t="shared" ref="Y12" si="308">AVERAGE(W61:W63)</f>
        <v>#DIV/0!</v>
      </c>
      <c r="Z12" s="361" t="e">
        <f t="shared" ref="Z12" si="309">AVERAGE(X61:X63)</f>
        <v>#DIV/0!</v>
      </c>
      <c r="AA12" s="361" t="e">
        <f t="shared" ref="AA12" si="310">AVERAGE(Y61:Y63)</f>
        <v>#DIV/0!</v>
      </c>
      <c r="AB12" s="361" t="e">
        <f t="shared" ref="AB12" si="311">AVERAGE(Z61:Z63)</f>
        <v>#DIV/0!</v>
      </c>
      <c r="AD12" s="361" t="e">
        <f t="shared" si="279"/>
        <v>#DIV/0!</v>
      </c>
      <c r="AE12" s="361" t="e">
        <f t="shared" si="280"/>
        <v>#DIV/0!</v>
      </c>
      <c r="AF12" s="361" t="e">
        <f t="shared" si="281"/>
        <v>#DIV/0!</v>
      </c>
      <c r="AG12" s="361" t="e">
        <f t="shared" si="282"/>
        <v>#DIV/0!</v>
      </c>
      <c r="AH12" s="361" t="e">
        <f t="shared" si="283"/>
        <v>#DIV/0!</v>
      </c>
      <c r="AI12" s="361" t="e">
        <f t="shared" si="284"/>
        <v>#DIV/0!</v>
      </c>
      <c r="AJ12" s="361" t="e">
        <f t="shared" si="285"/>
        <v>#DIV/0!</v>
      </c>
      <c r="AK12" s="361" t="e">
        <f t="shared" si="286"/>
        <v>#DIV/0!</v>
      </c>
    </row>
    <row r="13" spans="1:37" x14ac:dyDescent="0.25">
      <c r="A13" s="64"/>
      <c r="D13" s="240" t="s">
        <v>35</v>
      </c>
      <c r="E13" s="240" t="s">
        <v>35</v>
      </c>
      <c r="F13" s="240" t="s">
        <v>35</v>
      </c>
      <c r="G13" s="64"/>
      <c r="H13" s="64"/>
      <c r="J13" s="64"/>
      <c r="K13" s="64"/>
      <c r="L13" s="64"/>
      <c r="M13" s="240" t="s">
        <v>35</v>
      </c>
      <c r="N13" s="240" t="s">
        <v>35</v>
      </c>
      <c r="O13" s="64"/>
      <c r="P13" s="64"/>
      <c r="Q13" s="64"/>
      <c r="R13" s="64"/>
      <c r="S13" s="64"/>
      <c r="U13" s="240" t="s">
        <v>35</v>
      </c>
      <c r="V13" s="64"/>
      <c r="W13" s="240" t="s">
        <v>35</v>
      </c>
      <c r="Y13" s="240" t="s">
        <v>35</v>
      </c>
      <c r="Z13" s="361" t="s">
        <v>35</v>
      </c>
      <c r="AA13" s="361"/>
      <c r="AB13" s="361" t="s">
        <v>35</v>
      </c>
    </row>
    <row r="14" spans="1:37" x14ac:dyDescent="0.25">
      <c r="A14" s="64"/>
      <c r="D14" s="114" t="s">
        <v>35</v>
      </c>
      <c r="E14" s="114" t="s">
        <v>35</v>
      </c>
      <c r="F14" s="114" t="s">
        <v>21</v>
      </c>
      <c r="G14" s="64"/>
      <c r="H14" s="64"/>
      <c r="J14" s="64"/>
      <c r="K14" s="114" t="s">
        <v>36</v>
      </c>
      <c r="L14" s="64"/>
      <c r="N14" s="114" t="s">
        <v>35</v>
      </c>
      <c r="O14" s="64"/>
      <c r="P14" s="64"/>
      <c r="Q14" s="64"/>
      <c r="R14" s="64"/>
      <c r="S14" s="64"/>
      <c r="U14" s="114" t="s">
        <v>21</v>
      </c>
      <c r="V14" s="64"/>
      <c r="W14" s="114" t="s">
        <v>36</v>
      </c>
      <c r="Y14" s="114" t="s">
        <v>35</v>
      </c>
    </row>
    <row r="15" spans="1:37" x14ac:dyDescent="0.25">
      <c r="A15" s="64"/>
      <c r="B15" t="s">
        <v>80</v>
      </c>
      <c r="E15" s="64"/>
      <c r="F15" s="64"/>
      <c r="G15" s="64"/>
      <c r="H15" s="64"/>
      <c r="J15" s="64"/>
      <c r="K15" s="64"/>
      <c r="L15" s="64"/>
      <c r="N15" s="64"/>
      <c r="O15" s="64"/>
      <c r="P15" s="64"/>
      <c r="Q15" s="64"/>
      <c r="R15" s="64"/>
      <c r="S15" s="64"/>
      <c r="U15" s="64"/>
      <c r="V15" s="64"/>
      <c r="W15" s="64"/>
      <c r="Y15" s="64"/>
    </row>
    <row r="16" spans="1:37" x14ac:dyDescent="0.25">
      <c r="A16" s="64">
        <v>6</v>
      </c>
      <c r="B16">
        <v>6.9961066666666658E-6</v>
      </c>
      <c r="E16" s="64"/>
      <c r="F16" s="64"/>
      <c r="G16" s="64"/>
      <c r="H16" s="64"/>
      <c r="J16" s="64"/>
      <c r="K16" s="64"/>
      <c r="L16" s="64"/>
      <c r="N16" s="64"/>
      <c r="O16" s="64"/>
      <c r="P16" s="64"/>
      <c r="Q16" s="64"/>
      <c r="R16" s="64"/>
      <c r="S16" s="64"/>
      <c r="U16" s="64"/>
      <c r="V16" s="64"/>
      <c r="W16" s="64"/>
      <c r="X16" s="64"/>
    </row>
    <row r="17" spans="1:26" x14ac:dyDescent="0.25">
      <c r="A17" s="64">
        <v>10</v>
      </c>
      <c r="B17">
        <v>2.7318133333333332E-5</v>
      </c>
      <c r="E17" s="64"/>
      <c r="F17" s="64"/>
      <c r="G17" s="64"/>
      <c r="H17" s="64"/>
      <c r="J17" s="64"/>
      <c r="K17" s="64"/>
      <c r="L17" s="64"/>
      <c r="N17" s="64"/>
      <c r="O17" s="64"/>
      <c r="P17" s="64"/>
      <c r="Q17" s="64"/>
      <c r="R17" s="64"/>
      <c r="S17" s="64"/>
      <c r="U17" s="64"/>
      <c r="V17" s="64"/>
      <c r="W17" s="64"/>
      <c r="X17" s="64"/>
    </row>
    <row r="18" spans="1:26" x14ac:dyDescent="0.25">
      <c r="A18" s="64">
        <v>18</v>
      </c>
      <c r="B18">
        <v>1.0905033333333334E-4</v>
      </c>
      <c r="E18" s="64"/>
      <c r="F18" s="64"/>
      <c r="G18" s="64"/>
      <c r="H18" s="64"/>
      <c r="I18" s="64"/>
      <c r="J18" s="64"/>
      <c r="K18" s="64"/>
      <c r="L18" s="64"/>
      <c r="N18" s="64"/>
      <c r="O18" s="64"/>
      <c r="P18" s="64"/>
      <c r="Q18" s="64"/>
      <c r="R18" s="64"/>
      <c r="S18" s="64"/>
      <c r="U18" s="64"/>
      <c r="V18" s="64"/>
      <c r="W18" s="64"/>
    </row>
    <row r="19" spans="1:26" x14ac:dyDescent="0.25">
      <c r="A19" s="64">
        <v>34</v>
      </c>
      <c r="B19">
        <v>5.014986666666666E-4</v>
      </c>
    </row>
    <row r="20" spans="1:26" x14ac:dyDescent="0.25">
      <c r="A20" s="64">
        <v>66</v>
      </c>
      <c r="B20">
        <v>3.00133E-3</v>
      </c>
    </row>
    <row r="21" spans="1:26" x14ac:dyDescent="0.25">
      <c r="A21" s="64">
        <v>130</v>
      </c>
      <c r="B21">
        <v>1.4720800000000001E-2</v>
      </c>
    </row>
    <row r="22" spans="1:26" x14ac:dyDescent="0.25">
      <c r="A22" s="64">
        <v>258</v>
      </c>
      <c r="B22">
        <v>0.12817733333333334</v>
      </c>
    </row>
    <row r="23" spans="1:26" x14ac:dyDescent="0.25">
      <c r="A23" s="64">
        <v>514</v>
      </c>
      <c r="B23">
        <v>1.3747600000000002</v>
      </c>
    </row>
    <row r="24" spans="1:26" x14ac:dyDescent="0.25">
      <c r="A24" s="64">
        <v>1026</v>
      </c>
      <c r="B24">
        <v>15.72296666666667</v>
      </c>
    </row>
    <row r="25" spans="1:26" x14ac:dyDescent="0.25">
      <c r="A25" s="64">
        <v>2050</v>
      </c>
      <c r="B25">
        <v>217.41166666666666</v>
      </c>
    </row>
    <row r="26" spans="1:26" x14ac:dyDescent="0.25">
      <c r="A26" s="64">
        <v>4098</v>
      </c>
      <c r="B26" t="e">
        <v>#DIV/0!</v>
      </c>
    </row>
    <row r="27" spans="1:26" x14ac:dyDescent="0.25">
      <c r="A27" s="64"/>
    </row>
    <row r="28" spans="1:26" x14ac:dyDescent="0.25">
      <c r="A28" s="64"/>
    </row>
    <row r="29" spans="1:26" x14ac:dyDescent="0.25">
      <c r="A29" s="64"/>
    </row>
    <row r="30" spans="1:26" x14ac:dyDescent="0.25">
      <c r="A30" s="64" t="s">
        <v>0</v>
      </c>
      <c r="B30" s="361" t="s">
        <v>1</v>
      </c>
      <c r="C30" s="361" t="s">
        <v>2</v>
      </c>
      <c r="D30" s="361" t="s">
        <v>58</v>
      </c>
      <c r="E30" s="361" t="s">
        <v>59</v>
      </c>
      <c r="F30" s="361" t="s">
        <v>60</v>
      </c>
      <c r="G30" s="361" t="s">
        <v>52</v>
      </c>
      <c r="H30" s="361" t="s">
        <v>61</v>
      </c>
      <c r="I30" s="361" t="s">
        <v>62</v>
      </c>
      <c r="J30" s="361" t="s">
        <v>63</v>
      </c>
      <c r="K30" s="361" t="s">
        <v>53</v>
      </c>
      <c r="L30" s="361" t="s">
        <v>9</v>
      </c>
      <c r="M30" s="361" t="s">
        <v>64</v>
      </c>
      <c r="N30" s="361" t="s">
        <v>65</v>
      </c>
      <c r="O30" s="361" t="s">
        <v>67</v>
      </c>
      <c r="P30" s="361" t="s">
        <v>66</v>
      </c>
      <c r="Q30" s="361" t="s">
        <v>68</v>
      </c>
      <c r="R30" s="361" t="s">
        <v>51</v>
      </c>
      <c r="S30" s="361" t="s">
        <v>69</v>
      </c>
      <c r="T30" s="361" t="s">
        <v>70</v>
      </c>
      <c r="U30" s="361" t="s">
        <v>71</v>
      </c>
      <c r="V30" s="361" t="s">
        <v>72</v>
      </c>
      <c r="W30" s="361" t="s">
        <v>18</v>
      </c>
      <c r="X30" s="361" t="s">
        <v>79</v>
      </c>
      <c r="Y30" s="361" t="s">
        <v>80</v>
      </c>
      <c r="Z30" s="361" t="s">
        <v>81</v>
      </c>
    </row>
    <row r="31" spans="1:26" x14ac:dyDescent="0.25">
      <c r="A31" s="65">
        <v>6</v>
      </c>
      <c r="B31" s="73">
        <v>1.0327599999999999E-5</v>
      </c>
      <c r="C31" s="332">
        <v>9.3281400000000008E-6</v>
      </c>
      <c r="D31" s="80">
        <v>2.2320899999999998E-5</v>
      </c>
      <c r="E31" s="69">
        <v>1.6657400000000001E-5</v>
      </c>
      <c r="F31" s="67">
        <v>2.43198E-5</v>
      </c>
      <c r="G31" s="149">
        <v>2.03221E-5</v>
      </c>
      <c r="H31" s="151">
        <v>2.69851E-5</v>
      </c>
      <c r="I31" s="157">
        <v>4.1310499999999997E-5</v>
      </c>
      <c r="J31" s="153">
        <v>3.03166E-5</v>
      </c>
      <c r="K31" s="155">
        <v>3.9644699999999997E-5</v>
      </c>
      <c r="L31" s="78">
        <v>1.5024999999999999E-4</v>
      </c>
      <c r="M31" s="77">
        <v>1.6824E-4</v>
      </c>
      <c r="N31" s="115">
        <v>2.85176E-4</v>
      </c>
      <c r="O31" s="167">
        <v>4.6307699999999997E-5</v>
      </c>
      <c r="P31" s="161">
        <v>5.9633699999999998E-5</v>
      </c>
      <c r="Q31" s="159">
        <v>4.7640299999999999E-5</v>
      </c>
      <c r="R31" s="171">
        <v>4.2976199999999997E-5</v>
      </c>
      <c r="S31" s="169">
        <v>7.1626999999999997E-5</v>
      </c>
      <c r="T31" s="165">
        <v>5.8301100000000003E-5</v>
      </c>
      <c r="U31" s="163">
        <v>7.0294400000000002E-5</v>
      </c>
      <c r="V31" s="147">
        <v>6.0966299999999999E-5</v>
      </c>
      <c r="W31" s="71">
        <v>2.2887299999999999E-4</v>
      </c>
      <c r="X31" s="361">
        <v>2.5419400000000001E-4</v>
      </c>
      <c r="Y31" s="361">
        <v>1.5558100000000001E-4</v>
      </c>
      <c r="Z31" s="332">
        <v>9.1949399999999998E-5</v>
      </c>
    </row>
    <row r="32" spans="1:26" x14ac:dyDescent="0.25">
      <c r="A32" s="65">
        <v>6</v>
      </c>
      <c r="B32" s="73">
        <v>4.33092E-6</v>
      </c>
      <c r="C32" s="332">
        <v>6.6629600000000002E-6</v>
      </c>
      <c r="D32" s="80">
        <v>4.33092E-6</v>
      </c>
      <c r="E32" s="69">
        <v>5.6635199999999998E-6</v>
      </c>
      <c r="F32" s="67">
        <v>6.3298099999999998E-6</v>
      </c>
      <c r="G32" s="149">
        <v>4.9972299999999998E-6</v>
      </c>
      <c r="H32" s="151">
        <v>9.6613199999999999E-6</v>
      </c>
      <c r="I32" s="157">
        <v>1.26597E-5</v>
      </c>
      <c r="J32" s="153">
        <v>1.29928E-5</v>
      </c>
      <c r="K32" s="155">
        <v>1.26597E-5</v>
      </c>
      <c r="L32" s="78">
        <v>1.2326500000000001E-4</v>
      </c>
      <c r="M32" s="77">
        <v>1.3325899999999999E-4</v>
      </c>
      <c r="N32" s="115">
        <v>2.3953399999999999E-4</v>
      </c>
      <c r="O32" s="167">
        <v>1.86563E-5</v>
      </c>
      <c r="P32" s="161">
        <v>2.0988400000000001E-5</v>
      </c>
      <c r="Q32" s="159">
        <v>2.4652999999999999E-5</v>
      </c>
      <c r="R32" s="171">
        <v>2.2987299999999999E-5</v>
      </c>
      <c r="S32" s="169">
        <v>3.0649699999999999E-5</v>
      </c>
      <c r="T32" s="165">
        <v>2.7651400000000001E-5</v>
      </c>
      <c r="U32" s="163">
        <v>3.2648599999999998E-5</v>
      </c>
      <c r="V32" s="147">
        <v>3.2981800000000003E-5</v>
      </c>
      <c r="W32" s="71">
        <v>1.6923900000000001E-4</v>
      </c>
      <c r="X32" s="361">
        <v>1.93227E-4</v>
      </c>
      <c r="Y32" s="361">
        <v>1.05609E-4</v>
      </c>
      <c r="Z32" s="332">
        <v>5.2970899999999998E-5</v>
      </c>
    </row>
    <row r="33" spans="1:26" x14ac:dyDescent="0.25">
      <c r="A33" s="65">
        <v>6</v>
      </c>
      <c r="B33" s="73">
        <v>3.3314800000000001E-6</v>
      </c>
      <c r="C33" s="332">
        <v>4.9972199999999999E-6</v>
      </c>
      <c r="D33" s="80">
        <v>3.66463E-6</v>
      </c>
      <c r="E33" s="69">
        <v>6.3298099999999998E-6</v>
      </c>
      <c r="F33" s="67">
        <v>5.6635199999999998E-6</v>
      </c>
      <c r="G33" s="149">
        <v>9.3281699999999995E-6</v>
      </c>
      <c r="H33" s="151">
        <v>8.3287200000000001E-6</v>
      </c>
      <c r="I33" s="157">
        <v>9.9944700000000002E-6</v>
      </c>
      <c r="J33" s="153">
        <v>1.13271E-5</v>
      </c>
      <c r="K33" s="155">
        <v>1.1993399999999999E-5</v>
      </c>
      <c r="L33" s="78">
        <v>1.27596E-4</v>
      </c>
      <c r="M33" s="77">
        <v>1.41588E-4</v>
      </c>
      <c r="N33" s="115">
        <v>2.5285999999999999E-4</v>
      </c>
      <c r="O33" s="167">
        <v>1.3326000000000001E-5</v>
      </c>
      <c r="P33" s="161">
        <v>2.03221E-5</v>
      </c>
      <c r="Q33" s="159">
        <v>1.7323700000000002E-5</v>
      </c>
      <c r="R33" s="171">
        <v>1.6324299999999999E-5</v>
      </c>
      <c r="S33" s="169">
        <v>2.0655199999999998E-5</v>
      </c>
      <c r="T33" s="165">
        <v>2.1654700000000001E-5</v>
      </c>
      <c r="U33" s="163">
        <v>2.9983400000000002E-5</v>
      </c>
      <c r="V33" s="147">
        <v>2.8983999999999999E-5</v>
      </c>
      <c r="W33" s="71">
        <v>1.6724E-4</v>
      </c>
      <c r="X33" s="361">
        <v>1.94227E-4</v>
      </c>
      <c r="Y33" s="361">
        <v>1.05609E-4</v>
      </c>
      <c r="Z33" s="332">
        <v>4.9639399999999998E-5</v>
      </c>
    </row>
    <row r="34" spans="1:26" x14ac:dyDescent="0.25">
      <c r="A34" s="65">
        <v>10</v>
      </c>
      <c r="B34" s="73">
        <v>1.6657400000000001E-5</v>
      </c>
      <c r="C34" s="332">
        <v>2.86507E-5</v>
      </c>
      <c r="D34" s="80">
        <v>9.3281400000000008E-6</v>
      </c>
      <c r="E34" s="69">
        <v>1.0660699999999999E-5</v>
      </c>
      <c r="F34" s="67">
        <v>1.5658000000000002E-5</v>
      </c>
      <c r="G34" s="149">
        <v>1.4658600000000001E-5</v>
      </c>
      <c r="H34" s="151">
        <v>2.4652999999999999E-5</v>
      </c>
      <c r="I34" s="157">
        <v>2.8983999999999999E-5</v>
      </c>
      <c r="J34" s="153">
        <v>4.0977299999999998E-5</v>
      </c>
      <c r="K34" s="155">
        <v>3.7978999999999997E-5</v>
      </c>
      <c r="L34" s="78">
        <v>5.0738400000000005E-4</v>
      </c>
      <c r="M34" s="77">
        <v>6.6529700000000002E-4</v>
      </c>
      <c r="N34" s="115">
        <v>9.5014100000000005E-4</v>
      </c>
      <c r="O34" s="167">
        <v>4.23099E-5</v>
      </c>
      <c r="P34" s="161">
        <v>4.9306099999999999E-5</v>
      </c>
      <c r="Q34" s="159">
        <v>5.6302199999999998E-5</v>
      </c>
      <c r="R34" s="171">
        <v>4.6640900000000003E-5</v>
      </c>
      <c r="S34" s="169">
        <v>7.4625399999999999E-5</v>
      </c>
      <c r="T34" s="164">
        <v>1.1660200000000001E-4</v>
      </c>
      <c r="U34" s="162">
        <v>1.0161E-4</v>
      </c>
      <c r="V34" s="147">
        <v>7.5624799999999995E-5</v>
      </c>
      <c r="W34" s="71">
        <v>5.4669600000000005E-4</v>
      </c>
      <c r="X34" s="361">
        <v>1.1570300000000001E-3</v>
      </c>
      <c r="Y34" s="361">
        <v>3.9878100000000002E-4</v>
      </c>
      <c r="Z34" s="361">
        <v>2.2221099999999999E-4</v>
      </c>
    </row>
    <row r="35" spans="1:26" x14ac:dyDescent="0.25">
      <c r="A35" s="65">
        <v>10</v>
      </c>
      <c r="B35" s="73">
        <v>1.7989999999999999E-5</v>
      </c>
      <c r="C35" s="332">
        <v>2.6985E-5</v>
      </c>
      <c r="D35" s="80">
        <v>8.3287000000000004E-6</v>
      </c>
      <c r="E35" s="69">
        <v>1.9655699999999999E-5</v>
      </c>
      <c r="F35" s="67">
        <v>1.43254E-5</v>
      </c>
      <c r="G35" s="149">
        <v>9.9944700000000002E-6</v>
      </c>
      <c r="H35" s="151">
        <v>1.86563E-5</v>
      </c>
      <c r="I35" s="157">
        <v>2.2654100000000001E-5</v>
      </c>
      <c r="J35" s="153">
        <v>2.3986699999999999E-5</v>
      </c>
      <c r="K35" s="155">
        <v>4.0311000000000001E-5</v>
      </c>
      <c r="L35" s="78">
        <v>4.8406399999999998E-4</v>
      </c>
      <c r="M35" s="77">
        <v>5.0905000000000004E-4</v>
      </c>
      <c r="N35" s="115">
        <v>9.5113999999999995E-4</v>
      </c>
      <c r="O35" s="167">
        <v>4.0977299999999998E-5</v>
      </c>
      <c r="P35" s="161">
        <v>3.7312699999999999E-5</v>
      </c>
      <c r="Q35" s="159">
        <v>4.4308799999999998E-5</v>
      </c>
      <c r="R35" s="171">
        <v>3.6313200000000003E-5</v>
      </c>
      <c r="S35" s="169">
        <v>5.7967899999999998E-5</v>
      </c>
      <c r="T35" s="165">
        <v>6.42978E-5</v>
      </c>
      <c r="U35" s="163">
        <v>8.5952399999999994E-5</v>
      </c>
      <c r="V35" s="147">
        <v>6.2632000000000006E-5</v>
      </c>
      <c r="W35" s="71">
        <v>5.36701E-4</v>
      </c>
      <c r="X35" s="361">
        <v>1.14937E-3</v>
      </c>
      <c r="Y35" s="361">
        <v>3.7046300000000002E-4</v>
      </c>
      <c r="Z35" s="361">
        <v>2.9983499999999998E-4</v>
      </c>
    </row>
    <row r="36" spans="1:26" x14ac:dyDescent="0.25">
      <c r="A36" s="65">
        <v>10</v>
      </c>
      <c r="B36" s="73">
        <v>1.76568E-5</v>
      </c>
      <c r="C36" s="332">
        <v>2.6318699999999999E-5</v>
      </c>
      <c r="D36" s="80">
        <v>7.99555E-6</v>
      </c>
      <c r="E36" s="69">
        <v>9.9944399999999998E-6</v>
      </c>
      <c r="F36" s="67">
        <v>1.3325900000000001E-5</v>
      </c>
      <c r="G36" s="149">
        <v>8.9950200000000008E-6</v>
      </c>
      <c r="H36" s="151">
        <v>1.69906E-5</v>
      </c>
      <c r="I36" s="157">
        <v>1.93226E-5</v>
      </c>
      <c r="J36" s="153">
        <v>2.5985600000000001E-5</v>
      </c>
      <c r="K36" s="155">
        <v>2.7984499999999999E-5</v>
      </c>
      <c r="L36" s="78">
        <v>5.1537999999999996E-4</v>
      </c>
      <c r="M36" s="77">
        <v>5.4203200000000002E-4</v>
      </c>
      <c r="N36" s="115">
        <v>9.7346100000000001E-4</v>
      </c>
      <c r="O36" s="167">
        <v>3.2981800000000003E-5</v>
      </c>
      <c r="P36" s="161">
        <v>3.4647500000000003E-5</v>
      </c>
      <c r="Q36" s="159">
        <v>4.0977299999999998E-5</v>
      </c>
      <c r="R36" s="171">
        <v>3.1649200000000002E-5</v>
      </c>
      <c r="S36" s="169">
        <v>6.1299399999999998E-5</v>
      </c>
      <c r="T36" s="165">
        <v>6.0300000000000002E-5</v>
      </c>
      <c r="U36" s="163">
        <v>8.3287200000000004E-5</v>
      </c>
      <c r="V36" s="147">
        <v>6.3631499999999995E-5</v>
      </c>
      <c r="W36" s="71">
        <v>6.4764E-4</v>
      </c>
      <c r="X36" s="361">
        <v>1.1490300000000001E-3</v>
      </c>
      <c r="Y36" s="361">
        <v>3.6846399999999999E-4</v>
      </c>
      <c r="Z36" s="361">
        <v>1.9789100000000001E-4</v>
      </c>
    </row>
    <row r="37" spans="1:26" x14ac:dyDescent="0.25">
      <c r="A37" s="65">
        <v>18</v>
      </c>
      <c r="B37" s="72">
        <v>1.7023900000000001E-4</v>
      </c>
      <c r="C37" s="361">
        <v>1.1427E-4</v>
      </c>
      <c r="D37" s="80">
        <v>2.8983899999999999E-5</v>
      </c>
      <c r="E37" s="69">
        <v>3.3981099999999999E-5</v>
      </c>
      <c r="F37" s="67">
        <v>5.06385E-5</v>
      </c>
      <c r="G37" s="149">
        <v>3.1649200000000002E-5</v>
      </c>
      <c r="H37" s="151">
        <v>8.09552E-5</v>
      </c>
      <c r="I37" s="157">
        <v>9.4614300000000007E-5</v>
      </c>
      <c r="J37" s="152">
        <v>1.25597E-4</v>
      </c>
      <c r="K37" s="154">
        <v>1.2792899999999999E-4</v>
      </c>
      <c r="L37" s="78">
        <v>3.1745699999999998E-3</v>
      </c>
      <c r="M37" s="77">
        <v>3.4760699999999999E-3</v>
      </c>
      <c r="N37" s="115">
        <v>5.4293299999999996E-3</v>
      </c>
      <c r="O37" s="166">
        <v>1.8090000000000001E-4</v>
      </c>
      <c r="P37" s="160">
        <v>2.01888E-4</v>
      </c>
      <c r="Q37" s="158">
        <v>2.5285999999999999E-4</v>
      </c>
      <c r="R37" s="170">
        <v>1.81566E-4</v>
      </c>
      <c r="S37" s="168">
        <v>3.1082800000000003E-4</v>
      </c>
      <c r="T37" s="164">
        <v>3.19823E-4</v>
      </c>
      <c r="U37" s="162">
        <v>4.9605899999999997E-4</v>
      </c>
      <c r="V37" s="146">
        <v>2.8650799999999999E-4</v>
      </c>
      <c r="W37" s="71">
        <v>1.68206E-3</v>
      </c>
      <c r="X37" s="361">
        <v>9.9711799999999996E-3</v>
      </c>
      <c r="Y37" s="361">
        <v>1.57613E-3</v>
      </c>
      <c r="Z37" s="361">
        <v>1.2179999999999999E-3</v>
      </c>
    </row>
    <row r="38" spans="1:26" x14ac:dyDescent="0.25">
      <c r="A38" s="65">
        <v>18</v>
      </c>
      <c r="B38" s="72">
        <v>1.84897E-4</v>
      </c>
      <c r="C38" s="361">
        <v>1.06607E-4</v>
      </c>
      <c r="D38" s="80">
        <v>2.9983300000000001E-5</v>
      </c>
      <c r="E38" s="69">
        <v>3.2981700000000003E-5</v>
      </c>
      <c r="F38" s="67">
        <v>4.8639600000000001E-5</v>
      </c>
      <c r="G38" s="149">
        <v>2.9317100000000001E-5</v>
      </c>
      <c r="H38" s="151">
        <v>5.4969600000000003E-5</v>
      </c>
      <c r="I38" s="157">
        <v>6.2298900000000001E-5</v>
      </c>
      <c r="J38" s="153">
        <v>9.62801E-5</v>
      </c>
      <c r="K38" s="154">
        <v>1.04942E-4</v>
      </c>
      <c r="L38" s="78">
        <v>3.2268700000000002E-3</v>
      </c>
      <c r="M38" s="77">
        <v>4.5961099999999996E-3</v>
      </c>
      <c r="N38" s="115">
        <v>5.2860800000000003E-3</v>
      </c>
      <c r="O38" s="166">
        <v>1.3592500000000001E-4</v>
      </c>
      <c r="P38" s="160">
        <v>1.5024999999999999E-4</v>
      </c>
      <c r="Q38" s="158">
        <v>2.13215E-4</v>
      </c>
      <c r="R38" s="170">
        <v>1.4058899999999999E-4</v>
      </c>
      <c r="S38" s="168">
        <v>2.59523E-4</v>
      </c>
      <c r="T38" s="164">
        <v>2.8250999999999998E-4</v>
      </c>
      <c r="U38" s="162">
        <v>4.5641399999999998E-4</v>
      </c>
      <c r="V38" s="146">
        <v>2.4453099999999998E-4</v>
      </c>
      <c r="W38" s="71">
        <v>1.40822E-3</v>
      </c>
      <c r="X38" s="361">
        <v>9.9425299999999998E-3</v>
      </c>
      <c r="Y38" s="361">
        <v>1.5671400000000001E-3</v>
      </c>
      <c r="Z38" s="361">
        <v>1.2982899999999999E-3</v>
      </c>
    </row>
    <row r="39" spans="1:26" x14ac:dyDescent="0.25">
      <c r="A39" s="65">
        <v>18</v>
      </c>
      <c r="B39" s="72">
        <v>1.6923900000000001E-4</v>
      </c>
      <c r="C39" s="361">
        <v>1.0627400000000001E-4</v>
      </c>
      <c r="D39" s="80">
        <v>2.9650199999999999E-5</v>
      </c>
      <c r="E39" s="69">
        <v>4.1643500000000002E-5</v>
      </c>
      <c r="F39" s="67">
        <v>4.8306500000000002E-5</v>
      </c>
      <c r="G39" s="149">
        <v>3.03166E-5</v>
      </c>
      <c r="H39" s="151">
        <v>5.56359E-5</v>
      </c>
      <c r="I39" s="157">
        <v>7.2959600000000005E-5</v>
      </c>
      <c r="J39" s="153">
        <v>9.79458E-5</v>
      </c>
      <c r="K39" s="154">
        <v>1.04609E-4</v>
      </c>
      <c r="L39" s="78">
        <v>3.1615699999999998E-3</v>
      </c>
      <c r="M39" s="77">
        <v>3.4264299999999998E-3</v>
      </c>
      <c r="N39" s="115">
        <v>5.2937399999999999E-3</v>
      </c>
      <c r="O39" s="166">
        <v>1.27596E-4</v>
      </c>
      <c r="P39" s="160">
        <v>1.4391999999999999E-4</v>
      </c>
      <c r="Q39" s="158">
        <v>2.02888E-4</v>
      </c>
      <c r="R39" s="170">
        <v>1.42588E-4</v>
      </c>
      <c r="S39" s="168">
        <v>2.46863E-4</v>
      </c>
      <c r="T39" s="164">
        <v>2.7284899999999998E-4</v>
      </c>
      <c r="U39" s="162">
        <v>4.4242199999999999E-4</v>
      </c>
      <c r="V39" s="146">
        <v>2.3520299999999999E-4</v>
      </c>
      <c r="W39" s="71">
        <v>1.41255E-3</v>
      </c>
      <c r="X39" s="361">
        <v>9.9788399999999992E-3</v>
      </c>
      <c r="Y39" s="361">
        <v>1.5694699999999999E-3</v>
      </c>
      <c r="Z39" s="361">
        <v>1.21233E-3</v>
      </c>
    </row>
    <row r="40" spans="1:26" x14ac:dyDescent="0.25">
      <c r="A40" s="65">
        <v>34</v>
      </c>
      <c r="B40" s="72">
        <v>2.5575799999999998E-3</v>
      </c>
      <c r="C40" s="361">
        <v>5.7901100000000004E-4</v>
      </c>
      <c r="D40" s="79">
        <v>1.4925E-4</v>
      </c>
      <c r="E40" s="68">
        <v>1.6091E-4</v>
      </c>
      <c r="F40" s="66">
        <v>2.23542E-4</v>
      </c>
      <c r="G40" s="148">
        <v>1.31927E-4</v>
      </c>
      <c r="H40" s="150">
        <v>3.6879600000000001E-4</v>
      </c>
      <c r="I40" s="156">
        <v>4.1310499999999998E-4</v>
      </c>
      <c r="J40" s="152">
        <v>5.3137300000000002E-4</v>
      </c>
      <c r="K40" s="154">
        <v>6.7462700000000002E-4</v>
      </c>
      <c r="L40" s="78">
        <v>2.38511E-2</v>
      </c>
      <c r="M40" s="77">
        <v>2.8086400000000001E-2</v>
      </c>
      <c r="N40" s="115">
        <v>2.25559E-2</v>
      </c>
      <c r="O40" s="166">
        <v>7.3359399999999996E-4</v>
      </c>
      <c r="P40" s="160">
        <v>7.5291699999999997E-4</v>
      </c>
      <c r="Q40" s="158">
        <v>2.3160500000000001E-3</v>
      </c>
      <c r="R40" s="170">
        <v>7.0794200000000003E-4</v>
      </c>
      <c r="S40" s="168">
        <v>1.2323200000000001E-3</v>
      </c>
      <c r="T40" s="164">
        <v>1.3852300000000001E-3</v>
      </c>
      <c r="U40" s="162">
        <v>3.6673000000000001E-3</v>
      </c>
      <c r="V40" s="146">
        <v>1.3988900000000001E-3</v>
      </c>
      <c r="W40" s="71">
        <v>4.7483600000000001E-3</v>
      </c>
      <c r="X40" s="361">
        <v>0.11199099999999999</v>
      </c>
      <c r="Y40" s="361">
        <v>7.4085899999999996E-3</v>
      </c>
      <c r="Z40" s="361">
        <v>1.0353599999999999E-2</v>
      </c>
    </row>
    <row r="41" spans="1:26" x14ac:dyDescent="0.25">
      <c r="A41" s="65">
        <v>34</v>
      </c>
      <c r="B41" s="72">
        <v>2.5369199999999998E-3</v>
      </c>
      <c r="C41" s="361">
        <v>4.62409E-4</v>
      </c>
      <c r="D41" s="79">
        <v>1.6857299999999999E-4</v>
      </c>
      <c r="E41" s="68">
        <v>1.85897E-4</v>
      </c>
      <c r="F41" s="66">
        <v>2.2387500000000001E-4</v>
      </c>
      <c r="G41" s="148">
        <v>1.2992799999999999E-4</v>
      </c>
      <c r="H41" s="150">
        <v>3.00167E-4</v>
      </c>
      <c r="I41" s="156">
        <v>3.3015099999999999E-4</v>
      </c>
      <c r="J41" s="152">
        <v>4.5508199999999999E-4</v>
      </c>
      <c r="K41" s="154">
        <v>5.9400499999999999E-4</v>
      </c>
      <c r="L41" s="78">
        <v>2.3624900000000001E-2</v>
      </c>
      <c r="M41" s="77">
        <v>3.2486899999999999E-2</v>
      </c>
      <c r="N41" s="115">
        <v>2.2476599999999999E-2</v>
      </c>
      <c r="O41" s="166">
        <v>7.0227799999999997E-4</v>
      </c>
      <c r="P41" s="160">
        <v>6.4031199999999998E-4</v>
      </c>
      <c r="Q41" s="158">
        <v>2.1801300000000002E-3</v>
      </c>
      <c r="R41" s="170">
        <v>5.8434299999999997E-4</v>
      </c>
      <c r="S41" s="168">
        <v>1.1057199999999999E-3</v>
      </c>
      <c r="T41" s="164">
        <v>1.23565E-3</v>
      </c>
      <c r="U41" s="162">
        <v>3.5520299999999999E-3</v>
      </c>
      <c r="V41" s="146">
        <v>1.24898E-3</v>
      </c>
      <c r="W41" s="71">
        <v>4.7207100000000004E-3</v>
      </c>
      <c r="X41" s="361">
        <v>0.111606</v>
      </c>
      <c r="Y41" s="361">
        <v>7.3532900000000002E-3</v>
      </c>
      <c r="Z41" s="361">
        <v>9.5847299999999996E-3</v>
      </c>
    </row>
    <row r="42" spans="1:26" x14ac:dyDescent="0.25">
      <c r="A42" s="65">
        <v>34</v>
      </c>
      <c r="B42" s="72">
        <v>2.55558E-3</v>
      </c>
      <c r="C42" s="361">
        <v>4.6307599999999998E-4</v>
      </c>
      <c r="D42" s="79">
        <v>1.4958300000000001E-4</v>
      </c>
      <c r="E42" s="68">
        <v>1.6024400000000001E-4</v>
      </c>
      <c r="F42" s="66">
        <v>2.2121E-4</v>
      </c>
      <c r="G42" s="148">
        <v>1.2992799999999999E-4</v>
      </c>
      <c r="H42" s="150">
        <v>2.86175E-4</v>
      </c>
      <c r="I42" s="156">
        <v>3.3015099999999999E-4</v>
      </c>
      <c r="J42" s="152">
        <v>4.5374899999999998E-4</v>
      </c>
      <c r="K42" s="154">
        <v>5.9133899999999997E-4</v>
      </c>
      <c r="L42" s="78">
        <v>2.48075E-2</v>
      </c>
      <c r="M42" s="77">
        <v>3.2924299999999997E-2</v>
      </c>
      <c r="N42" s="115">
        <v>2.1848200000000002E-2</v>
      </c>
      <c r="O42" s="166">
        <v>6.1565899999999995E-4</v>
      </c>
      <c r="P42" s="160">
        <v>6.4031199999999998E-4</v>
      </c>
      <c r="Q42" s="158">
        <v>2.1757999999999999E-3</v>
      </c>
      <c r="R42" s="170">
        <v>5.4036799999999995E-4</v>
      </c>
      <c r="S42" s="168">
        <v>1.06408E-3</v>
      </c>
      <c r="T42" s="164">
        <v>1.24198E-3</v>
      </c>
      <c r="U42" s="162">
        <v>3.4574200000000001E-3</v>
      </c>
      <c r="V42" s="146">
        <v>1.20966E-3</v>
      </c>
      <c r="W42" s="71">
        <v>4.7327000000000003E-3</v>
      </c>
      <c r="X42" s="361">
        <v>0.110681</v>
      </c>
      <c r="Y42" s="361">
        <v>7.3639500000000002E-3</v>
      </c>
      <c r="Z42" s="361">
        <v>9.5814000000000003E-3</v>
      </c>
    </row>
    <row r="43" spans="1:26" x14ac:dyDescent="0.25">
      <c r="A43" s="65">
        <v>66</v>
      </c>
      <c r="B43" s="72">
        <v>3.7911899999999998E-2</v>
      </c>
      <c r="C43" s="361">
        <v>2.9949999999999998E-3</v>
      </c>
      <c r="D43" s="79">
        <v>9.4114299999999997E-4</v>
      </c>
      <c r="E43" s="68">
        <v>1.11871E-3</v>
      </c>
      <c r="F43" s="66">
        <v>1.27896E-3</v>
      </c>
      <c r="G43" s="148">
        <v>9.5913599999999997E-4</v>
      </c>
      <c r="H43" s="150">
        <v>2.0368700000000001E-3</v>
      </c>
      <c r="I43" s="156">
        <v>2.66453E-3</v>
      </c>
      <c r="J43" s="152">
        <v>3.0269899999999998E-3</v>
      </c>
      <c r="K43" s="154">
        <v>4.2166699999999996E-3</v>
      </c>
      <c r="L43" s="78">
        <v>0.22850699999999999</v>
      </c>
      <c r="M43" s="77">
        <v>0.245117</v>
      </c>
      <c r="N43" s="115">
        <v>0.21151300000000001</v>
      </c>
      <c r="O43" s="166">
        <v>3.4454300000000002E-3</v>
      </c>
      <c r="P43" s="160">
        <v>3.74859E-3</v>
      </c>
      <c r="Q43" s="158">
        <v>3.2220800000000001E-2</v>
      </c>
      <c r="R43" s="170">
        <v>3.5477E-3</v>
      </c>
      <c r="S43" s="168">
        <v>5.4223300000000004E-3</v>
      </c>
      <c r="T43" s="164">
        <v>7.23999E-3</v>
      </c>
      <c r="U43" s="162">
        <v>4.10576E-2</v>
      </c>
      <c r="V43" s="146">
        <v>6.9968000000000001E-3</v>
      </c>
      <c r="W43" s="71">
        <v>2.3534200000000002E-2</v>
      </c>
      <c r="X43" s="361">
        <v>1.5853299999999999</v>
      </c>
      <c r="Y43" s="361">
        <v>4.0911799999999998E-2</v>
      </c>
      <c r="Z43" s="361">
        <v>8.2233100000000003E-2</v>
      </c>
    </row>
    <row r="44" spans="1:26" x14ac:dyDescent="0.25">
      <c r="A44" s="65">
        <v>66</v>
      </c>
      <c r="B44" s="72">
        <v>3.7841300000000001E-2</v>
      </c>
      <c r="C44" s="361">
        <v>2.9979999999999998E-3</v>
      </c>
      <c r="D44" s="79">
        <v>9.4081000000000004E-4</v>
      </c>
      <c r="E44" s="68">
        <v>1.1197100000000001E-3</v>
      </c>
      <c r="F44" s="66">
        <v>1.2809500000000001E-3</v>
      </c>
      <c r="G44" s="148">
        <v>9.5847E-4</v>
      </c>
      <c r="H44" s="150">
        <v>1.7576899999999999E-3</v>
      </c>
      <c r="I44" s="156">
        <v>2.3317099999999999E-3</v>
      </c>
      <c r="J44" s="152">
        <v>2.73515E-3</v>
      </c>
      <c r="K44" s="154">
        <v>3.86053E-3</v>
      </c>
      <c r="L44" s="78">
        <v>0.22428300000000001</v>
      </c>
      <c r="M44" s="77">
        <v>0.21854299999999999</v>
      </c>
      <c r="N44" s="115">
        <v>0.211117</v>
      </c>
      <c r="O44" s="166">
        <v>2.9836799999999998E-3</v>
      </c>
      <c r="P44" s="160">
        <v>3.4147800000000001E-3</v>
      </c>
      <c r="Q44" s="158">
        <v>3.2018600000000001E-2</v>
      </c>
      <c r="R44" s="170">
        <v>3.2461999999999999E-3</v>
      </c>
      <c r="S44" s="168">
        <v>5.0618700000000004E-3</v>
      </c>
      <c r="T44" s="164">
        <v>6.9218400000000003E-3</v>
      </c>
      <c r="U44" s="162">
        <v>4.0770399999999998E-2</v>
      </c>
      <c r="V44" s="146">
        <v>6.6663099999999999E-3</v>
      </c>
      <c r="W44" s="71">
        <v>2.3529899999999999E-2</v>
      </c>
      <c r="X44" s="361">
        <v>1.58371</v>
      </c>
      <c r="Y44" s="361">
        <v>4.0882500000000002E-2</v>
      </c>
      <c r="Z44" s="361">
        <v>8.2530599999999996E-2</v>
      </c>
    </row>
    <row r="45" spans="1:26" x14ac:dyDescent="0.25">
      <c r="A45" s="65">
        <v>66</v>
      </c>
      <c r="B45" s="72">
        <v>3.7904599999999997E-2</v>
      </c>
      <c r="C45" s="361">
        <v>3.0109899999999998E-3</v>
      </c>
      <c r="D45" s="79">
        <v>9.5147099999999996E-4</v>
      </c>
      <c r="E45" s="68">
        <v>1.1163799999999999E-3</v>
      </c>
      <c r="F45" s="66">
        <v>1.28762E-3</v>
      </c>
      <c r="G45" s="148">
        <v>1.02143E-3</v>
      </c>
      <c r="H45" s="150">
        <v>1.66475E-3</v>
      </c>
      <c r="I45" s="156">
        <v>2.35703E-3</v>
      </c>
      <c r="J45" s="152">
        <v>2.75881E-3</v>
      </c>
      <c r="K45" s="154">
        <v>3.8138899999999999E-3</v>
      </c>
      <c r="L45" s="78">
        <v>0.222634</v>
      </c>
      <c r="M45" s="77">
        <v>0.217228</v>
      </c>
      <c r="N45" s="115">
        <v>0.210949</v>
      </c>
      <c r="O45" s="166">
        <v>3.0639700000000001E-3</v>
      </c>
      <c r="P45" s="160">
        <v>3.4630799999999999E-3</v>
      </c>
      <c r="Q45" s="158">
        <v>3.2137899999999997E-2</v>
      </c>
      <c r="R45" s="170">
        <v>3.33016E-3</v>
      </c>
      <c r="S45" s="168">
        <v>5.0295499999999998E-3</v>
      </c>
      <c r="T45" s="164">
        <v>7.0707499999999998E-3</v>
      </c>
      <c r="U45" s="162">
        <v>4.0962999999999999E-2</v>
      </c>
      <c r="V45" s="146">
        <v>6.6456600000000003E-3</v>
      </c>
      <c r="W45" s="71">
        <v>2.34889E-2</v>
      </c>
      <c r="X45" s="361">
        <v>1.58287</v>
      </c>
      <c r="Y45" s="361">
        <v>4.0970100000000002E-2</v>
      </c>
      <c r="Z45" s="361">
        <v>8.2421700000000001E-2</v>
      </c>
    </row>
    <row r="46" spans="1:26" x14ac:dyDescent="0.25">
      <c r="A46" s="65">
        <v>130</v>
      </c>
      <c r="B46" s="72">
        <v>0.62611499999999998</v>
      </c>
      <c r="C46" s="361">
        <v>1.48261E-2</v>
      </c>
      <c r="D46" s="79">
        <v>6.5806700000000003E-3</v>
      </c>
      <c r="E46" s="68">
        <v>9.3861099999999996E-3</v>
      </c>
      <c r="F46" s="66">
        <v>8.7504699999999998E-3</v>
      </c>
      <c r="G46" s="148">
        <v>8.0938499999999997E-3</v>
      </c>
      <c r="H46" s="150">
        <v>1.14833E-2</v>
      </c>
      <c r="I46" s="156">
        <v>2.45597E-2</v>
      </c>
      <c r="J46" s="152">
        <v>2.2833699999999998E-2</v>
      </c>
      <c r="K46" s="154">
        <v>4.1806500000000003E-2</v>
      </c>
      <c r="L46" s="78">
        <v>1.7339599999999999</v>
      </c>
      <c r="M46" s="77">
        <v>1.67605</v>
      </c>
      <c r="N46" s="115">
        <v>1.8048900000000001</v>
      </c>
      <c r="O46" s="166">
        <v>2.1165E-2</v>
      </c>
      <c r="P46" s="160">
        <v>2.3643600000000001E-2</v>
      </c>
      <c r="Q46" s="158">
        <v>0.53973899999999997</v>
      </c>
      <c r="R46" s="170">
        <v>2.73739E-2</v>
      </c>
      <c r="S46" s="168">
        <v>2.7102999999999999E-2</v>
      </c>
      <c r="T46" s="164">
        <v>4.5195300000000001E-2</v>
      </c>
      <c r="U46" s="162">
        <v>0.78706600000000004</v>
      </c>
      <c r="V46" s="146">
        <v>3.7502899999999999E-2</v>
      </c>
      <c r="W46" s="71">
        <v>0.13367799999999999</v>
      </c>
      <c r="X46" s="361">
        <v>24.4832</v>
      </c>
      <c r="Y46" s="361">
        <v>0.25568400000000002</v>
      </c>
      <c r="Z46" s="361">
        <v>0.77786500000000003</v>
      </c>
    </row>
    <row r="47" spans="1:26" x14ac:dyDescent="0.25">
      <c r="A47" s="65">
        <v>130</v>
      </c>
      <c r="B47" s="72">
        <v>0.62273999999999996</v>
      </c>
      <c r="C47" s="361">
        <v>1.47551E-2</v>
      </c>
      <c r="D47" s="79">
        <v>6.0442999999999998E-3</v>
      </c>
      <c r="E47" s="68">
        <v>9.3364699999999995E-3</v>
      </c>
      <c r="F47" s="66">
        <v>8.7448000000000005E-3</v>
      </c>
      <c r="G47" s="148">
        <v>7.8329999999999997E-3</v>
      </c>
      <c r="H47" s="150">
        <v>1.0384600000000001E-2</v>
      </c>
      <c r="I47" s="156">
        <v>2.31062E-2</v>
      </c>
      <c r="J47" s="152">
        <v>2.1523400000000002E-2</v>
      </c>
      <c r="K47" s="154">
        <v>4.0244099999999998E-2</v>
      </c>
      <c r="L47" s="78">
        <v>1.7009099999999999</v>
      </c>
      <c r="M47" s="77">
        <v>1.6673899999999999</v>
      </c>
      <c r="N47" s="115">
        <v>1.8105199999999999</v>
      </c>
      <c r="O47" s="166">
        <v>1.9755399999999999E-2</v>
      </c>
      <c r="P47" s="160">
        <v>2.2695099999999999E-2</v>
      </c>
      <c r="Q47" s="158">
        <v>0.53700999999999999</v>
      </c>
      <c r="R47" s="170">
        <v>2.6229499999999999E-2</v>
      </c>
      <c r="S47" s="168">
        <v>2.5937000000000002E-2</v>
      </c>
      <c r="T47" s="164">
        <v>4.3760100000000003E-2</v>
      </c>
      <c r="U47" s="162">
        <v>0.78299300000000005</v>
      </c>
      <c r="V47" s="146">
        <v>3.58775E-2</v>
      </c>
      <c r="W47" s="71">
        <v>0.130248</v>
      </c>
      <c r="X47" s="361">
        <v>24.403700000000001</v>
      </c>
      <c r="Y47" s="361">
        <v>0.25540800000000002</v>
      </c>
      <c r="Z47" s="361">
        <v>0.777756</v>
      </c>
    </row>
    <row r="48" spans="1:26" x14ac:dyDescent="0.25">
      <c r="A48" s="65">
        <v>130</v>
      </c>
      <c r="B48" s="72">
        <v>0.62327299999999997</v>
      </c>
      <c r="C48" s="361">
        <v>1.4581200000000001E-2</v>
      </c>
      <c r="D48" s="79">
        <v>6.2954999999999999E-3</v>
      </c>
      <c r="E48" s="68">
        <v>9.3268099999999996E-3</v>
      </c>
      <c r="F48" s="66">
        <v>8.7754500000000006E-3</v>
      </c>
      <c r="G48" s="148">
        <v>7.8693099999999992E-3</v>
      </c>
      <c r="H48" s="150">
        <v>1.031E-2</v>
      </c>
      <c r="I48" s="156">
        <v>2.3080199999999999E-2</v>
      </c>
      <c r="J48" s="152">
        <v>2.16107E-2</v>
      </c>
      <c r="K48" s="154">
        <v>4.0141099999999999E-2</v>
      </c>
      <c r="L48" s="78">
        <v>1.7009700000000001</v>
      </c>
      <c r="M48" s="77">
        <v>1.6536999999999999</v>
      </c>
      <c r="N48" s="115">
        <v>1.8098799999999999</v>
      </c>
      <c r="O48" s="166">
        <v>1.9616499999999999E-2</v>
      </c>
      <c r="P48" s="160">
        <v>2.2565200000000001E-2</v>
      </c>
      <c r="Q48" s="158">
        <v>0.53647</v>
      </c>
      <c r="R48" s="170">
        <v>2.6230199999999999E-2</v>
      </c>
      <c r="S48" s="168">
        <v>2.5588799999999998E-2</v>
      </c>
      <c r="T48" s="164">
        <v>4.4316800000000003E-2</v>
      </c>
      <c r="U48" s="162">
        <v>0.78270399999999996</v>
      </c>
      <c r="V48" s="146">
        <v>3.6089000000000003E-2</v>
      </c>
      <c r="W48" s="71">
        <v>0.13069</v>
      </c>
      <c r="X48" s="361">
        <v>24.406300000000002</v>
      </c>
      <c r="Y48" s="361">
        <v>0.25603799999999999</v>
      </c>
      <c r="Z48" s="361">
        <v>0.77820500000000004</v>
      </c>
    </row>
    <row r="49" spans="1:26" x14ac:dyDescent="0.25">
      <c r="A49" s="65">
        <v>258</v>
      </c>
      <c r="B49" s="72">
        <v>10.0288</v>
      </c>
      <c r="C49" s="361">
        <v>0.12726100000000001</v>
      </c>
      <c r="D49" s="79">
        <v>4.4419300000000002E-2</v>
      </c>
      <c r="E49" s="68">
        <v>5.7556000000000003E-2</v>
      </c>
      <c r="F49" s="66">
        <v>5.3997299999999998E-2</v>
      </c>
      <c r="G49" s="148">
        <v>6.5935499999999994E-2</v>
      </c>
      <c r="H49" s="150">
        <v>7.5117799999999998E-2</v>
      </c>
      <c r="I49" s="156">
        <v>0.15313099999999999</v>
      </c>
      <c r="J49" s="152">
        <v>0.14505899999999999</v>
      </c>
      <c r="K49" s="154">
        <v>0.34204800000000002</v>
      </c>
      <c r="L49" s="78">
        <v>14.6683</v>
      </c>
      <c r="M49" s="77">
        <v>13.736599999999999</v>
      </c>
      <c r="N49" s="115">
        <v>16.500800000000002</v>
      </c>
      <c r="O49" s="166">
        <v>0.164298</v>
      </c>
      <c r="P49" s="160">
        <v>0.18118300000000001</v>
      </c>
      <c r="Q49" s="158">
        <v>9.2971199999999996</v>
      </c>
      <c r="R49" s="170">
        <v>0.348495</v>
      </c>
      <c r="S49" s="168">
        <v>0.14660999999999999</v>
      </c>
      <c r="T49" s="164">
        <v>0.299454</v>
      </c>
      <c r="U49" s="162">
        <v>13.388</v>
      </c>
      <c r="V49" s="146">
        <v>0.23236599999999999</v>
      </c>
      <c r="W49" s="71">
        <v>0.87187999999999999</v>
      </c>
      <c r="Y49" s="361">
        <v>1.7507200000000001</v>
      </c>
      <c r="Z49" s="361">
        <v>8.3331900000000001</v>
      </c>
    </row>
    <row r="50" spans="1:26" x14ac:dyDescent="0.25">
      <c r="A50" s="65">
        <v>258</v>
      </c>
      <c r="B50" s="72">
        <v>10.034599999999999</v>
      </c>
      <c r="C50" s="361">
        <v>0.128945</v>
      </c>
      <c r="D50" s="79">
        <v>4.4366700000000002E-2</v>
      </c>
      <c r="E50" s="68">
        <v>5.7649600000000002E-2</v>
      </c>
      <c r="F50" s="66">
        <v>5.3850000000000002E-2</v>
      </c>
      <c r="G50" s="148">
        <v>6.6375600000000007E-2</v>
      </c>
      <c r="H50" s="150">
        <v>6.9677799999999998E-2</v>
      </c>
      <c r="I50" s="156">
        <v>0.14773</v>
      </c>
      <c r="J50" s="152">
        <v>0.14117299999999999</v>
      </c>
      <c r="K50" s="154">
        <v>0.34217599999999998</v>
      </c>
      <c r="L50" s="78">
        <v>14.7339</v>
      </c>
      <c r="M50" s="77">
        <v>13.784800000000001</v>
      </c>
      <c r="N50" s="115">
        <v>16.542400000000001</v>
      </c>
      <c r="O50" s="166">
        <v>0.16151699999999999</v>
      </c>
      <c r="P50" s="160">
        <v>0.17745</v>
      </c>
      <c r="Q50" s="158">
        <v>9.2702100000000005</v>
      </c>
      <c r="R50" s="170">
        <v>0.342617</v>
      </c>
      <c r="S50" s="168">
        <v>0.14035500000000001</v>
      </c>
      <c r="T50" s="164">
        <v>0.28183200000000003</v>
      </c>
      <c r="U50" s="162">
        <v>13.418200000000001</v>
      </c>
      <c r="V50" s="146">
        <v>0.226385</v>
      </c>
      <c r="W50" s="71">
        <v>0.85499800000000004</v>
      </c>
      <c r="Y50" s="361">
        <v>1.75309</v>
      </c>
      <c r="Z50" s="361">
        <v>8.3182100000000005</v>
      </c>
    </row>
    <row r="51" spans="1:26" x14ac:dyDescent="0.25">
      <c r="A51" s="65">
        <v>258</v>
      </c>
      <c r="B51" s="72">
        <v>10.063000000000001</v>
      </c>
      <c r="C51" s="361">
        <v>0.128326</v>
      </c>
      <c r="D51" s="79">
        <v>4.2120900000000003E-2</v>
      </c>
      <c r="E51" s="68">
        <v>5.6221399999999998E-2</v>
      </c>
      <c r="F51" s="66">
        <v>5.2965199999999997E-2</v>
      </c>
      <c r="G51" s="148">
        <v>6.4952399999999993E-2</v>
      </c>
      <c r="H51" s="150">
        <v>6.9830400000000001E-2</v>
      </c>
      <c r="I51" s="156">
        <v>0.14296500000000001</v>
      </c>
      <c r="J51" s="152">
        <v>0.14136799999999999</v>
      </c>
      <c r="K51" s="154">
        <v>0.34148899999999999</v>
      </c>
      <c r="L51" s="78">
        <v>14.7415</v>
      </c>
      <c r="M51" s="77">
        <v>13.819699999999999</v>
      </c>
      <c r="N51" s="115">
        <v>16.519300000000001</v>
      </c>
      <c r="O51" s="166">
        <v>0.15942899999999999</v>
      </c>
      <c r="P51" s="160">
        <v>0.176395</v>
      </c>
      <c r="Q51" s="158">
        <v>9.2062600000000003</v>
      </c>
      <c r="R51" s="170">
        <v>0.34060600000000002</v>
      </c>
      <c r="S51" s="168">
        <v>0.13495199999999999</v>
      </c>
      <c r="T51" s="164">
        <v>0.27935700000000002</v>
      </c>
      <c r="U51" s="162">
        <v>13.357799999999999</v>
      </c>
      <c r="V51" s="146">
        <v>0.226328</v>
      </c>
      <c r="W51" s="71">
        <v>0.84179899999999996</v>
      </c>
      <c r="Y51" s="361">
        <v>1.75024</v>
      </c>
      <c r="Z51" s="361">
        <v>8.3062900000000006</v>
      </c>
    </row>
    <row r="52" spans="1:26" x14ac:dyDescent="0.25">
      <c r="A52" s="65">
        <v>514</v>
      </c>
      <c r="B52" s="72">
        <v>187.24299999999999</v>
      </c>
      <c r="C52" s="361">
        <v>1.3994200000000001</v>
      </c>
      <c r="D52" s="79">
        <v>0.31344499999999997</v>
      </c>
      <c r="E52" s="68">
        <v>0.59943800000000003</v>
      </c>
      <c r="F52" s="66">
        <v>0.44198100000000001</v>
      </c>
      <c r="G52" s="148">
        <v>0.78584299999999996</v>
      </c>
      <c r="H52" s="150">
        <v>0.51360099999999997</v>
      </c>
      <c r="I52" s="156">
        <v>1.5541199999999999</v>
      </c>
      <c r="J52" s="152">
        <v>1.1702300000000001</v>
      </c>
      <c r="K52" s="154">
        <v>4.0232299999999999</v>
      </c>
      <c r="M52" s="75"/>
      <c r="O52" s="166">
        <v>1.6635899999999999</v>
      </c>
      <c r="P52" s="160">
        <v>1.97519</v>
      </c>
      <c r="Q52" s="158">
        <v>199.636</v>
      </c>
      <c r="R52" s="170">
        <v>10.2125</v>
      </c>
      <c r="S52" s="168">
        <v>1.0131399999999999</v>
      </c>
      <c r="T52" s="164">
        <v>3.2787799999999998</v>
      </c>
      <c r="U52" s="162">
        <v>279.738</v>
      </c>
      <c r="V52" s="146">
        <v>2.1721300000000001</v>
      </c>
      <c r="W52" s="71">
        <v>9.6368500000000008</v>
      </c>
      <c r="Y52" s="361">
        <v>13.355600000000001</v>
      </c>
      <c r="Z52" s="361">
        <v>95.869799999999998</v>
      </c>
    </row>
    <row r="53" spans="1:26" x14ac:dyDescent="0.25">
      <c r="A53" s="65">
        <v>514</v>
      </c>
      <c r="B53" s="72">
        <v>187.59</v>
      </c>
      <c r="C53" s="361">
        <v>1.36287</v>
      </c>
      <c r="D53" s="79">
        <v>0.30590800000000001</v>
      </c>
      <c r="E53" s="68">
        <v>0.59113300000000002</v>
      </c>
      <c r="F53" s="66">
        <v>0.44332899999999997</v>
      </c>
      <c r="G53" s="148">
        <v>0.79043399999999997</v>
      </c>
      <c r="H53" s="150">
        <v>0.49295899999999998</v>
      </c>
      <c r="I53" s="156">
        <v>1.54162</v>
      </c>
      <c r="J53" s="152">
        <v>1.13809</v>
      </c>
      <c r="K53" s="154">
        <v>4.1067</v>
      </c>
      <c r="M53" s="75"/>
      <c r="O53" s="166">
        <v>1.59259</v>
      </c>
      <c r="P53" s="160">
        <v>1.9089499999999999</v>
      </c>
      <c r="Q53" s="158">
        <v>199.39099999999999</v>
      </c>
      <c r="R53" s="170">
        <v>10.207700000000001</v>
      </c>
      <c r="S53" s="168">
        <v>1.0024500000000001</v>
      </c>
      <c r="T53" s="164">
        <v>3.26085</v>
      </c>
      <c r="U53" s="162">
        <v>281.52100000000002</v>
      </c>
      <c r="V53" s="146">
        <v>2.1630099999999999</v>
      </c>
      <c r="W53" s="71">
        <v>9.8993099999999998</v>
      </c>
      <c r="Y53" s="361">
        <v>13.3535</v>
      </c>
      <c r="Z53" s="361">
        <v>95.339500000000001</v>
      </c>
    </row>
    <row r="54" spans="1:26" x14ac:dyDescent="0.25">
      <c r="A54" s="65">
        <v>514</v>
      </c>
      <c r="B54" s="72">
        <v>188.02799999999999</v>
      </c>
      <c r="C54" s="361">
        <v>1.36199</v>
      </c>
      <c r="D54" s="79">
        <v>0.305504</v>
      </c>
      <c r="E54" s="68">
        <v>0.58447400000000005</v>
      </c>
      <c r="F54" s="66">
        <v>0.43940699999999999</v>
      </c>
      <c r="G54" s="148">
        <v>0.78895800000000005</v>
      </c>
      <c r="H54" s="150">
        <v>0.49311300000000002</v>
      </c>
      <c r="I54" s="156">
        <v>1.5395399999999999</v>
      </c>
      <c r="J54" s="152">
        <v>1.14724</v>
      </c>
      <c r="K54" s="154">
        <v>4.1950799999999999</v>
      </c>
      <c r="M54" s="75"/>
      <c r="O54" s="166">
        <v>1.56341</v>
      </c>
      <c r="P54" s="160">
        <v>1.9276199999999999</v>
      </c>
      <c r="Q54" s="158">
        <v>200.36199999999999</v>
      </c>
      <c r="R54" s="170">
        <v>10.453200000000001</v>
      </c>
      <c r="S54" s="168">
        <v>1.01841</v>
      </c>
      <c r="T54" s="164">
        <v>3.23258</v>
      </c>
      <c r="U54" s="162">
        <v>280.17599999999999</v>
      </c>
      <c r="V54" s="146">
        <v>2.1535199999999999</v>
      </c>
      <c r="W54" s="71">
        <v>9.68093</v>
      </c>
      <c r="Y54" s="361">
        <v>13.372199999999999</v>
      </c>
      <c r="Z54" s="361">
        <v>95.753900000000002</v>
      </c>
    </row>
    <row r="55" spans="1:26" x14ac:dyDescent="0.25">
      <c r="A55" s="65">
        <v>1026</v>
      </c>
      <c r="C55" s="361">
        <v>16.691500000000001</v>
      </c>
      <c r="D55" s="79">
        <v>2.4788399999999999</v>
      </c>
      <c r="E55" s="68">
        <v>6.1296900000000001</v>
      </c>
      <c r="F55" s="66">
        <v>5.0617400000000004</v>
      </c>
      <c r="G55" s="148">
        <v>13.3255</v>
      </c>
      <c r="H55" s="150">
        <v>3.5783800000000001</v>
      </c>
      <c r="I55" s="156">
        <v>20.7944</v>
      </c>
      <c r="J55" s="152">
        <v>16.320799999999998</v>
      </c>
      <c r="K55" s="154">
        <v>72.736500000000007</v>
      </c>
      <c r="M55" s="75"/>
      <c r="O55" s="166">
        <v>20.270900000000001</v>
      </c>
      <c r="P55" s="160">
        <v>22.686699999999998</v>
      </c>
      <c r="Q55" s="74"/>
      <c r="S55" s="168">
        <v>11.082100000000001</v>
      </c>
      <c r="T55" s="164">
        <v>29.687999999999999</v>
      </c>
      <c r="U55" s="76"/>
      <c r="V55" s="146">
        <v>22.488099999999999</v>
      </c>
      <c r="W55" s="71">
        <v>104.602</v>
      </c>
      <c r="Y55" s="361">
        <v>101.658</v>
      </c>
    </row>
    <row r="56" spans="1:26" x14ac:dyDescent="0.25">
      <c r="A56" s="65">
        <v>1026</v>
      </c>
      <c r="C56" s="361">
        <v>15.553100000000001</v>
      </c>
      <c r="D56" s="79">
        <v>2.3905699999999999</v>
      </c>
      <c r="E56" s="68">
        <v>6.1054300000000001</v>
      </c>
      <c r="F56" s="66">
        <v>5.0457799999999997</v>
      </c>
      <c r="G56" s="148">
        <v>13.2013</v>
      </c>
      <c r="H56" s="150">
        <v>3.4727199999999998</v>
      </c>
      <c r="I56" s="156">
        <v>20.884799999999998</v>
      </c>
      <c r="J56" s="152">
        <v>16.327200000000001</v>
      </c>
      <c r="K56" s="154">
        <v>73.462500000000006</v>
      </c>
      <c r="M56" s="75"/>
      <c r="O56" s="166">
        <v>20.177600000000002</v>
      </c>
      <c r="P56" s="160">
        <v>22.607399999999998</v>
      </c>
      <c r="Q56" s="74"/>
      <c r="S56" s="168">
        <v>10.818099999999999</v>
      </c>
      <c r="T56" s="164">
        <v>29.741399999999999</v>
      </c>
      <c r="U56" s="76"/>
      <c r="V56" s="146">
        <v>22.4969</v>
      </c>
      <c r="W56" s="71">
        <v>105.77</v>
      </c>
      <c r="Y56" s="361">
        <v>101.56100000000001</v>
      </c>
    </row>
    <row r="57" spans="1:26" x14ac:dyDescent="0.25">
      <c r="A57" s="65">
        <v>1026</v>
      </c>
      <c r="C57" s="361">
        <v>14.924300000000001</v>
      </c>
      <c r="D57" s="79">
        <v>2.3940299999999999</v>
      </c>
      <c r="E57" s="68">
        <v>6.1131399999999996</v>
      </c>
      <c r="F57" s="66">
        <v>5.03566</v>
      </c>
      <c r="G57" s="148">
        <v>13.2719</v>
      </c>
      <c r="H57" s="150">
        <v>3.4894099999999999</v>
      </c>
      <c r="I57" s="156">
        <v>20.890799999999999</v>
      </c>
      <c r="J57" s="152">
        <v>16.3416</v>
      </c>
      <c r="K57" s="154">
        <v>73.886300000000006</v>
      </c>
      <c r="M57" s="75"/>
      <c r="O57" s="166">
        <v>20.248999999999999</v>
      </c>
      <c r="P57" s="160">
        <v>22.4634</v>
      </c>
      <c r="Q57" s="74"/>
      <c r="S57" s="168">
        <v>10.835900000000001</v>
      </c>
      <c r="T57" s="164">
        <v>29.718699999999998</v>
      </c>
      <c r="U57" s="76"/>
      <c r="V57" s="146">
        <v>22.408999999999999</v>
      </c>
      <c r="W57" s="71">
        <v>101.51</v>
      </c>
      <c r="Y57" s="361">
        <v>101.64</v>
      </c>
    </row>
    <row r="58" spans="1:26" x14ac:dyDescent="0.25">
      <c r="A58" s="65">
        <v>2050</v>
      </c>
      <c r="C58" s="361">
        <v>214.89699999999999</v>
      </c>
      <c r="D58" s="79">
        <v>16.614999999999998</v>
      </c>
      <c r="E58" s="68">
        <v>51.084200000000003</v>
      </c>
      <c r="F58" s="66">
        <v>39.1312</v>
      </c>
      <c r="G58" s="148">
        <v>147.88800000000001</v>
      </c>
      <c r="H58" s="150">
        <v>24.447500000000002</v>
      </c>
      <c r="I58" s="156">
        <v>178.24</v>
      </c>
      <c r="J58" s="152">
        <v>127.569</v>
      </c>
      <c r="M58" s="75"/>
      <c r="O58" s="166">
        <v>204.959</v>
      </c>
      <c r="P58" s="160">
        <v>222.28299999999999</v>
      </c>
      <c r="Q58" s="74"/>
      <c r="S58" s="168">
        <v>101.477</v>
      </c>
      <c r="T58" s="164">
        <v>258.22399999999999</v>
      </c>
      <c r="U58" s="76"/>
      <c r="V58" s="146">
        <v>194.85499999999999</v>
      </c>
    </row>
    <row r="59" spans="1:26" x14ac:dyDescent="0.25">
      <c r="A59" s="65">
        <v>2050</v>
      </c>
      <c r="C59" s="361">
        <v>219.501</v>
      </c>
      <c r="D59" s="79">
        <v>16.610099999999999</v>
      </c>
      <c r="E59" s="68">
        <v>51.377299999999998</v>
      </c>
      <c r="F59" s="66">
        <v>39.438200000000002</v>
      </c>
      <c r="G59" s="148">
        <v>149.20500000000001</v>
      </c>
      <c r="H59" s="150">
        <v>24.016500000000001</v>
      </c>
      <c r="I59" s="156">
        <v>179.11799999999999</v>
      </c>
      <c r="J59" s="152">
        <v>127.86</v>
      </c>
      <c r="M59" s="75"/>
      <c r="O59" s="166">
        <v>204.26</v>
      </c>
      <c r="P59" s="160">
        <v>222.58199999999999</v>
      </c>
      <c r="Q59" s="74"/>
      <c r="S59" s="168">
        <v>100.697</v>
      </c>
      <c r="T59" s="164">
        <v>259.11399999999998</v>
      </c>
      <c r="U59" s="76"/>
      <c r="V59" s="146">
        <v>194.417</v>
      </c>
    </row>
    <row r="60" spans="1:26" x14ac:dyDescent="0.25">
      <c r="A60" s="65">
        <v>2050</v>
      </c>
      <c r="C60" s="361">
        <v>217.83699999999999</v>
      </c>
      <c r="D60" s="79">
        <v>16.6252</v>
      </c>
      <c r="E60" s="68">
        <v>51.3155</v>
      </c>
      <c r="F60" s="66">
        <v>39.298200000000001</v>
      </c>
      <c r="G60" s="148">
        <v>148.244</v>
      </c>
      <c r="H60" s="150">
        <v>23.964200000000002</v>
      </c>
      <c r="I60" s="156">
        <v>179.21799999999999</v>
      </c>
      <c r="J60" s="152">
        <v>128.05099999999999</v>
      </c>
      <c r="M60" s="75"/>
      <c r="O60" s="166">
        <v>203.83500000000001</v>
      </c>
      <c r="P60" s="160">
        <v>221.93700000000001</v>
      </c>
      <c r="Q60" s="74"/>
      <c r="S60" s="168">
        <v>100.53</v>
      </c>
      <c r="T60" s="164">
        <v>259.49799999999999</v>
      </c>
      <c r="U60" s="76"/>
      <c r="V60" s="146">
        <v>194.423</v>
      </c>
    </row>
    <row r="61" spans="1:26" x14ac:dyDescent="0.25">
      <c r="A61" s="70">
        <v>4098</v>
      </c>
      <c r="D61" s="79">
        <v>145.08699999999999</v>
      </c>
      <c r="H61" s="150">
        <v>199.10900000000001</v>
      </c>
    </row>
    <row r="62" spans="1:26" x14ac:dyDescent="0.25">
      <c r="A62" s="70">
        <v>4098</v>
      </c>
      <c r="D62" s="79">
        <v>145.09700000000001</v>
      </c>
      <c r="H62" s="150">
        <v>197.727</v>
      </c>
    </row>
    <row r="63" spans="1:26" x14ac:dyDescent="0.25">
      <c r="A63" s="70">
        <v>4098</v>
      </c>
      <c r="D63" s="79">
        <v>145.01900000000001</v>
      </c>
      <c r="H63" s="150">
        <v>197.18899999999999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3"/>
  <sheetViews>
    <sheetView topLeftCell="K8" workbookViewId="0">
      <selection activeCell="AF26" sqref="AF26"/>
    </sheetView>
  </sheetViews>
  <sheetFormatPr defaultRowHeight="15" x14ac:dyDescent="0.25"/>
  <cols>
    <col min="4" max="4" width="10" bestFit="1" customWidth="1"/>
    <col min="13" max="13" width="12" bestFit="1" customWidth="1"/>
  </cols>
  <sheetData>
    <row r="1" spans="1:43" x14ac:dyDescent="0.25">
      <c r="A1" t="str">
        <f>A30</f>
        <v>n</v>
      </c>
      <c r="B1" t="s">
        <v>19</v>
      </c>
      <c r="C1" s="108" t="s">
        <v>39</v>
      </c>
      <c r="F1" t="s">
        <v>20</v>
      </c>
      <c r="G1" s="361" t="str">
        <f t="shared" ref="G1" si="0">B30</f>
        <v>EK</v>
      </c>
      <c r="H1" s="361" t="str">
        <f t="shared" ref="H1" si="1">C30</f>
        <v>Dinic</v>
      </c>
      <c r="I1" s="6" t="str">
        <f t="shared" ref="I1" si="2">D30</f>
        <v>GT</v>
      </c>
      <c r="J1" s="361" t="str">
        <f t="shared" ref="J1" si="3">E30</f>
        <v>GT GRC</v>
      </c>
      <c r="K1" s="361" t="str">
        <f t="shared" ref="K1" si="4">F30</f>
        <v>GT GRP</v>
      </c>
      <c r="L1" s="361" t="str">
        <f t="shared" ref="L1" si="5">G30</f>
        <v>GT GRN</v>
      </c>
      <c r="M1" s="361" t="str">
        <f t="shared" ref="M1" si="6">H30</f>
        <v>GT D</v>
      </c>
      <c r="N1" s="361" t="str">
        <f t="shared" ref="N1" si="7">I30</f>
        <v>GT D GRC</v>
      </c>
      <c r="O1" s="361" t="str">
        <f t="shared" ref="O1" si="8">J30</f>
        <v>GT D GRP</v>
      </c>
      <c r="P1" s="361" t="str">
        <f t="shared" ref="P1" si="9">K30</f>
        <v>GT D GRN</v>
      </c>
      <c r="Q1" s="361" t="str">
        <f t="shared" ref="Q1" si="10">L30</f>
        <v>KR</v>
      </c>
      <c r="R1" s="361" t="str">
        <f t="shared" ref="R1" si="11">M30</f>
        <v>KR GRC</v>
      </c>
      <c r="S1" s="361" t="str">
        <f t="shared" ref="S1" si="12">N30</f>
        <v>KR GRP</v>
      </c>
      <c r="T1" s="361" t="str">
        <f t="shared" ref="T1" si="13">O30</f>
        <v>KR LM</v>
      </c>
      <c r="U1" s="361" t="str">
        <f t="shared" ref="U1" si="14">P30</f>
        <v>KR LM GRC</v>
      </c>
      <c r="V1" s="361" t="str">
        <f t="shared" ref="V1" si="15">Q30</f>
        <v>KR LM GRP</v>
      </c>
      <c r="W1" s="361" t="str">
        <f t="shared" ref="W1" si="16">R30</f>
        <v>KR LM GRN</v>
      </c>
      <c r="X1" s="361" t="str">
        <f t="shared" ref="X1" si="17">S30</f>
        <v>KR LM D</v>
      </c>
      <c r="Y1" s="361" t="str">
        <f t="shared" ref="Y1" si="18">T30</f>
        <v>KR LM D GRC</v>
      </c>
      <c r="Z1" s="361" t="str">
        <f t="shared" ref="Z1" si="19">U30</f>
        <v>KR LM D GRP</v>
      </c>
      <c r="AA1" s="361" t="str">
        <f t="shared" ref="AA1" si="20">V30</f>
        <v>KR LM D GRN</v>
      </c>
      <c r="AB1" s="361" t="str">
        <f t="shared" ref="AB1" si="21">W30</f>
        <v>GR</v>
      </c>
      <c r="AC1" s="361" t="str">
        <f t="shared" ref="AC1" si="22">X30</f>
        <v>EK Lib</v>
      </c>
      <c r="AD1" s="361" t="str">
        <f t="shared" ref="AD1" si="23">Y30</f>
        <v>GT Lib</v>
      </c>
      <c r="AE1" s="361" t="str">
        <f t="shared" ref="AE1" si="24">Z30</f>
        <v>BK Lib</v>
      </c>
      <c r="AG1" s="361"/>
      <c r="AH1" s="361" t="s">
        <v>82</v>
      </c>
      <c r="AI1" s="361" t="s">
        <v>83</v>
      </c>
      <c r="AJ1" s="361" t="s">
        <v>84</v>
      </c>
      <c r="AK1" s="361" t="s">
        <v>85</v>
      </c>
      <c r="AL1" s="361" t="s">
        <v>86</v>
      </c>
      <c r="AM1" s="361" t="s">
        <v>87</v>
      </c>
      <c r="AN1" s="361" t="s">
        <v>88</v>
      </c>
    </row>
    <row r="2" spans="1:43" x14ac:dyDescent="0.25">
      <c r="A2">
        <f>AVERAGE(A31:A33)</f>
        <v>18</v>
      </c>
      <c r="B2">
        <f>7+(A2-6)/4*6</f>
        <v>25</v>
      </c>
      <c r="C2" s="110">
        <v>9</v>
      </c>
      <c r="D2">
        <f t="shared" ref="D2:D17" si="25">A2*A2/B2</f>
        <v>12.96</v>
      </c>
      <c r="E2">
        <f t="shared" ref="E2:E17" si="26">(A2-2)/2</f>
        <v>8</v>
      </c>
      <c r="F2">
        <v>2728</v>
      </c>
      <c r="G2" s="361">
        <f t="shared" ref="G2" si="27">AVERAGE(B31:B33)</f>
        <v>1.1549133333333333E-5</v>
      </c>
      <c r="H2" s="361">
        <f t="shared" ref="H2" si="28">AVERAGE(C31:C33)</f>
        <v>2.032203333333333E-5</v>
      </c>
      <c r="I2" s="6">
        <f t="shared" ref="I2" si="29">AVERAGE(D31:D33)</f>
        <v>1.1549116666666669E-5</v>
      </c>
      <c r="J2" s="361">
        <f t="shared" ref="J2" si="30">AVERAGE(E31:E33)</f>
        <v>2.10994E-5</v>
      </c>
      <c r="K2" s="361">
        <f t="shared" ref="K2" si="31">AVERAGE(F31:F33)</f>
        <v>1.854525E-5</v>
      </c>
      <c r="L2" s="361">
        <f t="shared" ref="L2" si="32">AVERAGE(G31:G33)</f>
        <v>1.4625224999999999E-4</v>
      </c>
      <c r="M2" s="361">
        <f t="shared" ref="M2" si="33">AVERAGE(H31:H33)</f>
        <v>3.5424866666666667E-5</v>
      </c>
      <c r="N2" s="361">
        <f t="shared" ref="N2" si="34">AVERAGE(I31:I33)</f>
        <v>4.7307133333333326E-5</v>
      </c>
      <c r="O2" s="361">
        <f t="shared" ref="O2" si="35">AVERAGE(J31:J33)</f>
        <v>3.6091166666666664E-5</v>
      </c>
      <c r="P2" s="361">
        <f t="shared" ref="P2" si="36">AVERAGE(K31:K33)</f>
        <v>4.1754699999999995E-5</v>
      </c>
      <c r="Q2" s="361">
        <f t="shared" ref="Q2" si="37">AVERAGE(L31:L33)</f>
        <v>8.8917499999999986E-4</v>
      </c>
      <c r="R2" s="361">
        <f t="shared" ref="R2" si="38">AVERAGE(M31:M33)</f>
        <v>8.7573499999999999E-4</v>
      </c>
      <c r="S2" s="361">
        <f t="shared" ref="S2" si="39">AVERAGE(N31:N33)</f>
        <v>9.1949166666666657E-4</v>
      </c>
      <c r="T2" s="361">
        <f t="shared" ref="T2" si="40">AVERAGE(O31:O33)</f>
        <v>3.9533700000000004E-5</v>
      </c>
      <c r="U2" s="361">
        <f t="shared" ref="U2" si="41">AVERAGE(P31:P33)</f>
        <v>4.3420400000000009E-5</v>
      </c>
      <c r="V2" s="361">
        <f t="shared" ref="V2" si="42">AVERAGE(Q31:Q33)</f>
        <v>4.5752433333333333E-5</v>
      </c>
      <c r="W2" s="361">
        <f t="shared" ref="W2" si="43">AVERAGE(R31:R33)</f>
        <v>4.38646E-5</v>
      </c>
      <c r="X2" s="361">
        <f t="shared" ref="X2" si="44">AVERAGE(S31:S33)</f>
        <v>6.2187833333333335E-5</v>
      </c>
      <c r="Y2" s="361">
        <f t="shared" ref="Y2" si="45">AVERAGE(T31:T33)</f>
        <v>7.4847399999999998E-5</v>
      </c>
      <c r="Z2" s="361">
        <f t="shared" ref="Z2" si="46">AVERAGE(U31:U33)</f>
        <v>7.9400366666666666E-5</v>
      </c>
      <c r="AA2" s="361">
        <f t="shared" ref="AA2" si="47">AVERAGE(V31:V33)</f>
        <v>6.4186733333333333E-5</v>
      </c>
      <c r="AB2" s="361">
        <f t="shared" ref="AB2" si="48">AVERAGE(W31:W33)</f>
        <v>5.7801200000000004E-4</v>
      </c>
      <c r="AC2" s="361">
        <f t="shared" ref="AC2" si="49">AVERAGE(X31:X33)</f>
        <v>4.4364500000000005E-4</v>
      </c>
      <c r="AD2" s="361">
        <f t="shared" ref="AD2" si="50">AVERAGE(Y31:Y33)</f>
        <v>3.6457733333333336E-4</v>
      </c>
      <c r="AE2" s="361">
        <f t="shared" ref="AE2" si="51">AVERAGE(Z31:Z33)</f>
        <v>1.2137766666666667E-4</v>
      </c>
      <c r="AF2" s="361" t="str">
        <f>IF(AD2/AE2&lt;1,"GT","BK")</f>
        <v>BK</v>
      </c>
      <c r="AG2" s="361" t="str">
        <f t="shared" ref="AG2:AG18" si="52">IF(I2/Q2&lt;1,"GT","KR")</f>
        <v>GT</v>
      </c>
      <c r="AH2" s="361" t="str">
        <f t="shared" ref="AH2:AH18" si="53">IF(J2/R2&lt;1,"GT","KR")</f>
        <v>GT</v>
      </c>
      <c r="AI2" s="361" t="str">
        <f t="shared" ref="AI2:AI18" si="54">IF(K2/S2&lt;1,"GT","KR")</f>
        <v>GT</v>
      </c>
      <c r="AJ2" s="361" t="str">
        <f t="shared" ref="AJ2:AJ18" si="55">IF(L2/T2&lt;1,"GT","KR")</f>
        <v>KR</v>
      </c>
      <c r="AK2" s="361" t="str">
        <f t="shared" ref="AK2:AK18" si="56">IF(M2/U2&lt;1,"GT","KR")</f>
        <v>GT</v>
      </c>
      <c r="AL2" s="361" t="str">
        <f t="shared" ref="AL2:AL18" si="57">IF(N2/V2&lt;1,"GT","KR")</f>
        <v>KR</v>
      </c>
      <c r="AM2" s="361" t="str">
        <f t="shared" ref="AM2:AM18" si="58">IF(O2/W2&lt;1,"GT","KR")</f>
        <v>GT</v>
      </c>
      <c r="AN2" s="361" t="str">
        <f t="shared" ref="AN2:AN18" si="59">IF(P2/X2&lt;1,"GT","KR")</f>
        <v>GT</v>
      </c>
      <c r="AP2" s="361">
        <f t="shared" ref="AP2:AP14" si="60">L2/W2</f>
        <v>3.3341749383329606</v>
      </c>
      <c r="AQ2">
        <f t="shared" ref="AQ2:AQ14" si="61">N2/V2</f>
        <v>1.0339807063085167</v>
      </c>
    </row>
    <row r="3" spans="1:43" x14ac:dyDescent="0.25">
      <c r="A3" s="3">
        <f>AVERAGE(A34:A36)</f>
        <v>34</v>
      </c>
      <c r="B3" s="18">
        <f t="shared" ref="B3:B18" si="62">7+(A3-6)/4*6</f>
        <v>49</v>
      </c>
      <c r="C3" s="110">
        <v>17</v>
      </c>
      <c r="D3" s="18">
        <f t="shared" si="25"/>
        <v>23.591836734693878</v>
      </c>
      <c r="E3" s="18">
        <f t="shared" si="26"/>
        <v>16</v>
      </c>
      <c r="F3">
        <v>5032</v>
      </c>
      <c r="G3" s="361">
        <f t="shared" ref="G3" si="63">AVERAGE(B34:B36)</f>
        <v>1.4436433333333335E-5</v>
      </c>
      <c r="H3" s="361">
        <f t="shared" ref="H3" si="64">AVERAGE(C34:C36)</f>
        <v>4.3087100000000003E-5</v>
      </c>
      <c r="I3" s="6">
        <f t="shared" ref="I3" si="65">AVERAGE(D34:D36)</f>
        <v>1.3770100000000001E-5</v>
      </c>
      <c r="J3" s="361">
        <f t="shared" ref="J3" si="66">AVERAGE(E34:E36)</f>
        <v>2.6318666666666666E-5</v>
      </c>
      <c r="K3" s="361">
        <f t="shared" ref="K3" si="67">AVERAGE(F34:F36)</f>
        <v>1.3992233333333333E-5</v>
      </c>
      <c r="L3" s="361">
        <f t="shared" ref="L3" si="68">AVERAGE(G34:G36)</f>
        <v>1.3103866666666668E-5</v>
      </c>
      <c r="M3" s="361">
        <f t="shared" ref="M3" si="69">AVERAGE(H34:H36)</f>
        <v>5.2859633333333331E-5</v>
      </c>
      <c r="N3" s="361">
        <f t="shared" ref="N3" si="70">AVERAGE(I34:I36)</f>
        <v>8.6840833333333317E-5</v>
      </c>
      <c r="O3" s="361">
        <f t="shared" ref="O3" si="71">AVERAGE(J34:J36)</f>
        <v>4.7973433333333337E-5</v>
      </c>
      <c r="P3" s="361">
        <f t="shared" ref="P3" si="72">AVERAGE(K34:K36)</f>
        <v>5.6413199999999997E-5</v>
      </c>
      <c r="Q3" s="361">
        <f t="shared" ref="Q3" si="73">AVERAGE(L34:L36)</f>
        <v>2.9080566666666668E-3</v>
      </c>
      <c r="R3" s="361">
        <f t="shared" ref="R3" si="74">AVERAGE(M34:M36)</f>
        <v>2.9381466666666667E-3</v>
      </c>
      <c r="S3" s="361">
        <f t="shared" ref="S3" si="75">AVERAGE(N34:N36)</f>
        <v>3.3283800000000001E-3</v>
      </c>
      <c r="T3" s="361">
        <f t="shared" ref="T3" si="76">AVERAGE(O34:O36)</f>
        <v>6.6629800000000004E-5</v>
      </c>
      <c r="U3" s="361">
        <f t="shared" ref="U3" si="77">AVERAGE(P34:P36)</f>
        <v>6.0744166666666667E-5</v>
      </c>
      <c r="V3" s="361">
        <f t="shared" ref="V3" si="78">AVERAGE(Q34:Q36)</f>
        <v>6.6296666666666672E-5</v>
      </c>
      <c r="W3" s="361">
        <f t="shared" ref="W3" si="79">AVERAGE(R34:R36)</f>
        <v>5.1638099999999996E-5</v>
      </c>
      <c r="X3" s="361">
        <f t="shared" ref="X3" si="80">AVERAGE(S34:S36)</f>
        <v>1.1349300000000001E-4</v>
      </c>
      <c r="Y3" s="361">
        <f t="shared" ref="Y3" si="81">AVERAGE(T34:T36)</f>
        <v>1.3481433333333335E-4</v>
      </c>
      <c r="Z3" s="361">
        <f t="shared" ref="Z3" si="82">AVERAGE(U34:U36)</f>
        <v>1.3003933333333333E-4</v>
      </c>
      <c r="AA3" s="361">
        <f t="shared" ref="AA3" si="83">AVERAGE(V34:V36)</f>
        <v>8.6618733333333338E-5</v>
      </c>
      <c r="AB3" s="361">
        <f t="shared" ref="AB3" si="84">AVERAGE(W34:W36)</f>
        <v>1.5363633333333332E-3</v>
      </c>
      <c r="AC3" s="361">
        <f t="shared" ref="AC3" si="85">AVERAGE(X34:X36)</f>
        <v>1.4154433333333331E-3</v>
      </c>
      <c r="AD3" s="361">
        <f t="shared" ref="AD3" si="86">AVERAGE(Y34:Y36)</f>
        <v>6.850673333333333E-4</v>
      </c>
      <c r="AE3" s="361">
        <f t="shared" ref="AE3" si="87">AVERAGE(Z34:Z36)</f>
        <v>2.5130633333333334E-4</v>
      </c>
      <c r="AF3" s="361" t="str">
        <f t="shared" ref="AF3:AF18" si="88">IF(AD3/AE3&lt;1,"GT","BK")</f>
        <v>BK</v>
      </c>
      <c r="AG3" s="361" t="str">
        <f t="shared" si="52"/>
        <v>GT</v>
      </c>
      <c r="AH3" s="361" t="str">
        <f t="shared" si="53"/>
        <v>GT</v>
      </c>
      <c r="AI3" s="361" t="str">
        <f t="shared" si="54"/>
        <v>GT</v>
      </c>
      <c r="AJ3" s="361" t="str">
        <f t="shared" si="55"/>
        <v>GT</v>
      </c>
      <c r="AK3" s="361" t="str">
        <f t="shared" si="56"/>
        <v>GT</v>
      </c>
      <c r="AL3" s="361" t="str">
        <f t="shared" si="57"/>
        <v>KR</v>
      </c>
      <c r="AM3" s="361" t="str">
        <f t="shared" si="58"/>
        <v>GT</v>
      </c>
      <c r="AN3" s="361" t="str">
        <f t="shared" si="59"/>
        <v>GT</v>
      </c>
      <c r="AP3" s="361">
        <f t="shared" si="60"/>
        <v>0.25376353248215311</v>
      </c>
      <c r="AQ3" s="361">
        <f t="shared" si="61"/>
        <v>1.3098823470259939</v>
      </c>
    </row>
    <row r="4" spans="1:43" x14ac:dyDescent="0.25">
      <c r="A4" s="3">
        <f>AVERAGE(A37:A39)</f>
        <v>66</v>
      </c>
      <c r="B4" s="18">
        <f t="shared" si="62"/>
        <v>97</v>
      </c>
      <c r="C4" s="110">
        <v>33</v>
      </c>
      <c r="D4" s="18">
        <f t="shared" si="25"/>
        <v>44.907216494845358</v>
      </c>
      <c r="E4" s="18">
        <f t="shared" si="26"/>
        <v>32</v>
      </c>
      <c r="F4">
        <v>9640</v>
      </c>
      <c r="G4" s="361">
        <f t="shared" ref="G4" si="89">AVERAGE(B37:B39)</f>
        <v>4.1976633333333334E-5</v>
      </c>
      <c r="H4" s="361">
        <f t="shared" ref="H4" si="90">AVERAGE(C37:C39)</f>
        <v>1.1338133333333332E-4</v>
      </c>
      <c r="I4" s="6">
        <f t="shared" ref="I4" si="91">AVERAGE(D37:D39)</f>
        <v>3.3203766666666662E-5</v>
      </c>
      <c r="J4" s="361">
        <f t="shared" ref="J4" si="92">AVERAGE(E37:E39)</f>
        <v>6.4519666666666665E-5</v>
      </c>
      <c r="K4" s="361">
        <f t="shared" ref="K4" si="93">AVERAGE(F37:F39)</f>
        <v>2.4319799999999997E-5</v>
      </c>
      <c r="L4" s="361">
        <f t="shared" ref="L4" si="94">AVERAGE(G37:G39)</f>
        <v>1.7878999999999999E-5</v>
      </c>
      <c r="M4" s="361">
        <f t="shared" ref="M4" si="95">AVERAGE(H37:H39)</f>
        <v>1.2992833333333334E-4</v>
      </c>
      <c r="N4" s="361">
        <f t="shared" ref="N4" si="96">AVERAGE(I37:I39)</f>
        <v>2.3198299999999998E-4</v>
      </c>
      <c r="O4" s="361">
        <f t="shared" ref="O4" si="97">AVERAGE(J37:J39)</f>
        <v>8.2620966666666667E-5</v>
      </c>
      <c r="P4" s="361">
        <f t="shared" ref="P4" si="98">AVERAGE(K37:K39)</f>
        <v>8.4064600000000001E-5</v>
      </c>
      <c r="Q4" s="361">
        <f t="shared" ref="Q4" si="99">AVERAGE(L37:L39)</f>
        <v>1.1943033333333334E-2</v>
      </c>
      <c r="R4" s="361">
        <f t="shared" ref="R4" si="100">AVERAGE(M37:M39)</f>
        <v>1.2065299999999999E-2</v>
      </c>
      <c r="S4" s="361">
        <f t="shared" ref="S4" si="101">AVERAGE(N37:N39)</f>
        <v>1.4040333333333333E-2</v>
      </c>
      <c r="T4" s="361">
        <f t="shared" ref="T4" si="102">AVERAGE(O37:O39)</f>
        <v>1.5891233333333333E-4</v>
      </c>
      <c r="U4" s="361">
        <f t="shared" ref="U4" si="103">AVERAGE(P37:P39)</f>
        <v>1.31261E-4</v>
      </c>
      <c r="V4" s="361">
        <f t="shared" ref="V4" si="104">AVERAGE(Q37:Q39)</f>
        <v>1.4469733333333335E-4</v>
      </c>
      <c r="W4" s="361">
        <f t="shared" ref="W4" si="105">AVERAGE(R37:R39)</f>
        <v>9.6502100000000012E-5</v>
      </c>
      <c r="X4" s="361">
        <f t="shared" ref="X4" si="106">AVERAGE(S37:S39)</f>
        <v>2.9383733333333335E-4</v>
      </c>
      <c r="Y4" s="361">
        <f t="shared" ref="Y4" si="107">AVERAGE(T37:T39)</f>
        <v>3.5058399999999998E-4</v>
      </c>
      <c r="Z4" s="361">
        <f t="shared" ref="Z4" si="108">AVERAGE(U37:U39)</f>
        <v>3.0005599999999999E-4</v>
      </c>
      <c r="AA4" s="361">
        <f t="shared" ref="AA4" si="109">AVERAGE(V37:V39)</f>
        <v>1.5447E-4</v>
      </c>
      <c r="AB4" s="361">
        <f t="shared" ref="AB4" si="110">AVERAGE(W37:W39)</f>
        <v>3.6474166666666664E-3</v>
      </c>
      <c r="AC4" s="361">
        <f t="shared" ref="AC4" si="111">AVERAGE(X37:X39)</f>
        <v>5.1455033333333332E-3</v>
      </c>
      <c r="AD4" s="361">
        <f t="shared" ref="AD4" si="112">AVERAGE(Y37:Y39)</f>
        <v>1.5776866666666666E-3</v>
      </c>
      <c r="AE4" s="361">
        <f t="shared" ref="AE4" si="113">AVERAGE(Z37:Z39)</f>
        <v>5.3948099999999997E-4</v>
      </c>
      <c r="AF4" s="361" t="str">
        <f t="shared" si="88"/>
        <v>BK</v>
      </c>
      <c r="AG4" s="361" t="str">
        <f t="shared" si="52"/>
        <v>GT</v>
      </c>
      <c r="AH4" s="361" t="str">
        <f t="shared" si="53"/>
        <v>GT</v>
      </c>
      <c r="AI4" s="361" t="str">
        <f t="shared" si="54"/>
        <v>GT</v>
      </c>
      <c r="AJ4" s="361" t="str">
        <f t="shared" si="55"/>
        <v>GT</v>
      </c>
      <c r="AK4" s="361" t="str">
        <f t="shared" si="56"/>
        <v>GT</v>
      </c>
      <c r="AL4" s="361" t="str">
        <f t="shared" si="57"/>
        <v>KR</v>
      </c>
      <c r="AM4" s="361" t="str">
        <f t="shared" si="58"/>
        <v>GT</v>
      </c>
      <c r="AN4" s="361" t="str">
        <f t="shared" si="59"/>
        <v>GT</v>
      </c>
      <c r="AP4" s="361">
        <f t="shared" si="60"/>
        <v>0.18527057960396714</v>
      </c>
      <c r="AQ4" s="361">
        <f t="shared" si="61"/>
        <v>1.6032292693714694</v>
      </c>
    </row>
    <row r="5" spans="1:43" x14ac:dyDescent="0.25">
      <c r="A5" s="3">
        <f>AVERAGE(A40:A42)</f>
        <v>130</v>
      </c>
      <c r="B5" s="18">
        <f t="shared" si="62"/>
        <v>193</v>
      </c>
      <c r="C5" s="110">
        <v>65</v>
      </c>
      <c r="D5" s="18">
        <f t="shared" si="25"/>
        <v>87.564766839378237</v>
      </c>
      <c r="E5" s="18">
        <f t="shared" si="26"/>
        <v>64</v>
      </c>
      <c r="F5">
        <v>18856</v>
      </c>
      <c r="G5" s="361">
        <f t="shared" ref="G5" si="114">AVERAGE(B40:B42)</f>
        <v>1.5224866666666668E-4</v>
      </c>
      <c r="H5" s="361">
        <f t="shared" ref="H5" si="115">AVERAGE(C40:C42)</f>
        <v>3.7645733333333334E-4</v>
      </c>
      <c r="I5" s="6">
        <f t="shared" ref="I5" si="116">AVERAGE(D40:D42)</f>
        <v>8.5174866666666677E-5</v>
      </c>
      <c r="J5" s="361">
        <f t="shared" ref="J5" si="117">AVERAGE(E40:E42)</f>
        <v>2.0022199999999998E-4</v>
      </c>
      <c r="K5" s="361">
        <f t="shared" ref="K5" si="118">AVERAGE(F40:F42)</f>
        <v>4.20877E-5</v>
      </c>
      <c r="L5" s="361">
        <f t="shared" ref="L5" si="119">AVERAGE(G40:G42)</f>
        <v>4.4308833333333339E-5</v>
      </c>
      <c r="M5" s="361">
        <f t="shared" ref="M5" si="120">AVERAGE(H40:H42)</f>
        <v>3.0261033333333335E-4</v>
      </c>
      <c r="N5" s="361">
        <f t="shared" ref="N5" si="121">AVERAGE(I40:I42)</f>
        <v>7.0960733333333328E-4</v>
      </c>
      <c r="O5" s="361">
        <f t="shared" ref="O5" si="122">AVERAGE(J40:J42)</f>
        <v>1.4936166666666665E-4</v>
      </c>
      <c r="P5" s="361">
        <f t="shared" ref="P5" si="123">AVERAGE(K40:K42)</f>
        <v>1.4847333333333333E-4</v>
      </c>
      <c r="Q5" s="361">
        <f t="shared" ref="Q5" si="124">AVERAGE(L40:L42)</f>
        <v>5.0249866666666664E-2</v>
      </c>
      <c r="R5" s="361">
        <f t="shared" ref="R5" si="125">AVERAGE(M40:M42)</f>
        <v>5.4935866666666666E-2</v>
      </c>
      <c r="S5" s="361">
        <f t="shared" ref="S5" si="126">AVERAGE(N40:N42)</f>
        <v>6.3824800000000001E-2</v>
      </c>
      <c r="T5" s="361">
        <f t="shared" ref="T5" si="127">AVERAGE(O40:O42)</f>
        <v>3.9344899999999998E-4</v>
      </c>
      <c r="U5" s="361">
        <f t="shared" ref="U5" si="128">AVERAGE(P40:P42)</f>
        <v>3.5113933333333331E-4</v>
      </c>
      <c r="V5" s="361">
        <f t="shared" ref="V5" si="129">AVERAGE(Q40:Q42)</f>
        <v>3.8945100000000002E-4</v>
      </c>
      <c r="W5" s="361">
        <f t="shared" ref="W5" si="130">AVERAGE(R40:R42)</f>
        <v>2.32649E-4</v>
      </c>
      <c r="X5" s="361">
        <f t="shared" ref="X5" si="131">AVERAGE(S40:S42)</f>
        <v>8.9594866666666657E-4</v>
      </c>
      <c r="Y5" s="361">
        <f t="shared" ref="Y5" si="132">AVERAGE(T40:T42)</f>
        <v>1.11305E-3</v>
      </c>
      <c r="Z5" s="361">
        <f t="shared" ref="Z5" si="133">AVERAGE(U40:U42)</f>
        <v>8.449769999999999E-4</v>
      </c>
      <c r="AA5" s="361">
        <f t="shared" ref="AA5" si="134">AVERAGE(V40:V42)</f>
        <v>3.1260466666666666E-4</v>
      </c>
      <c r="AB5" s="361">
        <f t="shared" ref="AB5" si="135">AVERAGE(W40:W42)</f>
        <v>1.2470066666666666E-2</v>
      </c>
      <c r="AC5" s="361">
        <f t="shared" ref="AC5" si="136">AVERAGE(X40:X42)</f>
        <v>1.9632166666666669E-2</v>
      </c>
      <c r="AD5" s="361">
        <f t="shared" ref="AD5" si="137">AVERAGE(Y40:Y42)</f>
        <v>4.1593799999999998E-3</v>
      </c>
      <c r="AE5" s="361">
        <f t="shared" ref="AE5" si="138">AVERAGE(Z40:Z42)</f>
        <v>1.3100566666666667E-3</v>
      </c>
      <c r="AF5" s="361" t="str">
        <f t="shared" si="88"/>
        <v>BK</v>
      </c>
      <c r="AG5" s="361" t="str">
        <f t="shared" si="52"/>
        <v>GT</v>
      </c>
      <c r="AH5" s="361" t="str">
        <f t="shared" si="53"/>
        <v>GT</v>
      </c>
      <c r="AI5" s="361" t="str">
        <f t="shared" si="54"/>
        <v>GT</v>
      </c>
      <c r="AJ5" s="361" t="str">
        <f t="shared" si="55"/>
        <v>GT</v>
      </c>
      <c r="AK5" s="361" t="str">
        <f t="shared" si="56"/>
        <v>GT</v>
      </c>
      <c r="AL5" s="361" t="str">
        <f t="shared" si="57"/>
        <v>KR</v>
      </c>
      <c r="AM5" s="361" t="str">
        <f t="shared" si="58"/>
        <v>GT</v>
      </c>
      <c r="AN5" s="361" t="str">
        <f t="shared" si="59"/>
        <v>GT</v>
      </c>
      <c r="AP5" s="361">
        <f t="shared" si="60"/>
        <v>0.19045357312231448</v>
      </c>
      <c r="AQ5" s="361">
        <f t="shared" si="61"/>
        <v>1.8220708980932987</v>
      </c>
    </row>
    <row r="6" spans="1:43" x14ac:dyDescent="0.25">
      <c r="A6" s="3">
        <f>AVERAGE(A43:A45)</f>
        <v>258</v>
      </c>
      <c r="B6" s="18">
        <f t="shared" si="62"/>
        <v>385</v>
      </c>
      <c r="C6" s="110">
        <v>129</v>
      </c>
      <c r="D6" s="18">
        <f t="shared" si="25"/>
        <v>172.89350649350649</v>
      </c>
      <c r="E6" s="18">
        <f t="shared" si="26"/>
        <v>128</v>
      </c>
      <c r="F6">
        <v>37288</v>
      </c>
      <c r="G6" s="361">
        <f t="shared" ref="G6" si="139">AVERAGE(B43:B45)</f>
        <v>5.7068233333333336E-4</v>
      </c>
      <c r="H6" s="361">
        <f t="shared" ref="H6" si="140">AVERAGE(C43:C45)</f>
        <v>1.5086066666666665E-3</v>
      </c>
      <c r="I6" s="6">
        <f t="shared" ref="I6" si="141">AVERAGE(D43:D45)</f>
        <v>2.1898933333333332E-4</v>
      </c>
      <c r="J6" s="361">
        <f t="shared" ref="J6" si="142">AVERAGE(E43:E45)</f>
        <v>7.7934433333333344E-4</v>
      </c>
      <c r="K6" s="361">
        <f t="shared" ref="K6" si="143">AVERAGE(F43:F45)</f>
        <v>1.2659633333333333E-4</v>
      </c>
      <c r="L6" s="361">
        <f t="shared" ref="L6" si="144">AVERAGE(G43:G45)</f>
        <v>1.6291000000000002E-4</v>
      </c>
      <c r="M6" s="361">
        <f t="shared" ref="M6" si="145">AVERAGE(H43:H45)</f>
        <v>8.1910200000000005E-4</v>
      </c>
      <c r="N6" s="361">
        <f t="shared" ref="N6" si="146">AVERAGE(I43:I45)</f>
        <v>2.4251033333333332E-3</v>
      </c>
      <c r="O6" s="361">
        <f t="shared" ref="O6" si="147">AVERAGE(J43:J45)</f>
        <v>2.7917866666666668E-4</v>
      </c>
      <c r="P6" s="361">
        <f t="shared" ref="P6" si="148">AVERAGE(K43:K45)</f>
        <v>2.7962299999999995E-4</v>
      </c>
      <c r="Q6" s="361">
        <f t="shared" ref="Q6" si="149">AVERAGE(L43:L45)</f>
        <v>0.19514733333333334</v>
      </c>
      <c r="R6" s="361">
        <f t="shared" ref="R6" si="150">AVERAGE(M43:M45)</f>
        <v>0.218274</v>
      </c>
      <c r="S6" s="361">
        <f t="shared" ref="S6" si="151">AVERAGE(N43:N45)</f>
        <v>0.25115133333333334</v>
      </c>
      <c r="T6" s="361">
        <f t="shared" ref="T6" si="152">AVERAGE(O43:O45)</f>
        <v>1.1985599999999998E-3</v>
      </c>
      <c r="U6" s="361">
        <f t="shared" ref="U6" si="153">AVERAGE(P43:P45)</f>
        <v>1.0298766666666666E-3</v>
      </c>
      <c r="V6" s="361">
        <f t="shared" ref="V6" si="154">AVERAGE(Q43:Q45)</f>
        <v>1.19834E-3</v>
      </c>
      <c r="W6" s="361">
        <f t="shared" ref="W6" si="155">AVERAGE(R43:R45)</f>
        <v>5.4969600000000002E-4</v>
      </c>
      <c r="X6" s="361">
        <f t="shared" ref="X6" si="156">AVERAGE(S43:S45)</f>
        <v>3.0547533333333335E-3</v>
      </c>
      <c r="Y6" s="361">
        <f t="shared" ref="Y6" si="157">AVERAGE(T43:T45)</f>
        <v>3.7656933333333337E-3</v>
      </c>
      <c r="Z6" s="361">
        <f t="shared" ref="Z6" si="158">AVERAGE(U43:U45)</f>
        <v>2.6962866666666667E-3</v>
      </c>
      <c r="AA6" s="361">
        <f t="shared" ref="AA6" si="159">AVERAGE(V43:V45)</f>
        <v>6.6452099999999995E-4</v>
      </c>
      <c r="AB6" s="361">
        <f t="shared" ref="AB6" si="160">AVERAGE(W43:W45)</f>
        <v>3.4521233333333332E-2</v>
      </c>
      <c r="AC6" s="361">
        <f t="shared" ref="AC6" si="161">AVERAGE(X43:X45)</f>
        <v>7.7202333333333331E-2</v>
      </c>
      <c r="AD6" s="361">
        <f t="shared" ref="AD6" si="162">AVERAGE(Y43:Y45)</f>
        <v>1.2518466666666667E-2</v>
      </c>
      <c r="AE6" s="361">
        <f t="shared" ref="AE6" si="163">AVERAGE(Z43:Z45)</f>
        <v>3.5202866666666668E-3</v>
      </c>
      <c r="AF6" s="361" t="str">
        <f t="shared" si="88"/>
        <v>BK</v>
      </c>
      <c r="AG6" s="361" t="str">
        <f t="shared" si="52"/>
        <v>GT</v>
      </c>
      <c r="AH6" s="361" t="str">
        <f t="shared" si="53"/>
        <v>GT</v>
      </c>
      <c r="AI6" s="361" t="str">
        <f t="shared" si="54"/>
        <v>GT</v>
      </c>
      <c r="AJ6" s="361" t="str">
        <f t="shared" si="55"/>
        <v>GT</v>
      </c>
      <c r="AK6" s="361" t="str">
        <f t="shared" si="56"/>
        <v>GT</v>
      </c>
      <c r="AL6" s="361" t="str">
        <f t="shared" si="57"/>
        <v>KR</v>
      </c>
      <c r="AM6" s="361" t="str">
        <f t="shared" si="58"/>
        <v>GT</v>
      </c>
      <c r="AN6" s="361" t="str">
        <f t="shared" si="59"/>
        <v>GT</v>
      </c>
      <c r="AP6" s="361">
        <f t="shared" si="60"/>
        <v>0.29636380835952969</v>
      </c>
      <c r="AQ6" s="361">
        <f t="shared" si="61"/>
        <v>2.0237189222869412</v>
      </c>
    </row>
    <row r="7" spans="1:43" x14ac:dyDescent="0.25">
      <c r="A7" s="3">
        <f>AVERAGE(A46:A48)</f>
        <v>514</v>
      </c>
      <c r="B7" s="18">
        <f t="shared" si="62"/>
        <v>769</v>
      </c>
      <c r="C7" s="110">
        <v>257</v>
      </c>
      <c r="D7" s="18">
        <f t="shared" si="25"/>
        <v>343.55786736020804</v>
      </c>
      <c r="E7" s="18">
        <f t="shared" si="26"/>
        <v>256</v>
      </c>
      <c r="F7">
        <v>74152</v>
      </c>
      <c r="G7" s="361">
        <f t="shared" ref="G7" si="164">AVERAGE(B46:B48)</f>
        <v>2.2028866666666666E-3</v>
      </c>
      <c r="H7" s="361">
        <f t="shared" ref="H7" si="165">AVERAGE(C46:C48)</f>
        <v>6.0089899999999996E-3</v>
      </c>
      <c r="I7" s="6">
        <f t="shared" ref="I7" si="166">AVERAGE(D46:D48)</f>
        <v>5.4702900000000009E-4</v>
      </c>
      <c r="J7" s="361">
        <f t="shared" ref="J7" si="167">AVERAGE(E46:E48)</f>
        <v>2.9552466666666662E-3</v>
      </c>
      <c r="K7" s="361">
        <f t="shared" ref="K7" si="168">AVERAGE(F46:F48)</f>
        <v>4.1199299999999998E-4</v>
      </c>
      <c r="L7" s="361">
        <f t="shared" ref="L7" si="169">AVERAGE(G46:G48)</f>
        <v>6.7373866666666676E-4</v>
      </c>
      <c r="M7" s="361">
        <f t="shared" ref="M7" si="170">AVERAGE(H46:H48)</f>
        <v>2.1521433333333332E-3</v>
      </c>
      <c r="N7" s="361">
        <f t="shared" ref="N7" si="171">AVERAGE(I46:I48)</f>
        <v>9.0099033333333328E-3</v>
      </c>
      <c r="O7" s="361">
        <f t="shared" ref="O7" si="172">AVERAGE(J46:J48)</f>
        <v>5.4636400000000003E-4</v>
      </c>
      <c r="P7" s="361">
        <f t="shared" ref="P7" si="173">AVERAGE(K46:K48)</f>
        <v>5.4536466666666665E-4</v>
      </c>
      <c r="Q7" s="361">
        <f t="shared" ref="Q7" si="174">AVERAGE(L46:L48)</f>
        <v>0.77775600000000011</v>
      </c>
      <c r="R7" s="361">
        <f t="shared" ref="R7" si="175">AVERAGE(M46:M48)</f>
        <v>0.87271033333333337</v>
      </c>
      <c r="S7" s="361">
        <f t="shared" ref="S7" si="176">AVERAGE(N46:N48)</f>
        <v>0.97196533333333335</v>
      </c>
      <c r="T7" s="361">
        <f t="shared" ref="T7" si="177">AVERAGE(O46:O48)</f>
        <v>4.1250499999999999E-3</v>
      </c>
      <c r="U7" s="361">
        <f t="shared" ref="U7" si="178">AVERAGE(P46:P48)</f>
        <v>3.5017299999999998E-3</v>
      </c>
      <c r="V7" s="361">
        <f t="shared" ref="V7" si="179">AVERAGE(Q46:Q48)</f>
        <v>4.0775200000000003E-3</v>
      </c>
      <c r="W7" s="361">
        <f t="shared" ref="W7" si="180">AVERAGE(R46:R48)</f>
        <v>1.5139400000000001E-3</v>
      </c>
      <c r="X7" s="361">
        <f t="shared" ref="X7" si="181">AVERAGE(S46:S48)</f>
        <v>1.0999333333333333E-2</v>
      </c>
      <c r="Y7" s="361">
        <f t="shared" ref="Y7" si="182">AVERAGE(T46:T48)</f>
        <v>1.4000933333333333E-2</v>
      </c>
      <c r="Z7" s="361">
        <f t="shared" ref="Z7" si="183">AVERAGE(U46:U48)</f>
        <v>9.4206766666666674E-3</v>
      </c>
      <c r="AA7" s="361">
        <f t="shared" ref="AA7" si="184">AVERAGE(V46:V48)</f>
        <v>1.3790166666666666E-3</v>
      </c>
      <c r="AB7" s="361">
        <f t="shared" ref="AB7" si="185">AVERAGE(W46:W48)</f>
        <v>0.113386</v>
      </c>
      <c r="AC7" s="361">
        <f t="shared" ref="AC7" si="186">AVERAGE(X46:X48)</f>
        <v>0.30927433333333337</v>
      </c>
      <c r="AD7" s="361">
        <f t="shared" ref="AD7" si="187">AVERAGE(Y46:Y48)</f>
        <v>4.1914699999999999E-2</v>
      </c>
      <c r="AE7" s="361">
        <f t="shared" ref="AE7" si="188">AVERAGE(Z46:Z48)</f>
        <v>1.0349766666666668E-2</v>
      </c>
      <c r="AF7" s="361" t="str">
        <f t="shared" si="88"/>
        <v>BK</v>
      </c>
      <c r="AG7" s="361" t="str">
        <f t="shared" si="52"/>
        <v>GT</v>
      </c>
      <c r="AH7" s="361" t="str">
        <f t="shared" si="53"/>
        <v>GT</v>
      </c>
      <c r="AI7" s="361" t="str">
        <f t="shared" si="54"/>
        <v>GT</v>
      </c>
      <c r="AJ7" s="361" t="str">
        <f t="shared" si="55"/>
        <v>GT</v>
      </c>
      <c r="AK7" s="361" t="str">
        <f t="shared" si="56"/>
        <v>GT</v>
      </c>
      <c r="AL7" s="361" t="str">
        <f t="shared" si="57"/>
        <v>KR</v>
      </c>
      <c r="AM7" s="361" t="str">
        <f t="shared" si="58"/>
        <v>GT</v>
      </c>
      <c r="AN7" s="361" t="str">
        <f t="shared" si="59"/>
        <v>GT</v>
      </c>
      <c r="AP7" s="361">
        <f t="shared" si="60"/>
        <v>0.44502336067919912</v>
      </c>
      <c r="AQ7" s="361">
        <f t="shared" si="61"/>
        <v>2.2096527627904541</v>
      </c>
    </row>
    <row r="8" spans="1:43" x14ac:dyDescent="0.25">
      <c r="A8" s="3">
        <f>AVERAGE(A49:A51)</f>
        <v>1026</v>
      </c>
      <c r="B8" s="18">
        <f t="shared" si="62"/>
        <v>1537</v>
      </c>
      <c r="C8" s="110">
        <v>513</v>
      </c>
      <c r="D8" s="18">
        <f t="shared" si="25"/>
        <v>684.89004554326607</v>
      </c>
      <c r="E8" s="18">
        <f t="shared" si="26"/>
        <v>512</v>
      </c>
      <c r="F8">
        <v>147880</v>
      </c>
      <c r="G8" s="361">
        <f t="shared" ref="G8" si="189">AVERAGE(B49:B51)</f>
        <v>8.8381966666666659E-3</v>
      </c>
      <c r="H8" s="361">
        <f t="shared" ref="H8" si="190">AVERAGE(C49:C51)</f>
        <v>1.4264533333333334E-2</v>
      </c>
      <c r="I8" s="6">
        <f t="shared" ref="I8" si="191">AVERAGE(D49:D51)</f>
        <v>1.5559133333333333E-3</v>
      </c>
      <c r="J8" s="361">
        <f t="shared" ref="J8" si="192">AVERAGE(E49:E51)</f>
        <v>1.1688166666666666E-2</v>
      </c>
      <c r="K8" s="361">
        <f t="shared" ref="K8" si="193">AVERAGE(F49:F51)</f>
        <v>1.5651266666666665E-3</v>
      </c>
      <c r="L8" s="361">
        <f t="shared" ref="L8" si="194">AVERAGE(G49:G51)</f>
        <v>3.3551433333333333E-3</v>
      </c>
      <c r="M8" s="361">
        <f t="shared" ref="M8" si="195">AVERAGE(H49:H51)</f>
        <v>5.989243333333334E-3</v>
      </c>
      <c r="N8" s="361">
        <f t="shared" ref="N8" si="196">AVERAGE(I49:I51)</f>
        <v>3.5814199999999997E-2</v>
      </c>
      <c r="O8" s="361">
        <f t="shared" ref="O8" si="197">AVERAGE(J49:J51)</f>
        <v>1.0929499999999999E-3</v>
      </c>
      <c r="P8" s="361">
        <f t="shared" ref="P8" si="198">AVERAGE(K49:K51)</f>
        <v>1.0842866666666666E-3</v>
      </c>
      <c r="Q8" s="361">
        <f t="shared" ref="Q8" si="199">AVERAGE(L49:L51)</f>
        <v>3.1077266666666667</v>
      </c>
      <c r="R8" s="361">
        <f t="shared" ref="R8" si="200">AVERAGE(M49:M51)</f>
        <v>3.5094999999999996</v>
      </c>
      <c r="S8" s="361">
        <f t="shared" ref="S8" si="201">AVERAGE(N49:N51)</f>
        <v>4.1993100000000005</v>
      </c>
      <c r="T8" s="361">
        <f t="shared" ref="T8" si="202">AVERAGE(O49:O51)</f>
        <v>1.6918733333333335E-2</v>
      </c>
      <c r="U8" s="361">
        <f t="shared" ref="U8" si="203">AVERAGE(P49:P51)</f>
        <v>1.3609366666666666E-2</v>
      </c>
      <c r="V8" s="361">
        <f t="shared" ref="V8" si="204">AVERAGE(Q49:Q51)</f>
        <v>1.5643533333333331E-2</v>
      </c>
      <c r="W8" s="361">
        <f t="shared" ref="W8" si="205">AVERAGE(R49:R51)</f>
        <v>4.7430399999999996E-3</v>
      </c>
      <c r="X8" s="361">
        <f t="shared" ref="X8" si="206">AVERAGE(S49:S51)</f>
        <v>4.2787099999999995E-2</v>
      </c>
      <c r="Y8" s="361">
        <f t="shared" ref="Y8" si="207">AVERAGE(T49:T51)</f>
        <v>5.6486299999999996E-2</v>
      </c>
      <c r="Z8" s="361">
        <f t="shared" ref="Z8" si="208">AVERAGE(U49:U51)</f>
        <v>3.5984666666666665E-2</v>
      </c>
      <c r="AA8" s="361">
        <f t="shared" ref="AA8" si="209">AVERAGE(V49:V51)</f>
        <v>3.2957333333333335E-3</v>
      </c>
      <c r="AB8" s="361">
        <f t="shared" ref="AB8" si="210">AVERAGE(W49:W51)</f>
        <v>0.33232533333333336</v>
      </c>
      <c r="AC8" s="361">
        <f t="shared" ref="AC8" si="211">AVERAGE(X49:X51)</f>
        <v>1.2197800000000001</v>
      </c>
      <c r="AD8" s="361">
        <f t="shared" ref="AD8" si="212">AVERAGE(Y49:Y51)</f>
        <v>0.15255199999999999</v>
      </c>
      <c r="AE8" s="361">
        <f t="shared" ref="AE8" si="213">AVERAGE(Z49:Z51)</f>
        <v>3.3971899999999999E-2</v>
      </c>
      <c r="AF8" s="361" t="str">
        <f t="shared" si="88"/>
        <v>BK</v>
      </c>
      <c r="AG8" s="361" t="str">
        <f t="shared" si="52"/>
        <v>GT</v>
      </c>
      <c r="AH8" s="361" t="str">
        <f t="shared" si="53"/>
        <v>GT</v>
      </c>
      <c r="AI8" s="361" t="str">
        <f t="shared" si="54"/>
        <v>GT</v>
      </c>
      <c r="AJ8" s="361" t="str">
        <f t="shared" si="55"/>
        <v>GT</v>
      </c>
      <c r="AK8" s="361" t="str">
        <f t="shared" si="56"/>
        <v>GT</v>
      </c>
      <c r="AL8" s="361" t="str">
        <f t="shared" si="57"/>
        <v>KR</v>
      </c>
      <c r="AM8" s="361" t="str">
        <f t="shared" si="58"/>
        <v>GT</v>
      </c>
      <c r="AN8" s="361" t="str">
        <f t="shared" si="59"/>
        <v>GT</v>
      </c>
      <c r="AP8" s="361">
        <f t="shared" si="60"/>
        <v>0.70738246637880631</v>
      </c>
      <c r="AQ8" s="361">
        <f t="shared" si="61"/>
        <v>2.2893932743242149</v>
      </c>
    </row>
    <row r="9" spans="1:43" x14ac:dyDescent="0.25">
      <c r="A9" s="3">
        <f>AVERAGE(A52:A54)</f>
        <v>2050</v>
      </c>
      <c r="B9" s="18">
        <f t="shared" si="62"/>
        <v>3073</v>
      </c>
      <c r="C9" s="110">
        <v>1025</v>
      </c>
      <c r="D9" s="18">
        <f t="shared" si="25"/>
        <v>1367.5561340709405</v>
      </c>
      <c r="E9" s="18">
        <f t="shared" si="26"/>
        <v>1024</v>
      </c>
      <c r="F9">
        <v>295336</v>
      </c>
      <c r="G9" s="361">
        <f t="shared" ref="G9" si="214">AVERAGE(B52:B54)</f>
        <v>4.4657700000000002E-2</v>
      </c>
      <c r="H9" s="361">
        <f t="shared" ref="H9" si="215">AVERAGE(C52:C54)</f>
        <v>6.4598533333333333E-2</v>
      </c>
      <c r="I9" s="6">
        <f t="shared" ref="I9" si="216">AVERAGE(D52:D54)</f>
        <v>4.7082666666666663E-3</v>
      </c>
      <c r="J9" s="361">
        <f t="shared" ref="J9" si="217">AVERAGE(E52:E54)</f>
        <v>4.8399299999999999E-2</v>
      </c>
      <c r="K9" s="361">
        <f t="shared" ref="K9" si="218">AVERAGE(F52:F54)</f>
        <v>6.0930566666666667E-3</v>
      </c>
      <c r="L9" s="361">
        <f t="shared" ref="L9" si="219">AVERAGE(G52:G54)</f>
        <v>1.8532733333333332E-2</v>
      </c>
      <c r="M9" s="361">
        <f t="shared" ref="M9" si="220">AVERAGE(H52:H54)</f>
        <v>1.6409466666666667E-2</v>
      </c>
      <c r="N9" s="361">
        <f t="shared" ref="N9" si="221">AVERAGE(I52:I54)</f>
        <v>0.14208533333333334</v>
      </c>
      <c r="O9" s="361">
        <f t="shared" ref="O9" si="222">AVERAGE(J52:J54)</f>
        <v>2.1780166666666668E-3</v>
      </c>
      <c r="P9" s="361">
        <f t="shared" ref="P9" si="223">AVERAGE(K52:K54)</f>
        <v>2.1702433333333332E-3</v>
      </c>
      <c r="Q9" s="361">
        <f t="shared" ref="Q9" si="224">AVERAGE(L52:L54)</f>
        <v>12.4823</v>
      </c>
      <c r="R9" s="361">
        <f t="shared" ref="R9" si="225">AVERAGE(M52:M54)</f>
        <v>14.402999999999999</v>
      </c>
      <c r="S9" s="361">
        <f t="shared" ref="S9" si="226">AVERAGE(N52:N54)</f>
        <v>18.465800000000002</v>
      </c>
      <c r="T9" s="361">
        <f t="shared" ref="T9" si="227">AVERAGE(O52:O54)</f>
        <v>6.4206666666666676E-2</v>
      </c>
      <c r="U9" s="361">
        <f t="shared" ref="U9" si="228">AVERAGE(P52:P54)</f>
        <v>5.3765899999999998E-2</v>
      </c>
      <c r="V9" s="361">
        <f t="shared" ref="V9" si="229">AVERAGE(Q52:Q54)</f>
        <v>6.2576266666666658E-2</v>
      </c>
      <c r="W9" s="361">
        <f t="shared" ref="W9" si="230">AVERAGE(R52:R54)</f>
        <v>1.58961E-2</v>
      </c>
      <c r="X9" s="361">
        <f t="shared" ref="X9" si="231">AVERAGE(S52:S54)</f>
        <v>0.17035599999999998</v>
      </c>
      <c r="Y9" s="361">
        <f t="shared" ref="Y9" si="232">AVERAGE(T52:T54)</f>
        <v>0.22532466666666665</v>
      </c>
      <c r="Z9" s="361">
        <f t="shared" ref="Z9" si="233">AVERAGE(U52:U54)</f>
        <v>0.14002899999999999</v>
      </c>
      <c r="AA9" s="361">
        <f t="shared" ref="AA9" si="234">AVERAGE(V52:V54)</f>
        <v>6.9806933333333328E-3</v>
      </c>
      <c r="AB9" s="361">
        <f t="shared" ref="AB9" si="235">AVERAGE(W52:W54)</f>
        <v>1.0925233333333333</v>
      </c>
      <c r="AC9" s="361">
        <f t="shared" ref="AC9" si="236">AVERAGE(X52:X54)</f>
        <v>4.8608233333333333</v>
      </c>
      <c r="AD9" s="361">
        <f t="shared" ref="AD9" si="237">AVERAGE(Y52:Y54)</f>
        <v>0.57981233333333337</v>
      </c>
      <c r="AE9" s="361">
        <f t="shared" ref="AE9" si="238">AVERAGE(Z52:Z54)</f>
        <v>0.12427499999999998</v>
      </c>
      <c r="AF9" s="361" t="str">
        <f t="shared" si="88"/>
        <v>BK</v>
      </c>
      <c r="AG9" s="361" t="str">
        <f t="shared" si="52"/>
        <v>GT</v>
      </c>
      <c r="AH9" s="361" t="str">
        <f t="shared" si="53"/>
        <v>GT</v>
      </c>
      <c r="AI9" s="361" t="str">
        <f t="shared" si="54"/>
        <v>GT</v>
      </c>
      <c r="AJ9" s="361" t="str">
        <f t="shared" si="55"/>
        <v>GT</v>
      </c>
      <c r="AK9" s="361" t="str">
        <f t="shared" si="56"/>
        <v>GT</v>
      </c>
      <c r="AL9" s="361" t="str">
        <f t="shared" si="57"/>
        <v>KR</v>
      </c>
      <c r="AM9" s="361" t="str">
        <f t="shared" si="58"/>
        <v>GT</v>
      </c>
      <c r="AN9" s="361" t="str">
        <f t="shared" si="59"/>
        <v>GT</v>
      </c>
      <c r="AP9">
        <f t="shared" si="60"/>
        <v>1.1658666800871491</v>
      </c>
      <c r="AQ9" s="361">
        <f t="shared" si="61"/>
        <v>2.2705946024264794</v>
      </c>
    </row>
    <row r="10" spans="1:43" x14ac:dyDescent="0.25">
      <c r="A10" s="3">
        <f>AVERAGE(A55:A57)</f>
        <v>4098</v>
      </c>
      <c r="B10" s="18">
        <f t="shared" si="62"/>
        <v>6145</v>
      </c>
      <c r="C10" s="110">
        <v>2049</v>
      </c>
      <c r="D10" s="18">
        <f t="shared" si="25"/>
        <v>2732.8891781936532</v>
      </c>
      <c r="E10" s="18">
        <f t="shared" si="26"/>
        <v>2048</v>
      </c>
      <c r="F10">
        <v>590248</v>
      </c>
      <c r="G10" s="361">
        <f t="shared" ref="G10" si="239">AVERAGE(B55:B57)</f>
        <v>0.16267066666666666</v>
      </c>
      <c r="H10" s="361">
        <f t="shared" ref="H10" si="240">AVERAGE(C55:C57)</f>
        <v>0.26533366666666663</v>
      </c>
      <c r="I10" s="6">
        <f t="shared" ref="I10" si="241">AVERAGE(D55:D57)</f>
        <v>1.4102166666666666E-2</v>
      </c>
      <c r="J10" s="361">
        <f t="shared" ref="J10" si="242">AVERAGE(E55:E57)</f>
        <v>0.19360600000000003</v>
      </c>
      <c r="K10" s="361">
        <f t="shared" ref="K10" si="243">AVERAGE(F55:F57)</f>
        <v>2.44856E-2</v>
      </c>
      <c r="L10" s="361">
        <f t="shared" ref="L10" si="244">AVERAGE(G55:G57)</f>
        <v>8.9804633333333328E-2</v>
      </c>
      <c r="M10" s="361">
        <f t="shared" ref="M10" si="245">AVERAGE(H55:H57)</f>
        <v>4.4628533333333331E-2</v>
      </c>
      <c r="N10" s="361">
        <f t="shared" ref="N10" si="246">AVERAGE(I55:I57)</f>
        <v>0.57526166666666667</v>
      </c>
      <c r="O10" s="361">
        <f t="shared" ref="O10" si="247">AVERAGE(J55:J57)</f>
        <v>4.4136699999999997E-3</v>
      </c>
      <c r="P10" s="361">
        <f t="shared" ref="P10" si="248">AVERAGE(K55:K57)</f>
        <v>4.36003E-3</v>
      </c>
      <c r="Q10" s="361" t="e">
        <f t="shared" ref="Q10" si="249">AVERAGE(L55:L57)</f>
        <v>#DIV/0!</v>
      </c>
      <c r="R10" s="361" t="e">
        <f t="shared" ref="R10" si="250">AVERAGE(M55:M57)</f>
        <v>#DIV/0!</v>
      </c>
      <c r="S10" s="361" t="e">
        <f t="shared" ref="S10" si="251">AVERAGE(N55:N57)</f>
        <v>#DIV/0!</v>
      </c>
      <c r="T10" s="361">
        <f t="shared" ref="T10" si="252">AVERAGE(O55:O57)</f>
        <v>0.26897533333333329</v>
      </c>
      <c r="U10" s="361">
        <f t="shared" ref="U10" si="253">AVERAGE(P55:P57)</f>
        <v>0.21740499999999999</v>
      </c>
      <c r="V10" s="361">
        <f t="shared" ref="V10" si="254">AVERAGE(Q55:Q57)</f>
        <v>0.24318966666666667</v>
      </c>
      <c r="W10" s="361">
        <f t="shared" ref="W10" si="255">AVERAGE(R55:R57)</f>
        <v>7.6717099999999996E-2</v>
      </c>
      <c r="X10" s="361">
        <f t="shared" ref="X10" si="256">AVERAGE(S55:S57)</f>
        <v>0.67612033333333343</v>
      </c>
      <c r="Y10" s="361">
        <f t="shared" ref="Y10" si="257">AVERAGE(T55:T57)</f>
        <v>0.90401733333333334</v>
      </c>
      <c r="Z10" s="361">
        <f t="shared" ref="Z10" si="258">AVERAGE(U55:U57)</f>
        <v>0.55180333333333331</v>
      </c>
      <c r="AA10" s="361">
        <f t="shared" ref="AA10" si="259">AVERAGE(V55:V57)</f>
        <v>2.0601466666666665E-2</v>
      </c>
      <c r="AB10" s="361">
        <f t="shared" ref="AB10" si="260">AVERAGE(W55:W57)</f>
        <v>3.1702533333333336</v>
      </c>
      <c r="AC10" s="361">
        <f t="shared" ref="AC10" si="261">AVERAGE(X55:X57)</f>
        <v>19.462633333333333</v>
      </c>
      <c r="AD10" s="361">
        <f t="shared" ref="AD10" si="262">AVERAGE(Y55:Y57)</f>
        <v>2.2638266666666667</v>
      </c>
      <c r="AE10" s="361">
        <f t="shared" ref="AE10" si="263">AVERAGE(Z55:Z57)</f>
        <v>0.47760200000000003</v>
      </c>
      <c r="AF10" s="361" t="str">
        <f t="shared" si="88"/>
        <v>BK</v>
      </c>
      <c r="AG10" s="361" t="e">
        <f t="shared" si="52"/>
        <v>#DIV/0!</v>
      </c>
      <c r="AH10" s="361" t="e">
        <f t="shared" si="53"/>
        <v>#DIV/0!</v>
      </c>
      <c r="AI10" s="361" t="e">
        <f t="shared" si="54"/>
        <v>#DIV/0!</v>
      </c>
      <c r="AJ10" s="361" t="str">
        <f t="shared" si="55"/>
        <v>GT</v>
      </c>
      <c r="AK10" s="361" t="str">
        <f t="shared" si="56"/>
        <v>GT</v>
      </c>
      <c r="AL10" s="361" t="str">
        <f t="shared" si="57"/>
        <v>KR</v>
      </c>
      <c r="AM10" s="361" t="str">
        <f t="shared" si="58"/>
        <v>GT</v>
      </c>
      <c r="AN10" s="361" t="str">
        <f t="shared" si="59"/>
        <v>GT</v>
      </c>
      <c r="AP10" s="361">
        <f t="shared" si="60"/>
        <v>1.1705947348548542</v>
      </c>
      <c r="AQ10" s="361">
        <f t="shared" si="61"/>
        <v>2.3654856497466312</v>
      </c>
    </row>
    <row r="11" spans="1:43" x14ac:dyDescent="0.25">
      <c r="A11" s="3">
        <f>AVERAGE(A58:A60)</f>
        <v>8194</v>
      </c>
      <c r="B11" s="18">
        <f t="shared" si="62"/>
        <v>12289</v>
      </c>
      <c r="C11" s="110">
        <v>4097</v>
      </c>
      <c r="D11" s="18">
        <f t="shared" si="25"/>
        <v>5463.5557002197083</v>
      </c>
      <c r="E11" s="18">
        <f t="shared" si="26"/>
        <v>4096</v>
      </c>
      <c r="F11">
        <v>1180072</v>
      </c>
      <c r="G11" s="361">
        <f t="shared" ref="G11" si="264">AVERAGE(B58:B60)</f>
        <v>0.66833133333333328</v>
      </c>
      <c r="H11" s="361">
        <f t="shared" ref="H11" si="265">AVERAGE(C58:C60)</f>
        <v>1.0968933333333333</v>
      </c>
      <c r="I11" s="6">
        <f t="shared" ref="I11" si="266">AVERAGE(D58:D60)</f>
        <v>4.1543666666666666E-2</v>
      </c>
      <c r="J11" s="361">
        <f t="shared" ref="J11" si="267">AVERAGE(E58:E60)</f>
        <v>0.77492833333333344</v>
      </c>
      <c r="K11" s="361">
        <f t="shared" ref="K11" si="268">AVERAGE(F58:F60)</f>
        <v>0.104717</v>
      </c>
      <c r="L11" s="361">
        <f t="shared" ref="L11" si="269">AVERAGE(G58:G60)</f>
        <v>0.42905266666666669</v>
      </c>
      <c r="M11" s="361">
        <f t="shared" ref="M11" si="270">AVERAGE(H58:H60)</f>
        <v>0.12747033333333332</v>
      </c>
      <c r="N11" s="361">
        <f t="shared" ref="N11" si="271">AVERAGE(I58:I60)</f>
        <v>2.3157366666666666</v>
      </c>
      <c r="O11" s="361">
        <f t="shared" ref="O11" si="272">AVERAGE(J58:J60)</f>
        <v>8.8968566666666679E-3</v>
      </c>
      <c r="P11" s="361">
        <f t="shared" ref="P11" si="273">AVERAGE(K58:K60)</f>
        <v>8.8364433333333325E-3</v>
      </c>
      <c r="Q11" s="361" t="e">
        <f t="shared" ref="Q11" si="274">AVERAGE(L58:L60)</f>
        <v>#DIV/0!</v>
      </c>
      <c r="R11" s="361" t="e">
        <f t="shared" ref="R11" si="275">AVERAGE(M58:M60)</f>
        <v>#DIV/0!</v>
      </c>
      <c r="S11" s="361" t="e">
        <f t="shared" ref="S11" si="276">AVERAGE(N58:N60)</f>
        <v>#DIV/0!</v>
      </c>
      <c r="T11" s="361">
        <f t="shared" ref="T11" si="277">AVERAGE(O58:O60)</f>
        <v>1.0932199999999999</v>
      </c>
      <c r="U11" s="361">
        <f t="shared" ref="U11" si="278">AVERAGE(P58:P60)</f>
        <v>0.881691</v>
      </c>
      <c r="V11" s="361">
        <f t="shared" ref="V11" si="279">AVERAGE(Q58:Q60)</f>
        <v>0.96699933333333332</v>
      </c>
      <c r="W11" s="361">
        <f t="shared" ref="W11" si="280">AVERAGE(R58:R60)</f>
        <v>0.40290566666666666</v>
      </c>
      <c r="X11" s="361">
        <f t="shared" ref="X11" si="281">AVERAGE(S58:S60)</f>
        <v>2.6938933333333335</v>
      </c>
      <c r="Y11" s="361">
        <f t="shared" ref="Y11" si="282">AVERAGE(T58:T60)</f>
        <v>3.6464766666666666</v>
      </c>
      <c r="Z11" s="361">
        <f t="shared" ref="Z11" si="283">AVERAGE(U58:U60)</f>
        <v>2.21699</v>
      </c>
      <c r="AA11" s="361">
        <f t="shared" ref="AA11" si="284">AVERAGE(V58:V60)</f>
        <v>6.0008699999999998E-2</v>
      </c>
      <c r="AB11" s="361">
        <f t="shared" ref="AB11" si="285">AVERAGE(W58:W60)</f>
        <v>10.355533333333334</v>
      </c>
      <c r="AC11" s="361">
        <f t="shared" ref="AC11" si="286">AVERAGE(X58:X60)</f>
        <v>79.223133333333337</v>
      </c>
      <c r="AD11" s="361">
        <f t="shared" ref="AD11" si="287">AVERAGE(Y58:Y60)</f>
        <v>8.9713966666666654</v>
      </c>
      <c r="AE11" s="361">
        <f t="shared" ref="AE11" si="288">AVERAGE(Z58:Z60)</f>
        <v>1.8611766666666665</v>
      </c>
      <c r="AF11" s="361" t="str">
        <f>IF(AD11/AE11&lt;1,"GT","BK")</f>
        <v>BK</v>
      </c>
      <c r="AG11" s="361" t="e">
        <f t="shared" si="52"/>
        <v>#DIV/0!</v>
      </c>
      <c r="AH11" s="361" t="e">
        <f t="shared" si="53"/>
        <v>#DIV/0!</v>
      </c>
      <c r="AI11" s="361" t="e">
        <f t="shared" si="54"/>
        <v>#DIV/0!</v>
      </c>
      <c r="AJ11" s="361" t="str">
        <f t="shared" si="55"/>
        <v>GT</v>
      </c>
      <c r="AK11" s="361" t="str">
        <f t="shared" si="56"/>
        <v>GT</v>
      </c>
      <c r="AL11" s="361" t="str">
        <f t="shared" si="57"/>
        <v>KR</v>
      </c>
      <c r="AM11" s="361" t="str">
        <f t="shared" si="58"/>
        <v>GT</v>
      </c>
      <c r="AN11" s="361" t="str">
        <f t="shared" si="59"/>
        <v>GT</v>
      </c>
      <c r="AP11" s="361">
        <f t="shared" si="60"/>
        <v>1.0648960840295951</v>
      </c>
      <c r="AQ11" s="361">
        <f t="shared" si="61"/>
        <v>2.3947655255191487</v>
      </c>
    </row>
    <row r="12" spans="1:43" x14ac:dyDescent="0.25">
      <c r="A12" s="3">
        <f>AVERAGE(A61:A63)</f>
        <v>16386</v>
      </c>
      <c r="B12" s="18">
        <f t="shared" si="62"/>
        <v>24577</v>
      </c>
      <c r="C12" s="110">
        <v>8193</v>
      </c>
      <c r="D12" s="18">
        <f t="shared" si="25"/>
        <v>10924.888961223909</v>
      </c>
      <c r="E12" s="18">
        <f t="shared" si="26"/>
        <v>8192</v>
      </c>
      <c r="F12">
        <v>2359720</v>
      </c>
      <c r="G12" s="361">
        <f t="shared" ref="G12" si="289">AVERAGE(B61:B63)</f>
        <v>2.6985100000000002</v>
      </c>
      <c r="H12" s="361">
        <f t="shared" ref="H12" si="290">AVERAGE(C61:C63)</f>
        <v>4.517406666666667</v>
      </c>
      <c r="I12" s="6">
        <f t="shared" ref="I12" si="291">AVERAGE(D61:D63)</f>
        <v>0.12640300000000002</v>
      </c>
      <c r="J12" s="361">
        <f t="shared" ref="J12" si="292">AVERAGE(E61:E63)</f>
        <v>3.1532333333333331</v>
      </c>
      <c r="K12" s="361">
        <f t="shared" ref="K12" si="293">AVERAGE(F61:F63)</f>
        <v>0.42827766666666661</v>
      </c>
      <c r="L12" s="361">
        <f t="shared" ref="L12" si="294">AVERAGE(G61:G63)</f>
        <v>1.8851266666666666</v>
      </c>
      <c r="M12" s="361">
        <f t="shared" ref="M12" si="295">AVERAGE(H61:H63)</f>
        <v>0.36321100000000001</v>
      </c>
      <c r="N12" s="361">
        <f t="shared" ref="N12" si="296">AVERAGE(I61:I63)</f>
        <v>9.3887766666666668</v>
      </c>
      <c r="O12" s="361">
        <f t="shared" ref="O12" si="297">AVERAGE(J61:J63)</f>
        <v>1.7891766666666666E-2</v>
      </c>
      <c r="P12" s="361">
        <f t="shared" ref="P12" si="298">AVERAGE(K61:K63)</f>
        <v>1.7919399999999999E-2</v>
      </c>
      <c r="Q12" s="361" t="e">
        <f t="shared" ref="Q12" si="299">AVERAGE(L61:L63)</f>
        <v>#DIV/0!</v>
      </c>
      <c r="R12" s="361" t="e">
        <f t="shared" ref="R12" si="300">AVERAGE(M61:M63)</f>
        <v>#DIV/0!</v>
      </c>
      <c r="S12" s="361" t="e">
        <f t="shared" ref="S12" si="301">AVERAGE(N61:N63)</f>
        <v>#DIV/0!</v>
      </c>
      <c r="T12" s="361">
        <f t="shared" ref="T12" si="302">AVERAGE(O61:O63)</f>
        <v>4.5136799999999999</v>
      </c>
      <c r="U12" s="361">
        <f t="shared" ref="U12" si="303">AVERAGE(P61:P63)</f>
        <v>3.6022133333333333</v>
      </c>
      <c r="V12" s="361">
        <f t="shared" ref="V12" si="304">AVERAGE(Q61:Q63)</f>
        <v>3.8901000000000003</v>
      </c>
      <c r="W12" s="361">
        <f t="shared" ref="W12" si="305">AVERAGE(R61:R63)</f>
        <v>2.16554</v>
      </c>
      <c r="X12" s="361">
        <f t="shared" ref="X12" si="306">AVERAGE(S61:S63)</f>
        <v>10.748533333333334</v>
      </c>
      <c r="Y12" s="361">
        <f t="shared" ref="Y12" si="307">AVERAGE(T61:T63)</f>
        <v>15.839699999999999</v>
      </c>
      <c r="Z12" s="361">
        <f t="shared" ref="Z12" si="308">AVERAGE(U61:U63)</f>
        <v>8.9554633333333342</v>
      </c>
      <c r="AA12" s="361">
        <f t="shared" ref="AA12" si="309">AVERAGE(V61:V63)</f>
        <v>0.19473033333333331</v>
      </c>
      <c r="AB12" s="361">
        <f t="shared" ref="AB12" si="310">AVERAGE(W61:W63)</f>
        <v>30.222899999999999</v>
      </c>
      <c r="AC12" s="361" t="e">
        <f t="shared" ref="AC12" si="311">AVERAGE(X61:X63)</f>
        <v>#DIV/0!</v>
      </c>
      <c r="AD12" s="361">
        <f t="shared" ref="AD12" si="312">AVERAGE(Y61:Y63)</f>
        <v>35.5501</v>
      </c>
      <c r="AE12" s="361">
        <f t="shared" ref="AE12" si="313">AVERAGE(Z61:Z63)</f>
        <v>7.3453200000000001</v>
      </c>
      <c r="AF12" s="361" t="str">
        <f t="shared" si="88"/>
        <v>BK</v>
      </c>
      <c r="AG12" s="361" t="e">
        <f t="shared" si="52"/>
        <v>#DIV/0!</v>
      </c>
      <c r="AH12" s="361" t="e">
        <f t="shared" si="53"/>
        <v>#DIV/0!</v>
      </c>
      <c r="AI12" s="361" t="e">
        <f t="shared" si="54"/>
        <v>#DIV/0!</v>
      </c>
      <c r="AJ12" s="361" t="str">
        <f t="shared" si="55"/>
        <v>GT</v>
      </c>
      <c r="AK12" s="361" t="str">
        <f t="shared" si="56"/>
        <v>GT</v>
      </c>
      <c r="AL12" s="361" t="str">
        <f t="shared" si="57"/>
        <v>KR</v>
      </c>
      <c r="AM12" s="361" t="str">
        <f t="shared" si="58"/>
        <v>GT</v>
      </c>
      <c r="AN12" s="361" t="str">
        <f t="shared" si="59"/>
        <v>GT</v>
      </c>
      <c r="AP12" s="361">
        <f t="shared" si="60"/>
        <v>0.87051112732467029</v>
      </c>
      <c r="AQ12" s="361">
        <f t="shared" si="61"/>
        <v>2.4135052226592286</v>
      </c>
    </row>
    <row r="13" spans="1:43" x14ac:dyDescent="0.25">
      <c r="A13" s="3">
        <f>AVERAGE(A64:A66)</f>
        <v>32770</v>
      </c>
      <c r="B13" s="18">
        <f t="shared" si="62"/>
        <v>49153</v>
      </c>
      <c r="C13" s="110">
        <v>16385</v>
      </c>
      <c r="D13" s="18">
        <f t="shared" si="25"/>
        <v>21847.555591723802</v>
      </c>
      <c r="E13" s="18">
        <f t="shared" si="26"/>
        <v>16384</v>
      </c>
      <c r="F13">
        <v>4719016</v>
      </c>
      <c r="G13" s="361">
        <f t="shared" ref="G13" si="314">AVERAGE(B64:B66)</f>
        <v>10.8331</v>
      </c>
      <c r="H13" s="361">
        <f t="shared" ref="H13" si="315">AVERAGE(C64:C66)</f>
        <v>18.427166666666665</v>
      </c>
      <c r="I13" s="6">
        <f t="shared" ref="I13" si="316">AVERAGE(D64:D66)</f>
        <v>0.41071466666666662</v>
      </c>
      <c r="J13" s="361">
        <f t="shared" ref="J13" si="317">AVERAGE(E64:E66)</f>
        <v>12.857866666666666</v>
      </c>
      <c r="K13" s="361">
        <f t="shared" ref="K13" si="318">AVERAGE(F64:F66)</f>
        <v>1.7090699999999999</v>
      </c>
      <c r="L13" s="361">
        <f t="shared" ref="L13" si="319">AVERAGE(G64:G66)</f>
        <v>8.2476533333333339</v>
      </c>
      <c r="M13" s="361">
        <f t="shared" ref="M13" si="320">AVERAGE(H64:H66)</f>
        <v>1.0193966666666667</v>
      </c>
      <c r="N13" s="361">
        <f t="shared" ref="N13" si="321">AVERAGE(I64:I66)</f>
        <v>47.688833333333328</v>
      </c>
      <c r="O13" s="361">
        <f t="shared" ref="O13" si="322">AVERAGE(J64:J66)</f>
        <v>3.7402499999999998E-2</v>
      </c>
      <c r="P13" s="361">
        <f t="shared" ref="P13" si="323">AVERAGE(K64:K66)</f>
        <v>3.7174766666666664E-2</v>
      </c>
      <c r="Q13" s="361" t="e">
        <f t="shared" ref="Q13" si="324">AVERAGE(L64:L66)</f>
        <v>#DIV/0!</v>
      </c>
      <c r="R13" s="361" t="e">
        <f t="shared" ref="R13" si="325">AVERAGE(M64:M66)</f>
        <v>#DIV/0!</v>
      </c>
      <c r="S13" s="361" t="e">
        <f t="shared" ref="S13" si="326">AVERAGE(N64:N66)</f>
        <v>#DIV/0!</v>
      </c>
      <c r="T13" s="361">
        <f t="shared" ref="T13" si="327">AVERAGE(O64:O66)</f>
        <v>21.531866666666662</v>
      </c>
      <c r="U13" s="361">
        <f t="shared" ref="U13" si="328">AVERAGE(P64:P66)</f>
        <v>26.040333333333336</v>
      </c>
      <c r="V13" s="361">
        <f t="shared" ref="V13" si="329">AVERAGE(Q64:Q66)</f>
        <v>24.610433333333333</v>
      </c>
      <c r="W13" s="361">
        <f t="shared" ref="W13" si="330">AVERAGE(R64:R66)</f>
        <v>17.935766666666666</v>
      </c>
      <c r="X13" s="361">
        <f t="shared" ref="X13" si="331">AVERAGE(S64:S66)</f>
        <v>47.540733333333328</v>
      </c>
      <c r="Y13" s="361">
        <f t="shared" ref="Y13" si="332">AVERAGE(T64:T66)</f>
        <v>83.656866666666673</v>
      </c>
      <c r="Z13" s="361">
        <f t="shared" ref="Z13" si="333">AVERAGE(U64:U66)</f>
        <v>42.120566666666669</v>
      </c>
      <c r="AA13" s="361">
        <f t="shared" ref="AA13" si="334">AVERAGE(V64:V66)</f>
        <v>0.69787999999999994</v>
      </c>
      <c r="AB13" s="361">
        <f t="shared" ref="AB13" si="335">AVERAGE(W64:W66)</f>
        <v>97.355500000000006</v>
      </c>
      <c r="AC13" s="361" t="e">
        <f t="shared" ref="AC13" si="336">AVERAGE(X64:X66)</f>
        <v>#DIV/0!</v>
      </c>
      <c r="AD13" s="361">
        <f t="shared" ref="AD13" si="337">AVERAGE(Y64:Y66)</f>
        <v>142.77200000000002</v>
      </c>
      <c r="AE13" s="361">
        <f t="shared" ref="AE13" si="338">AVERAGE(Z64:Z66)</f>
        <v>29.985833333333332</v>
      </c>
      <c r="AF13" s="361" t="str">
        <f t="shared" si="88"/>
        <v>BK</v>
      </c>
      <c r="AG13" s="361" t="e">
        <f t="shared" si="52"/>
        <v>#DIV/0!</v>
      </c>
      <c r="AH13" s="361" t="e">
        <f t="shared" si="53"/>
        <v>#DIV/0!</v>
      </c>
      <c r="AI13" s="361" t="e">
        <f t="shared" si="54"/>
        <v>#DIV/0!</v>
      </c>
      <c r="AJ13" s="361" t="str">
        <f t="shared" si="55"/>
        <v>GT</v>
      </c>
      <c r="AK13" s="361" t="str">
        <f t="shared" si="56"/>
        <v>GT</v>
      </c>
      <c r="AL13" s="361" t="str">
        <f t="shared" si="57"/>
        <v>KR</v>
      </c>
      <c r="AM13" s="361" t="str">
        <f t="shared" si="58"/>
        <v>GT</v>
      </c>
      <c r="AN13" s="361" t="str">
        <f t="shared" si="59"/>
        <v>GT</v>
      </c>
      <c r="AP13" s="361">
        <f t="shared" si="60"/>
        <v>0.45984392452325246</v>
      </c>
      <c r="AQ13" s="361">
        <f t="shared" si="61"/>
        <v>1.9377486242284774</v>
      </c>
    </row>
    <row r="14" spans="1:43" x14ac:dyDescent="0.25">
      <c r="A14" s="3">
        <f>AVERAGE(A67:A69)</f>
        <v>65538</v>
      </c>
      <c r="B14" s="18">
        <f t="shared" si="62"/>
        <v>98305</v>
      </c>
      <c r="C14" s="110">
        <v>32769</v>
      </c>
      <c r="D14" s="18">
        <f t="shared" si="25"/>
        <v>43692.888906973196</v>
      </c>
      <c r="E14" s="18">
        <f t="shared" si="26"/>
        <v>32768</v>
      </c>
      <c r="F14">
        <v>9437608</v>
      </c>
      <c r="G14" s="361">
        <f t="shared" ref="G14" si="339">AVERAGE(B67:B69)</f>
        <v>69.008133333333333</v>
      </c>
      <c r="H14" s="361">
        <f t="shared" ref="H14" si="340">AVERAGE(C67:C69)</f>
        <v>116.604</v>
      </c>
      <c r="I14" s="6">
        <f t="shared" ref="I14" si="341">AVERAGE(D67:D69)</f>
        <v>1.3751833333333332</v>
      </c>
      <c r="J14" s="361">
        <f t="shared" ref="J14" si="342">AVERAGE(E67:E69)</f>
        <v>82.326766666666657</v>
      </c>
      <c r="K14" s="361">
        <f t="shared" ref="K14" si="343">AVERAGE(F67:F69)</f>
        <v>6.7881333333333336</v>
      </c>
      <c r="L14" s="361">
        <f t="shared" ref="L14" si="344">AVERAGE(G67:G69)</f>
        <v>54.24016666666666</v>
      </c>
      <c r="M14" s="361">
        <f t="shared" ref="M14" si="345">AVERAGE(H67:H69)</f>
        <v>2.8979666666666666</v>
      </c>
      <c r="N14" s="361">
        <f t="shared" ref="N14" si="346">AVERAGE(I67:I69)</f>
        <v>205.58866666666665</v>
      </c>
      <c r="O14" s="361">
        <f t="shared" ref="O14" si="347">AVERAGE(J67:J69)</f>
        <v>24.216066666666666</v>
      </c>
      <c r="P14" s="361">
        <f t="shared" ref="P14" si="348">AVERAGE(K67:K69)</f>
        <v>124.819</v>
      </c>
      <c r="Q14" s="361" t="e">
        <f t="shared" ref="Q14" si="349">AVERAGE(L67:L69)</f>
        <v>#DIV/0!</v>
      </c>
      <c r="R14" s="361" t="e">
        <f t="shared" ref="R14" si="350">AVERAGE(M67:M69)</f>
        <v>#DIV/0!</v>
      </c>
      <c r="S14" s="361" t="e">
        <f t="shared" ref="S14" si="351">AVERAGE(N67:N69)</f>
        <v>#DIV/0!</v>
      </c>
      <c r="T14" s="361">
        <f t="shared" ref="T14" si="352">AVERAGE(O67:O69)</f>
        <v>131.65533333333335</v>
      </c>
      <c r="U14" s="361">
        <f t="shared" ref="U14" si="353">AVERAGE(P67:P69)</f>
        <v>120.68866666666668</v>
      </c>
      <c r="V14" s="361">
        <f t="shared" ref="V14" si="354">AVERAGE(Q67:Q69)</f>
        <v>136.81366666666665</v>
      </c>
      <c r="W14" s="361">
        <f t="shared" ref="W14" si="355">AVERAGE(R67:R69)</f>
        <v>106.11566666666668</v>
      </c>
      <c r="X14" s="361">
        <f t="shared" ref="X14" si="356">AVERAGE(S67:S69)</f>
        <v>216.51400000000001</v>
      </c>
      <c r="Y14" s="361" t="e">
        <f t="shared" ref="Y14" si="357">AVERAGE(T67:T69)</f>
        <v>#DIV/0!</v>
      </c>
      <c r="Z14" s="361">
        <f t="shared" ref="Z14" si="358">AVERAGE(U67:U69)</f>
        <v>186.78766666666664</v>
      </c>
      <c r="AA14" s="361">
        <f t="shared" ref="AA14" si="359">AVERAGE(V67:V69)</f>
        <v>2.5481366666666667</v>
      </c>
      <c r="AB14" s="361" t="e">
        <f t="shared" ref="AB14" si="360">AVERAGE(W67:W69)</f>
        <v>#DIV/0!</v>
      </c>
      <c r="AC14" s="361" t="e">
        <f t="shared" ref="AC14" si="361">AVERAGE(X67:X69)</f>
        <v>#DIV/0!</v>
      </c>
      <c r="AD14" s="361" t="e">
        <f t="shared" ref="AD14" si="362">AVERAGE(Y67:Y69)</f>
        <v>#DIV/0!</v>
      </c>
      <c r="AE14" s="361">
        <f t="shared" ref="AE14" si="363">AVERAGE(Z67:Z69)</f>
        <v>142.36600000000001</v>
      </c>
      <c r="AF14" s="361" t="e">
        <f t="shared" si="88"/>
        <v>#DIV/0!</v>
      </c>
      <c r="AG14" s="361" t="e">
        <f t="shared" si="52"/>
        <v>#DIV/0!</v>
      </c>
      <c r="AH14" s="361" t="e">
        <f t="shared" si="53"/>
        <v>#DIV/0!</v>
      </c>
      <c r="AI14" s="361" t="e">
        <f t="shared" si="54"/>
        <v>#DIV/0!</v>
      </c>
      <c r="AJ14" s="361" t="str">
        <f t="shared" si="55"/>
        <v>GT</v>
      </c>
      <c r="AK14" s="361" t="str">
        <f t="shared" si="56"/>
        <v>GT</v>
      </c>
      <c r="AL14" s="361" t="str">
        <f t="shared" si="57"/>
        <v>KR</v>
      </c>
      <c r="AM14" s="361" t="str">
        <f t="shared" si="58"/>
        <v>GT</v>
      </c>
      <c r="AN14" s="361" t="str">
        <f t="shared" si="59"/>
        <v>GT</v>
      </c>
      <c r="AP14" s="361">
        <f t="shared" si="60"/>
        <v>0.51114193003232311</v>
      </c>
      <c r="AQ14" s="361">
        <f t="shared" si="61"/>
        <v>1.5026910079646041</v>
      </c>
    </row>
    <row r="15" spans="1:43" x14ac:dyDescent="0.25">
      <c r="A15" s="7">
        <f>AVERAGE(A70:A72)</f>
        <v>131074</v>
      </c>
      <c r="B15" s="18">
        <f t="shared" si="62"/>
        <v>196609</v>
      </c>
      <c r="C15" s="361">
        <v>32769</v>
      </c>
      <c r="D15" s="18">
        <f t="shared" si="25"/>
        <v>87383.555564597758</v>
      </c>
      <c r="E15" s="18">
        <f t="shared" si="26"/>
        <v>65536</v>
      </c>
      <c r="F15">
        <v>18874792</v>
      </c>
      <c r="G15" s="361" t="e">
        <f t="shared" ref="G15:H15" si="364">AVERAGE(B70:B72)</f>
        <v>#DIV/0!</v>
      </c>
      <c r="H15" s="361" t="e">
        <f t="shared" si="364"/>
        <v>#DIV/0!</v>
      </c>
      <c r="I15" s="7">
        <f>AVERAGE(D70:D72)</f>
        <v>4.7243000000000004</v>
      </c>
      <c r="J15" s="361" t="e">
        <f t="shared" ref="J15:AB15" si="365">AVERAGE(E70:E72)</f>
        <v>#DIV/0!</v>
      </c>
      <c r="K15" s="361">
        <f t="shared" si="365"/>
        <v>32.18266666666667</v>
      </c>
      <c r="L15" s="361" t="e">
        <f t="shared" si="365"/>
        <v>#DIV/0!</v>
      </c>
      <c r="M15" s="361">
        <f t="shared" si="365"/>
        <v>9.4627533333333336</v>
      </c>
      <c r="N15" s="361" t="e">
        <f t="shared" si="365"/>
        <v>#DIV/0!</v>
      </c>
      <c r="O15" s="361">
        <f t="shared" si="365"/>
        <v>112.58633333333334</v>
      </c>
      <c r="P15" s="361" t="e">
        <f t="shared" si="365"/>
        <v>#DIV/0!</v>
      </c>
      <c r="Q15" s="361" t="e">
        <f t="shared" si="365"/>
        <v>#DIV/0!</v>
      </c>
      <c r="R15" s="361" t="e">
        <f t="shared" si="365"/>
        <v>#DIV/0!</v>
      </c>
      <c r="S15" s="361" t="e">
        <f t="shared" si="365"/>
        <v>#DIV/0!</v>
      </c>
      <c r="T15" s="361" t="e">
        <f t="shared" si="365"/>
        <v>#DIV/0!</v>
      </c>
      <c r="U15" s="361" t="e">
        <f t="shared" si="365"/>
        <v>#DIV/0!</v>
      </c>
      <c r="V15" s="361" t="e">
        <f t="shared" si="365"/>
        <v>#DIV/0!</v>
      </c>
      <c r="W15" s="361" t="e">
        <f t="shared" si="365"/>
        <v>#DIV/0!</v>
      </c>
      <c r="X15" s="361" t="e">
        <f t="shared" si="365"/>
        <v>#DIV/0!</v>
      </c>
      <c r="Y15" s="361" t="e">
        <f t="shared" si="365"/>
        <v>#DIV/0!</v>
      </c>
      <c r="Z15" s="361" t="e">
        <f t="shared" si="365"/>
        <v>#DIV/0!</v>
      </c>
      <c r="AA15" s="361">
        <f t="shared" si="365"/>
        <v>9.8007433333333349</v>
      </c>
      <c r="AB15" s="361" t="e">
        <f t="shared" si="365"/>
        <v>#DIV/0!</v>
      </c>
      <c r="AC15" s="361" t="e">
        <f t="shared" ref="AC15" si="366">AVERAGE(X70:X72)</f>
        <v>#DIV/0!</v>
      </c>
      <c r="AD15" s="361" t="e">
        <f t="shared" ref="AD15" si="367">AVERAGE(Y70:Y72)</f>
        <v>#DIV/0!</v>
      </c>
      <c r="AE15" s="361" t="e">
        <f t="shared" ref="AE15" si="368">AVERAGE(Z70:Z72)</f>
        <v>#DIV/0!</v>
      </c>
      <c r="AF15" s="361" t="e">
        <f t="shared" si="88"/>
        <v>#DIV/0!</v>
      </c>
      <c r="AG15" s="361" t="e">
        <f t="shared" si="52"/>
        <v>#DIV/0!</v>
      </c>
      <c r="AH15" s="361" t="e">
        <f t="shared" si="53"/>
        <v>#DIV/0!</v>
      </c>
      <c r="AI15" s="361" t="e">
        <f t="shared" si="54"/>
        <v>#DIV/0!</v>
      </c>
      <c r="AJ15" s="361" t="e">
        <f t="shared" si="55"/>
        <v>#DIV/0!</v>
      </c>
      <c r="AK15" s="361" t="e">
        <f t="shared" si="56"/>
        <v>#DIV/0!</v>
      </c>
      <c r="AL15" s="361" t="e">
        <f t="shared" si="57"/>
        <v>#DIV/0!</v>
      </c>
      <c r="AM15" s="361" t="e">
        <f t="shared" si="58"/>
        <v>#DIV/0!</v>
      </c>
      <c r="AN15" s="361" t="e">
        <f t="shared" si="59"/>
        <v>#DIV/0!</v>
      </c>
    </row>
    <row r="16" spans="1:43" x14ac:dyDescent="0.25">
      <c r="A16" s="9">
        <f>AVERAGE(A73:A75)</f>
        <v>262146</v>
      </c>
      <c r="B16" s="18">
        <f t="shared" si="62"/>
        <v>393217</v>
      </c>
      <c r="C16" s="361">
        <v>32769</v>
      </c>
      <c r="D16" s="18">
        <f t="shared" si="25"/>
        <v>174764.88889341001</v>
      </c>
      <c r="E16" s="18">
        <f t="shared" si="26"/>
        <v>131072</v>
      </c>
      <c r="G16" s="361" t="e">
        <f t="shared" ref="G16:H16" si="369">AVERAGE(B73:B75)</f>
        <v>#DIV/0!</v>
      </c>
      <c r="H16" s="361" t="e">
        <f t="shared" si="369"/>
        <v>#DIV/0!</v>
      </c>
      <c r="I16" s="9">
        <f>AVERAGE(D73:D75)</f>
        <v>15.852333333333334</v>
      </c>
      <c r="J16" s="361" t="e">
        <f t="shared" ref="J16:AB16" si="370">AVERAGE(E73:E75)</f>
        <v>#DIV/0!</v>
      </c>
      <c r="K16" s="361">
        <f t="shared" si="370"/>
        <v>227.16499999999999</v>
      </c>
      <c r="L16" s="361" t="e">
        <f t="shared" si="370"/>
        <v>#DIV/0!</v>
      </c>
      <c r="M16" s="361">
        <f t="shared" si="370"/>
        <v>29.419033333333331</v>
      </c>
      <c r="N16" s="361" t="e">
        <f t="shared" si="370"/>
        <v>#DIV/0!</v>
      </c>
      <c r="O16" s="361" t="e">
        <f t="shared" si="370"/>
        <v>#DIV/0!</v>
      </c>
      <c r="P16" s="361" t="e">
        <f t="shared" si="370"/>
        <v>#DIV/0!</v>
      </c>
      <c r="Q16" s="361" t="e">
        <f t="shared" si="370"/>
        <v>#DIV/0!</v>
      </c>
      <c r="R16" s="361" t="e">
        <f t="shared" si="370"/>
        <v>#DIV/0!</v>
      </c>
      <c r="S16" s="361" t="e">
        <f t="shared" si="370"/>
        <v>#DIV/0!</v>
      </c>
      <c r="T16" s="361" t="e">
        <f t="shared" si="370"/>
        <v>#DIV/0!</v>
      </c>
      <c r="U16" s="361" t="e">
        <f t="shared" si="370"/>
        <v>#DIV/0!</v>
      </c>
      <c r="V16" s="361" t="e">
        <f t="shared" si="370"/>
        <v>#DIV/0!</v>
      </c>
      <c r="W16" s="361" t="e">
        <f t="shared" si="370"/>
        <v>#DIV/0!</v>
      </c>
      <c r="X16" s="361" t="e">
        <f t="shared" si="370"/>
        <v>#DIV/0!</v>
      </c>
      <c r="Y16" s="361" t="e">
        <f t="shared" si="370"/>
        <v>#DIV/0!</v>
      </c>
      <c r="Z16" s="361" t="e">
        <f t="shared" si="370"/>
        <v>#DIV/0!</v>
      </c>
      <c r="AA16" s="361">
        <f t="shared" si="370"/>
        <v>38.145666666666664</v>
      </c>
      <c r="AB16" s="361" t="e">
        <f t="shared" si="370"/>
        <v>#DIV/0!</v>
      </c>
      <c r="AC16" s="361" t="e">
        <f t="shared" ref="AC16" si="371">AVERAGE(X73:X75)</f>
        <v>#DIV/0!</v>
      </c>
      <c r="AD16" s="361" t="e">
        <f t="shared" ref="AD16" si="372">AVERAGE(Y73:Y75)</f>
        <v>#DIV/0!</v>
      </c>
      <c r="AE16" s="361" t="e">
        <f t="shared" ref="AE16" si="373">AVERAGE(Z73:Z75)</f>
        <v>#DIV/0!</v>
      </c>
      <c r="AF16" s="361" t="e">
        <f t="shared" si="88"/>
        <v>#DIV/0!</v>
      </c>
      <c r="AG16" s="361" t="e">
        <f t="shared" si="52"/>
        <v>#DIV/0!</v>
      </c>
      <c r="AH16" s="361" t="e">
        <f t="shared" si="53"/>
        <v>#DIV/0!</v>
      </c>
      <c r="AI16" s="361" t="e">
        <f t="shared" si="54"/>
        <v>#DIV/0!</v>
      </c>
      <c r="AJ16" s="361" t="e">
        <f t="shared" si="55"/>
        <v>#DIV/0!</v>
      </c>
      <c r="AK16" s="361" t="e">
        <f t="shared" si="56"/>
        <v>#DIV/0!</v>
      </c>
      <c r="AL16" s="361" t="e">
        <f t="shared" si="57"/>
        <v>#DIV/0!</v>
      </c>
      <c r="AM16" s="361" t="e">
        <f t="shared" si="58"/>
        <v>#DIV/0!</v>
      </c>
      <c r="AN16" s="361" t="e">
        <f t="shared" si="59"/>
        <v>#DIV/0!</v>
      </c>
    </row>
    <row r="17" spans="1:40" x14ac:dyDescent="0.25">
      <c r="A17" s="9">
        <f>AVERAGE(A76:A78)</f>
        <v>524290</v>
      </c>
      <c r="B17" s="18">
        <f t="shared" si="62"/>
        <v>786433</v>
      </c>
      <c r="C17" s="361">
        <v>32769</v>
      </c>
      <c r="D17" s="18">
        <f t="shared" si="25"/>
        <v>349527.55555781611</v>
      </c>
      <c r="E17" s="18">
        <f t="shared" si="26"/>
        <v>262144</v>
      </c>
      <c r="G17" s="361" t="e">
        <f t="shared" ref="G17:H17" si="374">AVERAGE(B76:B78)</f>
        <v>#DIV/0!</v>
      </c>
      <c r="H17" s="361" t="e">
        <f t="shared" si="374"/>
        <v>#DIV/0!</v>
      </c>
      <c r="I17" s="9">
        <f>AVERAGE(D76:D78)</f>
        <v>50.244066666666662</v>
      </c>
      <c r="J17" s="361" t="e">
        <f t="shared" ref="J17:AB17" si="375">AVERAGE(E76:E78)</f>
        <v>#DIV/0!</v>
      </c>
      <c r="K17" s="361" t="e">
        <f t="shared" si="375"/>
        <v>#DIV/0!</v>
      </c>
      <c r="L17" s="361" t="e">
        <f t="shared" si="375"/>
        <v>#DIV/0!</v>
      </c>
      <c r="M17" s="361">
        <f t="shared" si="375"/>
        <v>88.025599999999997</v>
      </c>
      <c r="N17" s="361" t="e">
        <f t="shared" si="375"/>
        <v>#DIV/0!</v>
      </c>
      <c r="O17" s="361" t="e">
        <f t="shared" si="375"/>
        <v>#DIV/0!</v>
      </c>
      <c r="P17" s="361" t="e">
        <f t="shared" si="375"/>
        <v>#DIV/0!</v>
      </c>
      <c r="Q17" s="361" t="e">
        <f t="shared" si="375"/>
        <v>#DIV/0!</v>
      </c>
      <c r="R17" s="361" t="e">
        <f t="shared" si="375"/>
        <v>#DIV/0!</v>
      </c>
      <c r="S17" s="361" t="e">
        <f t="shared" si="375"/>
        <v>#DIV/0!</v>
      </c>
      <c r="T17" s="361" t="e">
        <f t="shared" si="375"/>
        <v>#DIV/0!</v>
      </c>
      <c r="U17" s="361" t="e">
        <f t="shared" si="375"/>
        <v>#DIV/0!</v>
      </c>
      <c r="V17" s="361" t="e">
        <f t="shared" si="375"/>
        <v>#DIV/0!</v>
      </c>
      <c r="W17" s="361" t="e">
        <f t="shared" si="375"/>
        <v>#DIV/0!</v>
      </c>
      <c r="X17" s="361" t="e">
        <f t="shared" si="375"/>
        <v>#DIV/0!</v>
      </c>
      <c r="Y17" s="361" t="e">
        <f t="shared" si="375"/>
        <v>#DIV/0!</v>
      </c>
      <c r="Z17" s="361" t="e">
        <f t="shared" si="375"/>
        <v>#DIV/0!</v>
      </c>
      <c r="AA17" s="361">
        <f t="shared" si="375"/>
        <v>152.57366666666667</v>
      </c>
      <c r="AB17" s="361" t="e">
        <f t="shared" si="375"/>
        <v>#DIV/0!</v>
      </c>
      <c r="AC17" s="361" t="e">
        <f t="shared" ref="AC17" si="376">AVERAGE(X76:X78)</f>
        <v>#DIV/0!</v>
      </c>
      <c r="AD17" s="361" t="e">
        <f t="shared" ref="AD17" si="377">AVERAGE(Y76:Y78)</f>
        <v>#DIV/0!</v>
      </c>
      <c r="AE17" s="361" t="e">
        <f t="shared" ref="AE17" si="378">AVERAGE(Z76:Z78)</f>
        <v>#DIV/0!</v>
      </c>
      <c r="AF17" s="361" t="e">
        <f t="shared" si="88"/>
        <v>#DIV/0!</v>
      </c>
      <c r="AG17" s="361" t="e">
        <f t="shared" si="52"/>
        <v>#DIV/0!</v>
      </c>
      <c r="AH17" s="361" t="e">
        <f t="shared" si="53"/>
        <v>#DIV/0!</v>
      </c>
      <c r="AI17" s="361" t="e">
        <f t="shared" si="54"/>
        <v>#DIV/0!</v>
      </c>
      <c r="AJ17" s="361" t="e">
        <f t="shared" si="55"/>
        <v>#DIV/0!</v>
      </c>
      <c r="AK17" s="361" t="e">
        <f t="shared" si="56"/>
        <v>#DIV/0!</v>
      </c>
      <c r="AL17" s="361" t="e">
        <f t="shared" si="57"/>
        <v>#DIV/0!</v>
      </c>
      <c r="AM17" s="361" t="e">
        <f t="shared" si="58"/>
        <v>#DIV/0!</v>
      </c>
      <c r="AN17" s="361" t="e">
        <f t="shared" si="59"/>
        <v>#DIV/0!</v>
      </c>
    </row>
    <row r="18" spans="1:40" x14ac:dyDescent="0.25">
      <c r="A18" s="24">
        <f>AVERAGE(A79:A81)</f>
        <v>1048578</v>
      </c>
      <c r="B18" s="361">
        <f t="shared" si="62"/>
        <v>1572865</v>
      </c>
      <c r="C18" s="361">
        <v>32769</v>
      </c>
      <c r="G18" s="361" t="e">
        <f t="shared" ref="G18:H18" si="379">AVERAGE(B79:B81)</f>
        <v>#DIV/0!</v>
      </c>
      <c r="H18" s="361" t="e">
        <f t="shared" si="379"/>
        <v>#DIV/0!</v>
      </c>
      <c r="I18" s="24">
        <f>AVERAGE(D79:D81)</f>
        <v>153.43699999999998</v>
      </c>
      <c r="J18" s="361" t="e">
        <f t="shared" ref="J18:AB18" si="380">AVERAGE(E79:E81)</f>
        <v>#DIV/0!</v>
      </c>
      <c r="K18" s="361" t="e">
        <f t="shared" si="380"/>
        <v>#DIV/0!</v>
      </c>
      <c r="L18" s="361" t="e">
        <f t="shared" si="380"/>
        <v>#DIV/0!</v>
      </c>
      <c r="M18" s="361" t="e">
        <f t="shared" si="380"/>
        <v>#DIV/0!</v>
      </c>
      <c r="N18" s="361" t="e">
        <f t="shared" si="380"/>
        <v>#DIV/0!</v>
      </c>
      <c r="O18" s="361" t="e">
        <f t="shared" si="380"/>
        <v>#DIV/0!</v>
      </c>
      <c r="P18" s="361" t="e">
        <f t="shared" si="380"/>
        <v>#DIV/0!</v>
      </c>
      <c r="Q18" s="361" t="e">
        <f t="shared" si="380"/>
        <v>#DIV/0!</v>
      </c>
      <c r="R18" s="361" t="e">
        <f t="shared" si="380"/>
        <v>#DIV/0!</v>
      </c>
      <c r="S18" s="361" t="e">
        <f t="shared" si="380"/>
        <v>#DIV/0!</v>
      </c>
      <c r="T18" s="361" t="e">
        <f t="shared" si="380"/>
        <v>#DIV/0!</v>
      </c>
      <c r="U18" s="361" t="e">
        <f t="shared" si="380"/>
        <v>#DIV/0!</v>
      </c>
      <c r="V18" s="361" t="e">
        <f t="shared" si="380"/>
        <v>#DIV/0!</v>
      </c>
      <c r="W18" s="361" t="e">
        <f t="shared" si="380"/>
        <v>#DIV/0!</v>
      </c>
      <c r="X18" s="361" t="e">
        <f t="shared" si="380"/>
        <v>#DIV/0!</v>
      </c>
      <c r="Y18" s="361" t="e">
        <f t="shared" si="380"/>
        <v>#DIV/0!</v>
      </c>
      <c r="Z18" s="361" t="e">
        <f t="shared" si="380"/>
        <v>#DIV/0!</v>
      </c>
      <c r="AA18" s="361" t="e">
        <f t="shared" si="380"/>
        <v>#DIV/0!</v>
      </c>
      <c r="AB18" s="361" t="e">
        <f t="shared" si="380"/>
        <v>#DIV/0!</v>
      </c>
      <c r="AC18" s="361" t="e">
        <f t="shared" ref="AC18" si="381">AVERAGE(X79:X81)</f>
        <v>#DIV/0!</v>
      </c>
      <c r="AD18" s="361" t="e">
        <f t="shared" ref="AD18" si="382">AVERAGE(Y79:Y81)</f>
        <v>#DIV/0!</v>
      </c>
      <c r="AE18" s="361" t="e">
        <f t="shared" ref="AE18" si="383">AVERAGE(Z79:Z81)</f>
        <v>#DIV/0!</v>
      </c>
      <c r="AF18" s="361" t="e">
        <f t="shared" si="88"/>
        <v>#DIV/0!</v>
      </c>
      <c r="AG18" s="361" t="e">
        <f t="shared" si="52"/>
        <v>#DIV/0!</v>
      </c>
      <c r="AH18" s="361" t="e">
        <f t="shared" si="53"/>
        <v>#DIV/0!</v>
      </c>
      <c r="AI18" s="361" t="e">
        <f t="shared" si="54"/>
        <v>#DIV/0!</v>
      </c>
      <c r="AJ18" s="361" t="e">
        <f t="shared" si="55"/>
        <v>#DIV/0!</v>
      </c>
      <c r="AK18" s="361" t="e">
        <f t="shared" si="56"/>
        <v>#DIV/0!</v>
      </c>
      <c r="AL18" s="361" t="e">
        <f t="shared" si="57"/>
        <v>#DIV/0!</v>
      </c>
      <c r="AM18" s="361" t="e">
        <f t="shared" si="58"/>
        <v>#DIV/0!</v>
      </c>
      <c r="AN18" s="361" t="e">
        <f t="shared" si="59"/>
        <v>#DIV/0!</v>
      </c>
    </row>
    <row r="19" spans="1:40" x14ac:dyDescent="0.25">
      <c r="A19" s="3"/>
      <c r="G19" s="240" t="s">
        <v>35</v>
      </c>
      <c r="H19" s="240" t="s">
        <v>35</v>
      </c>
      <c r="I19" s="240" t="s">
        <v>35</v>
      </c>
      <c r="N19" s="240" t="s">
        <v>35</v>
      </c>
      <c r="Q19" s="240" t="s">
        <v>35</v>
      </c>
      <c r="W19" s="240"/>
      <c r="Y19" s="240" t="s">
        <v>35</v>
      </c>
      <c r="AA19" s="240" t="s">
        <v>35</v>
      </c>
      <c r="AB19" s="240" t="s">
        <v>35</v>
      </c>
    </row>
    <row r="20" spans="1:40" x14ac:dyDescent="0.25">
      <c r="A20" s="3"/>
      <c r="G20" s="114" t="s">
        <v>35</v>
      </c>
      <c r="H20" s="114" t="s">
        <v>35</v>
      </c>
      <c r="I20" s="114" t="s">
        <v>21</v>
      </c>
      <c r="N20" s="114" t="s">
        <v>36</v>
      </c>
      <c r="Q20" s="114"/>
      <c r="S20" s="114" t="s">
        <v>35</v>
      </c>
      <c r="U20" s="114" t="s">
        <v>21</v>
      </c>
      <c r="Y20" s="114" t="s">
        <v>36</v>
      </c>
      <c r="AB20" s="114" t="s">
        <v>35</v>
      </c>
    </row>
    <row r="22" spans="1:40" x14ac:dyDescent="0.25">
      <c r="D22">
        <v>26</v>
      </c>
      <c r="E22">
        <v>6</v>
      </c>
      <c r="F22" s="18">
        <f t="shared" ref="F22:F23" si="384">(D22-2)/4</f>
        <v>6</v>
      </c>
      <c r="N22">
        <f>L14*P22</f>
        <v>182118.24767786034</v>
      </c>
      <c r="O22" s="361">
        <f>O14/O13</f>
        <v>647.44513512911351</v>
      </c>
      <c r="P22">
        <f>P14/P13</f>
        <v>3357.6269925029796</v>
      </c>
    </row>
    <row r="23" spans="1:40" x14ac:dyDescent="0.25">
      <c r="D23">
        <v>30</v>
      </c>
      <c r="E23">
        <v>7</v>
      </c>
      <c r="F23" s="18">
        <f t="shared" si="384"/>
        <v>7</v>
      </c>
      <c r="N23">
        <f>N22/60</f>
        <v>3035.3041279643389</v>
      </c>
      <c r="AB23">
        <v>18</v>
      </c>
      <c r="AC23">
        <v>2.032203333333333E-5</v>
      </c>
    </row>
    <row r="24" spans="1:40" x14ac:dyDescent="0.25">
      <c r="A24">
        <f>LOG(A14,2)</f>
        <v>16.00004402688683</v>
      </c>
      <c r="D24">
        <v>34</v>
      </c>
      <c r="E24">
        <v>8</v>
      </c>
      <c r="F24">
        <f>(D24-2)/4</f>
        <v>8</v>
      </c>
      <c r="N24">
        <f>N23/60</f>
        <v>50.588402132738985</v>
      </c>
      <c r="AB24">
        <v>34</v>
      </c>
      <c r="AC24">
        <v>4.3087100000000003E-5</v>
      </c>
      <c r="AG24" s="361"/>
    </row>
    <row r="25" spans="1:40" x14ac:dyDescent="0.25">
      <c r="N25">
        <f>N24/24</f>
        <v>2.1078500888641245</v>
      </c>
      <c r="O25">
        <f>(N25-2)*24</f>
        <v>2.5884021327389881</v>
      </c>
      <c r="AB25">
        <v>66</v>
      </c>
      <c r="AC25">
        <v>1.1338133333333332E-4</v>
      </c>
      <c r="AG25" s="361"/>
    </row>
    <row r="26" spans="1:40" x14ac:dyDescent="0.25">
      <c r="AB26">
        <v>130</v>
      </c>
      <c r="AC26">
        <v>3.7645733333333334E-4</v>
      </c>
      <c r="AG26" s="361"/>
    </row>
    <row r="27" spans="1:40" x14ac:dyDescent="0.25">
      <c r="AB27">
        <v>258</v>
      </c>
      <c r="AC27">
        <v>1.5086066666666665E-3</v>
      </c>
      <c r="AG27" s="361"/>
    </row>
    <row r="28" spans="1:40" x14ac:dyDescent="0.25">
      <c r="AB28">
        <v>514</v>
      </c>
      <c r="AC28">
        <v>6.0089899999999996E-3</v>
      </c>
      <c r="AG28" s="361"/>
    </row>
    <row r="29" spans="1:40" x14ac:dyDescent="0.25">
      <c r="AB29">
        <v>1026</v>
      </c>
      <c r="AC29">
        <v>1.4264533333333334E-2</v>
      </c>
      <c r="AG29" s="361"/>
    </row>
    <row r="30" spans="1:40" x14ac:dyDescent="0.25">
      <c r="A30" t="s">
        <v>0</v>
      </c>
      <c r="B30" s="361" t="s">
        <v>1</v>
      </c>
      <c r="C30" s="361" t="s">
        <v>2</v>
      </c>
      <c r="D30" s="361" t="s">
        <v>58</v>
      </c>
      <c r="E30" s="361" t="s">
        <v>59</v>
      </c>
      <c r="F30" s="361" t="s">
        <v>60</v>
      </c>
      <c r="G30" s="361" t="s">
        <v>52</v>
      </c>
      <c r="H30" s="361" t="s">
        <v>61</v>
      </c>
      <c r="I30" s="361" t="s">
        <v>62</v>
      </c>
      <c r="J30" s="361" t="s">
        <v>63</v>
      </c>
      <c r="K30" s="361" t="s">
        <v>53</v>
      </c>
      <c r="L30" s="361" t="s">
        <v>9</v>
      </c>
      <c r="M30" s="361" t="s">
        <v>64</v>
      </c>
      <c r="N30" s="361" t="s">
        <v>65</v>
      </c>
      <c r="O30" s="361" t="s">
        <v>67</v>
      </c>
      <c r="P30" s="361" t="s">
        <v>66</v>
      </c>
      <c r="Q30" s="361" t="s">
        <v>68</v>
      </c>
      <c r="R30" s="361" t="s">
        <v>51</v>
      </c>
      <c r="S30" s="361" t="s">
        <v>69</v>
      </c>
      <c r="T30" s="361" t="s">
        <v>70</v>
      </c>
      <c r="U30" s="361" t="s">
        <v>71</v>
      </c>
      <c r="V30" s="361" t="s">
        <v>72</v>
      </c>
      <c r="W30" s="361" t="s">
        <v>18</v>
      </c>
      <c r="X30" s="361" t="s">
        <v>79</v>
      </c>
      <c r="Y30" s="361" t="s">
        <v>80</v>
      </c>
      <c r="Z30" s="361" t="s">
        <v>81</v>
      </c>
      <c r="AB30">
        <v>2050</v>
      </c>
      <c r="AC30">
        <v>6.4598533333333333E-2</v>
      </c>
      <c r="AG30" s="361"/>
    </row>
    <row r="31" spans="1:40" x14ac:dyDescent="0.25">
      <c r="A31" s="2">
        <v>18</v>
      </c>
      <c r="B31" s="5">
        <v>1.59911E-5</v>
      </c>
      <c r="C31" s="332">
        <v>2.43198E-5</v>
      </c>
      <c r="D31" s="16">
        <v>1.8989400000000002E-5</v>
      </c>
      <c r="E31" s="11">
        <v>3.7312599999999999E-5</v>
      </c>
      <c r="F31" s="13">
        <v>2.8317600000000001E-5</v>
      </c>
      <c r="G31" s="132">
        <v>4.2143299999999997E-4</v>
      </c>
      <c r="H31" s="135">
        <v>5.4303299999999999E-5</v>
      </c>
      <c r="I31" s="141">
        <v>6.8961799999999994E-5</v>
      </c>
      <c r="J31" s="137">
        <v>5.4303299999999999E-5</v>
      </c>
      <c r="K31" s="139">
        <v>6.8628700000000002E-5</v>
      </c>
      <c r="L31" s="102">
        <v>9.4081299999999998E-4</v>
      </c>
      <c r="M31" s="23">
        <v>9.2981599999999998E-4</v>
      </c>
      <c r="N31" s="116">
        <v>9.6946399999999996E-4</v>
      </c>
      <c r="O31" s="125">
        <v>5.5302700000000002E-5</v>
      </c>
      <c r="P31" s="145">
        <v>6.3964600000000001E-5</v>
      </c>
      <c r="Q31" s="143">
        <v>6.59635E-5</v>
      </c>
      <c r="R31" s="129">
        <v>7.1626999999999997E-5</v>
      </c>
      <c r="S31" s="127">
        <v>8.96171E-5</v>
      </c>
      <c r="T31" s="122">
        <v>1.01277E-4</v>
      </c>
      <c r="U31" s="120">
        <v>1.0594099999999999E-4</v>
      </c>
      <c r="V31" s="131">
        <v>9.3614899999999997E-5</v>
      </c>
      <c r="W31" s="6">
        <v>6.5896699999999999E-4</v>
      </c>
      <c r="X31" s="361">
        <v>4.83401E-4</v>
      </c>
      <c r="Y31" s="361">
        <v>4.3142899999999999E-4</v>
      </c>
      <c r="Z31" s="361">
        <v>1.4425399999999999E-4</v>
      </c>
      <c r="AB31">
        <v>4098</v>
      </c>
      <c r="AC31">
        <v>0.26533366666666663</v>
      </c>
      <c r="AG31" s="361"/>
    </row>
    <row r="32" spans="1:40" x14ac:dyDescent="0.25">
      <c r="A32" s="2">
        <v>18</v>
      </c>
      <c r="B32" s="5">
        <v>1.09939E-5</v>
      </c>
      <c r="C32" s="332">
        <v>1.86563E-5</v>
      </c>
      <c r="D32" s="16">
        <v>7.99555E-6</v>
      </c>
      <c r="E32" s="11">
        <v>1.29928E-5</v>
      </c>
      <c r="F32" s="13">
        <v>1.86563E-5</v>
      </c>
      <c r="G32" s="133">
        <v>9.6613199999999999E-6</v>
      </c>
      <c r="H32" s="135">
        <v>2.6318799999999999E-5</v>
      </c>
      <c r="I32" s="141">
        <v>3.8645300000000001E-5</v>
      </c>
      <c r="J32" s="137">
        <v>2.69851E-5</v>
      </c>
      <c r="K32" s="139">
        <v>2.96503E-5</v>
      </c>
      <c r="L32" s="102">
        <v>8.6652099999999998E-4</v>
      </c>
      <c r="M32" s="23">
        <v>8.4919399999999995E-4</v>
      </c>
      <c r="N32" s="116">
        <v>8.9783699999999996E-4</v>
      </c>
      <c r="O32" s="125">
        <v>3.2315499999999999E-5</v>
      </c>
      <c r="P32" s="145">
        <v>3.1316000000000003E-5</v>
      </c>
      <c r="Q32" s="143">
        <v>3.3648E-5</v>
      </c>
      <c r="R32" s="129">
        <v>2.9317100000000001E-5</v>
      </c>
      <c r="S32" s="127">
        <v>4.6640900000000003E-5</v>
      </c>
      <c r="T32" s="123">
        <v>6.3631499999999995E-5</v>
      </c>
      <c r="U32" s="121">
        <v>7.0294400000000002E-5</v>
      </c>
      <c r="V32" s="131">
        <v>4.8639800000000001E-5</v>
      </c>
      <c r="W32" s="6">
        <v>5.3803399999999995E-4</v>
      </c>
      <c r="X32" s="361">
        <v>4.2376700000000002E-4</v>
      </c>
      <c r="Y32" s="361">
        <v>3.3215099999999998E-4</v>
      </c>
      <c r="Z32" s="361">
        <v>1.08274E-4</v>
      </c>
      <c r="AB32">
        <v>8194</v>
      </c>
      <c r="AC32">
        <v>1.0968933333333333</v>
      </c>
      <c r="AG32" s="361"/>
    </row>
    <row r="33" spans="1:33" x14ac:dyDescent="0.25">
      <c r="A33" s="2">
        <v>18</v>
      </c>
      <c r="B33" s="5">
        <v>7.6623999999999997E-6</v>
      </c>
      <c r="C33" s="332">
        <v>1.7989999999999999E-5</v>
      </c>
      <c r="D33" s="16">
        <v>7.6623999999999997E-6</v>
      </c>
      <c r="E33" s="11">
        <v>1.29928E-5</v>
      </c>
      <c r="F33" s="13">
        <v>8.6618500000000008E-6</v>
      </c>
      <c r="G33" s="133">
        <v>7.6624300000000001E-6</v>
      </c>
      <c r="H33" s="135">
        <v>2.5652499999999999E-5</v>
      </c>
      <c r="I33" s="141">
        <v>3.4314299999999998E-5</v>
      </c>
      <c r="J33" s="137">
        <v>2.69851E-5</v>
      </c>
      <c r="K33" s="139">
        <v>2.69851E-5</v>
      </c>
      <c r="L33" s="102">
        <v>8.6019099999999995E-4</v>
      </c>
      <c r="M33" s="23">
        <v>8.4819500000000005E-4</v>
      </c>
      <c r="N33" s="116">
        <v>8.91174E-4</v>
      </c>
      <c r="O33" s="125">
        <v>3.0982899999999998E-5</v>
      </c>
      <c r="P33" s="145">
        <v>3.4980600000000002E-5</v>
      </c>
      <c r="Q33" s="143">
        <v>3.7645799999999998E-5</v>
      </c>
      <c r="R33" s="129">
        <v>3.0649699999999999E-5</v>
      </c>
      <c r="S33" s="127">
        <v>5.0305500000000001E-5</v>
      </c>
      <c r="T33" s="123">
        <v>5.9633699999999998E-5</v>
      </c>
      <c r="U33" s="121">
        <v>6.1965700000000002E-5</v>
      </c>
      <c r="V33" s="131">
        <v>5.0305500000000001E-5</v>
      </c>
      <c r="W33" s="6">
        <v>5.3703500000000005E-4</v>
      </c>
      <c r="X33" s="361">
        <v>4.2376700000000002E-4</v>
      </c>
      <c r="Y33" s="361">
        <v>3.3015200000000001E-4</v>
      </c>
      <c r="Z33" s="361">
        <v>1.11605E-4</v>
      </c>
      <c r="AB33">
        <v>16386</v>
      </c>
      <c r="AC33">
        <v>4.517406666666667</v>
      </c>
      <c r="AG33" s="361"/>
    </row>
    <row r="34" spans="1:33" x14ac:dyDescent="0.25">
      <c r="A34" s="2">
        <v>34</v>
      </c>
      <c r="B34" s="5">
        <v>1.46585E-5</v>
      </c>
      <c r="C34" s="332">
        <v>4.3975499999999999E-5</v>
      </c>
      <c r="D34" s="16">
        <v>1.46585E-5</v>
      </c>
      <c r="E34" s="11">
        <v>2.7318099999999999E-5</v>
      </c>
      <c r="F34" s="13">
        <v>1.43254E-5</v>
      </c>
      <c r="G34" s="133">
        <v>1.3659099999999999E-5</v>
      </c>
      <c r="H34" s="135">
        <v>5.6302199999999998E-5</v>
      </c>
      <c r="I34" s="141">
        <v>8.8950799999999995E-5</v>
      </c>
      <c r="J34" s="137">
        <v>5.1304899999999997E-5</v>
      </c>
      <c r="K34" s="139">
        <v>6.1965700000000002E-5</v>
      </c>
      <c r="L34" s="102">
        <v>2.9930099999999999E-3</v>
      </c>
      <c r="M34" s="23">
        <v>3.1196000000000002E-3</v>
      </c>
      <c r="N34" s="116">
        <v>3.33782E-3</v>
      </c>
      <c r="O34" s="125">
        <v>7.8289999999999998E-5</v>
      </c>
      <c r="P34" s="145">
        <v>7.26265E-5</v>
      </c>
      <c r="Q34" s="143">
        <v>8.1288399999999999E-5</v>
      </c>
      <c r="R34" s="129">
        <v>6.0966299999999999E-5</v>
      </c>
      <c r="S34" s="126">
        <v>1.2259900000000001E-4</v>
      </c>
      <c r="T34" s="122">
        <v>1.4192100000000001E-4</v>
      </c>
      <c r="U34" s="120">
        <v>1.4425399999999999E-4</v>
      </c>
      <c r="V34" s="131">
        <v>9.79458E-5</v>
      </c>
      <c r="W34" s="6">
        <v>1.5814500000000001E-3</v>
      </c>
      <c r="X34" s="361">
        <v>1.41989E-3</v>
      </c>
      <c r="Y34" s="361">
        <v>6.8462299999999998E-4</v>
      </c>
      <c r="Z34" s="361">
        <v>2.43866E-4</v>
      </c>
      <c r="AB34">
        <v>32770</v>
      </c>
      <c r="AC34">
        <v>18.427166666666665</v>
      </c>
      <c r="AG34" s="361"/>
    </row>
    <row r="35" spans="1:33" x14ac:dyDescent="0.25">
      <c r="A35" s="2">
        <v>34</v>
      </c>
      <c r="B35" s="5">
        <v>1.5658000000000002E-5</v>
      </c>
      <c r="C35" s="332">
        <v>4.2642899999999998E-5</v>
      </c>
      <c r="D35" s="16">
        <v>1.3325900000000001E-5</v>
      </c>
      <c r="E35" s="11">
        <v>2.53192E-5</v>
      </c>
      <c r="F35" s="13">
        <v>1.3659099999999999E-5</v>
      </c>
      <c r="G35" s="133">
        <v>1.29928E-5</v>
      </c>
      <c r="H35" s="135">
        <v>5.39701E-5</v>
      </c>
      <c r="I35" s="141">
        <v>8.8617599999999997E-5</v>
      </c>
      <c r="J35" s="137">
        <v>4.56414E-5</v>
      </c>
      <c r="K35" s="139">
        <v>5.3303800000000003E-5</v>
      </c>
      <c r="L35" s="102">
        <v>2.8617500000000001E-3</v>
      </c>
      <c r="M35" s="23">
        <v>2.8844000000000001E-3</v>
      </c>
      <c r="N35" s="116">
        <v>3.3498099999999999E-3</v>
      </c>
      <c r="O35" s="125">
        <v>6.3298299999999997E-5</v>
      </c>
      <c r="P35" s="145">
        <v>5.6968500000000002E-5</v>
      </c>
      <c r="Q35" s="143">
        <v>6.1632599999999997E-5</v>
      </c>
      <c r="R35" s="129">
        <v>4.89729E-5</v>
      </c>
      <c r="S35" s="126">
        <v>1.11272E-4</v>
      </c>
      <c r="T35" s="122">
        <v>1.29262E-4</v>
      </c>
      <c r="U35" s="120">
        <v>1.2359799999999999E-4</v>
      </c>
      <c r="V35" s="131">
        <v>8.2287799999999995E-5</v>
      </c>
      <c r="W35" s="6">
        <v>1.5084899999999999E-3</v>
      </c>
      <c r="X35" s="361">
        <v>1.4142200000000001E-3</v>
      </c>
      <c r="Y35" s="361">
        <v>6.8662200000000001E-4</v>
      </c>
      <c r="Z35" s="361">
        <v>2.40201E-4</v>
      </c>
      <c r="AB35">
        <v>65538</v>
      </c>
      <c r="AC35">
        <v>116.604</v>
      </c>
      <c r="AG35" s="361"/>
    </row>
    <row r="36" spans="1:33" x14ac:dyDescent="0.25">
      <c r="A36" s="2">
        <v>34</v>
      </c>
      <c r="B36" s="5">
        <v>1.29928E-5</v>
      </c>
      <c r="C36" s="332">
        <v>4.2642899999999998E-5</v>
      </c>
      <c r="D36" s="16">
        <v>1.3325900000000001E-5</v>
      </c>
      <c r="E36" s="11">
        <v>2.6318699999999999E-5</v>
      </c>
      <c r="F36" s="13">
        <v>1.39922E-5</v>
      </c>
      <c r="G36" s="133">
        <v>1.26597E-5</v>
      </c>
      <c r="H36" s="135">
        <v>4.8306600000000003E-5</v>
      </c>
      <c r="I36" s="141">
        <v>8.2954099999999999E-5</v>
      </c>
      <c r="J36" s="137">
        <v>4.6974000000000001E-5</v>
      </c>
      <c r="K36" s="139">
        <v>5.39701E-5</v>
      </c>
      <c r="L36" s="102">
        <v>2.8694100000000002E-3</v>
      </c>
      <c r="M36" s="23">
        <v>2.81044E-3</v>
      </c>
      <c r="N36" s="116">
        <v>3.29751E-3</v>
      </c>
      <c r="O36" s="125">
        <v>5.8301100000000003E-5</v>
      </c>
      <c r="P36" s="145">
        <v>5.2637499999999999E-5</v>
      </c>
      <c r="Q36" s="143">
        <v>5.5968999999999999E-5</v>
      </c>
      <c r="R36" s="129">
        <v>4.4975100000000002E-5</v>
      </c>
      <c r="S36" s="126">
        <v>1.0660800000000001E-4</v>
      </c>
      <c r="T36" s="122">
        <v>1.3326000000000001E-4</v>
      </c>
      <c r="U36" s="120">
        <v>1.22266E-4</v>
      </c>
      <c r="V36" s="131">
        <v>7.9622600000000006E-5</v>
      </c>
      <c r="W36" s="6">
        <v>1.5191499999999999E-3</v>
      </c>
      <c r="X36" s="361">
        <v>1.4122200000000001E-3</v>
      </c>
      <c r="Y36" s="361">
        <v>6.8395700000000001E-4</v>
      </c>
      <c r="Z36" s="361">
        <v>2.69852E-4</v>
      </c>
      <c r="AB36">
        <v>131074</v>
      </c>
      <c r="AG36" s="361"/>
    </row>
    <row r="37" spans="1:33" x14ac:dyDescent="0.25">
      <c r="A37" s="2">
        <v>66</v>
      </c>
      <c r="B37" s="5">
        <v>4.0644099999999999E-5</v>
      </c>
      <c r="C37" s="361">
        <v>1.15602E-4</v>
      </c>
      <c r="D37" s="16">
        <v>3.3314800000000002E-5</v>
      </c>
      <c r="E37" s="11">
        <v>6.6629600000000003E-5</v>
      </c>
      <c r="F37" s="13">
        <v>2.2320899999999998E-5</v>
      </c>
      <c r="G37" s="133">
        <v>1.8989499999999998E-5</v>
      </c>
      <c r="H37" s="134">
        <v>1.4558600000000001E-4</v>
      </c>
      <c r="I37" s="140">
        <v>2.5619199999999998E-4</v>
      </c>
      <c r="J37" s="137">
        <v>9.9278399999999995E-5</v>
      </c>
      <c r="K37" s="139">
        <v>9.5280599999999997E-5</v>
      </c>
      <c r="L37" s="102">
        <v>1.2211899999999999E-2</v>
      </c>
      <c r="M37" s="23">
        <v>1.1850400000000001E-2</v>
      </c>
      <c r="N37" s="116">
        <v>1.3797E-2</v>
      </c>
      <c r="O37" s="124">
        <v>1.58579E-4</v>
      </c>
      <c r="P37" s="144">
        <v>1.5391499999999999E-4</v>
      </c>
      <c r="Q37" s="142">
        <v>1.57579E-4</v>
      </c>
      <c r="R37" s="128">
        <v>1.1660200000000001E-4</v>
      </c>
      <c r="S37" s="126">
        <v>3.1482599999999998E-4</v>
      </c>
      <c r="T37" s="122">
        <v>3.7312700000000001E-4</v>
      </c>
      <c r="U37" s="120">
        <v>3.2648600000000002E-4</v>
      </c>
      <c r="V37" s="130">
        <v>1.7457E-4</v>
      </c>
      <c r="W37" s="6">
        <v>3.68462E-3</v>
      </c>
      <c r="X37" s="361">
        <v>5.1395099999999999E-3</v>
      </c>
      <c r="Y37" s="361">
        <v>1.5717999999999999E-3</v>
      </c>
      <c r="Z37" s="361">
        <v>5.4036899999999996E-4</v>
      </c>
      <c r="AB37">
        <v>262146</v>
      </c>
      <c r="AG37" s="361"/>
    </row>
    <row r="38" spans="1:33" x14ac:dyDescent="0.25">
      <c r="A38" s="2">
        <v>66</v>
      </c>
      <c r="B38" s="5">
        <v>4.1976600000000001E-5</v>
      </c>
      <c r="C38" s="361">
        <v>1.09273E-4</v>
      </c>
      <c r="D38" s="16">
        <v>3.3981099999999999E-5</v>
      </c>
      <c r="E38" s="11">
        <v>6.22987E-5</v>
      </c>
      <c r="F38" s="13">
        <v>2.7984399999999999E-5</v>
      </c>
      <c r="G38" s="133">
        <v>1.6324299999999999E-5</v>
      </c>
      <c r="H38" s="134">
        <v>1.21933E-4</v>
      </c>
      <c r="I38" s="140">
        <v>2.2121099999999999E-4</v>
      </c>
      <c r="J38" s="137">
        <v>7.4625399999999999E-5</v>
      </c>
      <c r="K38" s="139">
        <v>7.8623199999999996E-5</v>
      </c>
      <c r="L38" s="102">
        <v>1.19297E-2</v>
      </c>
      <c r="M38" s="23">
        <v>1.2487099999999999E-2</v>
      </c>
      <c r="N38" s="116">
        <v>1.4170200000000001E-2</v>
      </c>
      <c r="O38" s="124">
        <v>1.86897E-4</v>
      </c>
      <c r="P38" s="144">
        <v>1.22266E-4</v>
      </c>
      <c r="Q38" s="142">
        <v>1.3292600000000001E-4</v>
      </c>
      <c r="R38" s="129">
        <v>8.8284500000000005E-5</v>
      </c>
      <c r="S38" s="126">
        <v>2.8017800000000001E-4</v>
      </c>
      <c r="T38" s="122">
        <v>3.3714699999999999E-4</v>
      </c>
      <c r="U38" s="120">
        <v>2.8684099999999997E-4</v>
      </c>
      <c r="V38" s="130">
        <v>1.4825099999999999E-4</v>
      </c>
      <c r="W38" s="6">
        <v>3.6249799999999999E-3</v>
      </c>
      <c r="X38" s="361">
        <v>5.1558300000000001E-3</v>
      </c>
      <c r="Y38" s="361">
        <v>1.58146E-3</v>
      </c>
      <c r="Z38" s="361">
        <v>5.3936999999999995E-4</v>
      </c>
      <c r="AB38">
        <v>524290</v>
      </c>
    </row>
    <row r="39" spans="1:33" x14ac:dyDescent="0.25">
      <c r="A39" s="2">
        <v>66</v>
      </c>
      <c r="B39" s="5">
        <v>4.3309200000000002E-5</v>
      </c>
      <c r="C39" s="361">
        <v>1.15269E-4</v>
      </c>
      <c r="D39" s="16">
        <v>3.2315399999999999E-5</v>
      </c>
      <c r="E39" s="11">
        <v>6.4630700000000004E-5</v>
      </c>
      <c r="F39" s="13">
        <v>2.2654100000000001E-5</v>
      </c>
      <c r="G39" s="133">
        <v>1.8323200000000001E-5</v>
      </c>
      <c r="H39" s="134">
        <v>1.22266E-4</v>
      </c>
      <c r="I39" s="140">
        <v>2.1854599999999999E-4</v>
      </c>
      <c r="J39" s="137">
        <v>7.3959099999999995E-5</v>
      </c>
      <c r="K39" s="139">
        <v>7.8289999999999998E-5</v>
      </c>
      <c r="L39" s="102">
        <v>1.16875E-2</v>
      </c>
      <c r="M39" s="23">
        <v>1.18584E-2</v>
      </c>
      <c r="N39" s="116">
        <v>1.4153799999999999E-2</v>
      </c>
      <c r="O39" s="124">
        <v>1.31261E-4</v>
      </c>
      <c r="P39" s="144">
        <v>1.17602E-4</v>
      </c>
      <c r="Q39" s="142">
        <v>1.4358700000000001E-4</v>
      </c>
      <c r="R39" s="129">
        <v>8.4619799999999999E-5</v>
      </c>
      <c r="S39" s="126">
        <v>2.8650799999999999E-4</v>
      </c>
      <c r="T39" s="122">
        <v>3.4147799999999999E-4</v>
      </c>
      <c r="U39" s="120">
        <v>2.8684099999999997E-4</v>
      </c>
      <c r="V39" s="130">
        <v>1.4058899999999999E-4</v>
      </c>
      <c r="W39" s="6">
        <v>3.6326499999999999E-3</v>
      </c>
      <c r="X39" s="361">
        <v>5.1411699999999996E-3</v>
      </c>
      <c r="Y39" s="361">
        <v>1.5797999999999999E-3</v>
      </c>
      <c r="Z39" s="361">
        <v>5.3870399999999998E-4</v>
      </c>
      <c r="AB39">
        <v>1048578</v>
      </c>
    </row>
    <row r="40" spans="1:33" x14ac:dyDescent="0.25">
      <c r="A40" s="2">
        <v>130</v>
      </c>
      <c r="B40" s="4">
        <v>1.4258700000000001E-4</v>
      </c>
      <c r="C40" s="361">
        <v>3.7345899999999998E-4</v>
      </c>
      <c r="D40" s="16">
        <v>8.5285900000000003E-5</v>
      </c>
      <c r="E40" s="10">
        <v>2.06219E-4</v>
      </c>
      <c r="F40" s="13">
        <v>4.2309799999999999E-5</v>
      </c>
      <c r="G40" s="133">
        <v>4.7973499999999997E-5</v>
      </c>
      <c r="H40" s="134">
        <v>3.2315499999999999E-4</v>
      </c>
      <c r="I40" s="140">
        <v>7.3259499999999995E-4</v>
      </c>
      <c r="J40" s="136">
        <v>1.6924E-4</v>
      </c>
      <c r="K40" s="138">
        <v>1.7223800000000001E-4</v>
      </c>
      <c r="L40" s="102">
        <v>5.2178799999999997E-2</v>
      </c>
      <c r="M40" s="23">
        <v>5.5043000000000002E-2</v>
      </c>
      <c r="N40" s="116">
        <v>6.4432699999999996E-2</v>
      </c>
      <c r="O40" s="124">
        <v>4.1710299999999999E-4</v>
      </c>
      <c r="P40" s="144">
        <v>3.6613100000000001E-4</v>
      </c>
      <c r="Q40" s="142">
        <v>4.0944000000000001E-4</v>
      </c>
      <c r="R40" s="128">
        <v>2.45531E-4</v>
      </c>
      <c r="S40" s="126">
        <v>9.1882499999999996E-4</v>
      </c>
      <c r="T40" s="122">
        <v>1.1223800000000001E-3</v>
      </c>
      <c r="U40" s="120">
        <v>8.6718699999999995E-4</v>
      </c>
      <c r="V40" s="130">
        <v>3.3181600000000002E-4</v>
      </c>
      <c r="W40" s="6">
        <v>1.2614999999999999E-2</v>
      </c>
      <c r="X40" s="361">
        <v>1.96215E-2</v>
      </c>
      <c r="Y40" s="361">
        <v>4.1613800000000001E-3</v>
      </c>
      <c r="Z40" s="361">
        <v>1.31028E-3</v>
      </c>
    </row>
    <row r="41" spans="1:33" x14ac:dyDescent="0.25">
      <c r="A41" s="2">
        <v>130</v>
      </c>
      <c r="B41" s="4">
        <v>1.6657400000000001E-4</v>
      </c>
      <c r="C41" s="361">
        <v>3.7146E-4</v>
      </c>
      <c r="D41" s="16">
        <v>8.0955E-5</v>
      </c>
      <c r="E41" s="10">
        <v>1.95558E-4</v>
      </c>
      <c r="F41" s="13">
        <v>4.0977199999999998E-5</v>
      </c>
      <c r="G41" s="133">
        <v>4.1643600000000002E-5</v>
      </c>
      <c r="H41" s="134">
        <v>2.97502E-4</v>
      </c>
      <c r="I41" s="140">
        <v>6.9628099999999998E-4</v>
      </c>
      <c r="J41" s="136">
        <v>1.3958899999999999E-4</v>
      </c>
      <c r="K41" s="138">
        <v>1.37257E-4</v>
      </c>
      <c r="L41" s="102">
        <v>4.9500299999999997E-2</v>
      </c>
      <c r="M41" s="23">
        <v>5.5445500000000002E-2</v>
      </c>
      <c r="N41" s="116">
        <v>6.3359299999999993E-2</v>
      </c>
      <c r="O41" s="124">
        <v>3.8112200000000001E-4</v>
      </c>
      <c r="P41" s="144">
        <v>3.4181100000000002E-4</v>
      </c>
      <c r="Q41" s="142">
        <v>3.8278800000000001E-4</v>
      </c>
      <c r="R41" s="128">
        <v>2.1654700000000001E-4</v>
      </c>
      <c r="S41" s="126">
        <v>8.8917499999999997E-4</v>
      </c>
      <c r="T41" s="122">
        <v>1.09439E-3</v>
      </c>
      <c r="U41" s="120">
        <v>8.4420000000000003E-4</v>
      </c>
      <c r="V41" s="130">
        <v>3.0982900000000002E-4</v>
      </c>
      <c r="W41" s="6">
        <v>1.2400100000000001E-2</v>
      </c>
      <c r="X41" s="361">
        <v>1.9667500000000001E-2</v>
      </c>
      <c r="Y41" s="361">
        <v>4.1780400000000001E-3</v>
      </c>
      <c r="Z41" s="361">
        <v>1.3072800000000001E-3</v>
      </c>
    </row>
    <row r="42" spans="1:33" x14ac:dyDescent="0.25">
      <c r="A42" s="2">
        <v>130</v>
      </c>
      <c r="B42" s="4">
        <v>1.4758499999999999E-4</v>
      </c>
      <c r="C42" s="361">
        <v>3.8445299999999999E-4</v>
      </c>
      <c r="D42" s="16">
        <v>8.92837E-5</v>
      </c>
      <c r="E42" s="10">
        <v>1.98889E-4</v>
      </c>
      <c r="F42" s="13">
        <v>4.2976099999999997E-5</v>
      </c>
      <c r="G42" s="133">
        <v>4.3309400000000002E-5</v>
      </c>
      <c r="H42" s="134">
        <v>2.8717400000000001E-4</v>
      </c>
      <c r="I42" s="140">
        <v>6.9994600000000001E-4</v>
      </c>
      <c r="J42" s="136">
        <v>1.3925600000000001E-4</v>
      </c>
      <c r="K42" s="138">
        <v>1.3592500000000001E-4</v>
      </c>
      <c r="L42" s="102">
        <v>4.9070500000000003E-2</v>
      </c>
      <c r="M42" s="23">
        <v>5.4319100000000002E-2</v>
      </c>
      <c r="N42" s="116">
        <v>6.36824E-2</v>
      </c>
      <c r="O42" s="124">
        <v>3.8212199999999998E-4</v>
      </c>
      <c r="P42" s="144">
        <v>3.45476E-4</v>
      </c>
      <c r="Q42" s="142">
        <v>3.7612499999999999E-4</v>
      </c>
      <c r="R42" s="128">
        <v>2.3586899999999999E-4</v>
      </c>
      <c r="S42" s="126">
        <v>8.7984599999999999E-4</v>
      </c>
      <c r="T42" s="122">
        <v>1.1223800000000001E-3</v>
      </c>
      <c r="U42" s="120">
        <v>8.2354399999999995E-4</v>
      </c>
      <c r="V42" s="130">
        <v>2.9616899999999999E-4</v>
      </c>
      <c r="W42" s="6">
        <v>1.2395099999999999E-2</v>
      </c>
      <c r="X42" s="361">
        <v>1.96075E-2</v>
      </c>
      <c r="Y42" s="361">
        <v>4.1387200000000002E-3</v>
      </c>
      <c r="Z42" s="361">
        <v>1.3126100000000001E-3</v>
      </c>
    </row>
    <row r="43" spans="1:33" x14ac:dyDescent="0.25">
      <c r="A43" s="2">
        <v>258</v>
      </c>
      <c r="B43" s="4">
        <v>5.7734500000000005E-4</v>
      </c>
      <c r="C43" s="361">
        <v>1.50683E-3</v>
      </c>
      <c r="D43" s="15">
        <v>2.18545E-4</v>
      </c>
      <c r="E43" s="10">
        <v>7.8389699999999998E-4</v>
      </c>
      <c r="F43" s="12">
        <v>1.32593E-4</v>
      </c>
      <c r="G43" s="132">
        <v>1.64909E-4</v>
      </c>
      <c r="H43" s="134">
        <v>8.5952399999999997E-4</v>
      </c>
      <c r="I43" s="140">
        <v>2.4363200000000001E-3</v>
      </c>
      <c r="J43" s="136">
        <v>3.0782999999999999E-4</v>
      </c>
      <c r="K43" s="138">
        <v>3.03166E-4</v>
      </c>
      <c r="L43" s="102">
        <v>0.19495299999999999</v>
      </c>
      <c r="M43" s="23">
        <v>0.21818000000000001</v>
      </c>
      <c r="N43" s="116">
        <v>0.26024900000000001</v>
      </c>
      <c r="O43" s="124">
        <v>1.2692999999999999E-3</v>
      </c>
      <c r="P43" s="144">
        <v>1.0787399999999999E-3</v>
      </c>
      <c r="Q43" s="142">
        <v>1.24398E-3</v>
      </c>
      <c r="R43" s="128">
        <v>6.0733100000000002E-4</v>
      </c>
      <c r="S43" s="126">
        <v>3.1266000000000002E-3</v>
      </c>
      <c r="T43" s="122">
        <v>3.8118900000000001E-3</v>
      </c>
      <c r="U43" s="120">
        <v>2.75348E-3</v>
      </c>
      <c r="V43" s="130">
        <v>7.0027900000000005E-4</v>
      </c>
      <c r="W43" s="6">
        <v>3.4695700000000003E-2</v>
      </c>
      <c r="X43" s="361">
        <v>7.7068600000000001E-2</v>
      </c>
      <c r="Y43" s="361">
        <v>1.2570100000000001E-2</v>
      </c>
      <c r="Z43" s="361">
        <v>3.5800300000000001E-3</v>
      </c>
    </row>
    <row r="44" spans="1:33" x14ac:dyDescent="0.25">
      <c r="A44" s="2">
        <v>258</v>
      </c>
      <c r="B44" s="4">
        <v>5.6535199999999998E-4</v>
      </c>
      <c r="C44" s="361">
        <v>1.52349E-3</v>
      </c>
      <c r="D44" s="15">
        <v>2.2187699999999999E-4</v>
      </c>
      <c r="E44" s="10">
        <v>7.84897E-4</v>
      </c>
      <c r="F44" s="12">
        <v>1.23931E-4</v>
      </c>
      <c r="G44" s="132">
        <v>1.6457599999999999E-4</v>
      </c>
      <c r="H44" s="134">
        <v>7.9655899999999996E-4</v>
      </c>
      <c r="I44" s="140">
        <v>2.408E-3</v>
      </c>
      <c r="J44" s="136">
        <v>2.6485300000000001E-4</v>
      </c>
      <c r="K44" s="138">
        <v>2.6452000000000002E-4</v>
      </c>
      <c r="L44" s="102">
        <v>0.195378</v>
      </c>
      <c r="M44" s="23">
        <v>0.21850600000000001</v>
      </c>
      <c r="N44" s="116">
        <v>0.25286900000000001</v>
      </c>
      <c r="O44" s="124">
        <v>1.17402E-3</v>
      </c>
      <c r="P44" s="144">
        <v>1.0067800000000001E-3</v>
      </c>
      <c r="Q44" s="142">
        <v>1.18968E-3</v>
      </c>
      <c r="R44" s="128">
        <v>5.2570899999999996E-4</v>
      </c>
      <c r="S44" s="126">
        <v>3.0256599999999999E-3</v>
      </c>
      <c r="T44" s="122">
        <v>3.74326E-3</v>
      </c>
      <c r="U44" s="120">
        <v>2.6808499999999998E-3</v>
      </c>
      <c r="V44" s="130">
        <v>6.3331599999999998E-4</v>
      </c>
      <c r="W44" s="6">
        <v>3.4453499999999998E-2</v>
      </c>
      <c r="X44" s="361">
        <v>7.7625E-2</v>
      </c>
      <c r="Y44" s="361">
        <v>1.25428E-2</v>
      </c>
      <c r="Z44" s="361">
        <v>3.4754199999999999E-3</v>
      </c>
    </row>
    <row r="45" spans="1:33" x14ac:dyDescent="0.25">
      <c r="A45" s="2">
        <v>258</v>
      </c>
      <c r="B45" s="4">
        <v>5.6935000000000004E-4</v>
      </c>
      <c r="C45" s="361">
        <v>1.4955000000000001E-3</v>
      </c>
      <c r="D45" s="15">
        <v>2.16546E-4</v>
      </c>
      <c r="E45" s="10">
        <v>7.6923900000000001E-4</v>
      </c>
      <c r="F45" s="12">
        <v>1.2326500000000001E-4</v>
      </c>
      <c r="G45" s="132">
        <v>1.59245E-4</v>
      </c>
      <c r="H45" s="134">
        <v>8.01223E-4</v>
      </c>
      <c r="I45" s="140">
        <v>2.4309900000000001E-3</v>
      </c>
      <c r="J45" s="136">
        <v>2.6485300000000001E-4</v>
      </c>
      <c r="K45" s="138">
        <v>2.7118299999999998E-4</v>
      </c>
      <c r="L45" s="102">
        <v>0.19511100000000001</v>
      </c>
      <c r="M45" s="23">
        <v>0.218136</v>
      </c>
      <c r="N45" s="116">
        <v>0.24033599999999999</v>
      </c>
      <c r="O45" s="124">
        <v>1.1523600000000001E-3</v>
      </c>
      <c r="P45" s="144">
        <v>1.0041099999999999E-3</v>
      </c>
      <c r="Q45" s="142">
        <v>1.16136E-3</v>
      </c>
      <c r="R45" s="128">
        <v>5.1604799999999996E-4</v>
      </c>
      <c r="S45" s="126">
        <v>3.0119999999999999E-3</v>
      </c>
      <c r="T45" s="122">
        <v>3.7419300000000001E-3</v>
      </c>
      <c r="U45" s="120">
        <v>2.65453E-3</v>
      </c>
      <c r="V45" s="130">
        <v>6.5996800000000003E-4</v>
      </c>
      <c r="W45" s="6">
        <v>3.4414500000000001E-2</v>
      </c>
      <c r="X45" s="361">
        <v>7.6913400000000007E-2</v>
      </c>
      <c r="Y45" s="361">
        <v>1.24425E-2</v>
      </c>
      <c r="Z45" s="361">
        <v>3.50541E-3</v>
      </c>
    </row>
    <row r="46" spans="1:33" x14ac:dyDescent="0.25">
      <c r="A46" s="2">
        <v>514</v>
      </c>
      <c r="B46" s="4">
        <v>2.1807900000000002E-3</v>
      </c>
      <c r="C46" s="361">
        <v>6.0323099999999999E-3</v>
      </c>
      <c r="D46" s="15">
        <v>5.5369200000000005E-4</v>
      </c>
      <c r="E46" s="10">
        <v>2.9563599999999999E-3</v>
      </c>
      <c r="F46" s="12">
        <v>4.1810099999999999E-4</v>
      </c>
      <c r="G46" s="132">
        <v>6.7196200000000002E-4</v>
      </c>
      <c r="H46" s="134">
        <v>2.21944E-3</v>
      </c>
      <c r="I46" s="140">
        <v>9.0563199999999996E-3</v>
      </c>
      <c r="J46" s="136">
        <v>5.9533700000000004E-4</v>
      </c>
      <c r="K46" s="138">
        <v>5.9533700000000004E-4</v>
      </c>
      <c r="L46" s="102">
        <v>0.77616700000000005</v>
      </c>
      <c r="M46" s="23">
        <v>0.87034999999999996</v>
      </c>
      <c r="N46" s="116">
        <v>0.97217100000000001</v>
      </c>
      <c r="O46" s="124">
        <v>4.1796899999999998E-3</v>
      </c>
      <c r="P46" s="144">
        <v>3.5846799999999998E-3</v>
      </c>
      <c r="Q46" s="142">
        <v>4.0967299999999998E-3</v>
      </c>
      <c r="R46" s="128">
        <v>1.6047800000000001E-3</v>
      </c>
      <c r="S46" s="126">
        <v>1.10765E-2</v>
      </c>
      <c r="T46" s="122">
        <v>1.39959E-2</v>
      </c>
      <c r="U46" s="120">
        <v>9.4534400000000005E-3</v>
      </c>
      <c r="V46" s="130">
        <v>1.42888E-3</v>
      </c>
      <c r="W46" s="6">
        <v>0.11329500000000001</v>
      </c>
      <c r="X46" s="361">
        <v>0.311417</v>
      </c>
      <c r="Y46" s="361">
        <v>4.1935899999999998E-2</v>
      </c>
      <c r="Z46" s="361">
        <v>1.0345E-2</v>
      </c>
    </row>
    <row r="47" spans="1:33" x14ac:dyDescent="0.25">
      <c r="A47" s="2">
        <v>514</v>
      </c>
      <c r="B47" s="4">
        <v>2.2007799999999998E-3</v>
      </c>
      <c r="C47" s="361">
        <v>5.9959999999999996E-3</v>
      </c>
      <c r="D47" s="15">
        <v>5.4569600000000003E-4</v>
      </c>
      <c r="E47" s="10">
        <v>2.9546899999999998E-3</v>
      </c>
      <c r="F47" s="12">
        <v>4.0977199999999998E-4</v>
      </c>
      <c r="G47" s="132">
        <v>6.7729200000000002E-4</v>
      </c>
      <c r="H47" s="134">
        <v>2.1434800000000001E-3</v>
      </c>
      <c r="I47" s="140">
        <v>8.9533800000000004E-3</v>
      </c>
      <c r="J47" s="136">
        <v>5.2404299999999997E-4</v>
      </c>
      <c r="K47" s="138">
        <v>5.2104500000000004E-4</v>
      </c>
      <c r="L47" s="102">
        <v>0.77899600000000002</v>
      </c>
      <c r="M47" s="23">
        <v>0.87404099999999996</v>
      </c>
      <c r="N47" s="116">
        <v>0.97084800000000004</v>
      </c>
      <c r="O47" s="124">
        <v>4.0850699999999997E-3</v>
      </c>
      <c r="P47" s="144">
        <v>3.4380999999999999E-3</v>
      </c>
      <c r="Q47" s="142">
        <v>4.0544200000000004E-3</v>
      </c>
      <c r="R47" s="128">
        <v>1.4452E-3</v>
      </c>
      <c r="S47" s="126">
        <v>1.09669E-2</v>
      </c>
      <c r="T47" s="122">
        <v>1.39933E-2</v>
      </c>
      <c r="U47" s="120">
        <v>9.4147899999999993E-3</v>
      </c>
      <c r="V47" s="130">
        <v>1.3522499999999999E-3</v>
      </c>
      <c r="W47" s="6">
        <v>0.11372599999999999</v>
      </c>
      <c r="X47" s="361">
        <v>0.30943999999999999</v>
      </c>
      <c r="Y47" s="361">
        <v>4.1924599999999999E-2</v>
      </c>
      <c r="Z47" s="361">
        <v>1.0330300000000001E-2</v>
      </c>
    </row>
    <row r="48" spans="1:33" x14ac:dyDescent="0.25">
      <c r="A48" s="2">
        <v>514</v>
      </c>
      <c r="B48" s="4">
        <v>2.2270900000000001E-3</v>
      </c>
      <c r="C48" s="361">
        <v>5.9986600000000003E-3</v>
      </c>
      <c r="D48" s="15">
        <v>5.4169899999999998E-4</v>
      </c>
      <c r="E48" s="10">
        <v>2.9546899999999998E-3</v>
      </c>
      <c r="F48" s="12">
        <v>4.0810599999999999E-4</v>
      </c>
      <c r="G48" s="132">
        <v>6.7196200000000002E-4</v>
      </c>
      <c r="H48" s="134">
        <v>2.0935099999999998E-3</v>
      </c>
      <c r="I48" s="140">
        <v>9.0200100000000002E-3</v>
      </c>
      <c r="J48" s="136">
        <v>5.1971199999999997E-4</v>
      </c>
      <c r="K48" s="138">
        <v>5.1971199999999997E-4</v>
      </c>
      <c r="L48" s="102">
        <v>0.77810500000000005</v>
      </c>
      <c r="M48" s="23">
        <v>0.87373999999999996</v>
      </c>
      <c r="N48" s="116">
        <v>0.97287699999999999</v>
      </c>
      <c r="O48" s="124">
        <v>4.1103900000000002E-3</v>
      </c>
      <c r="P48" s="144">
        <v>3.48241E-3</v>
      </c>
      <c r="Q48" s="142">
        <v>4.0814099999999997E-3</v>
      </c>
      <c r="R48" s="128">
        <v>1.4918399999999999E-3</v>
      </c>
      <c r="S48" s="126">
        <v>1.09546E-2</v>
      </c>
      <c r="T48" s="122">
        <v>1.4013599999999999E-2</v>
      </c>
      <c r="U48" s="120">
        <v>9.3938000000000008E-3</v>
      </c>
      <c r="V48" s="130">
        <v>1.35592E-3</v>
      </c>
      <c r="W48" s="6">
        <v>0.113137</v>
      </c>
      <c r="X48" s="361">
        <v>0.30696600000000002</v>
      </c>
      <c r="Y48" s="361">
        <v>4.18836E-2</v>
      </c>
      <c r="Z48" s="361">
        <v>1.0374E-2</v>
      </c>
    </row>
    <row r="49" spans="1:26" x14ac:dyDescent="0.25">
      <c r="A49" s="2">
        <v>1026</v>
      </c>
      <c r="B49" s="4">
        <v>8.9929999999999993E-3</v>
      </c>
      <c r="C49" s="361">
        <v>1.4270400000000001E-2</v>
      </c>
      <c r="D49" s="15">
        <v>1.53981E-3</v>
      </c>
      <c r="E49" s="10">
        <v>1.15999E-2</v>
      </c>
      <c r="F49" s="12">
        <v>1.5707900000000001E-3</v>
      </c>
      <c r="G49" s="132">
        <v>3.3328199999999998E-3</v>
      </c>
      <c r="H49" s="134">
        <v>6.1179499999999996E-3</v>
      </c>
      <c r="I49" s="140">
        <v>3.5487400000000002E-2</v>
      </c>
      <c r="J49" s="136">
        <v>1.1756799999999999E-3</v>
      </c>
      <c r="K49" s="138">
        <v>1.1630200000000001E-3</v>
      </c>
      <c r="L49" s="102">
        <v>3.0978500000000002</v>
      </c>
      <c r="M49" s="23">
        <v>3.5015399999999999</v>
      </c>
      <c r="N49" s="116">
        <v>4.1860799999999996</v>
      </c>
      <c r="O49" s="124">
        <v>1.9276000000000001E-2</v>
      </c>
      <c r="P49" s="144">
        <v>1.37447E-2</v>
      </c>
      <c r="Q49" s="142">
        <v>1.5681299999999999E-2</v>
      </c>
      <c r="R49" s="128">
        <v>4.86697E-3</v>
      </c>
      <c r="S49" s="126">
        <v>4.2368599999999999E-2</v>
      </c>
      <c r="T49" s="122">
        <v>5.6452799999999997E-2</v>
      </c>
      <c r="U49" s="120">
        <v>3.6045399999999998E-2</v>
      </c>
      <c r="V49" s="130">
        <v>3.44576E-3</v>
      </c>
      <c r="W49" s="6">
        <v>0.33313300000000001</v>
      </c>
      <c r="X49" s="361">
        <v>1.2202500000000001</v>
      </c>
      <c r="Y49" s="361">
        <v>0.152674</v>
      </c>
      <c r="Z49" s="361">
        <v>3.3998E-2</v>
      </c>
    </row>
    <row r="50" spans="1:26" x14ac:dyDescent="0.25">
      <c r="A50" s="2">
        <v>1026</v>
      </c>
      <c r="B50" s="4">
        <v>8.6448600000000007E-3</v>
      </c>
      <c r="C50" s="361">
        <v>1.42731E-2</v>
      </c>
      <c r="D50" s="15">
        <v>1.5701300000000001E-3</v>
      </c>
      <c r="E50" s="10">
        <v>1.17661E-2</v>
      </c>
      <c r="F50" s="12">
        <v>1.56346E-3</v>
      </c>
      <c r="G50" s="132">
        <v>3.3851300000000001E-3</v>
      </c>
      <c r="H50" s="134">
        <v>5.8690900000000004E-3</v>
      </c>
      <c r="I50" s="140">
        <v>3.5930499999999997E-2</v>
      </c>
      <c r="J50" s="136">
        <v>1.0474200000000001E-3</v>
      </c>
      <c r="K50" s="138">
        <v>1.0410899999999999E-3</v>
      </c>
      <c r="L50" s="102">
        <v>3.1135799999999998</v>
      </c>
      <c r="M50" s="23">
        <v>3.5141399999999998</v>
      </c>
      <c r="N50" s="116">
        <v>4.2002600000000001</v>
      </c>
      <c r="O50" s="124">
        <v>1.5671299999999999E-2</v>
      </c>
      <c r="P50" s="144">
        <v>1.3373299999999999E-2</v>
      </c>
      <c r="Q50" s="142">
        <v>1.55447E-2</v>
      </c>
      <c r="R50" s="128">
        <v>4.64643E-3</v>
      </c>
      <c r="S50" s="126">
        <v>4.3090799999999999E-2</v>
      </c>
      <c r="T50" s="122">
        <v>5.6647299999999998E-2</v>
      </c>
      <c r="U50" s="120">
        <v>3.6077400000000003E-2</v>
      </c>
      <c r="V50" s="130">
        <v>3.2192200000000001E-3</v>
      </c>
      <c r="W50" s="6">
        <v>0.33163500000000001</v>
      </c>
      <c r="X50" s="361">
        <v>1.2213400000000001</v>
      </c>
      <c r="Y50" s="361">
        <v>0.152087</v>
      </c>
      <c r="Z50" s="361">
        <v>3.3946700000000003E-2</v>
      </c>
    </row>
    <row r="51" spans="1:26" x14ac:dyDescent="0.25">
      <c r="A51" s="2">
        <v>1026</v>
      </c>
      <c r="B51" s="4">
        <v>8.8767299999999993E-3</v>
      </c>
      <c r="C51" s="361">
        <v>1.42501E-2</v>
      </c>
      <c r="D51" s="15">
        <v>1.5578E-3</v>
      </c>
      <c r="E51" s="10">
        <v>1.1698500000000001E-2</v>
      </c>
      <c r="F51" s="12">
        <v>1.56113E-3</v>
      </c>
      <c r="G51" s="132">
        <v>3.3474799999999999E-3</v>
      </c>
      <c r="H51" s="134">
        <v>5.9806900000000003E-3</v>
      </c>
      <c r="I51" s="140">
        <v>3.60247E-2</v>
      </c>
      <c r="J51" s="136">
        <v>1.05575E-3</v>
      </c>
      <c r="K51" s="138">
        <v>1.04875E-3</v>
      </c>
      <c r="L51" s="102">
        <v>3.1117499999999998</v>
      </c>
      <c r="M51" s="23">
        <v>3.5128200000000001</v>
      </c>
      <c r="N51" s="116">
        <v>4.2115900000000002</v>
      </c>
      <c r="O51" s="124">
        <v>1.5808900000000001E-2</v>
      </c>
      <c r="P51" s="144">
        <v>1.3710099999999999E-2</v>
      </c>
      <c r="Q51" s="142">
        <v>1.5704599999999999E-2</v>
      </c>
      <c r="R51" s="128">
        <v>4.7157199999999996E-3</v>
      </c>
      <c r="S51" s="126">
        <v>4.29019E-2</v>
      </c>
      <c r="T51" s="122">
        <v>5.6358800000000001E-2</v>
      </c>
      <c r="U51" s="120">
        <v>3.5831200000000001E-2</v>
      </c>
      <c r="V51" s="130">
        <v>3.22222E-3</v>
      </c>
      <c r="W51" s="6">
        <v>0.332208</v>
      </c>
      <c r="X51" s="361">
        <v>1.2177500000000001</v>
      </c>
      <c r="Y51" s="361">
        <v>0.152895</v>
      </c>
      <c r="Z51" s="361">
        <v>3.3971000000000001E-2</v>
      </c>
    </row>
    <row r="52" spans="1:26" x14ac:dyDescent="0.25">
      <c r="A52" s="2">
        <v>2050</v>
      </c>
      <c r="B52" s="4">
        <v>5.5582399999999997E-2</v>
      </c>
      <c r="C52" s="361">
        <v>6.30053E-2</v>
      </c>
      <c r="D52" s="15">
        <v>4.7866699999999998E-3</v>
      </c>
      <c r="E52" s="10">
        <v>4.8353399999999998E-2</v>
      </c>
      <c r="F52" s="12">
        <v>6.0849500000000004E-3</v>
      </c>
      <c r="G52" s="132">
        <v>1.8709300000000002E-2</v>
      </c>
      <c r="H52" s="134">
        <v>1.6655799999999998E-2</v>
      </c>
      <c r="I52" s="140">
        <v>0.141818</v>
      </c>
      <c r="J52" s="136">
        <v>2.3610300000000001E-3</v>
      </c>
      <c r="K52" s="138">
        <v>2.3487E-3</v>
      </c>
      <c r="L52" s="102">
        <v>12.4436</v>
      </c>
      <c r="M52" s="23">
        <v>14.329800000000001</v>
      </c>
      <c r="N52" s="116">
        <v>18.4131</v>
      </c>
      <c r="O52" s="124">
        <v>6.4633200000000002E-2</v>
      </c>
      <c r="P52" s="144">
        <v>5.3691299999999997E-2</v>
      </c>
      <c r="Q52" s="142">
        <v>6.1845799999999999E-2</v>
      </c>
      <c r="R52" s="128">
        <v>1.5760300000000001E-2</v>
      </c>
      <c r="S52" s="126">
        <v>0.16914899999999999</v>
      </c>
      <c r="T52" s="122">
        <v>0.223884</v>
      </c>
      <c r="U52" s="120">
        <v>0.14044599999999999</v>
      </c>
      <c r="V52" s="130">
        <v>7.2719799999999999E-3</v>
      </c>
      <c r="W52" s="6">
        <v>1.0948800000000001</v>
      </c>
      <c r="X52" s="361">
        <v>4.85487</v>
      </c>
      <c r="Y52" s="361">
        <v>0.58102500000000001</v>
      </c>
      <c r="Z52" s="361">
        <v>0.124815</v>
      </c>
    </row>
    <row r="53" spans="1:26" x14ac:dyDescent="0.25">
      <c r="A53" s="2">
        <v>2050</v>
      </c>
      <c r="B53" s="4">
        <v>3.8898700000000001E-2</v>
      </c>
      <c r="C53" s="361">
        <v>6.78483E-2</v>
      </c>
      <c r="D53" s="15">
        <v>4.6770600000000002E-3</v>
      </c>
      <c r="E53" s="10">
        <v>4.8532699999999998E-2</v>
      </c>
      <c r="F53" s="12">
        <v>6.08795E-3</v>
      </c>
      <c r="G53" s="132">
        <v>1.82452E-2</v>
      </c>
      <c r="H53" s="134">
        <v>1.6323299999999999E-2</v>
      </c>
      <c r="I53" s="140">
        <v>0.14282800000000001</v>
      </c>
      <c r="J53" s="136">
        <v>2.0928399999999999E-3</v>
      </c>
      <c r="K53" s="138">
        <v>2.0838499999999999E-3</v>
      </c>
      <c r="L53" s="102">
        <v>12.493399999999999</v>
      </c>
      <c r="M53" s="23">
        <v>14.445399999999999</v>
      </c>
      <c r="N53" s="116">
        <v>18.471</v>
      </c>
      <c r="O53" s="124">
        <v>6.3274300000000006E-2</v>
      </c>
      <c r="P53" s="144">
        <v>5.4135999999999997E-2</v>
      </c>
      <c r="Q53" s="142">
        <v>6.3984899999999997E-2</v>
      </c>
      <c r="R53" s="128">
        <v>1.6234700000000001E-2</v>
      </c>
      <c r="S53" s="126">
        <v>0.170906</v>
      </c>
      <c r="T53" s="122">
        <v>0.226102</v>
      </c>
      <c r="U53" s="120">
        <v>0.13960900000000001</v>
      </c>
      <c r="V53" s="130">
        <v>6.7995699999999996E-3</v>
      </c>
      <c r="W53" s="6">
        <v>1.0899000000000001</v>
      </c>
      <c r="X53" s="361">
        <v>4.8602800000000004</v>
      </c>
      <c r="Y53" s="361">
        <v>0.57884100000000005</v>
      </c>
      <c r="Z53" s="361">
        <v>0.12403400000000001</v>
      </c>
    </row>
    <row r="54" spans="1:26" x14ac:dyDescent="0.25">
      <c r="A54" s="2">
        <v>2050</v>
      </c>
      <c r="B54" s="4">
        <v>3.9491999999999999E-2</v>
      </c>
      <c r="C54" s="361">
        <v>6.2941999999999998E-2</v>
      </c>
      <c r="D54" s="15">
        <v>4.6610699999999998E-3</v>
      </c>
      <c r="E54" s="10">
        <v>4.8311800000000002E-2</v>
      </c>
      <c r="F54" s="12">
        <v>6.1062699999999996E-3</v>
      </c>
      <c r="G54" s="132">
        <v>1.8643699999999999E-2</v>
      </c>
      <c r="H54" s="134">
        <v>1.6249300000000001E-2</v>
      </c>
      <c r="I54" s="140">
        <v>0.14161000000000001</v>
      </c>
      <c r="J54" s="136">
        <v>2.08018E-3</v>
      </c>
      <c r="K54" s="138">
        <v>2.0781799999999998E-3</v>
      </c>
      <c r="L54" s="102">
        <v>12.5099</v>
      </c>
      <c r="M54" s="23">
        <v>14.4338</v>
      </c>
      <c r="N54" s="116">
        <v>18.513300000000001</v>
      </c>
      <c r="O54" s="124">
        <v>6.4712500000000006E-2</v>
      </c>
      <c r="P54" s="144">
        <v>5.3470400000000001E-2</v>
      </c>
      <c r="Q54" s="142">
        <v>6.1898099999999998E-2</v>
      </c>
      <c r="R54" s="128">
        <v>1.56933E-2</v>
      </c>
      <c r="S54" s="126">
        <v>0.171013</v>
      </c>
      <c r="T54" s="122">
        <v>0.22598799999999999</v>
      </c>
      <c r="U54" s="120">
        <v>0.14003199999999999</v>
      </c>
      <c r="V54" s="130">
        <v>6.8705299999999997E-3</v>
      </c>
      <c r="W54" s="6">
        <v>1.0927899999999999</v>
      </c>
      <c r="X54" s="361">
        <v>4.8673200000000003</v>
      </c>
      <c r="Y54" s="361">
        <v>0.57957099999999995</v>
      </c>
      <c r="Z54" s="361">
        <v>0.123976</v>
      </c>
    </row>
    <row r="55" spans="1:26" x14ac:dyDescent="0.25">
      <c r="A55" s="2">
        <v>4098</v>
      </c>
      <c r="B55" s="4">
        <v>0.16197400000000001</v>
      </c>
      <c r="C55" s="361">
        <v>0.26633600000000002</v>
      </c>
      <c r="D55" s="15">
        <v>1.38903E-2</v>
      </c>
      <c r="E55" s="10">
        <v>0.193826</v>
      </c>
      <c r="F55" s="12">
        <v>2.44394E-2</v>
      </c>
      <c r="G55" s="132">
        <v>8.8952799999999999E-2</v>
      </c>
      <c r="H55" s="134">
        <v>4.5261000000000003E-2</v>
      </c>
      <c r="I55" s="140">
        <v>0.577623</v>
      </c>
      <c r="J55" s="136">
        <v>4.8063400000000001E-3</v>
      </c>
      <c r="K55" s="138">
        <v>4.6700800000000001E-3</v>
      </c>
      <c r="O55" s="124">
        <v>0.269706</v>
      </c>
      <c r="P55" s="144">
        <v>0.21871299999999999</v>
      </c>
      <c r="Q55" s="142">
        <v>0.24254899999999999</v>
      </c>
      <c r="R55" s="128">
        <v>7.8301999999999997E-2</v>
      </c>
      <c r="S55" s="126">
        <v>0.67725800000000003</v>
      </c>
      <c r="T55" s="122">
        <v>0.89800999999999997</v>
      </c>
      <c r="U55" s="120">
        <v>0.55249700000000002</v>
      </c>
      <c r="V55" s="130">
        <v>2.1248900000000001E-2</v>
      </c>
      <c r="W55" s="6">
        <v>3.1708099999999999</v>
      </c>
      <c r="X55" s="361">
        <v>19.4526</v>
      </c>
      <c r="Y55" s="361">
        <v>2.26044</v>
      </c>
      <c r="Z55" s="361">
        <v>0.47800300000000001</v>
      </c>
    </row>
    <row r="56" spans="1:26" x14ac:dyDescent="0.25">
      <c r="A56" s="2">
        <v>4098</v>
      </c>
      <c r="B56" s="4">
        <v>0.161248</v>
      </c>
      <c r="C56" s="361">
        <v>0.26517299999999999</v>
      </c>
      <c r="D56" s="15">
        <v>1.41291E-2</v>
      </c>
      <c r="E56" s="10">
        <v>0.192411</v>
      </c>
      <c r="F56" s="12">
        <v>2.4677899999999999E-2</v>
      </c>
      <c r="G56" s="132">
        <v>9.1193499999999997E-2</v>
      </c>
      <c r="H56" s="134">
        <v>4.4376800000000001E-2</v>
      </c>
      <c r="I56" s="140">
        <v>0.57543900000000003</v>
      </c>
      <c r="J56" s="136">
        <v>4.2296599999999997E-3</v>
      </c>
      <c r="K56" s="138">
        <v>4.1916799999999997E-3</v>
      </c>
      <c r="O56" s="124">
        <v>0.26957199999999998</v>
      </c>
      <c r="P56" s="144">
        <v>0.21691299999999999</v>
      </c>
      <c r="Q56" s="142">
        <v>0.244675</v>
      </c>
      <c r="R56" s="128">
        <v>7.6927800000000005E-2</v>
      </c>
      <c r="S56" s="126">
        <v>0.67388599999999999</v>
      </c>
      <c r="T56" s="122">
        <v>0.903895</v>
      </c>
      <c r="U56" s="120">
        <v>0.55222899999999997</v>
      </c>
      <c r="V56" s="130">
        <v>2.03617E-2</v>
      </c>
      <c r="W56" s="6">
        <v>3.1725099999999999</v>
      </c>
      <c r="X56" s="361">
        <v>19.466000000000001</v>
      </c>
      <c r="Y56" s="361">
        <v>2.2728899999999999</v>
      </c>
      <c r="Z56" s="361">
        <v>0.47752699999999998</v>
      </c>
    </row>
    <row r="57" spans="1:26" x14ac:dyDescent="0.25">
      <c r="A57" s="2">
        <v>4098</v>
      </c>
      <c r="B57" s="4">
        <v>0.16478999999999999</v>
      </c>
      <c r="C57" s="361">
        <v>0.264492</v>
      </c>
      <c r="D57" s="15">
        <v>1.42871E-2</v>
      </c>
      <c r="E57" s="10">
        <v>0.194581</v>
      </c>
      <c r="F57" s="12">
        <v>2.43395E-2</v>
      </c>
      <c r="G57" s="132">
        <v>8.9267600000000003E-2</v>
      </c>
      <c r="H57" s="134">
        <v>4.4247799999999997E-2</v>
      </c>
      <c r="I57" s="140">
        <v>0.57272299999999998</v>
      </c>
      <c r="J57" s="136">
        <v>4.2050100000000003E-3</v>
      </c>
      <c r="K57" s="138">
        <v>4.2183300000000002E-3</v>
      </c>
      <c r="O57" s="124">
        <v>0.267648</v>
      </c>
      <c r="P57" s="144">
        <v>0.216589</v>
      </c>
      <c r="Q57" s="142">
        <v>0.242345</v>
      </c>
      <c r="R57" s="128">
        <v>7.4921500000000002E-2</v>
      </c>
      <c r="S57" s="126">
        <v>0.67721699999999996</v>
      </c>
      <c r="T57" s="122">
        <v>0.91014700000000004</v>
      </c>
      <c r="U57" s="120">
        <v>0.55068399999999995</v>
      </c>
      <c r="V57" s="130">
        <v>2.0193800000000001E-2</v>
      </c>
      <c r="W57" s="6">
        <v>3.16744</v>
      </c>
      <c r="X57" s="361">
        <v>19.4693</v>
      </c>
      <c r="Y57" s="361">
        <v>2.2581500000000001</v>
      </c>
      <c r="Z57" s="361">
        <v>0.47727599999999998</v>
      </c>
    </row>
    <row r="58" spans="1:26" x14ac:dyDescent="0.25">
      <c r="A58" s="2">
        <v>8194</v>
      </c>
      <c r="B58" s="4">
        <v>0.66798000000000002</v>
      </c>
      <c r="C58" s="361">
        <v>1.10179</v>
      </c>
      <c r="D58" s="15">
        <v>4.1359E-2</v>
      </c>
      <c r="E58" s="10">
        <v>0.77138300000000004</v>
      </c>
      <c r="F58" s="12">
        <v>0.105489</v>
      </c>
      <c r="G58" s="132">
        <v>0.44072699999999998</v>
      </c>
      <c r="H58" s="134">
        <v>0.13053600000000001</v>
      </c>
      <c r="I58" s="140">
        <v>2.3109500000000001</v>
      </c>
      <c r="J58" s="136">
        <v>9.8112400000000006E-3</v>
      </c>
      <c r="K58" s="138">
        <v>9.5420499999999998E-3</v>
      </c>
      <c r="O58" s="124">
        <v>1.10114</v>
      </c>
      <c r="P58" s="144">
        <v>0.87331099999999995</v>
      </c>
      <c r="Q58" s="142">
        <v>0.95652599999999999</v>
      </c>
      <c r="R58" s="128">
        <v>0.39734599999999998</v>
      </c>
      <c r="S58" s="126">
        <v>2.6912400000000001</v>
      </c>
      <c r="T58" s="122">
        <v>3.6274799999999998</v>
      </c>
      <c r="U58" s="120">
        <v>2.2198799999999999</v>
      </c>
      <c r="V58" s="130">
        <v>6.0230699999999998E-2</v>
      </c>
      <c r="W58" s="6">
        <v>10.349500000000001</v>
      </c>
      <c r="X58" s="361">
        <v>78.954599999999999</v>
      </c>
      <c r="Y58" s="361">
        <v>8.9929100000000002</v>
      </c>
      <c r="Z58" s="361">
        <v>1.86148</v>
      </c>
    </row>
    <row r="59" spans="1:26" x14ac:dyDescent="0.25">
      <c r="A59" s="2">
        <v>8194</v>
      </c>
      <c r="B59" s="4">
        <v>0.65941300000000003</v>
      </c>
      <c r="C59" s="361">
        <v>1.09518</v>
      </c>
      <c r="D59" s="15">
        <v>4.1471300000000003E-2</v>
      </c>
      <c r="E59" s="10">
        <v>0.78116099999999999</v>
      </c>
      <c r="F59" s="12">
        <v>0.103397</v>
      </c>
      <c r="G59" s="132">
        <v>0.41661300000000001</v>
      </c>
      <c r="H59" s="134">
        <v>0.126165</v>
      </c>
      <c r="I59" s="140">
        <v>2.3183799999999999</v>
      </c>
      <c r="J59" s="136">
        <v>8.4563199999999998E-3</v>
      </c>
      <c r="K59" s="138">
        <v>8.4899699999999995E-3</v>
      </c>
      <c r="O59" s="124">
        <v>1.0860300000000001</v>
      </c>
      <c r="P59" s="144">
        <v>0.88765300000000003</v>
      </c>
      <c r="Q59" s="142">
        <v>0.973136</v>
      </c>
      <c r="R59" s="128">
        <v>0.40656599999999998</v>
      </c>
      <c r="S59" s="126">
        <v>2.6935899999999999</v>
      </c>
      <c r="T59" s="122">
        <v>3.6608000000000001</v>
      </c>
      <c r="U59" s="120">
        <v>2.21523</v>
      </c>
      <c r="V59" s="130">
        <v>5.9822899999999998E-2</v>
      </c>
      <c r="W59" s="6">
        <v>10.3522</v>
      </c>
      <c r="X59" s="361">
        <v>79.336200000000005</v>
      </c>
      <c r="Y59" s="361">
        <v>8.92605</v>
      </c>
      <c r="Z59" s="361">
        <v>1.86113</v>
      </c>
    </row>
    <row r="60" spans="1:26" x14ac:dyDescent="0.25">
      <c r="A60" s="2">
        <v>8194</v>
      </c>
      <c r="B60" s="4">
        <v>0.67760100000000001</v>
      </c>
      <c r="C60" s="361">
        <v>1.09371</v>
      </c>
      <c r="D60" s="15">
        <v>4.1800700000000003E-2</v>
      </c>
      <c r="E60" s="10">
        <v>0.77224099999999996</v>
      </c>
      <c r="F60" s="12">
        <v>0.105265</v>
      </c>
      <c r="G60" s="132">
        <v>0.42981799999999998</v>
      </c>
      <c r="H60" s="134">
        <v>0.12570999999999999</v>
      </c>
      <c r="I60" s="140">
        <v>2.3178800000000002</v>
      </c>
      <c r="J60" s="136">
        <v>8.4230099999999999E-3</v>
      </c>
      <c r="K60" s="138">
        <v>8.4773100000000001E-3</v>
      </c>
      <c r="O60" s="124">
        <v>1.09249</v>
      </c>
      <c r="P60" s="144">
        <v>0.88410900000000003</v>
      </c>
      <c r="Q60" s="142">
        <v>0.97133599999999998</v>
      </c>
      <c r="R60" s="128">
        <v>0.40480500000000003</v>
      </c>
      <c r="S60" s="126">
        <v>2.69685</v>
      </c>
      <c r="T60" s="122">
        <v>3.6511499999999999</v>
      </c>
      <c r="U60" s="120">
        <v>2.2158600000000002</v>
      </c>
      <c r="V60" s="130">
        <v>5.9972499999999998E-2</v>
      </c>
      <c r="W60" s="6">
        <v>10.3649</v>
      </c>
      <c r="X60" s="361">
        <v>79.378600000000006</v>
      </c>
      <c r="Y60" s="361">
        <v>8.9952299999999994</v>
      </c>
      <c r="Z60" s="361">
        <v>1.8609199999999999</v>
      </c>
    </row>
    <row r="61" spans="1:26" x14ac:dyDescent="0.25">
      <c r="A61" s="2">
        <v>16386</v>
      </c>
      <c r="B61" s="4">
        <v>2.7276899999999999</v>
      </c>
      <c r="C61" s="361">
        <v>4.5028100000000002</v>
      </c>
      <c r="D61" s="15">
        <v>0.12637499999999999</v>
      </c>
      <c r="E61" s="10">
        <v>3.1403400000000001</v>
      </c>
      <c r="F61" s="12">
        <v>0.42398599999999997</v>
      </c>
      <c r="G61" s="132">
        <v>1.8856200000000001</v>
      </c>
      <c r="H61" s="134">
        <v>0.36589100000000002</v>
      </c>
      <c r="I61" s="140">
        <v>9.3772400000000005</v>
      </c>
      <c r="J61" s="136">
        <v>1.9223000000000001E-2</v>
      </c>
      <c r="K61" s="138">
        <v>1.9304000000000002E-2</v>
      </c>
      <c r="O61" s="124">
        <v>4.5184699999999998</v>
      </c>
      <c r="P61" s="144">
        <v>3.6044100000000001</v>
      </c>
      <c r="Q61" s="142">
        <v>3.8674499999999998</v>
      </c>
      <c r="R61" s="128">
        <v>2.1359400000000002</v>
      </c>
      <c r="S61" s="126">
        <v>10.720499999999999</v>
      </c>
      <c r="T61" s="122">
        <v>15.4838</v>
      </c>
      <c r="U61" s="120">
        <v>8.9420999999999999</v>
      </c>
      <c r="V61" s="130">
        <v>0.19636000000000001</v>
      </c>
      <c r="W61" s="6">
        <v>30.232199999999999</v>
      </c>
      <c r="Y61" s="361">
        <v>35.539700000000003</v>
      </c>
      <c r="Z61" s="361">
        <v>7.34354</v>
      </c>
    </row>
    <row r="62" spans="1:26" x14ac:dyDescent="0.25">
      <c r="A62" s="2">
        <v>16386</v>
      </c>
      <c r="B62" s="4">
        <v>2.66493</v>
      </c>
      <c r="C62" s="361">
        <v>4.5029899999999996</v>
      </c>
      <c r="D62" s="15">
        <v>0.125911</v>
      </c>
      <c r="E62" s="10">
        <v>3.1387100000000001</v>
      </c>
      <c r="F62" s="12">
        <v>0.43973499999999999</v>
      </c>
      <c r="G62" s="132">
        <v>1.88706</v>
      </c>
      <c r="H62" s="134">
        <v>0.362176</v>
      </c>
      <c r="I62" s="140">
        <v>9.3859600000000007</v>
      </c>
      <c r="J62" s="136">
        <v>1.7320100000000001E-2</v>
      </c>
      <c r="K62" s="138">
        <v>1.7324699999999998E-2</v>
      </c>
      <c r="O62" s="124">
        <v>4.5102399999999996</v>
      </c>
      <c r="P62" s="144">
        <v>3.5966499999999999</v>
      </c>
      <c r="Q62" s="142">
        <v>3.9026299999999998</v>
      </c>
      <c r="R62" s="128">
        <v>2.1823399999999999</v>
      </c>
      <c r="S62" s="126">
        <v>10.7376</v>
      </c>
      <c r="T62" s="122">
        <v>16.0318</v>
      </c>
      <c r="U62" s="120">
        <v>8.9598600000000008</v>
      </c>
      <c r="V62" s="130">
        <v>0.19345699999999999</v>
      </c>
      <c r="W62" s="6">
        <v>30.2119</v>
      </c>
      <c r="Y62" s="361">
        <v>35.635100000000001</v>
      </c>
      <c r="Z62" s="361">
        <v>7.3492300000000004</v>
      </c>
    </row>
    <row r="63" spans="1:26" x14ac:dyDescent="0.25">
      <c r="A63" s="2">
        <v>16386</v>
      </c>
      <c r="B63" s="4">
        <v>2.7029100000000001</v>
      </c>
      <c r="C63" s="361">
        <v>4.5464200000000003</v>
      </c>
      <c r="D63" s="15">
        <v>0.12692300000000001</v>
      </c>
      <c r="E63" s="10">
        <v>3.18065</v>
      </c>
      <c r="F63" s="12">
        <v>0.42111199999999999</v>
      </c>
      <c r="G63" s="132">
        <v>1.8827</v>
      </c>
      <c r="H63" s="134">
        <v>0.361566</v>
      </c>
      <c r="I63" s="140">
        <v>9.4031300000000009</v>
      </c>
      <c r="J63" s="136">
        <v>1.71322E-2</v>
      </c>
      <c r="K63" s="138">
        <v>1.7129499999999999E-2</v>
      </c>
      <c r="O63" s="124">
        <v>4.5123300000000004</v>
      </c>
      <c r="P63" s="144">
        <v>3.6055799999999998</v>
      </c>
      <c r="Q63" s="142">
        <v>3.90022</v>
      </c>
      <c r="R63" s="128">
        <v>2.1783399999999999</v>
      </c>
      <c r="S63" s="126">
        <v>10.7875</v>
      </c>
      <c r="T63" s="122">
        <v>16.003499999999999</v>
      </c>
      <c r="U63" s="120">
        <v>8.9644300000000001</v>
      </c>
      <c r="V63" s="130">
        <v>0.19437399999999999</v>
      </c>
      <c r="W63" s="6">
        <v>30.224599999999999</v>
      </c>
      <c r="Y63" s="361">
        <v>35.475499999999997</v>
      </c>
      <c r="Z63" s="361">
        <v>7.3431899999999999</v>
      </c>
    </row>
    <row r="64" spans="1:26" x14ac:dyDescent="0.25">
      <c r="A64" s="2">
        <v>32770</v>
      </c>
      <c r="B64" s="4">
        <v>10.7613</v>
      </c>
      <c r="C64" s="361">
        <v>18.313199999999998</v>
      </c>
      <c r="D64" s="15">
        <v>0.40552199999999999</v>
      </c>
      <c r="E64" s="10">
        <v>12.888199999999999</v>
      </c>
      <c r="F64" s="12">
        <v>1.6894100000000001</v>
      </c>
      <c r="G64" s="132">
        <v>8.1915600000000008</v>
      </c>
      <c r="H64" s="134">
        <v>1.02603</v>
      </c>
      <c r="I64" s="140">
        <v>47.556199999999997</v>
      </c>
      <c r="J64" s="136">
        <v>4.0395599999999997E-2</v>
      </c>
      <c r="K64" s="138">
        <v>4.01684E-2</v>
      </c>
      <c r="O64" s="124">
        <v>21.493400000000001</v>
      </c>
      <c r="P64" s="144">
        <v>25.330100000000002</v>
      </c>
      <c r="Q64" s="142">
        <v>24.222200000000001</v>
      </c>
      <c r="R64" s="128">
        <v>17.708400000000001</v>
      </c>
      <c r="S64" s="126">
        <v>47.653100000000002</v>
      </c>
      <c r="T64" s="122">
        <v>81.650499999999994</v>
      </c>
      <c r="U64" s="120">
        <v>42.082999999999998</v>
      </c>
      <c r="V64" s="130">
        <v>0.70258299999999996</v>
      </c>
      <c r="W64" s="6">
        <v>97.381399999999999</v>
      </c>
      <c r="Y64" s="361">
        <v>142.54300000000001</v>
      </c>
      <c r="Z64" s="361">
        <v>30.023199999999999</v>
      </c>
    </row>
    <row r="65" spans="1:26" x14ac:dyDescent="0.25">
      <c r="A65" s="2">
        <v>32770</v>
      </c>
      <c r="B65" s="4">
        <v>10.6755</v>
      </c>
      <c r="C65" s="361">
        <v>18.721399999999999</v>
      </c>
      <c r="D65" s="15">
        <v>0.41267599999999999</v>
      </c>
      <c r="E65" s="10">
        <v>12.8848</v>
      </c>
      <c r="F65" s="12">
        <v>1.7251000000000001</v>
      </c>
      <c r="G65" s="132">
        <v>8.3234300000000001</v>
      </c>
      <c r="H65" s="134">
        <v>1.01509</v>
      </c>
      <c r="I65" s="140">
        <v>47.219799999999999</v>
      </c>
      <c r="J65" s="136">
        <v>3.5785200000000003E-2</v>
      </c>
      <c r="K65" s="138">
        <v>3.5556999999999998E-2</v>
      </c>
      <c r="O65" s="124">
        <v>21.347300000000001</v>
      </c>
      <c r="P65" s="144">
        <v>26.3323</v>
      </c>
      <c r="Q65" s="142">
        <v>24.8995</v>
      </c>
      <c r="R65" s="128">
        <v>18.101099999999999</v>
      </c>
      <c r="S65" s="126">
        <v>47.749099999999999</v>
      </c>
      <c r="T65" s="122">
        <v>84.576800000000006</v>
      </c>
      <c r="U65" s="120">
        <v>42.221200000000003</v>
      </c>
      <c r="V65" s="130">
        <v>0.69550999999999996</v>
      </c>
      <c r="W65" s="6">
        <v>97.306700000000006</v>
      </c>
      <c r="Y65" s="361">
        <v>142.33199999999999</v>
      </c>
      <c r="Z65" s="361">
        <v>30.010899999999999</v>
      </c>
    </row>
    <row r="66" spans="1:26" x14ac:dyDescent="0.25">
      <c r="A66" s="2">
        <v>32770</v>
      </c>
      <c r="B66" s="4">
        <v>11.0625</v>
      </c>
      <c r="C66" s="361">
        <v>18.2469</v>
      </c>
      <c r="D66" s="15">
        <v>0.41394599999999998</v>
      </c>
      <c r="E66" s="10">
        <v>12.800599999999999</v>
      </c>
      <c r="F66" s="12">
        <v>1.7126999999999999</v>
      </c>
      <c r="G66" s="132">
        <v>8.2279699999999991</v>
      </c>
      <c r="H66" s="134">
        <v>1.0170699999999999</v>
      </c>
      <c r="I66" s="140">
        <v>48.290500000000002</v>
      </c>
      <c r="J66" s="136">
        <v>3.6026700000000002E-2</v>
      </c>
      <c r="K66" s="138">
        <v>3.5798900000000002E-2</v>
      </c>
      <c r="O66" s="124">
        <v>21.754899999999999</v>
      </c>
      <c r="P66" s="144">
        <v>26.458600000000001</v>
      </c>
      <c r="Q66" s="142">
        <v>24.709599999999998</v>
      </c>
      <c r="R66" s="128">
        <v>17.997800000000002</v>
      </c>
      <c r="S66" s="126">
        <v>47.22</v>
      </c>
      <c r="T66" s="122">
        <v>84.743300000000005</v>
      </c>
      <c r="U66" s="120">
        <v>42.057499999999997</v>
      </c>
      <c r="V66" s="130">
        <v>0.69554700000000003</v>
      </c>
      <c r="W66" s="6">
        <v>97.378399999999999</v>
      </c>
      <c r="Y66" s="361">
        <v>143.441</v>
      </c>
      <c r="Z66" s="361">
        <v>29.923400000000001</v>
      </c>
    </row>
    <row r="67" spans="1:26" x14ac:dyDescent="0.25">
      <c r="A67" s="2">
        <v>65538</v>
      </c>
      <c r="B67" s="4">
        <v>68.860200000000006</v>
      </c>
      <c r="C67" s="361">
        <v>116.51600000000001</v>
      </c>
      <c r="D67" s="15">
        <v>1.40052</v>
      </c>
      <c r="E67" s="10">
        <v>82.167599999999993</v>
      </c>
      <c r="F67" s="12">
        <v>6.8058399999999999</v>
      </c>
      <c r="G67" s="132">
        <v>54.136899999999997</v>
      </c>
      <c r="H67" s="134">
        <v>2.8799700000000001</v>
      </c>
      <c r="I67" s="140">
        <v>205.33199999999999</v>
      </c>
      <c r="J67" s="136">
        <v>24.0746</v>
      </c>
      <c r="K67" s="138">
        <v>124.645</v>
      </c>
      <c r="O67" s="124">
        <v>130.22200000000001</v>
      </c>
      <c r="P67" s="144">
        <v>117.145</v>
      </c>
      <c r="Q67" s="142">
        <v>135.334</v>
      </c>
      <c r="R67" s="128">
        <v>105.465</v>
      </c>
      <c r="S67" s="126">
        <v>211.75700000000001</v>
      </c>
      <c r="T67" s="122"/>
      <c r="U67" s="120">
        <v>186.91800000000001</v>
      </c>
      <c r="V67" s="130">
        <v>2.5502799999999999</v>
      </c>
      <c r="Z67" s="361">
        <v>142.27199999999999</v>
      </c>
    </row>
    <row r="68" spans="1:26" x14ac:dyDescent="0.25">
      <c r="A68" s="2">
        <v>65538</v>
      </c>
      <c r="B68" s="4">
        <v>69.159400000000005</v>
      </c>
      <c r="C68" s="361">
        <v>116.72</v>
      </c>
      <c r="D68" s="15">
        <v>1.3838999999999999</v>
      </c>
      <c r="E68" s="10">
        <v>82.268199999999993</v>
      </c>
      <c r="F68" s="12">
        <v>6.7716599999999998</v>
      </c>
      <c r="G68" s="132">
        <v>54.2607</v>
      </c>
      <c r="H68" s="134">
        <v>2.8994399999999998</v>
      </c>
      <c r="I68" s="140">
        <v>206.928</v>
      </c>
      <c r="J68" s="136">
        <v>24.283300000000001</v>
      </c>
      <c r="K68" s="138">
        <v>125.06</v>
      </c>
      <c r="O68" s="124">
        <v>132.43899999999999</v>
      </c>
      <c r="P68" s="144">
        <v>124.227</v>
      </c>
      <c r="Q68" s="142">
        <v>138.08000000000001</v>
      </c>
      <c r="R68" s="128">
        <v>106.80800000000001</v>
      </c>
      <c r="S68" s="126">
        <v>218.947</v>
      </c>
      <c r="U68" s="120">
        <v>186.977</v>
      </c>
      <c r="V68" s="130">
        <v>2.54793</v>
      </c>
      <c r="Z68" s="361">
        <v>142.43700000000001</v>
      </c>
    </row>
    <row r="69" spans="1:26" x14ac:dyDescent="0.25">
      <c r="A69" s="2">
        <v>65538</v>
      </c>
      <c r="B69" s="4">
        <v>69.004800000000003</v>
      </c>
      <c r="C69" s="361">
        <v>116.57599999999999</v>
      </c>
      <c r="D69" s="15">
        <v>1.3411299999999999</v>
      </c>
      <c r="E69" s="10">
        <v>82.544499999999999</v>
      </c>
      <c r="F69" s="12">
        <v>6.7869000000000002</v>
      </c>
      <c r="G69" s="132">
        <v>54.322899999999997</v>
      </c>
      <c r="H69" s="134">
        <v>2.9144899999999998</v>
      </c>
      <c r="I69" s="140">
        <v>204.506</v>
      </c>
      <c r="J69" s="136">
        <v>24.290299999999998</v>
      </c>
      <c r="K69" s="138">
        <v>124.752</v>
      </c>
      <c r="O69" s="124">
        <v>132.30500000000001</v>
      </c>
      <c r="P69" s="144">
        <v>120.694</v>
      </c>
      <c r="Q69" s="142">
        <v>137.02699999999999</v>
      </c>
      <c r="R69" s="128">
        <v>106.074</v>
      </c>
      <c r="S69" s="126">
        <v>218.83799999999999</v>
      </c>
      <c r="U69" s="120">
        <v>186.46799999999999</v>
      </c>
      <c r="V69" s="130">
        <v>2.5461999999999998</v>
      </c>
      <c r="Z69" s="361">
        <v>142.38900000000001</v>
      </c>
    </row>
    <row r="70" spans="1:26" x14ac:dyDescent="0.25">
      <c r="A70" s="7">
        <v>131074</v>
      </c>
      <c r="D70" s="15">
        <v>4.7317099999999996</v>
      </c>
      <c r="E70" s="10"/>
      <c r="F70" s="12">
        <v>32.070099999999996</v>
      </c>
      <c r="H70" s="134">
        <v>9.4995399999999997</v>
      </c>
      <c r="J70" s="136">
        <v>111.471</v>
      </c>
      <c r="T70" s="103"/>
      <c r="V70" s="130">
        <v>9.8061799999999995</v>
      </c>
    </row>
    <row r="71" spans="1:26" x14ac:dyDescent="0.25">
      <c r="A71" s="7">
        <v>131074</v>
      </c>
      <c r="D71" s="15">
        <v>4.7208800000000002</v>
      </c>
      <c r="F71" s="12">
        <v>32.523600000000002</v>
      </c>
      <c r="H71" s="134">
        <v>9.4283199999999994</v>
      </c>
      <c r="J71" s="136">
        <v>113.116</v>
      </c>
      <c r="T71" s="103"/>
      <c r="V71" s="130">
        <v>9.7932600000000001</v>
      </c>
    </row>
    <row r="72" spans="1:26" x14ac:dyDescent="0.25">
      <c r="A72" s="7">
        <v>131074</v>
      </c>
      <c r="D72" s="15">
        <v>4.7203099999999996</v>
      </c>
      <c r="F72" s="12">
        <v>31.9543</v>
      </c>
      <c r="H72" s="134">
        <v>9.4603999999999999</v>
      </c>
      <c r="J72" s="136">
        <v>113.172</v>
      </c>
      <c r="T72" s="103"/>
      <c r="V72" s="130">
        <v>9.8027899999999999</v>
      </c>
    </row>
    <row r="73" spans="1:26" x14ac:dyDescent="0.25">
      <c r="A73" s="9">
        <v>262146</v>
      </c>
      <c r="D73" s="15">
        <v>15.668699999999999</v>
      </c>
      <c r="F73" s="12">
        <v>226.964</v>
      </c>
      <c r="H73" s="134">
        <v>29.462</v>
      </c>
      <c r="T73" s="103"/>
      <c r="V73" s="130">
        <v>38.197800000000001</v>
      </c>
    </row>
    <row r="74" spans="1:26" x14ac:dyDescent="0.25">
      <c r="A74" s="9">
        <v>262146</v>
      </c>
      <c r="D74" s="15">
        <v>16.202100000000002</v>
      </c>
      <c r="F74" s="14">
        <v>227.25200000000001</v>
      </c>
      <c r="H74" s="134">
        <v>29.401800000000001</v>
      </c>
      <c r="T74" s="103"/>
      <c r="V74" s="130">
        <v>38.116300000000003</v>
      </c>
    </row>
    <row r="75" spans="1:26" x14ac:dyDescent="0.25">
      <c r="A75" s="9">
        <v>262146</v>
      </c>
      <c r="D75" s="15">
        <v>15.686199999999999</v>
      </c>
      <c r="F75" s="14">
        <v>227.279</v>
      </c>
      <c r="H75" s="134">
        <v>29.3933</v>
      </c>
      <c r="T75" s="103"/>
      <c r="V75" s="130">
        <v>38.122900000000001</v>
      </c>
    </row>
    <row r="76" spans="1:26" x14ac:dyDescent="0.25">
      <c r="A76" s="9">
        <v>524290</v>
      </c>
      <c r="D76" s="15">
        <v>50.225200000000001</v>
      </c>
      <c r="H76" s="134">
        <v>88.066400000000002</v>
      </c>
      <c r="T76" s="103"/>
      <c r="V76" s="130">
        <v>152.59299999999999</v>
      </c>
    </row>
    <row r="77" spans="1:26" x14ac:dyDescent="0.25">
      <c r="A77" s="9">
        <v>524290</v>
      </c>
      <c r="D77" s="15">
        <v>50.263500000000001</v>
      </c>
      <c r="H77" s="134">
        <v>88.063900000000004</v>
      </c>
      <c r="T77" s="103"/>
      <c r="V77" s="130">
        <v>152.55199999999999</v>
      </c>
    </row>
    <row r="78" spans="1:26" x14ac:dyDescent="0.25">
      <c r="A78" s="9">
        <v>524290</v>
      </c>
      <c r="D78" s="15">
        <v>50.243499999999997</v>
      </c>
      <c r="H78" s="134">
        <v>87.9465</v>
      </c>
      <c r="T78" s="103"/>
      <c r="V78" s="130">
        <v>152.57599999999999</v>
      </c>
    </row>
    <row r="79" spans="1:26" x14ac:dyDescent="0.25">
      <c r="A79" s="17">
        <v>1048578</v>
      </c>
      <c r="D79" s="15">
        <v>153.529</v>
      </c>
      <c r="H79" s="8"/>
    </row>
    <row r="80" spans="1:26" x14ac:dyDescent="0.25">
      <c r="A80" s="17">
        <v>1048578</v>
      </c>
      <c r="D80" s="15">
        <v>153.36699999999999</v>
      </c>
      <c r="H80" s="8"/>
    </row>
    <row r="81" spans="1:22" x14ac:dyDescent="0.25">
      <c r="A81" s="17">
        <v>1048578</v>
      </c>
      <c r="D81" s="15">
        <v>153.41499999999999</v>
      </c>
    </row>
    <row r="83" spans="1:22" x14ac:dyDescent="0.25">
      <c r="B83" s="1">
        <f>SUM(B31:B81)</f>
        <v>250.2817050296</v>
      </c>
      <c r="C83" s="1">
        <f t="shared" ref="C83:S83" si="385">SUM(C31:C81)</f>
        <v>422.99320273340004</v>
      </c>
      <c r="D83" s="1">
        <f t="shared" si="385"/>
        <v>678.69846218854991</v>
      </c>
      <c r="E83" s="1">
        <f t="shared" si="385"/>
        <v>298.11160565219996</v>
      </c>
      <c r="F83" s="1">
        <f t="shared" si="385"/>
        <v>805.23193795294992</v>
      </c>
      <c r="G83" s="1">
        <f t="shared" si="385"/>
        <v>194.74425010785001</v>
      </c>
      <c r="H83" s="1">
        <f t="shared" si="385"/>
        <v>394.15785193549999</v>
      </c>
      <c r="I83" s="1">
        <f t="shared" si="385"/>
        <v>797.24305583490002</v>
      </c>
      <c r="J83" s="1">
        <f t="shared" si="385"/>
        <v>410.62625204970004</v>
      </c>
      <c r="K83" s="1">
        <f t="shared" si="385"/>
        <v>374.67510259049999</v>
      </c>
      <c r="L83" s="1">
        <f t="shared" si="385"/>
        <v>49.886760395000003</v>
      </c>
      <c r="M83" s="1">
        <f t="shared" si="385"/>
        <v>57.222898144999995</v>
      </c>
      <c r="N83" s="1">
        <f t="shared" si="385"/>
        <v>71.911019015000008</v>
      </c>
      <c r="O83" s="1">
        <f t="shared" si="385"/>
        <v>477.4505486045</v>
      </c>
      <c r="P83" s="1">
        <f t="shared" si="385"/>
        <v>454.50840831470003</v>
      </c>
      <c r="Q83" s="1">
        <f t="shared" si="385"/>
        <v>499.82559257229997</v>
      </c>
      <c r="R83" s="1">
        <f t="shared" si="385"/>
        <v>380.15917058939999</v>
      </c>
      <c r="S83" s="1">
        <f t="shared" si="385"/>
        <v>835.20552896050003</v>
      </c>
    </row>
    <row r="84" spans="1:22" x14ac:dyDescent="0.25">
      <c r="B84" s="1">
        <f>B83/60</f>
        <v>4.1713617504933334</v>
      </c>
      <c r="C84" s="1">
        <f t="shared" ref="C84:S84" si="386">C83/60</f>
        <v>7.0498867122233344</v>
      </c>
      <c r="D84" s="1">
        <f t="shared" si="386"/>
        <v>11.311641036475832</v>
      </c>
      <c r="E84" s="1">
        <f t="shared" si="386"/>
        <v>4.9685267608699997</v>
      </c>
      <c r="F84" s="1">
        <f t="shared" si="386"/>
        <v>13.420532299215832</v>
      </c>
      <c r="G84" s="1">
        <f t="shared" si="386"/>
        <v>3.2457375017975001</v>
      </c>
      <c r="H84" s="1">
        <f t="shared" si="386"/>
        <v>6.5692975322583331</v>
      </c>
      <c r="I84" s="1">
        <f t="shared" si="386"/>
        <v>13.287384263914999</v>
      </c>
      <c r="J84" s="1">
        <f t="shared" si="386"/>
        <v>6.8437708674950004</v>
      </c>
      <c r="K84" s="1">
        <f t="shared" si="386"/>
        <v>6.2445850431749994</v>
      </c>
      <c r="L84" s="1">
        <f t="shared" si="386"/>
        <v>0.83144600658333334</v>
      </c>
      <c r="M84" s="1">
        <f t="shared" si="386"/>
        <v>0.9537149690833332</v>
      </c>
      <c r="N84" s="1">
        <f t="shared" si="386"/>
        <v>1.1985169835833334</v>
      </c>
      <c r="O84" s="1">
        <f t="shared" si="386"/>
        <v>7.9575091434083332</v>
      </c>
      <c r="P84" s="1">
        <f t="shared" si="386"/>
        <v>7.5751401385783339</v>
      </c>
      <c r="Q84" s="1">
        <f t="shared" si="386"/>
        <v>8.3304265428716668</v>
      </c>
      <c r="R84" s="1">
        <f t="shared" si="386"/>
        <v>6.3359861764899996</v>
      </c>
      <c r="S84" s="1">
        <f t="shared" si="386"/>
        <v>13.920092149341666</v>
      </c>
    </row>
    <row r="89" spans="1:22" x14ac:dyDescent="0.25">
      <c r="A89" s="24" t="s">
        <v>20</v>
      </c>
    </row>
    <row r="90" spans="1:22" x14ac:dyDescent="0.25">
      <c r="A90" t="s">
        <v>0</v>
      </c>
      <c r="B90" s="24" t="s">
        <v>1</v>
      </c>
      <c r="C90" s="24" t="s">
        <v>2</v>
      </c>
      <c r="D90" s="24" t="s">
        <v>3</v>
      </c>
      <c r="E90" s="24" t="s">
        <v>5</v>
      </c>
      <c r="F90" s="24" t="s">
        <v>6</v>
      </c>
      <c r="G90" s="24" t="s">
        <v>4</v>
      </c>
      <c r="H90" s="24" t="s">
        <v>7</v>
      </c>
      <c r="I90" s="24" t="s">
        <v>8</v>
      </c>
      <c r="J90" s="24" t="s">
        <v>9</v>
      </c>
      <c r="K90" s="24" t="s">
        <v>10</v>
      </c>
      <c r="L90" s="24" t="s">
        <v>11</v>
      </c>
      <c r="M90" s="24" t="s">
        <v>12</v>
      </c>
      <c r="N90" s="24" t="s">
        <v>13</v>
      </c>
      <c r="O90" s="24" t="s">
        <v>14</v>
      </c>
      <c r="P90" s="24" t="s">
        <v>15</v>
      </c>
      <c r="Q90" s="24" t="s">
        <v>16</v>
      </c>
      <c r="R90" s="24" t="s">
        <v>17</v>
      </c>
      <c r="S90" s="24" t="s">
        <v>18</v>
      </c>
    </row>
    <row r="91" spans="1:22" x14ac:dyDescent="0.25">
      <c r="A91">
        <v>18</v>
      </c>
      <c r="D91" s="20">
        <v>2832</v>
      </c>
      <c r="I91" s="20">
        <v>4776</v>
      </c>
      <c r="U91">
        <f>I91/1024</f>
        <v>4.6640625</v>
      </c>
      <c r="V91">
        <f>U91/1024</f>
        <v>4.55474853515625E-3</v>
      </c>
    </row>
    <row r="92" spans="1:22" x14ac:dyDescent="0.25">
      <c r="A92">
        <v>34</v>
      </c>
      <c r="D92" s="20">
        <v>5392</v>
      </c>
      <c r="I92" s="20">
        <v>9000</v>
      </c>
      <c r="U92" s="24">
        <f t="shared" ref="U92:U107" si="387">I92/1024</f>
        <v>8.7890625</v>
      </c>
      <c r="V92" s="24">
        <f t="shared" ref="V92:V107" si="388">U92/1024</f>
        <v>8.58306884765625E-3</v>
      </c>
    </row>
    <row r="93" spans="1:22" x14ac:dyDescent="0.25">
      <c r="A93">
        <v>66</v>
      </c>
      <c r="D93" s="20">
        <v>10512</v>
      </c>
      <c r="I93" s="20">
        <v>17448</v>
      </c>
      <c r="U93" s="24">
        <f t="shared" si="387"/>
        <v>17.0390625</v>
      </c>
      <c r="V93" s="24">
        <f t="shared" si="388"/>
        <v>1.663970947265625E-2</v>
      </c>
    </row>
    <row r="94" spans="1:22" x14ac:dyDescent="0.25">
      <c r="A94">
        <v>130</v>
      </c>
      <c r="D94" s="20">
        <v>20752</v>
      </c>
      <c r="I94" s="21">
        <v>34344</v>
      </c>
      <c r="U94" s="24">
        <f t="shared" si="387"/>
        <v>33.5390625</v>
      </c>
      <c r="V94" s="24">
        <f t="shared" si="388"/>
        <v>3.275299072265625E-2</v>
      </c>
    </row>
    <row r="95" spans="1:22" x14ac:dyDescent="0.25">
      <c r="A95">
        <v>258</v>
      </c>
      <c r="D95" s="21">
        <v>41232</v>
      </c>
      <c r="I95" s="21">
        <v>68136</v>
      </c>
      <c r="U95" s="24">
        <f t="shared" si="387"/>
        <v>66.5390625</v>
      </c>
      <c r="V95" s="24">
        <f t="shared" si="388"/>
        <v>6.497955322265625E-2</v>
      </c>
    </row>
    <row r="96" spans="1:22" x14ac:dyDescent="0.25">
      <c r="A96">
        <v>514</v>
      </c>
      <c r="D96" s="21">
        <v>82192</v>
      </c>
      <c r="I96" s="21">
        <v>135720</v>
      </c>
      <c r="U96" s="24">
        <f t="shared" si="387"/>
        <v>132.5390625</v>
      </c>
      <c r="V96" s="24">
        <f t="shared" si="388"/>
        <v>0.12943267822265625</v>
      </c>
    </row>
    <row r="97" spans="1:22" x14ac:dyDescent="0.25">
      <c r="A97">
        <v>1026</v>
      </c>
      <c r="D97" s="21">
        <v>164112</v>
      </c>
      <c r="I97" s="22">
        <v>270888</v>
      </c>
      <c r="U97" s="24">
        <f t="shared" si="387"/>
        <v>264.5390625</v>
      </c>
      <c r="V97" s="24">
        <f t="shared" si="388"/>
        <v>0.25833892822265625</v>
      </c>
    </row>
    <row r="98" spans="1:22" x14ac:dyDescent="0.25">
      <c r="A98">
        <v>2050</v>
      </c>
      <c r="D98" s="22">
        <v>327952</v>
      </c>
      <c r="I98" s="22">
        <v>541224</v>
      </c>
      <c r="U98" s="24">
        <f t="shared" si="387"/>
        <v>528.5390625</v>
      </c>
      <c r="V98" s="24">
        <f t="shared" si="388"/>
        <v>0.51615142822265625</v>
      </c>
    </row>
    <row r="99" spans="1:22" x14ac:dyDescent="0.25">
      <c r="A99">
        <v>4098</v>
      </c>
      <c r="D99" s="22">
        <v>655632</v>
      </c>
      <c r="I99" s="22">
        <v>1081896</v>
      </c>
      <c r="U99" s="24">
        <f t="shared" si="387"/>
        <v>1056.5390625</v>
      </c>
      <c r="V99" s="24">
        <f t="shared" si="388"/>
        <v>1.0317764282226563</v>
      </c>
    </row>
    <row r="100" spans="1:22" x14ac:dyDescent="0.25">
      <c r="A100">
        <v>8194</v>
      </c>
      <c r="D100" s="22">
        <v>1310992</v>
      </c>
      <c r="I100" s="22">
        <v>2163240</v>
      </c>
      <c r="U100" s="24">
        <f t="shared" si="387"/>
        <v>2112.5390625</v>
      </c>
      <c r="V100" s="24">
        <f t="shared" si="388"/>
        <v>2.0630264282226562</v>
      </c>
    </row>
    <row r="101" spans="1:22" x14ac:dyDescent="0.25">
      <c r="A101">
        <v>16386</v>
      </c>
      <c r="D101" s="22">
        <v>2621712</v>
      </c>
      <c r="I101" s="22">
        <v>4325928</v>
      </c>
      <c r="U101" s="24">
        <f t="shared" si="387"/>
        <v>4224.5390625</v>
      </c>
      <c r="V101" s="24">
        <f t="shared" si="388"/>
        <v>4.1255264282226562</v>
      </c>
    </row>
    <row r="102" spans="1:22" x14ac:dyDescent="0.25">
      <c r="A102">
        <v>32770</v>
      </c>
      <c r="D102" s="22">
        <v>5243152</v>
      </c>
      <c r="I102" s="19">
        <v>8651304</v>
      </c>
      <c r="U102" s="24">
        <f t="shared" si="387"/>
        <v>8448.5390625</v>
      </c>
      <c r="V102" s="24">
        <f t="shared" si="388"/>
        <v>8.2505264282226562</v>
      </c>
    </row>
    <row r="103" spans="1:22" x14ac:dyDescent="0.25">
      <c r="A103">
        <v>65538</v>
      </c>
      <c r="D103" s="19">
        <v>10486032</v>
      </c>
      <c r="I103" s="19">
        <v>17302056</v>
      </c>
      <c r="U103" s="24">
        <f t="shared" si="387"/>
        <v>16896.5390625</v>
      </c>
      <c r="V103" s="24">
        <f t="shared" si="388"/>
        <v>16.500526428222656</v>
      </c>
    </row>
    <row r="104" spans="1:22" x14ac:dyDescent="0.25">
      <c r="A104">
        <v>131074</v>
      </c>
      <c r="D104" s="19">
        <v>20971792</v>
      </c>
      <c r="I104" s="19">
        <v>34603560</v>
      </c>
      <c r="U104" s="24">
        <f t="shared" si="387"/>
        <v>33792.5390625</v>
      </c>
      <c r="V104" s="24">
        <f t="shared" si="388"/>
        <v>33.000526428222656</v>
      </c>
    </row>
    <row r="105" spans="1:22" x14ac:dyDescent="0.25">
      <c r="A105">
        <v>262146</v>
      </c>
      <c r="D105" s="19">
        <v>41943312</v>
      </c>
      <c r="U105" s="24">
        <f t="shared" si="387"/>
        <v>0</v>
      </c>
      <c r="V105" s="24">
        <f t="shared" si="388"/>
        <v>0</v>
      </c>
    </row>
    <row r="106" spans="1:22" x14ac:dyDescent="0.25">
      <c r="A106">
        <v>524290</v>
      </c>
      <c r="D106" s="19">
        <v>83886352</v>
      </c>
      <c r="U106" s="24">
        <f t="shared" si="387"/>
        <v>0</v>
      </c>
      <c r="V106" s="24">
        <f t="shared" si="388"/>
        <v>0</v>
      </c>
    </row>
    <row r="107" spans="1:22" x14ac:dyDescent="0.25">
      <c r="A107">
        <v>1048578</v>
      </c>
      <c r="D107" s="19">
        <v>167772432</v>
      </c>
      <c r="U107" s="24">
        <f t="shared" si="387"/>
        <v>0</v>
      </c>
      <c r="V107" s="24">
        <f t="shared" si="388"/>
        <v>0</v>
      </c>
    </row>
    <row r="119" spans="28:30" x14ac:dyDescent="0.25">
      <c r="AB119" t="s">
        <v>31</v>
      </c>
      <c r="AC119">
        <f>1/(3*10^9)</f>
        <v>3.3333333333333332E-10</v>
      </c>
      <c r="AD119" t="s">
        <v>30</v>
      </c>
    </row>
    <row r="120" spans="28:30" x14ac:dyDescent="0.25">
      <c r="AB120" t="s">
        <v>28</v>
      </c>
      <c r="AC120">
        <f>40*AC119</f>
        <v>1.3333333333333334E-8</v>
      </c>
      <c r="AD120" t="s">
        <v>30</v>
      </c>
    </row>
    <row r="121" spans="28:30" x14ac:dyDescent="0.25">
      <c r="AB121" t="s">
        <v>32</v>
      </c>
      <c r="AC121">
        <f>1/1600</f>
        <v>6.2500000000000001E-4</v>
      </c>
      <c r="AD121" t="s">
        <v>30</v>
      </c>
    </row>
    <row r="123" spans="28:30" x14ac:dyDescent="0.25">
      <c r="AC123">
        <f>AC121/AC120</f>
        <v>46875</v>
      </c>
    </row>
    <row r="129" spans="18:30" x14ac:dyDescent="0.25">
      <c r="S129" t="s">
        <v>21</v>
      </c>
      <c r="T129" t="s">
        <v>21</v>
      </c>
      <c r="U129" t="s">
        <v>22</v>
      </c>
      <c r="V129" t="s">
        <v>23</v>
      </c>
      <c r="Y129" t="s">
        <v>24</v>
      </c>
      <c r="Z129" t="s">
        <v>25</v>
      </c>
    </row>
    <row r="130" spans="18:30" x14ac:dyDescent="0.25">
      <c r="R130">
        <v>18</v>
      </c>
      <c r="S130">
        <v>2728</v>
      </c>
      <c r="T130">
        <v>4776</v>
      </c>
      <c r="U130">
        <f>T130/1024</f>
        <v>4.6640625</v>
      </c>
      <c r="V130" s="18">
        <f>U130/1024</f>
        <v>4.55474853515625E-3</v>
      </c>
      <c r="Y130" t="s">
        <v>26</v>
      </c>
      <c r="Z130" t="s">
        <v>27</v>
      </c>
      <c r="AB130">
        <v>4.7307033333333333E-5</v>
      </c>
    </row>
    <row r="131" spans="18:30" x14ac:dyDescent="0.25">
      <c r="R131">
        <v>34</v>
      </c>
      <c r="S131">
        <v>5032</v>
      </c>
      <c r="T131">
        <v>9000</v>
      </c>
      <c r="U131" s="18">
        <f t="shared" ref="U131:V143" si="389">T131/1024</f>
        <v>8.7890625</v>
      </c>
      <c r="V131" s="18">
        <f t="shared" si="389"/>
        <v>8.58306884765625E-3</v>
      </c>
      <c r="Y131" t="s">
        <v>28</v>
      </c>
      <c r="Z131" t="s">
        <v>29</v>
      </c>
      <c r="AB131">
        <v>4.5974433333333332E-5</v>
      </c>
      <c r="AC131">
        <f>AB131/AB130</f>
        <v>0.9718308271285947</v>
      </c>
    </row>
    <row r="132" spans="18:30" x14ac:dyDescent="0.25">
      <c r="R132">
        <v>66</v>
      </c>
      <c r="S132">
        <v>9640</v>
      </c>
      <c r="T132">
        <v>17448</v>
      </c>
      <c r="U132" s="18">
        <f t="shared" si="389"/>
        <v>17.0390625</v>
      </c>
      <c r="V132" s="18">
        <f t="shared" si="389"/>
        <v>1.663970947265625E-2</v>
      </c>
      <c r="AB132">
        <v>7.9067133333333341E-5</v>
      </c>
      <c r="AC132" s="18">
        <f t="shared" ref="AC132:AC141" si="390">AB132/AB131</f>
        <v>1.7198065881544309</v>
      </c>
      <c r="AD132">
        <f>AB132/AB130</f>
        <v>1.6713610590673271</v>
      </c>
    </row>
    <row r="133" spans="18:30" x14ac:dyDescent="0.25">
      <c r="R133">
        <v>130</v>
      </c>
      <c r="S133">
        <v>18856</v>
      </c>
      <c r="T133">
        <v>34344</v>
      </c>
      <c r="U133" s="18">
        <f t="shared" si="389"/>
        <v>33.5390625</v>
      </c>
      <c r="V133" s="18">
        <f t="shared" si="389"/>
        <v>3.275299072265625E-2</v>
      </c>
      <c r="AB133">
        <v>1.5435899999999999E-4</v>
      </c>
      <c r="AC133" s="18">
        <f t="shared" si="390"/>
        <v>1.9522523897413755</v>
      </c>
      <c r="AD133" s="18">
        <f t="shared" ref="AD133:AD141" si="391">AB133/AB131</f>
        <v>3.3574965216174495</v>
      </c>
    </row>
    <row r="134" spans="18:30" x14ac:dyDescent="0.25">
      <c r="R134">
        <v>258</v>
      </c>
      <c r="S134">
        <v>37288</v>
      </c>
      <c r="T134">
        <v>68136</v>
      </c>
      <c r="U134" s="18">
        <f t="shared" si="389"/>
        <v>66.5390625</v>
      </c>
      <c r="V134" s="18">
        <f t="shared" si="389"/>
        <v>6.497955322265625E-2</v>
      </c>
      <c r="AB134">
        <v>2.4808399999999998E-4</v>
      </c>
      <c r="AC134" s="18">
        <f t="shared" si="390"/>
        <v>1.6071884373441134</v>
      </c>
      <c r="AD134" s="18">
        <f t="shared" si="391"/>
        <v>3.1376374675697525</v>
      </c>
    </row>
    <row r="135" spans="18:30" x14ac:dyDescent="0.25">
      <c r="R135">
        <v>514</v>
      </c>
      <c r="S135">
        <v>74152</v>
      </c>
      <c r="T135">
        <v>135720</v>
      </c>
      <c r="U135" s="18">
        <f t="shared" si="389"/>
        <v>132.5390625</v>
      </c>
      <c r="V135" s="18">
        <f t="shared" si="389"/>
        <v>0.12943267822265625</v>
      </c>
      <c r="AB135">
        <v>4.7762299999999999E-4</v>
      </c>
      <c r="AC135" s="18">
        <f t="shared" si="390"/>
        <v>1.9252470937263186</v>
      </c>
      <c r="AD135" s="18">
        <f t="shared" si="391"/>
        <v>3.0942348680672978</v>
      </c>
    </row>
    <row r="136" spans="18:30" x14ac:dyDescent="0.25">
      <c r="R136">
        <v>1026</v>
      </c>
      <c r="S136">
        <v>147880</v>
      </c>
      <c r="T136">
        <v>270888</v>
      </c>
      <c r="U136" s="18">
        <f t="shared" si="389"/>
        <v>264.5390625</v>
      </c>
      <c r="V136" s="18">
        <f t="shared" si="389"/>
        <v>0.25833892822265625</v>
      </c>
      <c r="AB136">
        <v>9.3259199999999999E-4</v>
      </c>
      <c r="AC136" s="18">
        <f t="shared" si="390"/>
        <v>1.9525692858174752</v>
      </c>
      <c r="AD136" s="18">
        <f t="shared" si="391"/>
        <v>3.7591783428193679</v>
      </c>
    </row>
    <row r="137" spans="18:30" x14ac:dyDescent="0.25">
      <c r="R137">
        <v>2050</v>
      </c>
      <c r="S137">
        <v>295336</v>
      </c>
      <c r="T137">
        <v>541224</v>
      </c>
      <c r="U137" s="18">
        <f t="shared" si="389"/>
        <v>528.5390625</v>
      </c>
      <c r="V137" s="18">
        <f t="shared" si="389"/>
        <v>0.51615142822265625</v>
      </c>
      <c r="AB137">
        <v>1.85819E-3</v>
      </c>
      <c r="AC137" s="18">
        <f t="shared" si="390"/>
        <v>1.9925004718033181</v>
      </c>
      <c r="AD137" s="18">
        <f t="shared" si="391"/>
        <v>3.8904952232199874</v>
      </c>
    </row>
    <row r="138" spans="18:30" x14ac:dyDescent="0.25">
      <c r="R138">
        <v>4098</v>
      </c>
      <c r="S138">
        <v>590248</v>
      </c>
      <c r="T138">
        <v>1081896</v>
      </c>
      <c r="U138" s="18">
        <f t="shared" si="389"/>
        <v>1056.5390625</v>
      </c>
      <c r="V138" s="18">
        <f t="shared" si="389"/>
        <v>1.0317764282226563</v>
      </c>
      <c r="AB138">
        <v>3.728703333333333E-3</v>
      </c>
      <c r="AC138" s="18">
        <f t="shared" si="390"/>
        <v>2.0066319016534009</v>
      </c>
      <c r="AD138" s="18">
        <f t="shared" si="391"/>
        <v>3.9982150107799908</v>
      </c>
    </row>
    <row r="139" spans="18:30" x14ac:dyDescent="0.25">
      <c r="R139">
        <v>8194</v>
      </c>
      <c r="S139">
        <v>1180072</v>
      </c>
      <c r="T139">
        <v>2163240</v>
      </c>
      <c r="U139" s="18">
        <f t="shared" si="389"/>
        <v>2112.5390625</v>
      </c>
      <c r="V139" s="18">
        <f t="shared" si="389"/>
        <v>2.0630264282226562</v>
      </c>
      <c r="AB139">
        <v>7.4879433333333335E-3</v>
      </c>
      <c r="AC139" s="18">
        <f t="shared" si="390"/>
        <v>2.0081896208780354</v>
      </c>
      <c r="AD139" s="18">
        <f t="shared" si="391"/>
        <v>4.0296973578231148</v>
      </c>
    </row>
    <row r="140" spans="18:30" x14ac:dyDescent="0.25">
      <c r="R140">
        <v>16386</v>
      </c>
      <c r="S140">
        <v>2359720</v>
      </c>
      <c r="T140">
        <v>4325928</v>
      </c>
      <c r="U140" s="18">
        <f t="shared" si="389"/>
        <v>4224.5390625</v>
      </c>
      <c r="V140" s="18">
        <f t="shared" si="389"/>
        <v>4.1255264282226562</v>
      </c>
      <c r="AB140">
        <v>1.50855E-2</v>
      </c>
      <c r="AC140" s="18">
        <f t="shared" si="390"/>
        <v>2.0146386435438659</v>
      </c>
      <c r="AD140" s="18">
        <f t="shared" si="391"/>
        <v>4.045776413784596</v>
      </c>
    </row>
    <row r="141" spans="18:30" x14ac:dyDescent="0.25">
      <c r="R141">
        <v>32770</v>
      </c>
      <c r="S141">
        <v>4719016</v>
      </c>
      <c r="T141">
        <v>8651304</v>
      </c>
      <c r="U141" s="18">
        <f t="shared" si="389"/>
        <v>8448.5390625</v>
      </c>
      <c r="V141" s="18">
        <f t="shared" si="389"/>
        <v>8.2505264282226562</v>
      </c>
      <c r="AB141">
        <v>3.1934766666666663E-2</v>
      </c>
      <c r="AC141" s="18">
        <f t="shared" si="390"/>
        <v>2.1169180117773134</v>
      </c>
      <c r="AD141" s="18">
        <f t="shared" si="391"/>
        <v>4.2648248317406239</v>
      </c>
    </row>
    <row r="142" spans="18:30" x14ac:dyDescent="0.25">
      <c r="R142">
        <v>65538</v>
      </c>
      <c r="S142">
        <v>9437608</v>
      </c>
      <c r="T142">
        <v>17302056</v>
      </c>
      <c r="U142" s="18">
        <f t="shared" si="389"/>
        <v>16896.5390625</v>
      </c>
      <c r="V142" s="18">
        <f t="shared" si="389"/>
        <v>16.500526428222656</v>
      </c>
      <c r="AB142">
        <v>22.928833333333333</v>
      </c>
      <c r="AC142" s="18"/>
      <c r="AD142" s="18"/>
    </row>
    <row r="143" spans="18:30" x14ac:dyDescent="0.25">
      <c r="R143">
        <v>131074</v>
      </c>
      <c r="S143">
        <v>18874792</v>
      </c>
      <c r="T143">
        <v>34603560</v>
      </c>
      <c r="U143" s="18">
        <f t="shared" si="389"/>
        <v>33792.5390625</v>
      </c>
      <c r="V143" s="18">
        <f t="shared" si="389"/>
        <v>33.000526428222656</v>
      </c>
      <c r="AB143">
        <v>107.01499999999999</v>
      </c>
      <c r="AC143" s="18"/>
      <c r="AD143" s="1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8"/>
  <sheetViews>
    <sheetView topLeftCell="AC1" workbookViewId="0">
      <selection activeCell="AG32" sqref="AG32"/>
    </sheetView>
  </sheetViews>
  <sheetFormatPr defaultRowHeight="15" x14ac:dyDescent="0.25"/>
  <cols>
    <col min="37" max="37" width="20.7109375" customWidth="1"/>
  </cols>
  <sheetData>
    <row r="1" spans="14:45" x14ac:dyDescent="0.25">
      <c r="N1" s="361"/>
      <c r="O1" s="361"/>
      <c r="Q1" s="361"/>
      <c r="R1" s="361"/>
      <c r="S1" s="361"/>
      <c r="T1" s="361"/>
      <c r="U1" s="361"/>
      <c r="V1" s="361"/>
      <c r="W1" s="361"/>
      <c r="Y1" s="361"/>
      <c r="AE1" s="361" t="str">
        <f>C30</f>
        <v>Dinic</v>
      </c>
      <c r="AF1" s="361" t="str">
        <f>G30</f>
        <v>GT GRN</v>
      </c>
      <c r="AG1" s="361" t="str">
        <f>J30</f>
        <v>GT D GRP</v>
      </c>
      <c r="AH1" s="361" t="str">
        <f>K30</f>
        <v>GT D GRN</v>
      </c>
      <c r="AI1" s="361" t="str">
        <f>Z30</f>
        <v>BK Lib</v>
      </c>
      <c r="AL1" t="s">
        <v>2</v>
      </c>
      <c r="AM1" t="s">
        <v>52</v>
      </c>
      <c r="AN1" t="s">
        <v>63</v>
      </c>
      <c r="AO1" t="s">
        <v>53</v>
      </c>
      <c r="AP1" t="s">
        <v>81</v>
      </c>
      <c r="AR1" s="361"/>
      <c r="AS1" s="361"/>
    </row>
    <row r="2" spans="14:45" x14ac:dyDescent="0.25">
      <c r="N2" s="361"/>
      <c r="O2" s="361"/>
      <c r="Q2" s="361"/>
      <c r="R2" s="361"/>
      <c r="S2" s="361"/>
      <c r="T2" s="361"/>
      <c r="U2" s="361"/>
      <c r="V2" s="361"/>
      <c r="W2" s="361"/>
      <c r="Y2" s="361"/>
      <c r="AB2">
        <v>31</v>
      </c>
      <c r="AC2" t="str">
        <f ca="1">INDIRECT("A"&amp;AB2)</f>
        <v>BVZ-tsukuba4.max</v>
      </c>
      <c r="AE2" s="361">
        <f ca="1">AVERAGE(INDIRECT("C"&amp;$AB2):INDIRECT("C"&amp;($AB2+2)))</f>
        <v>3.2198733333333336</v>
      </c>
      <c r="AF2" s="361">
        <f ca="1">AVERAGE(INDIRECT("G"&amp;$AB2):INDIRECT("G"&amp;($AB2+2)))</f>
        <v>0.46298966666666663</v>
      </c>
      <c r="AG2" s="361">
        <f ca="1">AVERAGE(INDIRECT("J"&amp;$AB2):INDIRECT("J"&amp;($AB2+2)))</f>
        <v>3.1349</v>
      </c>
      <c r="AH2" s="361">
        <f ca="1">AVERAGE(INDIRECT("K"&amp;$AB2):INDIRECT("K"&amp;($AB2+2)))</f>
        <v>1.0094793333333332</v>
      </c>
      <c r="AI2" s="361">
        <f ca="1">AVERAGE(INDIRECT("Z"&amp;$AB2):INDIRECT("Z"&amp;($AB2+2)))</f>
        <v>0.91428466666666663</v>
      </c>
      <c r="AK2" t="s">
        <v>230</v>
      </c>
      <c r="AL2">
        <v>5.8248066666666665</v>
      </c>
      <c r="AM2">
        <v>0.64001766666666671</v>
      </c>
      <c r="AN2" t="e">
        <v>#DIV/0!</v>
      </c>
      <c r="AO2">
        <v>1.7599333333333333</v>
      </c>
      <c r="AP2">
        <v>2.0150166666666665</v>
      </c>
      <c r="AR2" s="361"/>
      <c r="AS2" s="361"/>
    </row>
    <row r="3" spans="14:45" x14ac:dyDescent="0.25">
      <c r="N3" s="361"/>
      <c r="O3" s="361"/>
      <c r="Q3" s="361"/>
      <c r="R3" s="361"/>
      <c r="S3" s="361"/>
      <c r="T3" s="361"/>
      <c r="U3" s="361"/>
      <c r="V3" s="361"/>
      <c r="W3" s="361"/>
      <c r="Y3" s="361"/>
      <c r="AB3">
        <f>AB2+3</f>
        <v>34</v>
      </c>
      <c r="AC3" s="361" t="str">
        <f ca="1">INDIRECT("A"&amp;AB3)</f>
        <v>KZ2-tsukuba13.max</v>
      </c>
      <c r="AD3" s="361"/>
      <c r="AE3" s="361">
        <f ca="1">AVERAGE(INDIRECT("C"&amp;AB3):INDIRECT("C"&amp;(AB3+2)))</f>
        <v>0.14099366666666666</v>
      </c>
      <c r="AF3" s="361">
        <f ca="1">AVERAGE(INDIRECT("G"&amp;$AB3):INDIRECT("G"&amp;($AB3+2)))</f>
        <v>0.12262000000000001</v>
      </c>
      <c r="AG3" s="361">
        <f ca="1">AVERAGE(INDIRECT("J"&amp;$AB3):INDIRECT("J"&amp;($AB3+2)))</f>
        <v>0.42346</v>
      </c>
      <c r="AH3" s="361">
        <f ca="1">AVERAGE(INDIRECT("K"&amp;$AB3):INDIRECT("K"&amp;($AB3+2)))</f>
        <v>0.25666099999999997</v>
      </c>
      <c r="AI3" s="361">
        <f ca="1">AVERAGE(INDIRECT("Z"&amp;$AB3):INDIRECT("Z"&amp;($AB3+2)))</f>
        <v>0.53978166666666672</v>
      </c>
      <c r="AK3" t="s">
        <v>215</v>
      </c>
      <c r="AL3">
        <v>3.0068366666666666</v>
      </c>
      <c r="AM3">
        <v>0.48976733333333339</v>
      </c>
      <c r="AN3">
        <v>5.6378433333333327</v>
      </c>
      <c r="AO3">
        <v>1.2573633333333334</v>
      </c>
      <c r="AP3">
        <v>1.2725433333333334</v>
      </c>
      <c r="AR3" s="361"/>
      <c r="AS3" s="361"/>
    </row>
    <row r="4" spans="14:45" x14ac:dyDescent="0.25">
      <c r="N4" s="361"/>
      <c r="O4" s="361"/>
      <c r="Q4" s="361"/>
      <c r="R4" s="361"/>
      <c r="S4" s="361"/>
      <c r="T4" s="361"/>
      <c r="U4" s="361"/>
      <c r="V4" s="361"/>
      <c r="W4" s="361"/>
      <c r="Y4" s="361"/>
      <c r="AB4" s="361">
        <f t="shared" ref="AB4:AB18" si="0">AB3+3</f>
        <v>37</v>
      </c>
      <c r="AC4" s="361" t="str">
        <f t="shared" ref="AC4:AC50" ca="1" si="1">INDIRECT("A"&amp;AB4)</f>
        <v>BVZ-tsukuba5.max</v>
      </c>
      <c r="AD4" s="361"/>
      <c r="AE4" s="361">
        <f ca="1">AVERAGE(INDIRECT("C"&amp;AB4):INDIRECT("C"&amp;(AB4+2)))</f>
        <v>1.6830333333333334</v>
      </c>
      <c r="AF4" s="361">
        <f ca="1">AVERAGE(INDIRECT("G"&amp;$AB4):INDIRECT("G"&amp;($AB4+2)))</f>
        <v>0.30277400000000004</v>
      </c>
      <c r="AG4" s="361">
        <f ca="1">AVERAGE(INDIRECT("J"&amp;$AB4):INDIRECT("J"&amp;($AB4+2)))</f>
        <v>2.75291</v>
      </c>
      <c r="AH4" s="361">
        <f ca="1">AVERAGE(INDIRECT("K"&amp;$AB4):INDIRECT("K"&amp;($AB4+2)))</f>
        <v>0.67900700000000003</v>
      </c>
      <c r="AI4" s="361">
        <f ca="1">AVERAGE(INDIRECT("Z"&amp;$AB4):INDIRECT("Z"&amp;($AB4+2)))</f>
        <v>1.2327533333333334</v>
      </c>
      <c r="AK4" t="s">
        <v>229</v>
      </c>
      <c r="AL4">
        <v>3.1711799999999997</v>
      </c>
      <c r="AM4">
        <v>0.56920433333333331</v>
      </c>
      <c r="AN4" t="e">
        <v>#DIV/0!</v>
      </c>
      <c r="AO4">
        <v>1.2478033333333334</v>
      </c>
      <c r="AP4">
        <v>1.4471566666666664</v>
      </c>
      <c r="AR4" s="361"/>
      <c r="AS4" s="361"/>
    </row>
    <row r="5" spans="14:45" x14ac:dyDescent="0.25">
      <c r="N5" s="361"/>
      <c r="O5" s="361"/>
      <c r="Q5" s="361"/>
      <c r="R5" s="361"/>
      <c r="S5" s="361"/>
      <c r="T5" s="361"/>
      <c r="U5" s="361"/>
      <c r="V5" s="361"/>
      <c r="W5" s="361"/>
      <c r="Y5" s="361"/>
      <c r="AB5" s="361">
        <f t="shared" si="0"/>
        <v>40</v>
      </c>
      <c r="AC5" s="361" t="str">
        <f t="shared" ca="1" si="1"/>
        <v>BVZ-tsukuba7.max</v>
      </c>
      <c r="AD5" s="361"/>
      <c r="AE5" s="361">
        <f ca="1">AVERAGE(INDIRECT("C"&amp;AB5):INDIRECT("C"&amp;(AB5+2)))</f>
        <v>1.13649</v>
      </c>
      <c r="AF5" s="361">
        <f ca="1">AVERAGE(INDIRECT("G"&amp;$AB5):INDIRECT("G"&amp;($AB5+2)))</f>
        <v>0.44758833333333331</v>
      </c>
      <c r="AG5" s="361">
        <f ca="1">AVERAGE(INDIRECT("J"&amp;$AB5):INDIRECT("J"&amp;($AB5+2)))</f>
        <v>1.58586</v>
      </c>
      <c r="AH5" s="361">
        <f ca="1">AVERAGE(INDIRECT("K"&amp;$AB5):INDIRECT("K"&amp;($AB5+2)))</f>
        <v>1.33941</v>
      </c>
      <c r="AI5" s="361">
        <f ca="1">AVERAGE(INDIRECT("Z"&amp;$AB5):INDIRECT("Z"&amp;($AB5+2)))</f>
        <v>0.63946499999999995</v>
      </c>
      <c r="AK5" t="s">
        <v>216</v>
      </c>
      <c r="AL5">
        <v>1.12073</v>
      </c>
      <c r="AM5">
        <v>0.65072266666666667</v>
      </c>
      <c r="AN5">
        <v>4.1069033333333334</v>
      </c>
      <c r="AO5">
        <v>1.5395000000000001</v>
      </c>
      <c r="AP5">
        <v>1.23261</v>
      </c>
      <c r="AR5" s="361"/>
      <c r="AS5" s="361"/>
    </row>
    <row r="6" spans="14:45" x14ac:dyDescent="0.25">
      <c r="N6" s="361"/>
      <c r="O6" s="361"/>
      <c r="Q6" s="361"/>
      <c r="R6" s="361"/>
      <c r="S6" s="361"/>
      <c r="T6" s="361"/>
      <c r="U6" s="361"/>
      <c r="V6" s="361"/>
      <c r="W6" s="361"/>
      <c r="Y6" s="361"/>
      <c r="AB6" s="361">
        <f t="shared" si="0"/>
        <v>43</v>
      </c>
      <c r="AC6" s="361" t="str">
        <f t="shared" ca="1" si="1"/>
        <v>BVZ-tsukuba8.max</v>
      </c>
      <c r="AD6" s="361"/>
      <c r="AE6" s="361">
        <f ca="1">AVERAGE(INDIRECT("C"&amp;AB6):INDIRECT("C"&amp;(AB6+2)))</f>
        <v>1.5723533333333333</v>
      </c>
      <c r="AF6" s="361">
        <f ca="1">AVERAGE(INDIRECT("G"&amp;$AB6):INDIRECT("G"&amp;($AB6+2)))</f>
        <v>0.37126400000000004</v>
      </c>
      <c r="AG6" s="361">
        <f ca="1">AVERAGE(INDIRECT("J"&amp;$AB6):INDIRECT("J"&amp;($AB6+2)))</f>
        <v>2.7353700000000001</v>
      </c>
      <c r="AH6" s="361">
        <f ca="1">AVERAGE(INDIRECT("K"&amp;$AB6):INDIRECT("K"&amp;($AB6+2)))</f>
        <v>0.80786333333333327</v>
      </c>
      <c r="AI6" s="361">
        <f ca="1">AVERAGE(INDIRECT("Z"&amp;$AB6):INDIRECT("Z"&amp;($AB6+2)))</f>
        <v>0.81979066666666667</v>
      </c>
      <c r="AK6" t="s">
        <v>217</v>
      </c>
      <c r="AL6">
        <v>3.6116299999999999</v>
      </c>
      <c r="AM6">
        <v>0.60203666666666666</v>
      </c>
      <c r="AN6">
        <v>6.8737199999999996</v>
      </c>
      <c r="AO6">
        <v>1.4677833333333332</v>
      </c>
      <c r="AP6">
        <v>1.43546</v>
      </c>
      <c r="AR6" s="361"/>
      <c r="AS6" s="361"/>
    </row>
    <row r="7" spans="14:45" x14ac:dyDescent="0.25">
      <c r="N7" s="361"/>
      <c r="O7" s="361"/>
      <c r="Q7" s="361"/>
      <c r="R7" s="361"/>
      <c r="S7" s="361"/>
      <c r="T7" s="361"/>
      <c r="U7" s="361"/>
      <c r="V7" s="361"/>
      <c r="W7" s="361"/>
      <c r="Y7" s="361"/>
      <c r="AB7" s="361">
        <f t="shared" si="0"/>
        <v>46</v>
      </c>
      <c r="AC7" s="361" t="str">
        <f t="shared" ca="1" si="1"/>
        <v>BVZ-tsukuba3.max</v>
      </c>
      <c r="AD7" s="361"/>
      <c r="AE7" s="361">
        <f ca="1">AVERAGE(INDIRECT("C"&amp;AB7):INDIRECT("C"&amp;(AB7+2)))</f>
        <v>0.79454199999999997</v>
      </c>
      <c r="AF7" s="361">
        <f ca="1">AVERAGE(INDIRECT("G"&amp;$AB7):INDIRECT("G"&amp;($AB7+2)))</f>
        <v>0.45238266666666666</v>
      </c>
      <c r="AG7" s="361">
        <f ca="1">AVERAGE(INDIRECT("J"&amp;$AB7):INDIRECT("J"&amp;($AB7+2)))</f>
        <v>1.4957333333333331</v>
      </c>
      <c r="AH7" s="361">
        <f ca="1">AVERAGE(INDIRECT("K"&amp;$AB7):INDIRECT("K"&amp;($AB7+2)))</f>
        <v>1.2807566666666668</v>
      </c>
      <c r="AI7" s="361">
        <f ca="1">AVERAGE(INDIRECT("Z"&amp;$AB7):INDIRECT("Z"&amp;($AB7+2)))</f>
        <v>0.61284866666666671</v>
      </c>
      <c r="AK7" t="s">
        <v>218</v>
      </c>
      <c r="AL7">
        <v>4.6097399999999995</v>
      </c>
      <c r="AM7">
        <v>0.7289159999999999</v>
      </c>
      <c r="AN7">
        <v>6.7389533333333338</v>
      </c>
      <c r="AO7">
        <v>1.5757233333333334</v>
      </c>
      <c r="AP7">
        <v>1.6575300000000002</v>
      </c>
      <c r="AR7" s="361"/>
      <c r="AS7" s="361"/>
    </row>
    <row r="8" spans="14:45" x14ac:dyDescent="0.25">
      <c r="N8" s="361"/>
      <c r="O8" s="361"/>
      <c r="Q8" s="361"/>
      <c r="R8" s="361"/>
      <c r="S8" s="361"/>
      <c r="T8" s="361"/>
      <c r="U8" s="361"/>
      <c r="V8" s="361"/>
      <c r="W8" s="361"/>
      <c r="Y8" s="361"/>
      <c r="AB8" s="361">
        <f t="shared" si="0"/>
        <v>49</v>
      </c>
      <c r="AC8" s="361" t="str">
        <f t="shared" ca="1" si="1"/>
        <v>BVZ-tsukuba2.max</v>
      </c>
      <c r="AD8" s="361"/>
      <c r="AE8" s="361">
        <f ca="1">AVERAGE(INDIRECT("C"&amp;AB8):INDIRECT("C"&amp;(AB8+2)))</f>
        <v>2.5819666666666667</v>
      </c>
      <c r="AF8" s="361">
        <f ca="1">AVERAGE(INDIRECT("G"&amp;$AB8):INDIRECT("G"&amp;($AB8+2)))</f>
        <v>0.35503666666666661</v>
      </c>
      <c r="AG8" s="361">
        <f ca="1">AVERAGE(INDIRECT("J"&amp;$AB8):INDIRECT("J"&amp;($AB8+2)))</f>
        <v>2.8235066666666668</v>
      </c>
      <c r="AH8" s="361">
        <f ca="1">AVERAGE(INDIRECT("K"&amp;$AB8):INDIRECT("K"&amp;($AB8+2)))</f>
        <v>1.0992966666666668</v>
      </c>
      <c r="AI8" s="361">
        <f ca="1">AVERAGE(INDIRECT("Z"&amp;$AB8):INDIRECT("Z"&amp;($AB8+2)))</f>
        <v>0.84490066666666674</v>
      </c>
      <c r="AK8" t="s">
        <v>219</v>
      </c>
      <c r="AL8">
        <v>1.3518566666666667</v>
      </c>
      <c r="AM8">
        <v>0.41241733333333336</v>
      </c>
      <c r="AN8">
        <v>4.1630566666666668</v>
      </c>
      <c r="AO8">
        <v>0.93144066666666669</v>
      </c>
      <c r="AP8">
        <v>1.3930699999999998</v>
      </c>
      <c r="AR8" s="361"/>
      <c r="AS8" s="361"/>
    </row>
    <row r="9" spans="14:45" x14ac:dyDescent="0.25">
      <c r="N9" s="361"/>
      <c r="O9" s="361"/>
      <c r="Q9" s="361"/>
      <c r="R9" s="361"/>
      <c r="S9" s="361"/>
      <c r="T9" s="361"/>
      <c r="U9" s="361"/>
      <c r="V9" s="361"/>
      <c r="W9" s="361"/>
      <c r="Y9" s="361"/>
      <c r="AB9" s="361">
        <f t="shared" si="0"/>
        <v>52</v>
      </c>
      <c r="AC9" s="361" t="str">
        <f t="shared" ca="1" si="1"/>
        <v>BVZ-tsukuba11.max</v>
      </c>
      <c r="AD9" s="361"/>
      <c r="AE9" s="361">
        <f ca="1">AVERAGE(INDIRECT("C"&amp;AB9):INDIRECT("C"&amp;(AB9+2)))</f>
        <v>2.3920499999999998</v>
      </c>
      <c r="AF9" s="361">
        <f ca="1">AVERAGE(INDIRECT("G"&amp;$AB9):INDIRECT("G"&amp;($AB9+2)))</f>
        <v>0.39443766666666669</v>
      </c>
      <c r="AG9" s="361">
        <f ca="1">AVERAGE(INDIRECT("J"&amp;$AB9):INDIRECT("J"&amp;($AB9+2)))</f>
        <v>3.0114199999999998</v>
      </c>
      <c r="AH9" s="361">
        <f ca="1">AVERAGE(INDIRECT("K"&amp;$AB9):INDIRECT("K"&amp;($AB9+2)))</f>
        <v>1.0557000000000001</v>
      </c>
      <c r="AI9" s="361">
        <f ca="1">AVERAGE(INDIRECT("Z"&amp;$AB9):INDIRECT("Z"&amp;($AB9+2)))</f>
        <v>0.73602933333333331</v>
      </c>
      <c r="AK9" t="s">
        <v>116</v>
      </c>
      <c r="AL9">
        <v>2.0770866666666663</v>
      </c>
      <c r="AM9">
        <v>0.64259699999999997</v>
      </c>
      <c r="AN9">
        <v>5.0674433333333333</v>
      </c>
      <c r="AO9">
        <v>1.6088699999999998</v>
      </c>
      <c r="AP9">
        <v>1.32683</v>
      </c>
      <c r="AR9" s="361"/>
      <c r="AS9" s="361"/>
    </row>
    <row r="10" spans="14:45" x14ac:dyDescent="0.25">
      <c r="N10" s="361"/>
      <c r="O10" s="361"/>
      <c r="Q10" s="361"/>
      <c r="R10" s="361"/>
      <c r="S10" s="361"/>
      <c r="T10" s="361"/>
      <c r="U10" s="361"/>
      <c r="V10" s="361"/>
      <c r="W10" s="361"/>
      <c r="Y10" s="361"/>
      <c r="AB10" s="361">
        <f t="shared" si="0"/>
        <v>55</v>
      </c>
      <c r="AC10" s="361" t="str">
        <f t="shared" ca="1" si="1"/>
        <v>BVZ-tsukuba6.max</v>
      </c>
      <c r="AD10" s="361"/>
      <c r="AE10" s="361">
        <f ca="1">AVERAGE(INDIRECT("C"&amp;AB10):INDIRECT("C"&amp;(AB10+2)))</f>
        <v>1.2594066666666668</v>
      </c>
      <c r="AF10" s="361">
        <f ca="1">AVERAGE(INDIRECT("G"&amp;$AB10):INDIRECT("G"&amp;($AB10+2)))</f>
        <v>0.30229</v>
      </c>
      <c r="AG10" s="361">
        <f ca="1">AVERAGE(INDIRECT("J"&amp;$AB10):INDIRECT("J"&amp;($AB10+2)))</f>
        <v>2.7796066666666666</v>
      </c>
      <c r="AH10" s="361">
        <f ca="1">AVERAGE(INDIRECT("K"&amp;$AB10):INDIRECT("K"&amp;($AB10+2)))</f>
        <v>0.65738733333333332</v>
      </c>
      <c r="AI10" s="361">
        <f ca="1">AVERAGE(INDIRECT("Z"&amp;$AB10):INDIRECT("Z"&amp;($AB10+2)))</f>
        <v>1.0687266666666666</v>
      </c>
      <c r="AK10" t="s">
        <v>111</v>
      </c>
      <c r="AL10">
        <v>1.7248566666666667</v>
      </c>
      <c r="AM10">
        <v>0.61011599999999999</v>
      </c>
      <c r="AN10">
        <v>4.4530500000000002</v>
      </c>
      <c r="AO10">
        <v>1.6518300000000001</v>
      </c>
      <c r="AP10">
        <v>1.0824333333333331</v>
      </c>
      <c r="AR10" s="361"/>
      <c r="AS10" s="361"/>
    </row>
    <row r="11" spans="14:45" x14ac:dyDescent="0.25">
      <c r="N11" s="361"/>
      <c r="O11" s="361"/>
      <c r="Q11" s="361"/>
      <c r="R11" s="361"/>
      <c r="S11" s="361"/>
      <c r="T11" s="361"/>
      <c r="U11" s="361"/>
      <c r="V11" s="361"/>
      <c r="W11" s="361"/>
      <c r="Y11" s="361"/>
      <c r="AB11" s="361">
        <f t="shared" si="0"/>
        <v>58</v>
      </c>
      <c r="AC11" s="361" t="str">
        <f t="shared" ca="1" si="1"/>
        <v>BVZ-tsukuba12.max</v>
      </c>
      <c r="AD11" s="361"/>
      <c r="AE11" s="361">
        <f ca="1">AVERAGE(INDIRECT("C"&amp;AB11):INDIRECT("C"&amp;(AB11+2)))</f>
        <v>0.85627633333333331</v>
      </c>
      <c r="AF11" s="361">
        <f ca="1">AVERAGE(INDIRECT("G"&amp;$AB11):INDIRECT("G"&amp;($AB11+2)))</f>
        <v>0.35726533333333332</v>
      </c>
      <c r="AG11" s="361">
        <f ca="1">AVERAGE(INDIRECT("J"&amp;$AB11):INDIRECT("J"&amp;($AB11+2)))</f>
        <v>2.3282533333333331</v>
      </c>
      <c r="AH11" s="361">
        <f ca="1">AVERAGE(INDIRECT("K"&amp;$AB11):INDIRECT("K"&amp;($AB11+2)))</f>
        <v>0.92160500000000001</v>
      </c>
      <c r="AI11" s="361">
        <f ca="1">AVERAGE(INDIRECT("Z"&amp;$AB11):INDIRECT("Z"&amp;($AB11+2)))</f>
        <v>0.6646953333333333</v>
      </c>
      <c r="AK11" t="s">
        <v>110</v>
      </c>
      <c r="AL11">
        <v>2.2400366666666667</v>
      </c>
      <c r="AM11">
        <v>0.73133700000000001</v>
      </c>
      <c r="AN11">
        <v>6.3786633333333329</v>
      </c>
      <c r="AO11">
        <v>1.6873833333333332</v>
      </c>
      <c r="AP11">
        <v>1.1502166666666664</v>
      </c>
      <c r="AR11" s="361"/>
      <c r="AS11" s="361"/>
    </row>
    <row r="12" spans="14:45" x14ac:dyDescent="0.25">
      <c r="N12" s="361"/>
      <c r="O12" s="361"/>
      <c r="Q12" s="361"/>
      <c r="R12" s="361"/>
      <c r="S12" s="361"/>
      <c r="T12" s="361"/>
      <c r="U12" s="361"/>
      <c r="V12" s="361"/>
      <c r="W12" s="361"/>
      <c r="AB12" s="361">
        <f t="shared" si="0"/>
        <v>61</v>
      </c>
      <c r="AC12" s="361" t="str">
        <f t="shared" ca="1" si="1"/>
        <v>BVZ-tsukuba10.max</v>
      </c>
      <c r="AD12" s="361"/>
      <c r="AE12" s="361">
        <f ca="1">AVERAGE(INDIRECT("C"&amp;AB12):INDIRECT("C"&amp;(AB12+2)))</f>
        <v>2.4371700000000001</v>
      </c>
      <c r="AF12" s="361">
        <f ca="1">AVERAGE(INDIRECT("G"&amp;$AB12):INDIRECT("G"&amp;($AB12+2)))</f>
        <v>0.5233403333333333</v>
      </c>
      <c r="AG12" s="361">
        <f ca="1">AVERAGE(INDIRECT("J"&amp;$AB12):INDIRECT("J"&amp;($AB12+2)))</f>
        <v>4.3109933333333332</v>
      </c>
      <c r="AH12" s="361">
        <f ca="1">AVERAGE(INDIRECT("K"&amp;$AB12):INDIRECT("K"&amp;($AB12+2)))</f>
        <v>1.0568900000000001</v>
      </c>
      <c r="AI12" s="361">
        <f ca="1">AVERAGE(INDIRECT("Z"&amp;$AB12):INDIRECT("Z"&amp;($AB12+2)))</f>
        <v>1.4570133333333333</v>
      </c>
      <c r="AK12" t="s">
        <v>117</v>
      </c>
      <c r="AL12">
        <v>1.24566</v>
      </c>
      <c r="AM12">
        <v>0.42925333333333332</v>
      </c>
      <c r="AN12">
        <v>3.42055</v>
      </c>
      <c r="AO12">
        <v>0.99190033333333349</v>
      </c>
      <c r="AP12">
        <v>1.8072833333333334</v>
      </c>
      <c r="AR12" s="361"/>
      <c r="AS12" s="361"/>
    </row>
    <row r="13" spans="14:45" x14ac:dyDescent="0.25">
      <c r="N13" s="361"/>
      <c r="O13" s="361"/>
      <c r="Q13" s="361"/>
      <c r="R13" s="361"/>
      <c r="S13" s="361"/>
      <c r="T13" s="361"/>
      <c r="U13" s="361"/>
      <c r="V13" s="361"/>
      <c r="W13" s="361"/>
      <c r="AB13" s="361">
        <f t="shared" si="0"/>
        <v>64</v>
      </c>
      <c r="AC13" s="361" t="str">
        <f t="shared" ca="1" si="1"/>
        <v>BVZ-tsukuba0.max</v>
      </c>
      <c r="AD13" s="361"/>
      <c r="AE13" s="361">
        <f ca="1">AVERAGE(INDIRECT("C"&amp;AB13):INDIRECT("C"&amp;(AB13+2)))</f>
        <v>2.2816633333333334</v>
      </c>
      <c r="AF13" s="361">
        <f ca="1">AVERAGE(INDIRECT("G"&amp;$AB13):INDIRECT("G"&amp;($AB13+2)))</f>
        <v>0.34601900000000002</v>
      </c>
      <c r="AG13" s="361">
        <f ca="1">AVERAGE(INDIRECT("J"&amp;$AB13):INDIRECT("J"&amp;($AB13+2)))</f>
        <v>2.6474633333333331</v>
      </c>
      <c r="AH13" s="361">
        <f ca="1">AVERAGE(INDIRECT("K"&amp;$AB13):INDIRECT("K"&amp;($AB13+2)))</f>
        <v>0.90688433333333329</v>
      </c>
      <c r="AI13" s="361">
        <f ca="1">AVERAGE(INDIRECT("Z"&amp;$AB13):INDIRECT("Z"&amp;($AB13+2)))</f>
        <v>0.78990766666666667</v>
      </c>
      <c r="AK13" t="s">
        <v>108</v>
      </c>
      <c r="AL13">
        <v>2.8271466666666663</v>
      </c>
      <c r="AM13">
        <v>0.6836593333333334</v>
      </c>
      <c r="AN13">
        <v>9.1701499999999996</v>
      </c>
      <c r="AO13">
        <v>1.97617</v>
      </c>
      <c r="AP13">
        <v>1.4099166666666667</v>
      </c>
      <c r="AR13" s="361"/>
      <c r="AS13" s="361"/>
    </row>
    <row r="14" spans="14:45" x14ac:dyDescent="0.25">
      <c r="N14" s="361"/>
      <c r="O14" s="361"/>
      <c r="Q14" s="361"/>
      <c r="R14" s="361"/>
      <c r="S14" s="361"/>
      <c r="T14" s="361"/>
      <c r="U14" s="361"/>
      <c r="V14" s="361"/>
      <c r="W14" s="361"/>
      <c r="AB14" s="361">
        <f t="shared" si="0"/>
        <v>67</v>
      </c>
      <c r="AC14" s="361" t="str">
        <f t="shared" ca="1" si="1"/>
        <v>BVZ-tsukuba14.max</v>
      </c>
      <c r="AD14" s="361"/>
      <c r="AE14" s="361">
        <f ca="1">AVERAGE(INDIRECT("C"&amp;AB14):INDIRECT("C"&amp;(AB14+2)))</f>
        <v>1.1307533333333335</v>
      </c>
      <c r="AF14" s="361">
        <f ca="1">AVERAGE(INDIRECT("G"&amp;$AB14):INDIRECT("G"&amp;($AB14+2)))</f>
        <v>0.35676066666666667</v>
      </c>
      <c r="AG14" s="361">
        <f ca="1">AVERAGE(INDIRECT("J"&amp;$AB14):INDIRECT("J"&amp;($AB14+2)))</f>
        <v>1.9824900000000001</v>
      </c>
      <c r="AH14" s="361">
        <f ca="1">AVERAGE(INDIRECT("K"&amp;$AB14):INDIRECT("K"&amp;($AB14+2)))</f>
        <v>0.83799933333333332</v>
      </c>
      <c r="AI14" s="361">
        <f ca="1">AVERAGE(INDIRECT("Z"&amp;$AB14):INDIRECT("Z"&amp;($AB14+2)))</f>
        <v>0.68472033333333326</v>
      </c>
      <c r="AK14" t="s">
        <v>115</v>
      </c>
      <c r="AL14">
        <v>2.4609233333333331</v>
      </c>
      <c r="AM14">
        <v>0.60414299999999999</v>
      </c>
      <c r="AN14">
        <v>6.45878</v>
      </c>
      <c r="AO14">
        <v>1.65473</v>
      </c>
      <c r="AP14">
        <v>1.3692799999999998</v>
      </c>
      <c r="AR14" s="361"/>
      <c r="AS14" s="361"/>
    </row>
    <row r="15" spans="14:45" x14ac:dyDescent="0.25">
      <c r="N15" s="361"/>
      <c r="O15" s="361"/>
      <c r="Q15" s="361"/>
      <c r="R15" s="361"/>
      <c r="S15" s="361"/>
      <c r="T15" s="361"/>
      <c r="U15" s="361"/>
      <c r="V15" s="361"/>
      <c r="W15" s="361"/>
      <c r="AB15" s="361">
        <f t="shared" si="0"/>
        <v>70</v>
      </c>
      <c r="AC15" s="361" t="str">
        <f t="shared" ca="1" si="1"/>
        <v>BVZ-tsukuba9.max</v>
      </c>
      <c r="AD15" s="361"/>
      <c r="AE15" s="361">
        <f ca="1">AVERAGE(INDIRECT("C"&amp;AB15):INDIRECT("C"&amp;(AB15+2)))</f>
        <v>0.60465733333333327</v>
      </c>
      <c r="AF15" s="361">
        <f ca="1">AVERAGE(INDIRECT("G"&amp;$AB15):INDIRECT("G"&amp;($AB15+2)))</f>
        <v>0.24724133333333334</v>
      </c>
      <c r="AG15" s="361">
        <f ca="1">AVERAGE(INDIRECT("J"&amp;$AB15):INDIRECT("J"&amp;($AB15+2)))</f>
        <v>1.7572433333333333</v>
      </c>
      <c r="AH15" s="361">
        <f ca="1">AVERAGE(INDIRECT("K"&amp;$AB15):INDIRECT("K"&amp;($AB15+2)))</f>
        <v>0.50458066666666668</v>
      </c>
      <c r="AI15" s="361">
        <f ca="1">AVERAGE(INDIRECT("Z"&amp;$AB15):INDIRECT("Z"&amp;($AB15+2)))</f>
        <v>1.0455433333333333</v>
      </c>
      <c r="AK15" t="s">
        <v>109</v>
      </c>
      <c r="AL15">
        <v>3.5041633333333331</v>
      </c>
      <c r="AM15">
        <v>0.93381900000000007</v>
      </c>
      <c r="AN15">
        <v>10.073066666666668</v>
      </c>
      <c r="AO15">
        <v>2.2296</v>
      </c>
      <c r="AP15">
        <v>1.6969900000000002</v>
      </c>
      <c r="AR15" s="361"/>
      <c r="AS15" s="361"/>
    </row>
    <row r="16" spans="14:45" x14ac:dyDescent="0.25">
      <c r="N16" s="361"/>
      <c r="O16" s="361"/>
      <c r="Q16" s="361"/>
      <c r="R16" s="361"/>
      <c r="S16" s="361"/>
      <c r="T16" s="361"/>
      <c r="U16" s="361"/>
      <c r="V16" s="361"/>
      <c r="W16" s="361"/>
      <c r="AB16" s="361">
        <f t="shared" si="0"/>
        <v>73</v>
      </c>
      <c r="AC16" s="361" t="str">
        <f t="shared" ca="1" si="1"/>
        <v>BVZ-tsukuba15.max</v>
      </c>
      <c r="AD16" s="361"/>
      <c r="AE16" s="361">
        <f ca="1">AVERAGE(INDIRECT("C"&amp;AB16):INDIRECT("C"&amp;(AB16+2)))</f>
        <v>0.34393166666666669</v>
      </c>
      <c r="AF16" s="361">
        <f ca="1">AVERAGE(INDIRECT("G"&amp;$AB16):INDIRECT("G"&amp;($AB16+2)))</f>
        <v>0.35824499999999998</v>
      </c>
      <c r="AG16" s="361">
        <f ca="1">AVERAGE(INDIRECT("J"&amp;$AB16):INDIRECT("J"&amp;($AB16+2)))</f>
        <v>1.2437466666666668</v>
      </c>
      <c r="AH16" s="361">
        <f ca="1">AVERAGE(INDIRECT("K"&amp;$AB16):INDIRECT("K"&amp;($AB16+2)))</f>
        <v>1.2257566666666666</v>
      </c>
      <c r="AI16" s="361">
        <f ca="1">AVERAGE(INDIRECT("Z"&amp;$AB16):INDIRECT("Z"&amp;($AB16+2)))</f>
        <v>0.55905766666666667</v>
      </c>
      <c r="AK16" t="s">
        <v>119</v>
      </c>
      <c r="AL16">
        <v>2.9289533333333337</v>
      </c>
      <c r="AM16">
        <v>0.61482766666666666</v>
      </c>
      <c r="AN16">
        <v>5.3555066666666669</v>
      </c>
      <c r="AO16">
        <v>1.4467999999999999</v>
      </c>
      <c r="AP16">
        <v>1.1726433333333333</v>
      </c>
      <c r="AR16" s="361"/>
      <c r="AS16" s="361"/>
    </row>
    <row r="17" spans="1:45" x14ac:dyDescent="0.25">
      <c r="N17" s="361"/>
      <c r="O17" s="361"/>
      <c r="Q17" s="361"/>
      <c r="R17" s="361"/>
      <c r="S17" s="361"/>
      <c r="T17" s="361"/>
      <c r="U17" s="361"/>
      <c r="V17" s="361"/>
      <c r="W17" s="361"/>
      <c r="AB17" s="361">
        <f t="shared" si="0"/>
        <v>76</v>
      </c>
      <c r="AC17" s="361" t="str">
        <f t="shared" ca="1" si="1"/>
        <v>BVZ-tsukuba1.max</v>
      </c>
      <c r="AD17" s="361"/>
      <c r="AE17" s="361">
        <f ca="1">AVERAGE(INDIRECT("C"&amp;AB17):INDIRECT("C"&amp;(AB17+2)))</f>
        <v>2.1313766666666667</v>
      </c>
      <c r="AF17" s="361">
        <f ca="1">AVERAGE(INDIRECT("G"&amp;$AB17):INDIRECT("G"&amp;($AB17+2)))</f>
        <v>0.39826</v>
      </c>
      <c r="AG17" s="361">
        <f ca="1">AVERAGE(INDIRECT("J"&amp;$AB17):INDIRECT("J"&amp;($AB17+2)))</f>
        <v>3.6355533333333336</v>
      </c>
      <c r="AH17" s="361">
        <f ca="1">AVERAGE(INDIRECT("K"&amp;$AB17):INDIRECT("K"&amp;($AB17+2)))</f>
        <v>0.99364533333333327</v>
      </c>
      <c r="AI17" s="361">
        <f ca="1">AVERAGE(INDIRECT("Z"&amp;$AB17):INDIRECT("Z"&amp;($AB17+2)))</f>
        <v>1.3634633333333335</v>
      </c>
      <c r="AK17" t="s">
        <v>140</v>
      </c>
      <c r="AL17">
        <v>0.61736899999999995</v>
      </c>
      <c r="AM17">
        <v>0.68455333333333324</v>
      </c>
      <c r="AN17" t="e">
        <v>#DIV/0!</v>
      </c>
      <c r="AO17">
        <v>1.6537166666666667</v>
      </c>
      <c r="AP17">
        <v>1.0730286666666669</v>
      </c>
      <c r="AR17" s="361"/>
      <c r="AS17" s="361"/>
    </row>
    <row r="18" spans="1:45" x14ac:dyDescent="0.25">
      <c r="N18" s="361"/>
      <c r="O18" s="361"/>
      <c r="Q18" s="361"/>
      <c r="R18" s="361"/>
      <c r="S18" s="361"/>
      <c r="T18" s="361"/>
      <c r="U18" s="361"/>
      <c r="V18" s="361"/>
      <c r="W18" s="361"/>
      <c r="AB18" s="361">
        <f t="shared" si="0"/>
        <v>79</v>
      </c>
      <c r="AC18" s="361" t="str">
        <f t="shared" ca="1" si="1"/>
        <v>BVZ-tsukuba13.max</v>
      </c>
      <c r="AD18" s="361"/>
      <c r="AE18" s="361">
        <f ca="1">AVERAGE(INDIRECT("C"&amp;AB18):INDIRECT("C"&amp;(AB18+2)))</f>
        <v>3.1934466666666667E-3</v>
      </c>
      <c r="AF18" s="361">
        <f ca="1">AVERAGE(INDIRECT("G"&amp;$AB18):INDIRECT("G"&amp;($AB18+2)))</f>
        <v>1.0650433333333334E-2</v>
      </c>
      <c r="AG18" s="361">
        <f ca="1">AVERAGE(INDIRECT("J"&amp;$AB18):INDIRECT("J"&amp;($AB18+2)))</f>
        <v>5.1537333333333331E-2</v>
      </c>
      <c r="AH18" s="361">
        <f ca="1">AVERAGE(INDIRECT("K"&amp;$AB18):INDIRECT("K"&amp;($AB18+2)))</f>
        <v>5.1211266666666672E-2</v>
      </c>
      <c r="AI18" s="361">
        <f ca="1">AVERAGE(INDIRECT("Z"&amp;$AB18):INDIRECT("Z"&amp;($AB18+2)))</f>
        <v>0.42837433333333336</v>
      </c>
      <c r="AK18" t="s">
        <v>205</v>
      </c>
      <c r="AL18">
        <v>2.2816633333333334</v>
      </c>
      <c r="AM18">
        <v>0.34601900000000002</v>
      </c>
      <c r="AN18">
        <v>2.6474633333333331</v>
      </c>
      <c r="AO18">
        <v>0.90688433333333329</v>
      </c>
      <c r="AP18">
        <v>0.78990766666666667</v>
      </c>
      <c r="AR18" s="361"/>
      <c r="AS18" s="361"/>
    </row>
    <row r="19" spans="1:45" x14ac:dyDescent="0.25">
      <c r="AB19" s="361">
        <f t="shared" ref="AB19:AB60" si="2">AB18+3</f>
        <v>82</v>
      </c>
      <c r="AC19" s="361" t="str">
        <f t="shared" ca="1" si="1"/>
        <v>KZ2-sawtooth17.max</v>
      </c>
      <c r="AD19" s="361"/>
      <c r="AE19" s="361">
        <f ca="1">AVERAGE(INDIRECT("C"&amp;AB19):INDIRECT("C"&amp;(AB19+2)))</f>
        <v>0.25112866666666661</v>
      </c>
      <c r="AF19" s="361">
        <f ca="1">AVERAGE(INDIRECT("G"&amp;$AB19):INDIRECT("G"&amp;($AB19+2)))</f>
        <v>0.177902</v>
      </c>
      <c r="AG19" s="361">
        <f ca="1">AVERAGE(INDIRECT("J"&amp;$AB19):INDIRECT("J"&amp;($AB19+2)))</f>
        <v>0.7825333333333333</v>
      </c>
      <c r="AH19" s="361">
        <f ca="1">AVERAGE(INDIRECT("K"&amp;$AB19):INDIRECT("K"&amp;($AB19+2)))</f>
        <v>0.50866400000000001</v>
      </c>
      <c r="AI19" s="361">
        <f ca="1">AVERAGE(INDIRECT("Z"&amp;$AB19):INDIRECT("Z"&amp;($AB19+2)))</f>
        <v>0.85529866666666665</v>
      </c>
      <c r="AK19" t="s">
        <v>206</v>
      </c>
      <c r="AL19">
        <v>2.1313766666666667</v>
      </c>
      <c r="AM19">
        <v>0.39826</v>
      </c>
      <c r="AN19">
        <v>3.6355533333333336</v>
      </c>
      <c r="AO19">
        <v>0.99364533333333327</v>
      </c>
      <c r="AP19">
        <v>1.3634633333333335</v>
      </c>
      <c r="AR19" s="361"/>
      <c r="AS19" s="361"/>
    </row>
    <row r="20" spans="1:45" x14ac:dyDescent="0.25">
      <c r="AB20" s="361">
        <f t="shared" si="2"/>
        <v>85</v>
      </c>
      <c r="AC20" s="361" t="str">
        <f t="shared" ca="1" si="1"/>
        <v>KZ2-venus19.max</v>
      </c>
      <c r="AD20" s="361"/>
      <c r="AE20" s="361">
        <f ca="1">AVERAGE(INDIRECT("C"&amp;AB20):INDIRECT("C"&amp;(AB20+2)))</f>
        <v>0.21642066666666668</v>
      </c>
      <c r="AF20" s="361">
        <f ca="1">AVERAGE(INDIRECT("G"&amp;$AB20):INDIRECT("G"&amp;($AB20+2)))</f>
        <v>0.18119666666666667</v>
      </c>
      <c r="AG20" s="361">
        <f ca="1">AVERAGE(INDIRECT("J"&amp;$AB20):INDIRECT("J"&amp;($AB20+2)))</f>
        <v>0.70697766666666662</v>
      </c>
      <c r="AH20" s="361">
        <f ca="1">AVERAGE(INDIRECT("K"&amp;$AB20):INDIRECT("K"&amp;($AB20+2)))</f>
        <v>0.43053933333333338</v>
      </c>
      <c r="AI20" s="361">
        <f ca="1">AVERAGE(INDIRECT("Z"&amp;$AB20):INDIRECT("Z"&amp;($AB20+2)))</f>
        <v>0.839086</v>
      </c>
      <c r="AK20" t="s">
        <v>207</v>
      </c>
      <c r="AL20">
        <v>2.5819666666666667</v>
      </c>
      <c r="AM20">
        <v>0.35503666666666661</v>
      </c>
      <c r="AN20">
        <v>2.8235066666666668</v>
      </c>
      <c r="AO20">
        <v>1.0992966666666668</v>
      </c>
      <c r="AP20">
        <v>0.84490066666666674</v>
      </c>
      <c r="AR20" s="361"/>
      <c r="AS20" s="361"/>
    </row>
    <row r="21" spans="1:45" x14ac:dyDescent="0.25">
      <c r="AB21" s="361">
        <f t="shared" si="2"/>
        <v>88</v>
      </c>
      <c r="AC21" s="361" t="str">
        <f t="shared" ca="1" si="1"/>
        <v>BVZ-venus7.max</v>
      </c>
      <c r="AD21" s="361"/>
      <c r="AE21" s="361">
        <f ca="1">AVERAGE(INDIRECT("C"&amp;AB21):INDIRECT("C"&amp;(AB21+2)))</f>
        <v>10.233899999999998</v>
      </c>
      <c r="AF21" s="361">
        <f ca="1">AVERAGE(INDIRECT("G"&amp;$AB21):INDIRECT("G"&amp;($AB21+2)))</f>
        <v>0.92017166666666661</v>
      </c>
      <c r="AG21" s="361">
        <f ca="1">AVERAGE(INDIRECT("J"&amp;$AB21):INDIRECT("J"&amp;($AB21+2)))</f>
        <v>13.491266666666668</v>
      </c>
      <c r="AH21" s="361">
        <f ca="1">AVERAGE(INDIRECT("K"&amp;$AB21):INDIRECT("K"&amp;($AB21+2)))</f>
        <v>1.853596666666667</v>
      </c>
      <c r="AI21" s="361">
        <f ca="1">AVERAGE(INDIRECT("Z"&amp;$AB21):INDIRECT("Z"&amp;($AB21+2)))</f>
        <v>3.87581</v>
      </c>
      <c r="AK21" t="s">
        <v>208</v>
      </c>
      <c r="AL21">
        <v>0.79454199999999997</v>
      </c>
      <c r="AM21">
        <v>0.45238266666666666</v>
      </c>
      <c r="AN21">
        <v>1.4957333333333331</v>
      </c>
      <c r="AO21">
        <v>1.2807566666666668</v>
      </c>
      <c r="AP21">
        <v>0.61284866666666671</v>
      </c>
      <c r="AR21" s="361"/>
      <c r="AS21" s="361"/>
    </row>
    <row r="22" spans="1:45" x14ac:dyDescent="0.25">
      <c r="AB22" s="361">
        <f t="shared" si="2"/>
        <v>91</v>
      </c>
      <c r="AC22" s="361" t="str">
        <f t="shared" ca="1" si="1"/>
        <v>BVZ-sawtooth8.max</v>
      </c>
      <c r="AD22" s="361"/>
      <c r="AE22" s="361">
        <f ca="1">AVERAGE(INDIRECT("C"&amp;AB22):INDIRECT("C"&amp;(AB22+2)))</f>
        <v>4.6097399999999995</v>
      </c>
      <c r="AF22" s="361">
        <f ca="1">AVERAGE(INDIRECT("G"&amp;$AB22):INDIRECT("G"&amp;($AB22+2)))</f>
        <v>0.7289159999999999</v>
      </c>
      <c r="AG22" s="361">
        <f ca="1">AVERAGE(INDIRECT("J"&amp;$AB22):INDIRECT("J"&amp;($AB22+2)))</f>
        <v>6.7389533333333338</v>
      </c>
      <c r="AH22" s="361">
        <f ca="1">AVERAGE(INDIRECT("K"&amp;$AB22):INDIRECT("K"&amp;($AB22+2)))</f>
        <v>1.5757233333333334</v>
      </c>
      <c r="AI22" s="361">
        <f ca="1">AVERAGE(INDIRECT("Z"&amp;$AB22):INDIRECT("Z"&amp;($AB22+2)))</f>
        <v>1.6575300000000002</v>
      </c>
      <c r="AK22" t="s">
        <v>209</v>
      </c>
      <c r="AL22">
        <v>3.2198733333333336</v>
      </c>
      <c r="AM22">
        <v>0.46298966666666663</v>
      </c>
      <c r="AN22">
        <v>3.1349</v>
      </c>
      <c r="AO22">
        <v>1.0094793333333332</v>
      </c>
      <c r="AP22">
        <v>0.91428466666666663</v>
      </c>
      <c r="AR22" s="361"/>
      <c r="AS22" s="361"/>
    </row>
    <row r="23" spans="1:45" x14ac:dyDescent="0.25">
      <c r="AB23" s="361">
        <f t="shared" si="2"/>
        <v>94</v>
      </c>
      <c r="AC23" s="361" t="str">
        <f t="shared" ca="1" si="1"/>
        <v>BVZ-venus5.max</v>
      </c>
      <c r="AD23" s="361"/>
      <c r="AE23" s="361">
        <f ca="1">AVERAGE(INDIRECT("C"&amp;AB23):INDIRECT("C"&amp;(AB23+2)))</f>
        <v>3.8549799999999999</v>
      </c>
      <c r="AF23" s="361">
        <f ca="1">AVERAGE(INDIRECT("G"&amp;$AB23):INDIRECT("G"&amp;($AB23+2)))</f>
        <v>0.83655633333333324</v>
      </c>
      <c r="AG23" s="361">
        <f ca="1">AVERAGE(INDIRECT("J"&amp;$AB23):INDIRECT("J"&amp;($AB23+2)))</f>
        <v>9.3287166666666668</v>
      </c>
      <c r="AH23" s="361">
        <f ca="1">AVERAGE(INDIRECT("K"&amp;$AB23):INDIRECT("K"&amp;($AB23+2)))</f>
        <v>1.9093633333333333</v>
      </c>
      <c r="AI23" s="361">
        <f ca="1">AVERAGE(INDIRECT("Z"&amp;$AB23):INDIRECT("Z"&amp;($AB23+2)))</f>
        <v>1.8612000000000002</v>
      </c>
      <c r="AK23" t="s">
        <v>210</v>
      </c>
      <c r="AL23">
        <v>1.6830333333333334</v>
      </c>
      <c r="AM23">
        <v>0.30277400000000004</v>
      </c>
      <c r="AN23">
        <v>2.75291</v>
      </c>
      <c r="AO23">
        <v>0.67900700000000003</v>
      </c>
      <c r="AP23">
        <v>1.2327533333333334</v>
      </c>
      <c r="AR23" s="361"/>
      <c r="AS23" s="361"/>
    </row>
    <row r="24" spans="1:45" x14ac:dyDescent="0.25">
      <c r="AB24" s="361">
        <f t="shared" si="2"/>
        <v>97</v>
      </c>
      <c r="AC24" s="361" t="str">
        <f t="shared" ca="1" si="1"/>
        <v>BVZ-sawtooth14.max</v>
      </c>
      <c r="AD24" s="361"/>
      <c r="AE24" s="361">
        <f ca="1">AVERAGE(INDIRECT("C"&amp;AB24):INDIRECT("C"&amp;(AB24+2)))</f>
        <v>2.8271466666666663</v>
      </c>
      <c r="AF24" s="361">
        <f ca="1">AVERAGE(INDIRECT("G"&amp;$AB24):INDIRECT("G"&amp;($AB24+2)))</f>
        <v>0.6836593333333334</v>
      </c>
      <c r="AG24" s="361">
        <f ca="1">AVERAGE(INDIRECT("J"&amp;$AB24):INDIRECT("J"&amp;($AB24+2)))</f>
        <v>9.1701499999999996</v>
      </c>
      <c r="AH24" s="361">
        <f ca="1">AVERAGE(INDIRECT("K"&amp;$AB24):INDIRECT("K"&amp;($AB24+2)))</f>
        <v>1.97617</v>
      </c>
      <c r="AI24" s="361">
        <f ca="1">AVERAGE(INDIRECT("Z"&amp;$AB24):INDIRECT("Z"&amp;($AB24+2)))</f>
        <v>1.4099166666666667</v>
      </c>
      <c r="AK24" t="s">
        <v>228</v>
      </c>
      <c r="AL24">
        <v>1.2594066666666668</v>
      </c>
      <c r="AM24">
        <v>0.30229</v>
      </c>
      <c r="AN24">
        <v>2.7796066666666666</v>
      </c>
      <c r="AO24">
        <v>0.65738733333333332</v>
      </c>
      <c r="AP24">
        <v>1.0687266666666666</v>
      </c>
      <c r="AR24" s="361"/>
      <c r="AS24" s="361"/>
    </row>
    <row r="25" spans="1:45" x14ac:dyDescent="0.25">
      <c r="AB25" s="361">
        <f t="shared" si="2"/>
        <v>100</v>
      </c>
      <c r="AC25" s="361" t="str">
        <f t="shared" ca="1" si="1"/>
        <v>BVZ-venus12.max</v>
      </c>
      <c r="AD25" s="361"/>
      <c r="AE25" s="361">
        <f ca="1">AVERAGE(INDIRECT("C"&amp;AB25):INDIRECT("C"&amp;(AB25+2)))</f>
        <v>4.6682466666666667</v>
      </c>
      <c r="AF25" s="361">
        <f ca="1">AVERAGE(INDIRECT("G"&amp;$AB25):INDIRECT("G"&amp;($AB25+2)))</f>
        <v>0.82174599999999998</v>
      </c>
      <c r="AG25" s="361">
        <f ca="1">AVERAGE(INDIRECT("J"&amp;$AB25):INDIRECT("J"&amp;($AB25+2)))</f>
        <v>7.6758433333333329</v>
      </c>
      <c r="AH25" s="361">
        <f ca="1">AVERAGE(INDIRECT("K"&amp;$AB25):INDIRECT("K"&amp;($AB25+2)))</f>
        <v>1.98797</v>
      </c>
      <c r="AI25" s="361">
        <f ca="1">AVERAGE(INDIRECT("Z"&amp;$AB25):INDIRECT("Z"&amp;($AB25+2)))</f>
        <v>1.9836966666666667</v>
      </c>
      <c r="AK25" t="s">
        <v>211</v>
      </c>
      <c r="AL25">
        <v>1.13649</v>
      </c>
      <c r="AM25">
        <v>0.44758833333333331</v>
      </c>
      <c r="AN25">
        <v>1.58586</v>
      </c>
      <c r="AO25">
        <v>1.33941</v>
      </c>
      <c r="AP25">
        <v>0.63946499999999995</v>
      </c>
      <c r="AR25" s="361"/>
      <c r="AS25" s="361"/>
    </row>
    <row r="26" spans="1:45" x14ac:dyDescent="0.25">
      <c r="AB26" s="361">
        <f t="shared" si="2"/>
        <v>103</v>
      </c>
      <c r="AC26" s="361" t="str">
        <f t="shared" ca="1" si="1"/>
        <v>BVZ-venus11.max</v>
      </c>
      <c r="AD26" s="361"/>
      <c r="AE26" s="361">
        <f ca="1">AVERAGE(INDIRECT("C"&amp;AB26):INDIRECT("C"&amp;(AB26+2)))</f>
        <v>2.4446166666666667</v>
      </c>
      <c r="AF26" s="361">
        <f ca="1">AVERAGE(INDIRECT("G"&amp;$AB26):INDIRECT("G"&amp;($AB26+2)))</f>
        <v>0.74043733333333339</v>
      </c>
      <c r="AG26" s="361">
        <f ca="1">AVERAGE(INDIRECT("J"&amp;$AB26):INDIRECT("J"&amp;($AB26+2)))</f>
        <v>6.6004999999999994</v>
      </c>
      <c r="AH26" s="361">
        <f ca="1">AVERAGE(INDIRECT("K"&amp;$AB26):INDIRECT("K"&amp;($AB26+2)))</f>
        <v>1.7219033333333333</v>
      </c>
      <c r="AI26" s="361">
        <f ca="1">AVERAGE(INDIRECT("Z"&amp;$AB26):INDIRECT("Z"&amp;($AB26+2)))</f>
        <v>2.2903233333333333</v>
      </c>
      <c r="AK26" t="s">
        <v>212</v>
      </c>
      <c r="AL26">
        <v>1.5723533333333333</v>
      </c>
      <c r="AM26">
        <v>0.37126400000000004</v>
      </c>
      <c r="AN26">
        <v>2.7353700000000001</v>
      </c>
      <c r="AO26">
        <v>0.80786333333333327</v>
      </c>
      <c r="AP26">
        <v>0.81979066666666667</v>
      </c>
      <c r="AR26" s="361"/>
      <c r="AS26" s="361"/>
    </row>
    <row r="27" spans="1:45" x14ac:dyDescent="0.25">
      <c r="AB27" s="361">
        <f t="shared" si="2"/>
        <v>106</v>
      </c>
      <c r="AC27" s="361" t="str">
        <f t="shared" ca="1" si="1"/>
        <v>BVZ-venus13.max</v>
      </c>
      <c r="AD27" s="361"/>
      <c r="AE27" s="361">
        <f ca="1">AVERAGE(INDIRECT("C"&amp;AB27):INDIRECT("C"&amp;(AB27+2)))</f>
        <v>1.5903033333333332</v>
      </c>
      <c r="AF27" s="361">
        <f ca="1">AVERAGE(INDIRECT("G"&amp;$AB27):INDIRECT("G"&amp;($AB27+2)))</f>
        <v>0.70274633333333325</v>
      </c>
      <c r="AG27" s="361">
        <f ca="1">AVERAGE(INDIRECT("J"&amp;$AB27):INDIRECT("J"&amp;($AB27+2)))</f>
        <v>5.3818333333333328</v>
      </c>
      <c r="AH27" s="361">
        <f ca="1">AVERAGE(INDIRECT("K"&amp;$AB27):INDIRECT("K"&amp;($AB27+2)))</f>
        <v>1.5010233333333334</v>
      </c>
      <c r="AI27" s="361">
        <f ca="1">AVERAGE(INDIRECT("Z"&amp;$AB27):INDIRECT("Z"&amp;($AB27+2)))</f>
        <v>2.4568866666666667</v>
      </c>
      <c r="AK27" t="s">
        <v>213</v>
      </c>
      <c r="AL27">
        <v>0.60465733333333327</v>
      </c>
      <c r="AM27">
        <v>0.24724133333333334</v>
      </c>
      <c r="AN27">
        <v>1.7572433333333333</v>
      </c>
      <c r="AO27">
        <v>0.50458066666666668</v>
      </c>
      <c r="AP27">
        <v>1.0455433333333333</v>
      </c>
      <c r="AR27" s="361"/>
      <c r="AS27" s="361"/>
    </row>
    <row r="28" spans="1:45" x14ac:dyDescent="0.25">
      <c r="AB28" s="361">
        <f t="shared" si="2"/>
        <v>109</v>
      </c>
      <c r="AC28" s="361" t="str">
        <f t="shared" ca="1" si="1"/>
        <v>BVZ-venus8.max</v>
      </c>
      <c r="AD28" s="361"/>
      <c r="AE28" s="361">
        <f ca="1">AVERAGE(INDIRECT("C"&amp;AB28):INDIRECT("C"&amp;(AB28+2)))</f>
        <v>9.4963099999999994</v>
      </c>
      <c r="AF28" s="361">
        <f ca="1">AVERAGE(INDIRECT("G"&amp;$AB28):INDIRECT("G"&amp;($AB28+2)))</f>
        <v>0.88569399999999998</v>
      </c>
      <c r="AG28" s="361">
        <f ca="1">AVERAGE(INDIRECT("J"&amp;$AB28):INDIRECT("J"&amp;($AB28+2)))</f>
        <v>10.731533333333333</v>
      </c>
      <c r="AH28" s="361">
        <f ca="1">AVERAGE(INDIRECT("K"&amp;$AB28):INDIRECT("K"&amp;($AB28+2)))</f>
        <v>1.81487</v>
      </c>
      <c r="AI28" s="361">
        <f ca="1">AVERAGE(INDIRECT("Z"&amp;$AB28):INDIRECT("Z"&amp;($AB28+2)))</f>
        <v>2.4064166666666664</v>
      </c>
      <c r="AK28" t="s">
        <v>99</v>
      </c>
      <c r="AL28">
        <v>2.4371700000000001</v>
      </c>
      <c r="AM28">
        <v>0.5233403333333333</v>
      </c>
      <c r="AN28">
        <v>4.3109933333333332</v>
      </c>
      <c r="AO28">
        <v>1.0568900000000001</v>
      </c>
      <c r="AP28">
        <v>1.4570133333333333</v>
      </c>
      <c r="AR28" s="361"/>
      <c r="AS28" s="361"/>
    </row>
    <row r="29" spans="1:45" x14ac:dyDescent="0.25">
      <c r="D29" t="s">
        <v>35</v>
      </c>
      <c r="E29" t="s">
        <v>35</v>
      </c>
      <c r="H29" t="s">
        <v>35</v>
      </c>
      <c r="I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AB29" s="361">
        <f t="shared" si="2"/>
        <v>112</v>
      </c>
      <c r="AC29" s="361" t="str">
        <f t="shared" ca="1" si="1"/>
        <v>BVZ-sawtooth16.max</v>
      </c>
      <c r="AD29" s="361"/>
      <c r="AE29" s="361">
        <f ca="1">AVERAGE(INDIRECT("C"&amp;AB29):INDIRECT("C"&amp;(AB29+2)))</f>
        <v>3.5041633333333331</v>
      </c>
      <c r="AF29" s="361">
        <f ca="1">AVERAGE(INDIRECT("G"&amp;$AB29):INDIRECT("G"&amp;($AB29+2)))</f>
        <v>0.93381900000000007</v>
      </c>
      <c r="AG29" s="361">
        <f ca="1">AVERAGE(INDIRECT("J"&amp;$AB29):INDIRECT("J"&amp;($AB29+2)))</f>
        <v>10.073066666666668</v>
      </c>
      <c r="AH29" s="361">
        <f ca="1">AVERAGE(INDIRECT("K"&amp;$AB29):INDIRECT("K"&amp;($AB29+2)))</f>
        <v>2.2296</v>
      </c>
      <c r="AI29" s="361">
        <f ca="1">AVERAGE(INDIRECT("Z"&amp;$AB29):INDIRECT("Z"&amp;($AB29+2)))</f>
        <v>1.6969900000000002</v>
      </c>
      <c r="AK29" t="s">
        <v>96</v>
      </c>
      <c r="AL29">
        <v>2.3920499999999998</v>
      </c>
      <c r="AM29">
        <v>0.39443766666666669</v>
      </c>
      <c r="AN29">
        <v>3.0114199999999998</v>
      </c>
      <c r="AO29">
        <v>1.0557000000000001</v>
      </c>
      <c r="AP29">
        <v>0.73602933333333331</v>
      </c>
      <c r="AR29" s="361"/>
      <c r="AS29" s="361"/>
    </row>
    <row r="30" spans="1:45" x14ac:dyDescent="0.25">
      <c r="A30" s="361" t="s">
        <v>0</v>
      </c>
      <c r="B30" s="361" t="s">
        <v>1</v>
      </c>
      <c r="C30" s="361" t="s">
        <v>2</v>
      </c>
      <c r="D30" s="361" t="s">
        <v>58</v>
      </c>
      <c r="E30" s="361" t="s">
        <v>59</v>
      </c>
      <c r="F30" s="361" t="s">
        <v>60</v>
      </c>
      <c r="G30" s="361" t="s">
        <v>52</v>
      </c>
      <c r="H30" s="361" t="s">
        <v>61</v>
      </c>
      <c r="I30" s="361" t="s">
        <v>62</v>
      </c>
      <c r="J30" s="361" t="s">
        <v>63</v>
      </c>
      <c r="K30" s="361" t="s">
        <v>53</v>
      </c>
      <c r="L30" s="361" t="s">
        <v>9</v>
      </c>
      <c r="M30" s="361" t="s">
        <v>64</v>
      </c>
      <c r="N30" s="361" t="s">
        <v>65</v>
      </c>
      <c r="O30" s="361" t="s">
        <v>67</v>
      </c>
      <c r="P30" s="361" t="s">
        <v>66</v>
      </c>
      <c r="Q30" s="361" t="s">
        <v>68</v>
      </c>
      <c r="R30" s="361" t="s">
        <v>51</v>
      </c>
      <c r="S30" s="361" t="s">
        <v>69</v>
      </c>
      <c r="T30" s="361" t="s">
        <v>70</v>
      </c>
      <c r="U30" s="361" t="s">
        <v>71</v>
      </c>
      <c r="V30" s="361" t="s">
        <v>72</v>
      </c>
      <c r="W30" s="361" t="s">
        <v>18</v>
      </c>
      <c r="X30" s="361" t="s">
        <v>79</v>
      </c>
      <c r="Y30" s="361" t="s">
        <v>80</v>
      </c>
      <c r="Z30" s="361" t="s">
        <v>81</v>
      </c>
      <c r="AB30" s="361">
        <f t="shared" si="2"/>
        <v>115</v>
      </c>
      <c r="AC30" s="361" t="str">
        <f t="shared" ca="1" si="1"/>
        <v>BVZ-venus10.max</v>
      </c>
      <c r="AD30" s="361"/>
      <c r="AE30" s="361">
        <f ca="1">AVERAGE(INDIRECT("C"&amp;AB30):INDIRECT("C"&amp;(AB30+2)))</f>
        <v>6.4380666666666668</v>
      </c>
      <c r="AF30" s="361">
        <f ca="1">AVERAGE(INDIRECT("G"&amp;$AB30):INDIRECT("G"&amp;($AB30+2)))</f>
        <v>0.95108833333333331</v>
      </c>
      <c r="AG30" s="361">
        <f ca="1">AVERAGE(INDIRECT("J"&amp;$AB30):INDIRECT("J"&amp;($AB30+2)))</f>
        <v>11.622900000000001</v>
      </c>
      <c r="AH30" s="361">
        <f ca="1">AVERAGE(INDIRECT("K"&amp;$AB30):INDIRECT("K"&amp;($AB30+2)))</f>
        <v>2.1903566666666667</v>
      </c>
      <c r="AI30" s="361">
        <f ca="1">AVERAGE(INDIRECT("Z"&amp;$AB30):INDIRECT("Z"&amp;($AB30+2)))</f>
        <v>2.1290766666666667</v>
      </c>
      <c r="AK30" t="s">
        <v>98</v>
      </c>
      <c r="AL30">
        <v>0.85627633333333331</v>
      </c>
      <c r="AM30">
        <v>0.35726533333333332</v>
      </c>
      <c r="AN30">
        <v>2.3282533333333331</v>
      </c>
      <c r="AO30">
        <v>0.92160500000000001</v>
      </c>
      <c r="AP30">
        <v>0.6646953333333333</v>
      </c>
      <c r="AR30" s="361"/>
      <c r="AS30" s="361"/>
    </row>
    <row r="31" spans="1:45" x14ac:dyDescent="0.25">
      <c r="A31" t="s">
        <v>89</v>
      </c>
      <c r="B31" s="361">
        <v>81.741799999999998</v>
      </c>
      <c r="C31" s="361">
        <v>3.1724299999999999</v>
      </c>
      <c r="F31" s="361">
        <v>277.10599999999999</v>
      </c>
      <c r="G31" s="361">
        <v>0.46357599999999999</v>
      </c>
      <c r="J31" s="361">
        <v>3.1759400000000002</v>
      </c>
      <c r="K31" s="361">
        <v>1.0505899999999999</v>
      </c>
      <c r="R31" s="361">
        <v>101.35299999999999</v>
      </c>
      <c r="Y31" s="361">
        <v>127.003</v>
      </c>
      <c r="Z31" s="361">
        <v>0.91383899999999996</v>
      </c>
      <c r="AB31" s="361">
        <f t="shared" si="2"/>
        <v>118</v>
      </c>
      <c r="AC31" s="361" t="str">
        <f t="shared" ca="1" si="1"/>
        <v>BVZ-sawtooth12.max</v>
      </c>
      <c r="AD31" s="361"/>
      <c r="AE31" s="361">
        <f ca="1">AVERAGE(INDIRECT("C"&amp;AB31):INDIRECT("C"&amp;(AB31+2)))</f>
        <v>2.2400366666666667</v>
      </c>
      <c r="AF31" s="361">
        <f ca="1">AVERAGE(INDIRECT("G"&amp;$AB31):INDIRECT("G"&amp;($AB31+2)))</f>
        <v>0.73133700000000001</v>
      </c>
      <c r="AG31" s="361">
        <f ca="1">AVERAGE(INDIRECT("J"&amp;$AB31):INDIRECT("J"&amp;($AB31+2)))</f>
        <v>6.3786633333333329</v>
      </c>
      <c r="AH31" s="361">
        <f ca="1">AVERAGE(INDIRECT("K"&amp;$AB31):INDIRECT("K"&amp;($AB31+2)))</f>
        <v>1.6873833333333332</v>
      </c>
      <c r="AI31" s="361">
        <f ca="1">AVERAGE(INDIRECT("Z"&amp;$AB31):INDIRECT("Z"&amp;($AB31+2)))</f>
        <v>1.1502166666666664</v>
      </c>
      <c r="AK31" t="s">
        <v>105</v>
      </c>
      <c r="AL31">
        <v>3.1934466666666667E-3</v>
      </c>
      <c r="AM31">
        <v>1.0650433333333334E-2</v>
      </c>
      <c r="AN31">
        <v>5.1537333333333331E-2</v>
      </c>
      <c r="AO31">
        <v>5.1211266666666672E-2</v>
      </c>
      <c r="AP31">
        <v>0.42837433333333336</v>
      </c>
      <c r="AR31" s="361"/>
      <c r="AS31" s="361"/>
    </row>
    <row r="32" spans="1:45" x14ac:dyDescent="0.25">
      <c r="A32" s="361" t="s">
        <v>89</v>
      </c>
      <c r="B32" s="361">
        <v>81.802599999999998</v>
      </c>
      <c r="C32" s="361">
        <v>3.2749199999999998</v>
      </c>
      <c r="F32" s="361">
        <v>275.57100000000003</v>
      </c>
      <c r="G32" s="361">
        <v>0.46290799999999999</v>
      </c>
      <c r="J32" s="361">
        <v>3.1131500000000001</v>
      </c>
      <c r="K32" s="361">
        <v>0.98953500000000005</v>
      </c>
      <c r="R32" s="361">
        <v>100.628</v>
      </c>
      <c r="Y32" s="361">
        <v>127.217</v>
      </c>
      <c r="Z32" s="361">
        <v>0.91335500000000003</v>
      </c>
      <c r="AB32" s="361">
        <f t="shared" si="2"/>
        <v>121</v>
      </c>
      <c r="AC32" s="361" t="str">
        <f t="shared" ca="1" si="1"/>
        <v>BVZ-sawtooth11.max</v>
      </c>
      <c r="AD32" s="361"/>
      <c r="AE32" s="361">
        <f ca="1">AVERAGE(INDIRECT("C"&amp;AB32):INDIRECT("C"&amp;(AB32+2)))</f>
        <v>1.7248566666666667</v>
      </c>
      <c r="AF32" s="361">
        <f ca="1">AVERAGE(INDIRECT("G"&amp;$AB32):INDIRECT("G"&amp;($AB32+2)))</f>
        <v>0.61011599999999999</v>
      </c>
      <c r="AG32" s="361">
        <f ca="1">AVERAGE(INDIRECT("J"&amp;$AB32):INDIRECT("J"&amp;($AB32+2)))</f>
        <v>4.4530500000000002</v>
      </c>
      <c r="AH32" s="361">
        <f ca="1">AVERAGE(INDIRECT("K"&amp;$AB32):INDIRECT("K"&amp;($AB32+2)))</f>
        <v>1.6518300000000001</v>
      </c>
      <c r="AI32" s="361">
        <f ca="1">AVERAGE(INDIRECT("Z"&amp;$AB32):INDIRECT("Z"&amp;($AB32+2)))</f>
        <v>1.0824333333333331</v>
      </c>
      <c r="AK32" t="s">
        <v>101</v>
      </c>
      <c r="AL32">
        <v>1.1307533333333335</v>
      </c>
      <c r="AM32">
        <v>0.35676066666666667</v>
      </c>
      <c r="AN32">
        <v>1.9824900000000001</v>
      </c>
      <c r="AO32">
        <v>0.83799933333333332</v>
      </c>
      <c r="AP32">
        <v>0.68472033333333326</v>
      </c>
      <c r="AR32" s="361"/>
      <c r="AS32" s="361"/>
    </row>
    <row r="33" spans="1:45" x14ac:dyDescent="0.25">
      <c r="A33" s="361" t="s">
        <v>89</v>
      </c>
      <c r="B33" s="361">
        <v>81.6708</v>
      </c>
      <c r="C33" s="361">
        <v>3.2122700000000002</v>
      </c>
      <c r="F33" s="361">
        <v>276.02499999999998</v>
      </c>
      <c r="G33" s="361">
        <v>0.46248499999999998</v>
      </c>
      <c r="J33" s="361">
        <v>3.1156100000000002</v>
      </c>
      <c r="K33" s="361">
        <v>0.988313</v>
      </c>
      <c r="R33" s="361">
        <v>100.636</v>
      </c>
      <c r="Y33" s="361">
        <v>127.193</v>
      </c>
      <c r="Z33" s="361">
        <v>0.91566000000000003</v>
      </c>
      <c r="AB33" s="361">
        <f t="shared" si="2"/>
        <v>124</v>
      </c>
      <c r="AC33" s="361" t="str">
        <f t="shared" ca="1" si="1"/>
        <v>BVZ-venus9.max</v>
      </c>
      <c r="AD33" s="361"/>
      <c r="AE33" s="361">
        <f ca="1">AVERAGE(INDIRECT("C"&amp;AB33):INDIRECT("C"&amp;(AB33+2)))</f>
        <v>7.7028366666666663</v>
      </c>
      <c r="AF33" s="361">
        <f ca="1">AVERAGE(INDIRECT("G"&amp;$AB33):INDIRECT("G"&amp;($AB33+2)))</f>
        <v>0.91264800000000001</v>
      </c>
      <c r="AG33" s="361">
        <f ca="1">AVERAGE(INDIRECT("J"&amp;$AB33):INDIRECT("J"&amp;($AB33+2)))</f>
        <v>8.848846666666665</v>
      </c>
      <c r="AH33" s="361">
        <f ca="1">AVERAGE(INDIRECT("K"&amp;$AB33):INDIRECT("K"&amp;($AB33+2)))</f>
        <v>2.0172166666666667</v>
      </c>
      <c r="AI33" s="361">
        <f ca="1">AVERAGE(INDIRECT("Z"&amp;$AB33):INDIRECT("Z"&amp;($AB33+2)))</f>
        <v>2.2142033333333333</v>
      </c>
      <c r="AK33" t="s">
        <v>103</v>
      </c>
      <c r="AL33">
        <v>0.34393166666666669</v>
      </c>
      <c r="AM33">
        <v>0.35824499999999998</v>
      </c>
      <c r="AN33">
        <v>1.2437466666666668</v>
      </c>
      <c r="AO33">
        <v>1.2257566666666666</v>
      </c>
      <c r="AP33">
        <v>0.55905766666666667</v>
      </c>
      <c r="AR33" s="361"/>
      <c r="AS33" s="361"/>
    </row>
    <row r="34" spans="1:45" x14ac:dyDescent="0.25">
      <c r="A34" t="s">
        <v>90</v>
      </c>
      <c r="B34" s="361">
        <v>133.04300000000001</v>
      </c>
      <c r="C34" s="361">
        <v>0.14122199999999999</v>
      </c>
      <c r="G34" s="361">
        <v>0.122514</v>
      </c>
      <c r="J34" s="361">
        <v>0.46820800000000001</v>
      </c>
      <c r="K34" s="361">
        <v>0.30144300000000002</v>
      </c>
      <c r="R34" s="361">
        <v>68.949799999999996</v>
      </c>
      <c r="Y34" s="361">
        <v>94.495199999999997</v>
      </c>
      <c r="Z34" s="361">
        <v>0.53954400000000002</v>
      </c>
      <c r="AB34" s="361">
        <f t="shared" si="2"/>
        <v>127</v>
      </c>
      <c r="AC34" s="361" t="str">
        <f t="shared" ca="1" si="1"/>
        <v>BVZ-venus4.max</v>
      </c>
      <c r="AD34" s="361"/>
      <c r="AE34" s="361">
        <f ca="1">AVERAGE(INDIRECT("C"&amp;AB34):INDIRECT("C"&amp;(AB34+2)))</f>
        <v>2.3430966666666664</v>
      </c>
      <c r="AF34" s="361">
        <f ca="1">AVERAGE(INDIRECT("G"&amp;$AB34):INDIRECT("G"&amp;($AB34+2)))</f>
        <v>0.59927199999999992</v>
      </c>
      <c r="AG34" s="361">
        <f ca="1">AVERAGE(INDIRECT("J"&amp;$AB34):INDIRECT("J"&amp;($AB34+2)))</f>
        <v>7.1088199999999988</v>
      </c>
      <c r="AH34" s="361">
        <f ca="1">AVERAGE(INDIRECT("K"&amp;$AB34):INDIRECT("K"&amp;($AB34+2)))</f>
        <v>1.5559066666666663</v>
      </c>
      <c r="AI34" s="361">
        <f ca="1">AVERAGE(INDIRECT("Z"&amp;$AB34):INDIRECT("Z"&amp;($AB34+2)))</f>
        <v>1.4974966666666667</v>
      </c>
      <c r="AK34" t="s">
        <v>214</v>
      </c>
      <c r="AL34">
        <v>1.1272566666666668</v>
      </c>
      <c r="AM34">
        <v>0.84427266666666656</v>
      </c>
      <c r="AN34">
        <v>4.0345233333333335</v>
      </c>
      <c r="AO34">
        <v>1.6483266666666667</v>
      </c>
      <c r="AP34">
        <v>1.2402466666666667</v>
      </c>
      <c r="AR34" s="361"/>
      <c r="AS34" s="361"/>
    </row>
    <row r="35" spans="1:45" x14ac:dyDescent="0.25">
      <c r="A35" s="361" t="s">
        <v>90</v>
      </c>
      <c r="B35" s="361">
        <v>133.51499999999999</v>
      </c>
      <c r="C35" s="361">
        <v>0.14045199999999999</v>
      </c>
      <c r="G35" s="361">
        <v>0.122446</v>
      </c>
      <c r="J35" s="361">
        <v>0.401503</v>
      </c>
      <c r="K35" s="361">
        <v>0.23400000000000001</v>
      </c>
      <c r="R35" s="361">
        <v>69.2316</v>
      </c>
      <c r="Y35" s="361">
        <v>94.488900000000001</v>
      </c>
      <c r="Z35" s="361">
        <v>0.54041899999999998</v>
      </c>
      <c r="AB35" s="361">
        <f t="shared" si="2"/>
        <v>130</v>
      </c>
      <c r="AC35" s="361" t="str">
        <f t="shared" ca="1" si="1"/>
        <v>BVZ-venus14.max</v>
      </c>
      <c r="AD35" s="361"/>
      <c r="AE35" s="361">
        <f ca="1">AVERAGE(INDIRECT("C"&amp;AB35):INDIRECT("C"&amp;(AB35+2)))</f>
        <v>6.3329599999999999</v>
      </c>
      <c r="AF35" s="361">
        <f ca="1">AVERAGE(INDIRECT("G"&amp;$AB35):INDIRECT("G"&amp;($AB35+2)))</f>
        <v>0.92621100000000001</v>
      </c>
      <c r="AG35" s="361">
        <f ca="1">AVERAGE(INDIRECT("J"&amp;$AB35):INDIRECT("J"&amp;($AB35+2)))</f>
        <v>9.3298800000000011</v>
      </c>
      <c r="AH35" s="361">
        <f ca="1">AVERAGE(INDIRECT("K"&amp;$AB35):INDIRECT("K"&amp;($AB35+2)))</f>
        <v>2.1995800000000001</v>
      </c>
      <c r="AI35" s="361">
        <f ca="1">AVERAGE(INDIRECT("Z"&amp;$AB35):INDIRECT("Z"&amp;($AB35+2)))</f>
        <v>2.0502466666666668</v>
      </c>
      <c r="AK35" t="s">
        <v>220</v>
      </c>
      <c r="AL35">
        <v>1.6481566666666667</v>
      </c>
      <c r="AM35">
        <v>0.91859799999999991</v>
      </c>
      <c r="AN35">
        <v>4.5727599999999997</v>
      </c>
      <c r="AO35">
        <v>1.9926833333333331</v>
      </c>
      <c r="AP35">
        <v>1.27637</v>
      </c>
      <c r="AR35" s="361"/>
      <c r="AS35" s="361"/>
    </row>
    <row r="36" spans="1:45" x14ac:dyDescent="0.25">
      <c r="A36" s="361" t="s">
        <v>90</v>
      </c>
      <c r="B36" s="361">
        <v>133.55000000000001</v>
      </c>
      <c r="C36" s="361">
        <v>0.14130699999999999</v>
      </c>
      <c r="G36" s="361">
        <v>0.1229</v>
      </c>
      <c r="J36" s="361">
        <v>0.400669</v>
      </c>
      <c r="K36" s="361">
        <v>0.23454</v>
      </c>
      <c r="R36" s="361">
        <v>69.224999999999994</v>
      </c>
      <c r="Y36" s="361">
        <v>94.547799999999995</v>
      </c>
      <c r="Z36" s="361">
        <v>0.53938200000000003</v>
      </c>
      <c r="AB36" s="361">
        <f t="shared" si="2"/>
        <v>133</v>
      </c>
      <c r="AC36" s="361" t="str">
        <f t="shared" ca="1" si="1"/>
        <v>BVZ-sawtooth4.max</v>
      </c>
      <c r="AD36" s="361"/>
      <c r="AE36" s="361">
        <f ca="1">AVERAGE(INDIRECT("C"&amp;AB36):INDIRECT("C"&amp;(AB36+2)))</f>
        <v>3.0068366666666666</v>
      </c>
      <c r="AF36" s="361">
        <f ca="1">AVERAGE(INDIRECT("G"&amp;$AB36):INDIRECT("G"&amp;($AB36+2)))</f>
        <v>0.48976733333333339</v>
      </c>
      <c r="AG36" s="361">
        <f ca="1">AVERAGE(INDIRECT("J"&amp;$AB36):INDIRECT("J"&amp;($AB36+2)))</f>
        <v>5.6378433333333327</v>
      </c>
      <c r="AH36" s="361">
        <f ca="1">AVERAGE(INDIRECT("K"&amp;$AB36):INDIRECT("K"&amp;($AB36+2)))</f>
        <v>1.2573633333333334</v>
      </c>
      <c r="AI36" s="361">
        <f ca="1">AVERAGE(INDIRECT("Z"&amp;$AB36):INDIRECT("Z"&amp;($AB36+2)))</f>
        <v>1.2725433333333334</v>
      </c>
      <c r="AK36" t="s">
        <v>221</v>
      </c>
      <c r="AL36">
        <v>9.2478600000000011</v>
      </c>
      <c r="AM36">
        <v>0.87362966666666664</v>
      </c>
      <c r="AN36">
        <v>11.559533333333334</v>
      </c>
      <c r="AO36">
        <v>2.0479333333333334</v>
      </c>
      <c r="AP36">
        <v>3.0873900000000005</v>
      </c>
      <c r="AR36" s="361"/>
      <c r="AS36" s="361"/>
    </row>
    <row r="37" spans="1:45" x14ac:dyDescent="0.25">
      <c r="A37" t="s">
        <v>91</v>
      </c>
      <c r="C37" s="361">
        <v>1.6753899999999999</v>
      </c>
      <c r="G37" s="361">
        <v>0.302234</v>
      </c>
      <c r="J37" s="361">
        <v>2.7936000000000001</v>
      </c>
      <c r="K37" s="361">
        <v>0.72382000000000002</v>
      </c>
      <c r="R37" s="361">
        <v>51.019100000000002</v>
      </c>
      <c r="Z37" s="361">
        <v>1.23123</v>
      </c>
      <c r="AB37" s="361">
        <f t="shared" si="2"/>
        <v>136</v>
      </c>
      <c r="AC37" s="361" t="str">
        <f t="shared" ca="1" si="1"/>
        <v>BVZ-sawtooth6.max</v>
      </c>
      <c r="AD37" s="361"/>
      <c r="AE37" s="361">
        <f ca="1">AVERAGE(INDIRECT("C"&amp;AB37):INDIRECT("C"&amp;(AB37+2)))</f>
        <v>1.12073</v>
      </c>
      <c r="AF37" s="361">
        <f ca="1">AVERAGE(INDIRECT("G"&amp;$AB37):INDIRECT("G"&amp;($AB37+2)))</f>
        <v>0.65072266666666667</v>
      </c>
      <c r="AG37" s="361">
        <f ca="1">AVERAGE(INDIRECT("J"&amp;$AB37):INDIRECT("J"&amp;($AB37+2)))</f>
        <v>4.1069033333333334</v>
      </c>
      <c r="AH37" s="361">
        <f ca="1">AVERAGE(INDIRECT("K"&amp;$AB37):INDIRECT("K"&amp;($AB37+2)))</f>
        <v>1.5395000000000001</v>
      </c>
      <c r="AI37" s="361">
        <f ca="1">AVERAGE(INDIRECT("Z"&amp;$AB37):INDIRECT("Z"&amp;($AB37+2)))</f>
        <v>1.23261</v>
      </c>
      <c r="AK37" t="s">
        <v>222</v>
      </c>
      <c r="AL37">
        <v>2.3430966666666664</v>
      </c>
      <c r="AM37">
        <v>0.59927199999999992</v>
      </c>
      <c r="AN37">
        <v>7.1088199999999988</v>
      </c>
      <c r="AO37">
        <v>1.5559066666666663</v>
      </c>
      <c r="AP37">
        <v>1.4974966666666667</v>
      </c>
      <c r="AR37" s="361"/>
      <c r="AS37" s="361"/>
    </row>
    <row r="38" spans="1:45" x14ac:dyDescent="0.25">
      <c r="A38" s="361" t="s">
        <v>91</v>
      </c>
      <c r="C38" s="361">
        <v>1.6859900000000001</v>
      </c>
      <c r="G38" s="361">
        <v>0.30307600000000001</v>
      </c>
      <c r="J38" s="361">
        <v>2.73394</v>
      </c>
      <c r="K38" s="361">
        <v>0.65601699999999996</v>
      </c>
      <c r="R38" s="361">
        <v>50.875100000000003</v>
      </c>
      <c r="Z38" s="361">
        <v>1.2331799999999999</v>
      </c>
      <c r="AB38" s="361">
        <f t="shared" si="2"/>
        <v>139</v>
      </c>
      <c r="AC38" s="361" t="str">
        <f t="shared" ca="1" si="1"/>
        <v>BVZ-sawtooth7.max</v>
      </c>
      <c r="AD38" s="361"/>
      <c r="AE38" s="361">
        <f ca="1">AVERAGE(INDIRECT("C"&amp;AB38):INDIRECT("C"&amp;(AB38+2)))</f>
        <v>3.6116299999999999</v>
      </c>
      <c r="AF38" s="361">
        <f ca="1">AVERAGE(INDIRECT("G"&amp;$AB38):INDIRECT("G"&amp;($AB38+2)))</f>
        <v>0.60203666666666666</v>
      </c>
      <c r="AG38" s="361">
        <f ca="1">AVERAGE(INDIRECT("J"&amp;$AB38):INDIRECT("J"&amp;($AB38+2)))</f>
        <v>6.8737199999999996</v>
      </c>
      <c r="AH38" s="361">
        <f ca="1">AVERAGE(INDIRECT("K"&amp;$AB38):INDIRECT("K"&amp;($AB38+2)))</f>
        <v>1.4677833333333332</v>
      </c>
      <c r="AI38" s="361">
        <f ca="1">AVERAGE(INDIRECT("Z"&amp;$AB38):INDIRECT("Z"&amp;($AB38+2)))</f>
        <v>1.43546</v>
      </c>
      <c r="AK38" t="s">
        <v>223</v>
      </c>
      <c r="AL38">
        <v>3.8549799999999999</v>
      </c>
      <c r="AM38">
        <v>0.83655633333333324</v>
      </c>
      <c r="AN38">
        <v>9.3287166666666668</v>
      </c>
      <c r="AO38">
        <v>1.9093633333333333</v>
      </c>
      <c r="AP38">
        <v>1.8612000000000002</v>
      </c>
      <c r="AR38" s="361"/>
      <c r="AS38" s="361"/>
    </row>
    <row r="39" spans="1:45" x14ac:dyDescent="0.25">
      <c r="A39" s="361" t="s">
        <v>91</v>
      </c>
      <c r="C39" s="361">
        <v>1.6877200000000001</v>
      </c>
      <c r="G39" s="361">
        <v>0.303012</v>
      </c>
      <c r="J39" s="361">
        <v>2.7311899999999998</v>
      </c>
      <c r="K39" s="361">
        <v>0.65718399999999999</v>
      </c>
      <c r="R39" s="361">
        <v>50.8626</v>
      </c>
      <c r="Z39" s="361">
        <v>1.2338499999999999</v>
      </c>
      <c r="AB39" s="361">
        <f t="shared" si="2"/>
        <v>142</v>
      </c>
      <c r="AC39" s="361" t="str">
        <f t="shared" ca="1" si="1"/>
        <v>BVZ-sawtooth15.max</v>
      </c>
      <c r="AD39" s="361"/>
      <c r="AE39" s="361">
        <f ca="1">AVERAGE(INDIRECT("C"&amp;AB39):INDIRECT("C"&amp;(AB39+2)))</f>
        <v>2.4609233333333331</v>
      </c>
      <c r="AF39" s="361">
        <f ca="1">AVERAGE(INDIRECT("G"&amp;$AB39):INDIRECT("G"&amp;($AB39+2)))</f>
        <v>0.60414299999999999</v>
      </c>
      <c r="AG39" s="361">
        <f ca="1">AVERAGE(INDIRECT("J"&amp;$AB39):INDIRECT("J"&amp;($AB39+2)))</f>
        <v>6.45878</v>
      </c>
      <c r="AH39" s="361">
        <f ca="1">AVERAGE(INDIRECT("K"&amp;$AB39):INDIRECT("K"&amp;($AB39+2)))</f>
        <v>1.65473</v>
      </c>
      <c r="AI39" s="361">
        <f ca="1">AVERAGE(INDIRECT("Z"&amp;$AB39):INDIRECT("Z"&amp;($AB39+2)))</f>
        <v>1.3692799999999998</v>
      </c>
      <c r="AK39" t="s">
        <v>224</v>
      </c>
      <c r="AL39">
        <v>2.9817199999999997</v>
      </c>
      <c r="AM39">
        <v>0.55974466666666667</v>
      </c>
      <c r="AN39">
        <v>6.4323033333333335</v>
      </c>
      <c r="AO39">
        <v>1.4618233333333333</v>
      </c>
      <c r="AP39">
        <v>1.9349733333333334</v>
      </c>
      <c r="AR39" s="361"/>
      <c r="AS39" s="361"/>
    </row>
    <row r="40" spans="1:45" x14ac:dyDescent="0.25">
      <c r="A40" t="s">
        <v>92</v>
      </c>
      <c r="C40" s="361">
        <v>1.13426</v>
      </c>
      <c r="G40" s="361">
        <v>0.44722899999999999</v>
      </c>
      <c r="J40" s="361">
        <v>1.6230800000000001</v>
      </c>
      <c r="K40" s="361">
        <v>1.38049</v>
      </c>
      <c r="R40" s="361"/>
      <c r="Z40" s="361">
        <v>0.639455</v>
      </c>
      <c r="AB40" s="361">
        <f t="shared" si="2"/>
        <v>145</v>
      </c>
      <c r="AC40" s="361" t="str">
        <f t="shared" ca="1" si="1"/>
        <v>BVZ-sawtooth10.max</v>
      </c>
      <c r="AD40" s="361"/>
      <c r="AE40" s="361">
        <f ca="1">AVERAGE(INDIRECT("C"&amp;AB40):INDIRECT("C"&amp;(AB40+2)))</f>
        <v>2.0770866666666663</v>
      </c>
      <c r="AF40" s="361">
        <f ca="1">AVERAGE(INDIRECT("G"&amp;$AB40):INDIRECT("G"&amp;($AB40+2)))</f>
        <v>0.64259699999999997</v>
      </c>
      <c r="AG40" s="361">
        <f ca="1">AVERAGE(INDIRECT("J"&amp;$AB40):INDIRECT("J"&amp;($AB40+2)))</f>
        <v>5.0674433333333333</v>
      </c>
      <c r="AH40" s="361">
        <f ca="1">AVERAGE(INDIRECT("K"&amp;$AB40):INDIRECT("K"&amp;($AB40+2)))</f>
        <v>1.6088699999999998</v>
      </c>
      <c r="AI40" s="361">
        <f ca="1">AVERAGE(INDIRECT("Z"&amp;$AB40):INDIRECT("Z"&amp;($AB40+2)))</f>
        <v>1.32683</v>
      </c>
      <c r="AK40" t="s">
        <v>225</v>
      </c>
      <c r="AL40">
        <v>10.233899999999998</v>
      </c>
      <c r="AM40">
        <v>0.92017166666666661</v>
      </c>
      <c r="AN40">
        <v>13.491266666666668</v>
      </c>
      <c r="AO40">
        <v>1.853596666666667</v>
      </c>
      <c r="AP40">
        <v>3.87581</v>
      </c>
      <c r="AR40" s="361"/>
      <c r="AS40" s="361"/>
    </row>
    <row r="41" spans="1:45" x14ac:dyDescent="0.25">
      <c r="A41" s="361" t="s">
        <v>92</v>
      </c>
      <c r="C41" s="361">
        <v>1.1356999999999999</v>
      </c>
      <c r="G41" s="361">
        <v>0.44808900000000002</v>
      </c>
      <c r="J41" s="361">
        <v>1.56654</v>
      </c>
      <c r="K41" s="361">
        <v>1.31942</v>
      </c>
      <c r="R41" s="361"/>
      <c r="Z41" s="361">
        <v>0.63926799999999995</v>
      </c>
      <c r="AB41" s="361">
        <f t="shared" si="2"/>
        <v>148</v>
      </c>
      <c r="AC41" s="361" t="str">
        <f t="shared" ca="1" si="1"/>
        <v>BVZ-venus16.max</v>
      </c>
      <c r="AD41" s="361"/>
      <c r="AE41" s="361">
        <f ca="1">AVERAGE(INDIRECT("C"&amp;AB41):INDIRECT("C"&amp;(AB41+2)))</f>
        <v>5.0104366666666671</v>
      </c>
      <c r="AF41" s="361">
        <f ca="1">AVERAGE(INDIRECT("G"&amp;$AB41):INDIRECT("G"&amp;($AB41+2)))</f>
        <v>0.74233033333333331</v>
      </c>
      <c r="AG41" s="361">
        <f ca="1">AVERAGE(INDIRECT("J"&amp;$AB41):INDIRECT("J"&amp;($AB41+2)))</f>
        <v>7.8144766666666667</v>
      </c>
      <c r="AH41" s="361">
        <f ca="1">AVERAGE(INDIRECT("K"&amp;$AB41):INDIRECT("K"&amp;($AB41+2)))</f>
        <v>1.8340533333333333</v>
      </c>
      <c r="AI41" s="361">
        <f ca="1">AVERAGE(INDIRECT("Z"&amp;$AB41):INDIRECT("Z"&amp;($AB41+2)))</f>
        <v>1.4056566666666666</v>
      </c>
      <c r="AK41" t="s">
        <v>226</v>
      </c>
      <c r="AL41">
        <v>9.4963099999999994</v>
      </c>
      <c r="AM41">
        <v>0.88569399999999998</v>
      </c>
      <c r="AN41">
        <v>10.731533333333333</v>
      </c>
      <c r="AO41">
        <v>1.81487</v>
      </c>
      <c r="AP41">
        <v>2.4064166666666664</v>
      </c>
      <c r="AR41" s="361"/>
      <c r="AS41" s="361"/>
    </row>
    <row r="42" spans="1:45" x14ac:dyDescent="0.25">
      <c r="A42" s="361" t="s">
        <v>92</v>
      </c>
      <c r="C42" s="361">
        <v>1.13951</v>
      </c>
      <c r="G42" s="361">
        <v>0.44744699999999998</v>
      </c>
      <c r="J42" s="361">
        <v>1.56796</v>
      </c>
      <c r="K42" s="361">
        <v>1.3183199999999999</v>
      </c>
      <c r="Z42" s="361">
        <v>0.63967200000000002</v>
      </c>
      <c r="AB42" s="361">
        <f t="shared" si="2"/>
        <v>151</v>
      </c>
      <c r="AC42" s="361" t="str">
        <f t="shared" ca="1" si="1"/>
        <v>BVZ-venus15.max</v>
      </c>
      <c r="AD42" s="361"/>
      <c r="AE42" s="361">
        <f ca="1">AVERAGE(INDIRECT("C"&amp;AB42):INDIRECT("C"&amp;(AB42+2)))</f>
        <v>1.2459800000000001</v>
      </c>
      <c r="AF42" s="361">
        <f ca="1">AVERAGE(INDIRECT("G"&amp;$AB42):INDIRECT("G"&amp;($AB42+2)))</f>
        <v>0.55098666666666662</v>
      </c>
      <c r="AG42" s="361">
        <f ca="1">AVERAGE(INDIRECT("J"&amp;$AB42):INDIRECT("J"&amp;($AB42+2)))</f>
        <v>4.5270933333333332</v>
      </c>
      <c r="AH42" s="361">
        <f ca="1">AVERAGE(INDIRECT("K"&amp;$AB42):INDIRECT("K"&amp;($AB42+2)))</f>
        <v>1.20103</v>
      </c>
      <c r="AI42" s="361">
        <f ca="1">AVERAGE(INDIRECT("Z"&amp;$AB42):INDIRECT("Z"&amp;($AB42+2)))</f>
        <v>2.21068</v>
      </c>
      <c r="AK42" t="s">
        <v>227</v>
      </c>
      <c r="AL42">
        <v>7.7028366666666663</v>
      </c>
      <c r="AM42">
        <v>0.91264800000000001</v>
      </c>
      <c r="AN42">
        <v>8.848846666666665</v>
      </c>
      <c r="AO42">
        <v>2.0172166666666667</v>
      </c>
      <c r="AP42">
        <v>2.2142033333333333</v>
      </c>
      <c r="AR42" s="361"/>
      <c r="AS42" s="361"/>
    </row>
    <row r="43" spans="1:45" x14ac:dyDescent="0.25">
      <c r="A43" t="s">
        <v>93</v>
      </c>
      <c r="C43" s="361">
        <v>1.5684800000000001</v>
      </c>
      <c r="G43" s="361">
        <v>0.37177900000000003</v>
      </c>
      <c r="J43" s="361">
        <v>2.7791999999999999</v>
      </c>
      <c r="K43" s="361">
        <v>0.85056100000000001</v>
      </c>
      <c r="Z43" s="361">
        <v>0.82051799999999997</v>
      </c>
      <c r="AB43" s="361">
        <f t="shared" si="2"/>
        <v>154</v>
      </c>
      <c r="AC43" s="361" t="str">
        <f t="shared" ca="1" si="1"/>
        <v>BVZ-venus3.max</v>
      </c>
      <c r="AD43" s="361"/>
      <c r="AE43" s="361">
        <f ca="1">AVERAGE(INDIRECT("C"&amp;AB43):INDIRECT("C"&amp;(AB43+2)))</f>
        <v>9.2478600000000011</v>
      </c>
      <c r="AF43" s="361">
        <f ca="1">AVERAGE(INDIRECT("G"&amp;$AB43):INDIRECT("G"&amp;($AB43+2)))</f>
        <v>0.87362966666666664</v>
      </c>
      <c r="AG43" s="361">
        <f ca="1">AVERAGE(INDIRECT("J"&amp;$AB43):INDIRECT("J"&amp;($AB43+2)))</f>
        <v>11.559533333333334</v>
      </c>
      <c r="AH43" s="361">
        <f ca="1">AVERAGE(INDIRECT("K"&amp;$AB43):INDIRECT("K"&amp;($AB43+2)))</f>
        <v>2.0479333333333334</v>
      </c>
      <c r="AI43" s="361">
        <f ca="1">AVERAGE(INDIRECT("Z"&amp;$AB43):INDIRECT("Z"&amp;($AB43+2)))</f>
        <v>3.0873900000000005</v>
      </c>
      <c r="AK43" t="s">
        <v>128</v>
      </c>
      <c r="AL43">
        <v>6.4380666666666668</v>
      </c>
      <c r="AM43">
        <v>0.95108833333333331</v>
      </c>
      <c r="AN43">
        <v>11.622900000000001</v>
      </c>
      <c r="AO43">
        <v>2.1903566666666667</v>
      </c>
      <c r="AP43">
        <v>2.1290766666666667</v>
      </c>
      <c r="AR43" s="361"/>
      <c r="AS43" s="361"/>
    </row>
    <row r="44" spans="1:45" x14ac:dyDescent="0.25">
      <c r="A44" t="s">
        <v>93</v>
      </c>
      <c r="C44" s="361">
        <v>1.5738099999999999</v>
      </c>
      <c r="G44" s="361">
        <v>0.37102400000000002</v>
      </c>
      <c r="J44" s="361">
        <v>2.7147399999999999</v>
      </c>
      <c r="K44" s="361">
        <v>0.78504300000000005</v>
      </c>
      <c r="Z44" s="361">
        <v>0.81895399999999996</v>
      </c>
      <c r="AB44" s="361">
        <f t="shared" si="2"/>
        <v>157</v>
      </c>
      <c r="AC44" s="361" t="str">
        <f t="shared" ca="1" si="1"/>
        <v>BVZ-venus2.max</v>
      </c>
      <c r="AD44" s="361"/>
      <c r="AE44" s="361">
        <f ca="1">AVERAGE(INDIRECT("C"&amp;AB44):INDIRECT("C"&amp;(AB44+2)))</f>
        <v>1.6481566666666667</v>
      </c>
      <c r="AF44" s="361">
        <f ca="1">AVERAGE(INDIRECT("G"&amp;$AB44):INDIRECT("G"&amp;($AB44+2)))</f>
        <v>0.91859799999999991</v>
      </c>
      <c r="AG44" s="361">
        <f ca="1">AVERAGE(INDIRECT("J"&amp;$AB44):INDIRECT("J"&amp;($AB44+2)))</f>
        <v>4.5727599999999997</v>
      </c>
      <c r="AH44" s="361">
        <f ca="1">AVERAGE(INDIRECT("K"&amp;$AB44):INDIRECT("K"&amp;($AB44+2)))</f>
        <v>1.9926833333333331</v>
      </c>
      <c r="AI44" s="361">
        <f ca="1">AVERAGE(INDIRECT("Z"&amp;$AB44):INDIRECT("Z"&amp;($AB44+2)))</f>
        <v>1.27637</v>
      </c>
      <c r="AK44" t="s">
        <v>125</v>
      </c>
      <c r="AL44">
        <v>2.4446166666666667</v>
      </c>
      <c r="AM44">
        <v>0.74043733333333339</v>
      </c>
      <c r="AN44">
        <v>6.6004999999999994</v>
      </c>
      <c r="AO44">
        <v>1.7219033333333333</v>
      </c>
      <c r="AP44">
        <v>2.2903233333333333</v>
      </c>
      <c r="AR44" s="361"/>
      <c r="AS44" s="361"/>
    </row>
    <row r="45" spans="1:45" x14ac:dyDescent="0.25">
      <c r="A45" t="s">
        <v>93</v>
      </c>
      <c r="C45" s="361">
        <v>1.57477</v>
      </c>
      <c r="G45" s="361">
        <v>0.37098900000000001</v>
      </c>
      <c r="J45" s="361">
        <v>2.71217</v>
      </c>
      <c r="K45" s="361">
        <v>0.78798599999999996</v>
      </c>
      <c r="Z45" s="361">
        <v>0.81989999999999996</v>
      </c>
      <c r="AB45" s="361">
        <f t="shared" si="2"/>
        <v>160</v>
      </c>
      <c r="AC45" s="361" t="str">
        <f t="shared" ca="1" si="1"/>
        <v>BVZ-sawtooth13.max</v>
      </c>
      <c r="AD45" s="361"/>
      <c r="AE45" s="361">
        <f ca="1">AVERAGE(INDIRECT("C"&amp;AB45):INDIRECT("C"&amp;(AB45+2)))</f>
        <v>1.24566</v>
      </c>
      <c r="AF45" s="361">
        <f ca="1">AVERAGE(INDIRECT("G"&amp;$AB45):INDIRECT("G"&amp;($AB45+2)))</f>
        <v>0.42925333333333332</v>
      </c>
      <c r="AG45" s="361">
        <f ca="1">AVERAGE(INDIRECT("J"&amp;$AB45):INDIRECT("J"&amp;($AB45+2)))</f>
        <v>3.42055</v>
      </c>
      <c r="AH45" s="361">
        <f ca="1">AVERAGE(INDIRECT("K"&amp;$AB45):INDIRECT("K"&amp;($AB45+2)))</f>
        <v>0.99190033333333349</v>
      </c>
      <c r="AI45" s="361">
        <f ca="1">AVERAGE(INDIRECT("Z"&amp;$AB45):INDIRECT("Z"&amp;($AB45+2)))</f>
        <v>1.8072833333333334</v>
      </c>
      <c r="AK45" t="s">
        <v>124</v>
      </c>
      <c r="AL45">
        <v>4.6682466666666667</v>
      </c>
      <c r="AM45">
        <v>0.82174599999999998</v>
      </c>
      <c r="AN45">
        <v>7.6758433333333329</v>
      </c>
      <c r="AO45">
        <v>1.98797</v>
      </c>
      <c r="AP45">
        <v>1.9836966666666667</v>
      </c>
      <c r="AR45" s="361"/>
      <c r="AS45" s="361"/>
    </row>
    <row r="46" spans="1:45" x14ac:dyDescent="0.25">
      <c r="A46" t="s">
        <v>94</v>
      </c>
      <c r="C46" s="361">
        <v>0.79402300000000003</v>
      </c>
      <c r="G46" s="361">
        <v>0.45530900000000002</v>
      </c>
      <c r="J46" s="361">
        <v>1.5412300000000001</v>
      </c>
      <c r="K46" s="361">
        <v>1.3254699999999999</v>
      </c>
      <c r="Z46" s="361">
        <v>0.61261100000000002</v>
      </c>
      <c r="AB46" s="361">
        <f t="shared" si="2"/>
        <v>163</v>
      </c>
      <c r="AC46" s="361" t="str">
        <f t="shared" ca="1" si="1"/>
        <v>BVZ-venus6.max</v>
      </c>
      <c r="AD46" s="361"/>
      <c r="AE46" s="361">
        <f ca="1">AVERAGE(INDIRECT("C"&amp;AB46):INDIRECT("C"&amp;(AB46+2)))</f>
        <v>2.9817199999999997</v>
      </c>
      <c r="AF46" s="361">
        <f ca="1">AVERAGE(INDIRECT("G"&amp;$AB46):INDIRECT("G"&amp;($AB46+2)))</f>
        <v>0.55974466666666667</v>
      </c>
      <c r="AG46" s="361">
        <f ca="1">AVERAGE(INDIRECT("J"&amp;$AB46):INDIRECT("J"&amp;($AB46+2)))</f>
        <v>6.4323033333333335</v>
      </c>
      <c r="AH46" s="361">
        <f ca="1">AVERAGE(INDIRECT("K"&amp;$AB46):INDIRECT("K"&amp;($AB46+2)))</f>
        <v>1.4618233333333333</v>
      </c>
      <c r="AI46" s="361">
        <f ca="1">AVERAGE(INDIRECT("Z"&amp;$AB46):INDIRECT("Z"&amp;($AB46+2)))</f>
        <v>1.9349733333333334</v>
      </c>
      <c r="AK46" t="s">
        <v>126</v>
      </c>
      <c r="AL46">
        <v>1.5903033333333332</v>
      </c>
      <c r="AM46">
        <v>0.70274633333333325</v>
      </c>
      <c r="AN46">
        <v>5.3818333333333328</v>
      </c>
      <c r="AO46">
        <v>1.5010233333333334</v>
      </c>
      <c r="AP46">
        <v>2.4568866666666667</v>
      </c>
      <c r="AR46" s="361"/>
      <c r="AS46" s="361"/>
    </row>
    <row r="47" spans="1:45" x14ac:dyDescent="0.25">
      <c r="A47" t="s">
        <v>94</v>
      </c>
      <c r="C47" s="361">
        <v>0.79510400000000003</v>
      </c>
      <c r="G47" s="361">
        <v>0.45099299999999998</v>
      </c>
      <c r="J47" s="361">
        <v>1.4721500000000001</v>
      </c>
      <c r="K47" s="361">
        <v>1.25976</v>
      </c>
      <c r="Z47" s="361">
        <v>0.61233400000000004</v>
      </c>
      <c r="AB47" s="361">
        <f t="shared" si="2"/>
        <v>166</v>
      </c>
      <c r="AC47" s="361" t="str">
        <f t="shared" ca="1" si="1"/>
        <v>BVZ-venus17.max</v>
      </c>
      <c r="AD47" s="361"/>
      <c r="AE47" s="361">
        <f ca="1">AVERAGE(INDIRECT("C"&amp;AB47):INDIRECT("C"&amp;(AB47+2)))</f>
        <v>3.0432966666666665</v>
      </c>
      <c r="AF47" s="361">
        <f ca="1">AVERAGE(INDIRECT("G"&amp;$AB47):INDIRECT("G"&amp;($AB47+2)))</f>
        <v>0.64939133333333332</v>
      </c>
      <c r="AG47" s="361">
        <f ca="1">AVERAGE(INDIRECT("J"&amp;$AB47):INDIRECT("J"&amp;($AB47+2)))</f>
        <v>5.7328000000000001</v>
      </c>
      <c r="AH47" s="361">
        <f ca="1">AVERAGE(INDIRECT("K"&amp;$AB47):INDIRECT("K"&amp;($AB47+2)))</f>
        <v>1.9091966666666667</v>
      </c>
      <c r="AI47" s="361">
        <f ca="1">AVERAGE(INDIRECT("Z"&amp;$AB47):INDIRECT("Z"&amp;($AB47+2)))</f>
        <v>1.2960333333333331</v>
      </c>
      <c r="AK47" t="s">
        <v>131</v>
      </c>
      <c r="AL47">
        <v>6.3329599999999999</v>
      </c>
      <c r="AM47">
        <v>0.92621100000000001</v>
      </c>
      <c r="AN47">
        <v>9.3298800000000011</v>
      </c>
      <c r="AO47">
        <v>2.1995800000000001</v>
      </c>
      <c r="AP47">
        <v>2.0502466666666668</v>
      </c>
      <c r="AR47" s="361"/>
      <c r="AS47" s="361"/>
    </row>
    <row r="48" spans="1:45" x14ac:dyDescent="0.25">
      <c r="A48" t="s">
        <v>94</v>
      </c>
      <c r="C48" s="361">
        <v>0.79449899999999996</v>
      </c>
      <c r="G48" s="361">
        <v>0.45084600000000002</v>
      </c>
      <c r="J48" s="361">
        <v>1.4738199999999999</v>
      </c>
      <c r="K48" s="361">
        <v>1.2570399999999999</v>
      </c>
      <c r="Z48" s="361">
        <v>0.61360099999999995</v>
      </c>
      <c r="AB48" s="361">
        <f t="shared" si="2"/>
        <v>169</v>
      </c>
      <c r="AC48" s="361" t="str">
        <f t="shared" ca="1" si="1"/>
        <v>BVZ-sawtooth9.max</v>
      </c>
      <c r="AD48" s="361"/>
      <c r="AE48" s="361">
        <f ca="1">AVERAGE(INDIRECT("C"&amp;AB48):INDIRECT("C"&amp;(AB48+2)))</f>
        <v>1.3518566666666667</v>
      </c>
      <c r="AF48" s="361">
        <f ca="1">AVERAGE(INDIRECT("G"&amp;$AB48):INDIRECT("G"&amp;($AB48+2)))</f>
        <v>0.41241733333333336</v>
      </c>
      <c r="AG48" s="361">
        <f ca="1">AVERAGE(INDIRECT("J"&amp;$AB48):INDIRECT("J"&amp;($AB48+2)))</f>
        <v>4.1630566666666668</v>
      </c>
      <c r="AH48" s="361">
        <f ca="1">AVERAGE(INDIRECT("K"&amp;$AB48):INDIRECT("K"&amp;($AB48+2)))</f>
        <v>0.93144066666666669</v>
      </c>
      <c r="AI48" s="361">
        <f ca="1">AVERAGE(INDIRECT("Z"&amp;$AB48):INDIRECT("Z"&amp;($AB48+2)))</f>
        <v>1.3930699999999998</v>
      </c>
      <c r="AK48" t="s">
        <v>133</v>
      </c>
      <c r="AL48">
        <v>1.2459800000000001</v>
      </c>
      <c r="AM48">
        <v>0.55098666666666662</v>
      </c>
      <c r="AN48">
        <v>4.5270933333333332</v>
      </c>
      <c r="AO48">
        <v>1.20103</v>
      </c>
      <c r="AP48">
        <v>2.21068</v>
      </c>
      <c r="AR48" s="361"/>
      <c r="AS48" s="361"/>
    </row>
    <row r="49" spans="1:45" x14ac:dyDescent="0.25">
      <c r="A49" t="s">
        <v>95</v>
      </c>
      <c r="C49" s="361">
        <v>2.5861299999999998</v>
      </c>
      <c r="G49" s="361">
        <v>0.35469299999999998</v>
      </c>
      <c r="J49" s="361">
        <v>2.8751000000000002</v>
      </c>
      <c r="K49" s="361">
        <v>1.1473199999999999</v>
      </c>
      <c r="Z49" s="361">
        <v>0.84486700000000003</v>
      </c>
      <c r="AB49" s="361">
        <f t="shared" si="2"/>
        <v>172</v>
      </c>
      <c r="AC49" s="361" t="str">
        <f t="shared" ca="1" si="1"/>
        <v>BVZ-venus1.max</v>
      </c>
      <c r="AD49" s="361"/>
      <c r="AE49" s="361">
        <f ca="1">AVERAGE(INDIRECT("C"&amp;AB49):INDIRECT("C"&amp;(AB49+2)))</f>
        <v>1.1272566666666668</v>
      </c>
      <c r="AF49" s="361">
        <f ca="1">AVERAGE(INDIRECT("G"&amp;$AB49):INDIRECT("G"&amp;($AB49+2)))</f>
        <v>0.84427266666666656</v>
      </c>
      <c r="AG49" s="361">
        <f ca="1">AVERAGE(INDIRECT("J"&amp;$AB49):INDIRECT("J"&amp;($AB49+2)))</f>
        <v>4.0345233333333335</v>
      </c>
      <c r="AH49" s="361">
        <f ca="1">AVERAGE(INDIRECT("K"&amp;$AB49):INDIRECT("K"&amp;($AB49+2)))</f>
        <v>1.6483266666666667</v>
      </c>
      <c r="AI49" s="361">
        <f ca="1">AVERAGE(INDIRECT("Z"&amp;$AB49):INDIRECT("Z"&amp;($AB49+2)))</f>
        <v>1.2402466666666667</v>
      </c>
      <c r="AK49" t="s">
        <v>132</v>
      </c>
      <c r="AL49">
        <v>5.0104366666666671</v>
      </c>
      <c r="AM49">
        <v>0.74233033333333331</v>
      </c>
      <c r="AN49">
        <v>7.8144766666666667</v>
      </c>
      <c r="AO49">
        <v>1.8340533333333333</v>
      </c>
      <c r="AP49">
        <v>1.4056566666666666</v>
      </c>
      <c r="AR49" s="361"/>
      <c r="AS49" s="361"/>
    </row>
    <row r="50" spans="1:45" x14ac:dyDescent="0.25">
      <c r="A50" t="s">
        <v>95</v>
      </c>
      <c r="C50" s="361">
        <v>2.5723600000000002</v>
      </c>
      <c r="G50" s="361">
        <v>0.35604999999999998</v>
      </c>
      <c r="J50" s="361">
        <v>2.7947299999999999</v>
      </c>
      <c r="K50" s="361">
        <v>1.07762</v>
      </c>
      <c r="Z50" s="361">
        <v>0.84458800000000001</v>
      </c>
      <c r="AB50" s="361">
        <f t="shared" si="2"/>
        <v>175</v>
      </c>
      <c r="AC50" s="361" t="str">
        <f t="shared" ca="1" si="1"/>
        <v>BVZ-sawtooth18.max</v>
      </c>
      <c r="AD50" s="361"/>
      <c r="AE50" s="361">
        <f ca="1">AVERAGE(INDIRECT("C"&amp;AB50):INDIRECT("C"&amp;(AB50+2)))</f>
        <v>2.9289533333333337</v>
      </c>
      <c r="AF50" s="361">
        <f ca="1">AVERAGE(INDIRECT("G"&amp;$AB50):INDIRECT("G"&amp;($AB50+2)))</f>
        <v>0.61482766666666666</v>
      </c>
      <c r="AG50" s="361">
        <f ca="1">AVERAGE(INDIRECT("J"&amp;$AB50):INDIRECT("J"&amp;($AB50+2)))</f>
        <v>5.3555066666666669</v>
      </c>
      <c r="AH50" s="361">
        <f ca="1">AVERAGE(INDIRECT("K"&amp;$AB50):INDIRECT("K"&amp;($AB50+2)))</f>
        <v>1.4467999999999999</v>
      </c>
      <c r="AI50" s="361">
        <f ca="1">AVERAGE(INDIRECT("Z"&amp;$AB50):INDIRECT("Z"&amp;($AB50+2)))</f>
        <v>1.1726433333333333</v>
      </c>
      <c r="AK50" t="s">
        <v>137</v>
      </c>
      <c r="AL50">
        <v>3.0432966666666665</v>
      </c>
      <c r="AM50">
        <v>0.64939133333333332</v>
      </c>
      <c r="AN50">
        <v>5.7328000000000001</v>
      </c>
      <c r="AO50">
        <v>1.9091966666666667</v>
      </c>
      <c r="AP50">
        <v>1.2960333333333331</v>
      </c>
    </row>
    <row r="51" spans="1:45" x14ac:dyDescent="0.25">
      <c r="A51" t="s">
        <v>95</v>
      </c>
      <c r="C51" s="361">
        <v>2.5874100000000002</v>
      </c>
      <c r="G51" s="361">
        <v>0.35436699999999999</v>
      </c>
      <c r="J51" s="361">
        <v>2.8006899999999999</v>
      </c>
      <c r="K51" s="361">
        <v>1.0729500000000001</v>
      </c>
      <c r="Z51" s="361">
        <v>0.84524699999999997</v>
      </c>
      <c r="AB51" s="361">
        <f t="shared" si="2"/>
        <v>178</v>
      </c>
      <c r="AC51" s="361" t="str">
        <f t="shared" ref="AC51:AC53" ca="1" si="3">INDIRECT("A"&amp;AB51)</f>
        <v>BVZ-sawtooth5.max</v>
      </c>
      <c r="AD51" s="361"/>
      <c r="AE51" s="361">
        <f ca="1">AVERAGE(INDIRECT("C"&amp;AB51):INDIRECT("C"&amp;(AB51+2)))</f>
        <v>3.1711799999999997</v>
      </c>
      <c r="AF51" s="361">
        <f ca="1">AVERAGE(INDIRECT("G"&amp;$AB51):INDIRECT("G"&amp;($AB51+2)))</f>
        <v>0.56920433333333331</v>
      </c>
      <c r="AG51" s="361" t="e">
        <f ca="1">AVERAGE(INDIRECT("J"&amp;$AB51):INDIRECT("J"&amp;($AB51+2)))</f>
        <v>#DIV/0!</v>
      </c>
      <c r="AH51" s="361">
        <f ca="1">AVERAGE(INDIRECT("K"&amp;$AB51):INDIRECT("K"&amp;($AB51+2)))</f>
        <v>1.2478033333333334</v>
      </c>
      <c r="AI51" s="361">
        <f ca="1">AVERAGE(INDIRECT("Z"&amp;$AB51):INDIRECT("Z"&amp;($AB51+2)))</f>
        <v>1.4471566666666664</v>
      </c>
      <c r="AK51" t="s">
        <v>106</v>
      </c>
      <c r="AL51">
        <v>0.25112866666666661</v>
      </c>
      <c r="AM51">
        <v>0.177902</v>
      </c>
      <c r="AN51">
        <v>0.7825333333333333</v>
      </c>
      <c r="AO51">
        <v>0.50866400000000001</v>
      </c>
      <c r="AP51">
        <v>0.85529866666666665</v>
      </c>
    </row>
    <row r="52" spans="1:45" x14ac:dyDescent="0.25">
      <c r="A52" t="s">
        <v>96</v>
      </c>
      <c r="C52" s="361">
        <v>2.391</v>
      </c>
      <c r="G52" s="361">
        <v>0.39275399999999999</v>
      </c>
      <c r="J52" s="361">
        <v>3.0607099999999998</v>
      </c>
      <c r="K52" s="361">
        <v>1.1032599999999999</v>
      </c>
      <c r="Z52" s="361">
        <v>0.73587999999999998</v>
      </c>
      <c r="AB52" s="361">
        <f t="shared" si="2"/>
        <v>181</v>
      </c>
      <c r="AC52" s="361" t="str">
        <f t="shared" ca="1" si="3"/>
        <v>BVZ-sawtooth3.max</v>
      </c>
      <c r="AD52" s="361"/>
      <c r="AE52" s="361">
        <f ca="1">AVERAGE(INDIRECT("C"&amp;AB52):INDIRECT("C"&amp;(AB52+2)))</f>
        <v>5.8248066666666665</v>
      </c>
      <c r="AF52" s="361">
        <f ca="1">AVERAGE(INDIRECT("G"&amp;$AB52):INDIRECT("G"&amp;($AB52+2)))</f>
        <v>0.64001766666666671</v>
      </c>
      <c r="AG52" s="361" t="e">
        <f ca="1">AVERAGE(INDIRECT("J"&amp;$AB52):INDIRECT("J"&amp;($AB52+2)))</f>
        <v>#DIV/0!</v>
      </c>
      <c r="AH52" s="361">
        <f ca="1">AVERAGE(INDIRECT("K"&amp;$AB52):INDIRECT("K"&amp;($AB52+2)))</f>
        <v>1.7599333333333333</v>
      </c>
      <c r="AI52" s="361">
        <f ca="1">AVERAGE(INDIRECT("Z"&amp;$AB52):INDIRECT("Z"&amp;($AB52+2)))</f>
        <v>2.0150166666666665</v>
      </c>
      <c r="AK52" t="s">
        <v>90</v>
      </c>
      <c r="AL52">
        <v>0.14099366666666666</v>
      </c>
      <c r="AM52">
        <v>0.12262000000000001</v>
      </c>
      <c r="AN52">
        <v>0.42346</v>
      </c>
      <c r="AO52">
        <v>0.25666099999999997</v>
      </c>
      <c r="AP52">
        <v>0.53978166666666672</v>
      </c>
    </row>
    <row r="53" spans="1:45" x14ac:dyDescent="0.25">
      <c r="A53" t="s">
        <v>96</v>
      </c>
      <c r="C53" s="361">
        <v>2.3951799999999999</v>
      </c>
      <c r="G53" s="361">
        <v>0.39534200000000003</v>
      </c>
      <c r="J53" s="361">
        <v>2.98658</v>
      </c>
      <c r="K53" s="361">
        <v>1.03213</v>
      </c>
      <c r="Z53" s="361">
        <v>0.73530399999999996</v>
      </c>
      <c r="AB53" s="361">
        <f t="shared" si="2"/>
        <v>184</v>
      </c>
      <c r="AC53" s="361" t="str">
        <f t="shared" ca="1" si="3"/>
        <v>BVZ-sawtooth19.max</v>
      </c>
      <c r="AD53" s="361"/>
      <c r="AE53" s="361">
        <f ca="1">AVERAGE(INDIRECT("C"&amp;AB53):INDIRECT("C"&amp;(AB53+2)))</f>
        <v>0.61736899999999995</v>
      </c>
      <c r="AF53" s="361">
        <f ca="1">AVERAGE(INDIRECT("G"&amp;$AB53):INDIRECT("G"&amp;($AB53+2)))</f>
        <v>0.68455333333333324</v>
      </c>
      <c r="AG53" s="361" t="e">
        <f ca="1">AVERAGE(INDIRECT("J"&amp;$AB53):INDIRECT("J"&amp;($AB53+2)))</f>
        <v>#DIV/0!</v>
      </c>
      <c r="AH53" s="361">
        <f ca="1">AVERAGE(INDIRECT("K"&amp;$AB53):INDIRECT("K"&amp;($AB53+2)))</f>
        <v>1.6537166666666667</v>
      </c>
      <c r="AI53" s="361">
        <f ca="1">AVERAGE(INDIRECT("Z"&amp;$AB53):INDIRECT("Z"&amp;($AB53+2)))</f>
        <v>1.0730286666666669</v>
      </c>
      <c r="AK53" t="s">
        <v>121</v>
      </c>
      <c r="AL53">
        <v>0.21642066666666668</v>
      </c>
      <c r="AM53">
        <v>0.18119666666666667</v>
      </c>
      <c r="AN53">
        <v>0.70697766666666662</v>
      </c>
      <c r="AO53">
        <v>0.43053933333333338</v>
      </c>
      <c r="AP53">
        <v>0.839086</v>
      </c>
    </row>
    <row r="54" spans="1:45" x14ac:dyDescent="0.25">
      <c r="A54" t="s">
        <v>96</v>
      </c>
      <c r="C54" s="361">
        <v>2.3899699999999999</v>
      </c>
      <c r="G54" s="361">
        <v>0.39521699999999998</v>
      </c>
      <c r="J54" s="361">
        <v>2.9869699999999999</v>
      </c>
      <c r="K54" s="361">
        <v>1.0317099999999999</v>
      </c>
      <c r="Z54" s="361">
        <v>0.736904</v>
      </c>
      <c r="AB54" s="361">
        <f t="shared" si="2"/>
        <v>187</v>
      </c>
      <c r="AC54" s="361" t="str">
        <f t="shared" ref="AC54:AC60" ca="1" si="4">INDIRECT("A"&amp;AB54)</f>
        <v>BVZ-venus18.max</v>
      </c>
      <c r="AD54" s="361"/>
      <c r="AE54" s="361">
        <f ca="1">AVERAGE(INDIRECT("C"&amp;AB54):INDIRECT("C"&amp;(AB54+2)))</f>
        <v>2.3149733333333331</v>
      </c>
      <c r="AF54" s="361">
        <f ca="1">AVERAGE(INDIRECT("G"&amp;$AB54):INDIRECT("G"&amp;($AB54+2)))</f>
        <v>0.71479333333333328</v>
      </c>
      <c r="AG54" s="361" t="e">
        <f ca="1">AVERAGE(INDIRECT("J"&amp;$AB54):INDIRECT("J"&amp;($AB54+2)))</f>
        <v>#DIV/0!</v>
      </c>
      <c r="AH54" s="361">
        <f ca="1">AVERAGE(INDIRECT("K"&amp;$AB54):INDIRECT("K"&amp;($AB54+2)))</f>
        <v>1.6191500000000001</v>
      </c>
      <c r="AI54" s="361" t="e">
        <f ca="1">AVERAGE(INDIRECT("Z"&amp;$AB54):INDIRECT("Z"&amp;($AB54+2)))</f>
        <v>#DIV/0!</v>
      </c>
    </row>
    <row r="55" spans="1:45" x14ac:dyDescent="0.25">
      <c r="A55" t="s">
        <v>97</v>
      </c>
      <c r="C55" s="361">
        <v>1.2600800000000001</v>
      </c>
      <c r="G55" s="361">
        <v>0.30249700000000002</v>
      </c>
      <c r="J55" s="361">
        <v>2.8254199999999998</v>
      </c>
      <c r="K55" s="361">
        <v>0.69803700000000002</v>
      </c>
      <c r="Z55" s="361">
        <v>1.0692299999999999</v>
      </c>
      <c r="AB55" s="361">
        <f t="shared" si="2"/>
        <v>190</v>
      </c>
      <c r="AC55" s="361" t="str">
        <f t="shared" ca="1" si="4"/>
        <v>BVZ-venus0.max</v>
      </c>
      <c r="AD55" s="361"/>
      <c r="AE55" s="361">
        <f ca="1">AVERAGE(INDIRECT("C"&amp;AB55):INDIRECT("C"&amp;(AB55+2)))</f>
        <v>2.1232966666666666</v>
      </c>
      <c r="AF55" s="361">
        <f ca="1">AVERAGE(INDIRECT("G"&amp;$AB55):INDIRECT("G"&amp;($AB55+2)))</f>
        <v>0.78664366666666663</v>
      </c>
      <c r="AG55" s="361" t="e">
        <f ca="1">AVERAGE(INDIRECT("J"&amp;$AB55):INDIRECT("J"&amp;($AB55+2)))</f>
        <v>#DIV/0!</v>
      </c>
      <c r="AH55" s="361">
        <f ca="1">AVERAGE(INDIRECT("K"&amp;$AB55):INDIRECT("K"&amp;($AB55+2)))</f>
        <v>1.8207500000000001</v>
      </c>
      <c r="AI55" s="361" t="e">
        <f ca="1">AVERAGE(INDIRECT("Z"&amp;$AB55):INDIRECT("Z"&amp;($AB55+2)))</f>
        <v>#DIV/0!</v>
      </c>
    </row>
    <row r="56" spans="1:45" x14ac:dyDescent="0.25">
      <c r="A56" t="s">
        <v>97</v>
      </c>
      <c r="C56" s="361">
        <v>1.25637</v>
      </c>
      <c r="G56" s="361">
        <v>0.302537</v>
      </c>
      <c r="J56" s="361">
        <v>2.7582499999999999</v>
      </c>
      <c r="K56" s="361">
        <v>0.63752600000000004</v>
      </c>
      <c r="Z56" s="361">
        <v>1.06793</v>
      </c>
      <c r="AB56" s="361">
        <f t="shared" si="2"/>
        <v>193</v>
      </c>
      <c r="AC56" s="361" t="str">
        <f t="shared" ca="1" si="4"/>
        <v>BVZ-sawtooth1.max</v>
      </c>
      <c r="AD56" s="361"/>
      <c r="AE56" s="361">
        <f ca="1">AVERAGE(INDIRECT("C"&amp;AB56):INDIRECT("C"&amp;(AB56+2)))</f>
        <v>1.19404</v>
      </c>
      <c r="AF56" s="361">
        <f ca="1">AVERAGE(INDIRECT("G"&amp;$AB56):INDIRECT("G"&amp;($AB56+2)))</f>
        <v>0.70678666666666679</v>
      </c>
      <c r="AG56" s="361" t="e">
        <f ca="1">AVERAGE(INDIRECT("J"&amp;$AB56):INDIRECT("J"&amp;($AB56+2)))</f>
        <v>#DIV/0!</v>
      </c>
      <c r="AH56" s="361">
        <f ca="1">AVERAGE(INDIRECT("K"&amp;$AB56):INDIRECT("K"&amp;($AB56+2)))</f>
        <v>1.6032499999999998</v>
      </c>
      <c r="AI56" s="361" t="e">
        <f ca="1">AVERAGE(INDIRECT("Z"&amp;$AB56):INDIRECT("Z"&amp;($AB56+2)))</f>
        <v>#DIV/0!</v>
      </c>
    </row>
    <row r="57" spans="1:45" x14ac:dyDescent="0.25">
      <c r="A57" t="s">
        <v>97</v>
      </c>
      <c r="C57" s="361">
        <v>1.2617700000000001</v>
      </c>
      <c r="G57" s="361">
        <v>0.30183599999999999</v>
      </c>
      <c r="J57" s="361">
        <v>2.75515</v>
      </c>
      <c r="K57" s="361">
        <v>0.63659900000000003</v>
      </c>
      <c r="Z57" s="361">
        <v>1.0690200000000001</v>
      </c>
      <c r="AB57" s="361">
        <f t="shared" si="2"/>
        <v>196</v>
      </c>
      <c r="AC57" s="361" t="str">
        <f t="shared" ca="1" si="4"/>
        <v>BVZ-sawtooth2.max</v>
      </c>
      <c r="AD57" s="361"/>
      <c r="AE57" s="361">
        <f ca="1">AVERAGE(INDIRECT("C"&amp;AB57):INDIRECT("C"&amp;(AB57+2)))</f>
        <v>1.4981499999999999</v>
      </c>
      <c r="AF57" s="361">
        <f ca="1">AVERAGE(INDIRECT("G"&amp;$AB57):INDIRECT("G"&amp;($AB57+2)))</f>
        <v>0.69796699999999989</v>
      </c>
      <c r="AG57" s="361" t="e">
        <f ca="1">AVERAGE(INDIRECT("J"&amp;$AB57):INDIRECT("J"&amp;($AB57+2)))</f>
        <v>#DIV/0!</v>
      </c>
      <c r="AH57" s="361">
        <f ca="1">AVERAGE(INDIRECT("K"&amp;$AB57):INDIRECT("K"&amp;($AB57+2)))</f>
        <v>1.5082666666666666</v>
      </c>
      <c r="AI57" s="361" t="e">
        <f ca="1">AVERAGE(INDIRECT("Z"&amp;$AB57):INDIRECT("Z"&amp;($AB57+2)))</f>
        <v>#DIV/0!</v>
      </c>
    </row>
    <row r="58" spans="1:45" x14ac:dyDescent="0.25">
      <c r="A58" t="s">
        <v>98</v>
      </c>
      <c r="C58" s="361">
        <v>0.85486899999999999</v>
      </c>
      <c r="G58" s="361">
        <v>0.36026399999999997</v>
      </c>
      <c r="J58" s="361">
        <v>2.3689499999999999</v>
      </c>
      <c r="K58" s="361">
        <v>0.96559600000000001</v>
      </c>
      <c r="Z58" s="361">
        <v>0.66315599999999997</v>
      </c>
      <c r="AB58" s="361">
        <f t="shared" si="2"/>
        <v>199</v>
      </c>
      <c r="AC58" s="361" t="str">
        <f t="shared" ca="1" si="4"/>
        <v>BVZ-sawtooth0.max</v>
      </c>
      <c r="AD58" s="361"/>
      <c r="AE58" s="361">
        <f ca="1">AVERAGE(INDIRECT("C"&amp;AB58):INDIRECT("C"&amp;(AB58+2)))</f>
        <v>1.26576</v>
      </c>
      <c r="AF58" s="361">
        <f ca="1">AVERAGE(INDIRECT("G"&amp;$AB58):INDIRECT("G"&amp;($AB58+2)))</f>
        <v>0.61714033333333329</v>
      </c>
      <c r="AG58" s="361" t="e">
        <f ca="1">AVERAGE(INDIRECT("J"&amp;$AB58):INDIRECT("J"&amp;($AB58+2)))</f>
        <v>#DIV/0!</v>
      </c>
      <c r="AH58" s="361">
        <f ca="1">AVERAGE(INDIRECT("K"&amp;$AB58):INDIRECT("K"&amp;($AB58+2)))</f>
        <v>1.5470433333333331</v>
      </c>
      <c r="AI58" s="361" t="e">
        <f ca="1">AVERAGE(INDIRECT("Z"&amp;$AB58):INDIRECT("Z"&amp;($AB58+2)))</f>
        <v>#DIV/0!</v>
      </c>
    </row>
    <row r="59" spans="1:45" x14ac:dyDescent="0.25">
      <c r="A59" t="s">
        <v>98</v>
      </c>
      <c r="C59" s="361">
        <v>0.85719999999999996</v>
      </c>
      <c r="G59" s="361">
        <v>0.35597000000000001</v>
      </c>
      <c r="J59" s="361">
        <v>2.3083300000000002</v>
      </c>
      <c r="K59" s="361">
        <v>0.90173999999999999</v>
      </c>
      <c r="Z59" s="361">
        <v>0.66301500000000002</v>
      </c>
      <c r="AB59" s="361">
        <f t="shared" si="2"/>
        <v>202</v>
      </c>
      <c r="AC59" s="361" t="str">
        <f t="shared" ca="1" si="4"/>
        <v>BVZ-venus20.max</v>
      </c>
      <c r="AD59" s="361"/>
      <c r="AE59" s="361">
        <f ca="1">AVERAGE(INDIRECT("C"&amp;AB59):INDIRECT("C"&amp;(AB59+2)))</f>
        <v>0.91307300000000013</v>
      </c>
      <c r="AF59" s="361">
        <f ca="1">AVERAGE(INDIRECT("G"&amp;$AB59):INDIRECT("G"&amp;($AB59+2)))</f>
        <v>0.63187066666666658</v>
      </c>
      <c r="AG59" s="361" t="e">
        <f ca="1">AVERAGE(INDIRECT("J"&amp;$AB59):INDIRECT("J"&amp;($AB59+2)))</f>
        <v>#DIV/0!</v>
      </c>
      <c r="AH59" s="361">
        <f ca="1">AVERAGE(INDIRECT("K"&amp;$AB59):INDIRECT("K"&amp;($AB59+2)))</f>
        <v>1.7140433333333334</v>
      </c>
      <c r="AI59" s="361" t="e">
        <f ca="1">AVERAGE(INDIRECT("Z"&amp;$AB59):INDIRECT("Z"&amp;($AB59+2)))</f>
        <v>#DIV/0!</v>
      </c>
    </row>
    <row r="60" spans="1:45" x14ac:dyDescent="0.25">
      <c r="A60" t="s">
        <v>98</v>
      </c>
      <c r="C60" s="361">
        <v>0.85675999999999997</v>
      </c>
      <c r="G60" s="361">
        <v>0.35556199999999999</v>
      </c>
      <c r="J60" s="361">
        <v>2.30748</v>
      </c>
      <c r="K60" s="361">
        <v>0.89747900000000003</v>
      </c>
      <c r="Z60" s="361">
        <v>0.66791500000000004</v>
      </c>
      <c r="AB60" s="361">
        <f t="shared" si="2"/>
        <v>205</v>
      </c>
      <c r="AC60" s="361" t="str">
        <f t="shared" ca="1" si="4"/>
        <v>BVZ-venus21.max</v>
      </c>
      <c r="AD60" s="361"/>
      <c r="AE60" s="361">
        <f ca="1">AVERAGE(INDIRECT("C"&amp;AB60):INDIRECT("C"&amp;(AB60+2)))</f>
        <v>0.69203666666666663</v>
      </c>
      <c r="AF60" s="361">
        <f ca="1">AVERAGE(INDIRECT("G"&amp;$AB60):INDIRECT("G"&amp;($AB60+2)))</f>
        <v>0.88116499999999987</v>
      </c>
      <c r="AG60" s="361" t="e">
        <f ca="1">AVERAGE(INDIRECT("J"&amp;$AB60):INDIRECT("J"&amp;($AB60+2)))</f>
        <v>#DIV/0!</v>
      </c>
      <c r="AH60" s="361">
        <f ca="1">AVERAGE(INDIRECT("K"&amp;$AB60):INDIRECT("K"&amp;($AB60+2)))</f>
        <v>1.7552633333333334</v>
      </c>
      <c r="AI60" s="361" t="e">
        <f ca="1">AVERAGE(INDIRECT("Z"&amp;$AB60):INDIRECT("Z"&amp;($AB60+2)))</f>
        <v>#DIV/0!</v>
      </c>
    </row>
    <row r="61" spans="1:45" x14ac:dyDescent="0.25">
      <c r="A61" t="s">
        <v>99</v>
      </c>
      <c r="C61" s="361">
        <v>2.4216000000000002</v>
      </c>
      <c r="G61" s="361">
        <v>0.52258199999999999</v>
      </c>
      <c r="J61" s="361">
        <v>4.3465299999999996</v>
      </c>
      <c r="K61" s="361">
        <v>1.10137</v>
      </c>
      <c r="Z61" s="361">
        <v>1.45584</v>
      </c>
      <c r="AB61" s="361"/>
      <c r="AC61" s="361"/>
      <c r="AD61" s="361"/>
      <c r="AE61" s="361"/>
      <c r="AF61" s="361"/>
      <c r="AG61" s="361"/>
      <c r="AH61" s="361"/>
      <c r="AI61" s="361"/>
      <c r="AK61" s="361"/>
      <c r="AL61" s="361" t="s">
        <v>81</v>
      </c>
    </row>
    <row r="62" spans="1:45" x14ac:dyDescent="0.25">
      <c r="A62" t="s">
        <v>99</v>
      </c>
      <c r="C62" s="361">
        <v>2.4340799999999998</v>
      </c>
      <c r="G62" s="361">
        <v>0.52327199999999996</v>
      </c>
      <c r="J62" s="361">
        <v>4.3007499999999999</v>
      </c>
      <c r="K62" s="361">
        <v>1.0352300000000001</v>
      </c>
      <c r="Z62" s="361">
        <v>1.4571499999999999</v>
      </c>
      <c r="AB62" s="361"/>
      <c r="AC62" s="361"/>
      <c r="AD62" s="361"/>
      <c r="AE62" s="361"/>
      <c r="AF62" s="361"/>
      <c r="AG62" s="361"/>
      <c r="AH62" s="361"/>
      <c r="AI62" s="361"/>
      <c r="AK62" s="361" t="s">
        <v>230</v>
      </c>
      <c r="AL62" s="361">
        <v>2.0150166666666665</v>
      </c>
    </row>
    <row r="63" spans="1:45" x14ac:dyDescent="0.25">
      <c r="A63" t="s">
        <v>99</v>
      </c>
      <c r="C63" s="361">
        <v>2.4558300000000002</v>
      </c>
      <c r="G63" s="361">
        <v>0.52416700000000005</v>
      </c>
      <c r="J63" s="361">
        <v>4.2857000000000003</v>
      </c>
      <c r="K63" s="361">
        <v>1.03407</v>
      </c>
      <c r="Z63" s="361">
        <v>1.4580500000000001</v>
      </c>
      <c r="AB63" s="361"/>
      <c r="AC63" s="361"/>
      <c r="AD63" s="361"/>
      <c r="AE63" s="361"/>
      <c r="AF63" s="361"/>
      <c r="AG63" s="361"/>
      <c r="AH63" s="361"/>
      <c r="AI63" s="361"/>
      <c r="AK63" s="361" t="s">
        <v>215</v>
      </c>
      <c r="AL63" s="361">
        <v>1.2725433333333334</v>
      </c>
    </row>
    <row r="64" spans="1:45" x14ac:dyDescent="0.25">
      <c r="A64" t="s">
        <v>100</v>
      </c>
      <c r="C64" s="361">
        <v>2.2794599999999998</v>
      </c>
      <c r="G64" s="361">
        <v>0.34612300000000001</v>
      </c>
      <c r="J64" s="361">
        <v>2.69415</v>
      </c>
      <c r="K64" s="361">
        <v>0.95105499999999998</v>
      </c>
      <c r="Z64" s="361">
        <v>0.78920100000000004</v>
      </c>
      <c r="AB64" s="361"/>
      <c r="AC64" s="361"/>
      <c r="AD64" s="361"/>
      <c r="AE64" s="361"/>
      <c r="AF64" s="361"/>
      <c r="AG64" s="361"/>
      <c r="AH64" s="361"/>
      <c r="AI64" s="361"/>
      <c r="AK64" s="361" t="s">
        <v>229</v>
      </c>
      <c r="AL64" s="361">
        <v>1.4471566666666664</v>
      </c>
    </row>
    <row r="65" spans="1:38" x14ac:dyDescent="0.25">
      <c r="A65" t="s">
        <v>100</v>
      </c>
      <c r="C65" s="361">
        <v>2.2859500000000001</v>
      </c>
      <c r="G65" s="361">
        <v>0.34619</v>
      </c>
      <c r="J65" s="361">
        <v>2.6305299999999998</v>
      </c>
      <c r="K65" s="361">
        <v>0.88667899999999999</v>
      </c>
      <c r="Z65" s="361">
        <v>0.79044400000000004</v>
      </c>
      <c r="AB65" s="361"/>
      <c r="AC65" s="361"/>
      <c r="AD65" s="361"/>
      <c r="AE65" s="361"/>
      <c r="AF65" s="361"/>
      <c r="AG65" s="361"/>
      <c r="AH65" s="361"/>
      <c r="AI65" s="361"/>
      <c r="AK65" s="361" t="s">
        <v>216</v>
      </c>
      <c r="AL65" s="361">
        <v>1.23261</v>
      </c>
    </row>
    <row r="66" spans="1:38" x14ac:dyDescent="0.25">
      <c r="A66" t="s">
        <v>100</v>
      </c>
      <c r="C66" s="361">
        <v>2.2795800000000002</v>
      </c>
      <c r="G66" s="361">
        <v>0.345744</v>
      </c>
      <c r="J66" s="361">
        <v>2.6177100000000002</v>
      </c>
      <c r="K66" s="361">
        <v>0.88291900000000001</v>
      </c>
      <c r="Z66" s="361">
        <v>0.79007799999999995</v>
      </c>
      <c r="AB66" s="361"/>
      <c r="AC66" s="361"/>
      <c r="AD66" s="361"/>
      <c r="AE66" s="361"/>
      <c r="AF66" s="361"/>
      <c r="AG66" s="361"/>
      <c r="AH66" s="361"/>
      <c r="AI66" s="361"/>
      <c r="AK66" s="361" t="s">
        <v>217</v>
      </c>
      <c r="AL66" s="361">
        <v>1.43546</v>
      </c>
    </row>
    <row r="67" spans="1:38" x14ac:dyDescent="0.25">
      <c r="A67" t="s">
        <v>101</v>
      </c>
      <c r="C67" s="361">
        <v>1.13028</v>
      </c>
      <c r="G67" s="361">
        <v>0.35657699999999998</v>
      </c>
      <c r="J67" s="361">
        <v>2.0283600000000002</v>
      </c>
      <c r="K67" s="361">
        <v>0.88222900000000004</v>
      </c>
      <c r="Z67" s="361">
        <v>0.68423400000000001</v>
      </c>
      <c r="AB67" s="361"/>
      <c r="AC67" s="361"/>
      <c r="AD67" s="361"/>
      <c r="AE67" s="361"/>
      <c r="AF67" s="361"/>
      <c r="AG67" s="361"/>
      <c r="AH67" s="361"/>
      <c r="AI67" s="361"/>
      <c r="AK67" s="361" t="s">
        <v>218</v>
      </c>
      <c r="AL67" s="361">
        <v>1.6575300000000002</v>
      </c>
    </row>
    <row r="68" spans="1:38" x14ac:dyDescent="0.25">
      <c r="A68" t="s">
        <v>101</v>
      </c>
      <c r="C68" s="361">
        <v>1.1308100000000001</v>
      </c>
      <c r="G68" s="361">
        <v>0.35701500000000003</v>
      </c>
      <c r="J68" s="361">
        <v>1.96228</v>
      </c>
      <c r="K68" s="361">
        <v>0.81651399999999996</v>
      </c>
      <c r="Z68" s="361">
        <v>0.68479900000000005</v>
      </c>
      <c r="AB68" s="361"/>
      <c r="AC68" s="361"/>
      <c r="AD68" s="361"/>
      <c r="AE68" s="361"/>
      <c r="AF68" s="361"/>
      <c r="AG68" s="361"/>
      <c r="AH68" s="361"/>
      <c r="AI68" s="361"/>
      <c r="AK68" s="361" t="s">
        <v>219</v>
      </c>
      <c r="AL68" s="361">
        <v>1.3930699999999998</v>
      </c>
    </row>
    <row r="69" spans="1:38" x14ac:dyDescent="0.25">
      <c r="A69" t="s">
        <v>101</v>
      </c>
      <c r="C69" s="361">
        <v>1.13117</v>
      </c>
      <c r="G69" s="361">
        <v>0.35669000000000001</v>
      </c>
      <c r="J69" s="361">
        <v>1.9568300000000001</v>
      </c>
      <c r="K69" s="361">
        <v>0.81525499999999995</v>
      </c>
      <c r="Z69" s="361">
        <v>0.68512799999999996</v>
      </c>
      <c r="AB69" s="361"/>
      <c r="AC69" s="361"/>
      <c r="AD69" s="361"/>
      <c r="AE69" s="361"/>
      <c r="AF69" s="361"/>
      <c r="AG69" s="361"/>
      <c r="AH69" s="361"/>
      <c r="AI69" s="361"/>
      <c r="AK69" s="361" t="s">
        <v>116</v>
      </c>
      <c r="AL69" s="361">
        <v>1.32683</v>
      </c>
    </row>
    <row r="70" spans="1:38" x14ac:dyDescent="0.25">
      <c r="A70" t="s">
        <v>102</v>
      </c>
      <c r="C70" s="361">
        <v>0.604321</v>
      </c>
      <c r="G70" s="361">
        <v>0.247367</v>
      </c>
      <c r="J70" s="361">
        <v>1.80162</v>
      </c>
      <c r="K70" s="361">
        <v>0.54928999999999994</v>
      </c>
      <c r="Z70" s="361">
        <v>1.04556</v>
      </c>
      <c r="AB70" s="361"/>
      <c r="AC70" s="361"/>
      <c r="AD70" s="361"/>
      <c r="AE70" s="361"/>
      <c r="AF70" s="361"/>
      <c r="AG70" s="361"/>
      <c r="AH70" s="361"/>
      <c r="AI70" s="361"/>
      <c r="AK70" s="361" t="s">
        <v>111</v>
      </c>
      <c r="AL70" s="361">
        <v>1.0824333333333331</v>
      </c>
    </row>
    <row r="71" spans="1:38" x14ac:dyDescent="0.25">
      <c r="A71" t="s">
        <v>102</v>
      </c>
      <c r="C71" s="361">
        <v>0.60537399999999997</v>
      </c>
      <c r="G71" s="361">
        <v>0.24629799999999999</v>
      </c>
      <c r="J71" s="361">
        <v>1.7336400000000001</v>
      </c>
      <c r="K71" s="361">
        <v>0.48177999999999999</v>
      </c>
      <c r="Z71" s="361">
        <v>1.04573</v>
      </c>
      <c r="AB71" s="361"/>
      <c r="AC71" s="361"/>
      <c r="AD71" s="361"/>
      <c r="AE71" s="361"/>
      <c r="AF71" s="361"/>
      <c r="AG71" s="361"/>
      <c r="AH71" s="361"/>
      <c r="AI71" s="361"/>
      <c r="AK71" s="361" t="s">
        <v>110</v>
      </c>
      <c r="AL71" s="361">
        <v>1.1502166666666664</v>
      </c>
    </row>
    <row r="72" spans="1:38" x14ac:dyDescent="0.25">
      <c r="A72" t="s">
        <v>102</v>
      </c>
      <c r="C72" s="361">
        <v>0.60427699999999995</v>
      </c>
      <c r="G72" s="361">
        <v>0.248059</v>
      </c>
      <c r="J72" s="361">
        <v>1.73647</v>
      </c>
      <c r="K72" s="361">
        <v>0.48267199999999999</v>
      </c>
      <c r="Z72" s="361">
        <v>1.0453399999999999</v>
      </c>
      <c r="AB72" s="361"/>
      <c r="AC72" s="361"/>
      <c r="AD72" s="361"/>
      <c r="AE72" s="361"/>
      <c r="AF72" s="361"/>
      <c r="AG72" s="361"/>
      <c r="AH72" s="361"/>
      <c r="AI72" s="361"/>
      <c r="AK72" s="361" t="s">
        <v>117</v>
      </c>
      <c r="AL72" s="361">
        <v>1.8072833333333334</v>
      </c>
    </row>
    <row r="73" spans="1:38" x14ac:dyDescent="0.25">
      <c r="A73" t="s">
        <v>103</v>
      </c>
      <c r="C73" s="361">
        <v>0.34423500000000001</v>
      </c>
      <c r="G73" s="361">
        <v>0.359707</v>
      </c>
      <c r="J73" s="361">
        <v>1.2903100000000001</v>
      </c>
      <c r="K73" s="361">
        <v>1.26806</v>
      </c>
      <c r="Z73" s="361">
        <v>0.55981999999999998</v>
      </c>
      <c r="AB73" s="361"/>
      <c r="AC73" s="361"/>
      <c r="AD73" s="361"/>
      <c r="AE73" s="361"/>
      <c r="AF73" s="361"/>
      <c r="AG73" s="361"/>
      <c r="AH73" s="361"/>
      <c r="AI73" s="361"/>
      <c r="AK73" s="361" t="s">
        <v>108</v>
      </c>
      <c r="AL73" s="361">
        <v>1.4099166666666667</v>
      </c>
    </row>
    <row r="74" spans="1:38" x14ac:dyDescent="0.25">
      <c r="A74" t="s">
        <v>103</v>
      </c>
      <c r="C74" s="361">
        <v>0.34424500000000002</v>
      </c>
      <c r="G74" s="361">
        <v>0.35816999999999999</v>
      </c>
      <c r="J74" s="361">
        <v>1.22109</v>
      </c>
      <c r="K74" s="361">
        <v>1.20143</v>
      </c>
      <c r="Z74" s="361">
        <v>0.55928999999999995</v>
      </c>
      <c r="AB74" s="361"/>
      <c r="AC74" s="361"/>
      <c r="AD74" s="361"/>
      <c r="AE74" s="361"/>
      <c r="AF74" s="361"/>
      <c r="AG74" s="361"/>
      <c r="AH74" s="361"/>
      <c r="AI74" s="361"/>
      <c r="AK74" s="361" t="s">
        <v>115</v>
      </c>
      <c r="AL74" s="361">
        <v>1.3692799999999998</v>
      </c>
    </row>
    <row r="75" spans="1:38" x14ac:dyDescent="0.25">
      <c r="A75" t="s">
        <v>103</v>
      </c>
      <c r="C75" s="361">
        <v>0.34331499999999998</v>
      </c>
      <c r="G75" s="361">
        <v>0.35685800000000001</v>
      </c>
      <c r="J75" s="361">
        <v>1.21984</v>
      </c>
      <c r="K75" s="361">
        <v>1.2077800000000001</v>
      </c>
      <c r="Z75" s="361">
        <v>0.55806299999999998</v>
      </c>
      <c r="AB75" s="361"/>
      <c r="AC75" s="361"/>
      <c r="AD75" s="361"/>
      <c r="AE75" s="361"/>
      <c r="AF75" s="361"/>
      <c r="AG75" s="361"/>
      <c r="AH75" s="361"/>
      <c r="AI75" s="361"/>
      <c r="AK75" s="361" t="s">
        <v>109</v>
      </c>
      <c r="AL75" s="361">
        <v>1.6969900000000002</v>
      </c>
    </row>
    <row r="76" spans="1:38" x14ac:dyDescent="0.25">
      <c r="A76" t="s">
        <v>104</v>
      </c>
      <c r="C76" s="361">
        <v>2.1302599999999998</v>
      </c>
      <c r="G76" s="361">
        <v>0.395451</v>
      </c>
      <c r="J76" s="361">
        <v>3.6868300000000001</v>
      </c>
      <c r="K76" s="361">
        <v>1.0366299999999999</v>
      </c>
      <c r="Z76" s="361">
        <v>1.3636200000000001</v>
      </c>
      <c r="AB76" s="361"/>
      <c r="AC76" s="361"/>
      <c r="AD76" s="361"/>
      <c r="AE76" s="361"/>
      <c r="AF76" s="361"/>
      <c r="AG76" s="361"/>
      <c r="AH76" s="361"/>
      <c r="AI76" s="361"/>
      <c r="AK76" s="361" t="s">
        <v>119</v>
      </c>
      <c r="AL76" s="361">
        <v>1.1726433333333333</v>
      </c>
    </row>
    <row r="77" spans="1:38" x14ac:dyDescent="0.25">
      <c r="A77" t="s">
        <v>104</v>
      </c>
      <c r="C77" s="361">
        <v>2.137</v>
      </c>
      <c r="G77" s="361">
        <v>0.39694600000000002</v>
      </c>
      <c r="J77" s="361">
        <v>3.60806</v>
      </c>
      <c r="K77" s="361">
        <v>0.97423599999999999</v>
      </c>
      <c r="Z77" s="361">
        <v>1.36206</v>
      </c>
      <c r="AB77" s="361"/>
      <c r="AC77" s="361"/>
      <c r="AD77" s="361"/>
      <c r="AE77" s="361"/>
      <c r="AF77" s="361"/>
      <c r="AG77" s="361"/>
      <c r="AH77" s="361"/>
      <c r="AI77" s="361"/>
      <c r="AK77" s="361" t="s">
        <v>140</v>
      </c>
      <c r="AL77" s="361">
        <v>1.0730286666666669</v>
      </c>
    </row>
    <row r="78" spans="1:38" x14ac:dyDescent="0.25">
      <c r="A78" t="s">
        <v>104</v>
      </c>
      <c r="C78" s="361">
        <v>2.1268699999999998</v>
      </c>
      <c r="G78" s="361">
        <v>0.40238299999999999</v>
      </c>
      <c r="J78" s="361">
        <v>3.6117699999999999</v>
      </c>
      <c r="K78" s="361">
        <v>0.97006999999999999</v>
      </c>
      <c r="Z78" s="361">
        <v>1.3647100000000001</v>
      </c>
      <c r="AB78" s="361"/>
      <c r="AC78" s="361"/>
      <c r="AD78" s="361"/>
      <c r="AE78" s="361"/>
      <c r="AF78" s="361"/>
      <c r="AG78" s="361"/>
      <c r="AH78" s="361"/>
      <c r="AI78" s="361"/>
      <c r="AK78" s="361" t="s">
        <v>205</v>
      </c>
      <c r="AL78" s="361">
        <v>0.78990766666666667</v>
      </c>
    </row>
    <row r="79" spans="1:38" x14ac:dyDescent="0.25">
      <c r="A79" t="s">
        <v>105</v>
      </c>
      <c r="C79" s="361">
        <v>3.1782300000000002E-3</v>
      </c>
      <c r="G79" s="361">
        <v>1.0550500000000001E-2</v>
      </c>
      <c r="J79" s="361">
        <v>0.107594</v>
      </c>
      <c r="K79" s="361">
        <v>0.106893</v>
      </c>
      <c r="Z79" s="361">
        <v>0.42732799999999999</v>
      </c>
      <c r="AB79" s="361"/>
      <c r="AC79" s="361"/>
      <c r="AD79" s="361"/>
      <c r="AE79" s="361"/>
      <c r="AF79" s="361"/>
      <c r="AG79" s="361"/>
      <c r="AH79" s="361"/>
      <c r="AI79" s="361"/>
      <c r="AK79" s="361" t="s">
        <v>206</v>
      </c>
      <c r="AL79" s="361">
        <v>1.3634633333333335</v>
      </c>
    </row>
    <row r="80" spans="1:38" x14ac:dyDescent="0.25">
      <c r="A80" t="s">
        <v>105</v>
      </c>
      <c r="C80" s="361">
        <v>3.2018900000000002E-3</v>
      </c>
      <c r="G80" s="361">
        <v>1.0849299999999999E-2</v>
      </c>
      <c r="J80" s="361">
        <v>2.3532299999999999E-2</v>
      </c>
      <c r="K80" s="361">
        <v>2.3446000000000002E-2</v>
      </c>
      <c r="Z80" s="361">
        <v>0.42970799999999998</v>
      </c>
      <c r="AB80" s="361"/>
      <c r="AC80" s="361"/>
      <c r="AD80" s="361"/>
      <c r="AE80" s="361"/>
      <c r="AF80" s="361"/>
      <c r="AG80" s="361"/>
      <c r="AH80" s="361"/>
      <c r="AI80" s="361"/>
      <c r="AK80" s="361" t="s">
        <v>207</v>
      </c>
      <c r="AL80" s="361">
        <v>0.84490066666666674</v>
      </c>
    </row>
    <row r="81" spans="1:38" x14ac:dyDescent="0.25">
      <c r="A81" t="s">
        <v>105</v>
      </c>
      <c r="C81" s="361">
        <v>3.2002200000000001E-3</v>
      </c>
      <c r="G81" s="361">
        <v>1.05515E-2</v>
      </c>
      <c r="J81" s="361">
        <v>2.3485700000000002E-2</v>
      </c>
      <c r="K81" s="361">
        <v>2.3294800000000001E-2</v>
      </c>
      <c r="Z81" s="361">
        <v>0.428087</v>
      </c>
      <c r="AB81" s="361"/>
      <c r="AC81" s="361"/>
      <c r="AD81" s="361"/>
      <c r="AE81" s="361"/>
      <c r="AF81" s="361"/>
      <c r="AG81" s="361"/>
      <c r="AH81" s="361"/>
      <c r="AI81" s="361"/>
      <c r="AK81" s="361" t="s">
        <v>208</v>
      </c>
      <c r="AL81" s="361">
        <v>0.61284866666666671</v>
      </c>
    </row>
    <row r="82" spans="1:38" x14ac:dyDescent="0.25">
      <c r="A82" t="s">
        <v>106</v>
      </c>
      <c r="C82" s="361">
        <v>0.25064599999999998</v>
      </c>
      <c r="G82" s="361">
        <v>0.17790500000000001</v>
      </c>
      <c r="J82" s="361">
        <v>0.84746299999999997</v>
      </c>
      <c r="K82" s="361">
        <v>0.57327899999999998</v>
      </c>
      <c r="Z82" s="361">
        <v>0.84704199999999996</v>
      </c>
      <c r="AB82" s="361"/>
      <c r="AC82" s="361"/>
      <c r="AD82" s="361"/>
      <c r="AE82" s="361"/>
      <c r="AF82" s="361"/>
      <c r="AG82" s="361"/>
      <c r="AH82" s="361"/>
      <c r="AI82" s="361"/>
      <c r="AK82" s="361" t="s">
        <v>209</v>
      </c>
      <c r="AL82" s="361">
        <v>0.91428466666666663</v>
      </c>
    </row>
    <row r="83" spans="1:38" x14ac:dyDescent="0.25">
      <c r="A83" t="s">
        <v>106</v>
      </c>
      <c r="C83" s="361">
        <v>0.25157299999999999</v>
      </c>
      <c r="G83" s="361">
        <v>0.177513</v>
      </c>
      <c r="J83" s="361">
        <v>0.74968299999999999</v>
      </c>
      <c r="K83" s="361">
        <v>0.47603899999999999</v>
      </c>
      <c r="Z83" s="361">
        <v>0.84819800000000001</v>
      </c>
      <c r="AB83" s="361"/>
      <c r="AC83" s="361"/>
      <c r="AD83" s="361"/>
      <c r="AE83" s="361"/>
      <c r="AF83" s="361"/>
      <c r="AG83" s="361"/>
      <c r="AH83" s="361"/>
      <c r="AI83" s="361"/>
      <c r="AK83" s="361" t="s">
        <v>210</v>
      </c>
      <c r="AL83" s="361">
        <v>1.2327533333333334</v>
      </c>
    </row>
    <row r="84" spans="1:38" x14ac:dyDescent="0.25">
      <c r="A84" t="s">
        <v>106</v>
      </c>
      <c r="C84" s="361">
        <v>0.25116699999999997</v>
      </c>
      <c r="G84" s="361">
        <v>0.178288</v>
      </c>
      <c r="J84" s="361">
        <v>0.75045399999999995</v>
      </c>
      <c r="K84" s="361">
        <v>0.47667399999999999</v>
      </c>
      <c r="Z84" s="361">
        <v>0.87065599999999999</v>
      </c>
      <c r="AB84" s="361"/>
      <c r="AC84" s="361"/>
      <c r="AD84" s="361"/>
      <c r="AE84" s="361"/>
      <c r="AF84" s="361"/>
      <c r="AG84" s="361"/>
      <c r="AH84" s="361"/>
      <c r="AI84" s="361"/>
      <c r="AK84" s="361" t="s">
        <v>228</v>
      </c>
      <c r="AL84" s="361">
        <v>1.0687266666666666</v>
      </c>
    </row>
    <row r="85" spans="1:38" x14ac:dyDescent="0.25">
      <c r="A85" t="s">
        <v>121</v>
      </c>
      <c r="C85" s="361">
        <v>0.21632499999999999</v>
      </c>
      <c r="G85" s="361">
        <v>0.17944299999999999</v>
      </c>
      <c r="J85" s="361">
        <v>0.77210000000000001</v>
      </c>
      <c r="K85" s="361">
        <v>0.49624499999999999</v>
      </c>
      <c r="Z85" s="361">
        <v>0.83416000000000001</v>
      </c>
      <c r="AB85" s="361"/>
      <c r="AC85" s="361"/>
      <c r="AD85" s="361"/>
      <c r="AE85" s="361"/>
      <c r="AF85" s="361"/>
      <c r="AG85" s="361"/>
      <c r="AH85" s="361"/>
      <c r="AI85" s="361"/>
      <c r="AK85" s="361" t="s">
        <v>211</v>
      </c>
      <c r="AL85" s="361">
        <v>0.63946499999999995</v>
      </c>
    </row>
    <row r="86" spans="1:38" x14ac:dyDescent="0.25">
      <c r="A86" t="s">
        <v>121</v>
      </c>
      <c r="C86" s="361">
        <v>0.21620900000000001</v>
      </c>
      <c r="G86" s="361">
        <v>0.184226</v>
      </c>
      <c r="J86" s="361">
        <v>0.67605899999999997</v>
      </c>
      <c r="K86" s="361">
        <v>0.39851700000000001</v>
      </c>
      <c r="Z86" s="361">
        <v>0.84303399999999995</v>
      </c>
      <c r="AB86" s="361"/>
      <c r="AC86" s="361"/>
      <c r="AD86" s="361"/>
      <c r="AE86" s="361"/>
      <c r="AF86" s="361"/>
      <c r="AG86" s="361"/>
      <c r="AH86" s="361"/>
      <c r="AI86" s="361"/>
      <c r="AK86" s="361" t="s">
        <v>212</v>
      </c>
      <c r="AL86" s="361">
        <v>0.81979066666666667</v>
      </c>
    </row>
    <row r="87" spans="1:38" x14ac:dyDescent="0.25">
      <c r="A87" t="s">
        <v>121</v>
      </c>
      <c r="C87" s="361">
        <v>0.216728</v>
      </c>
      <c r="G87" s="361">
        <v>0.179921</v>
      </c>
      <c r="J87" s="361">
        <v>0.67277399999999998</v>
      </c>
      <c r="K87" s="361">
        <v>0.39685599999999999</v>
      </c>
      <c r="Z87" s="361">
        <v>0.84006400000000003</v>
      </c>
      <c r="AB87" s="361"/>
      <c r="AC87" s="361"/>
      <c r="AD87" s="361"/>
      <c r="AE87" s="361"/>
      <c r="AF87" s="361"/>
      <c r="AG87" s="361"/>
      <c r="AH87" s="361"/>
      <c r="AI87" s="361"/>
      <c r="AK87" s="361" t="s">
        <v>213</v>
      </c>
      <c r="AL87" s="361">
        <v>1.0455433333333333</v>
      </c>
    </row>
    <row r="88" spans="1:38" x14ac:dyDescent="0.25">
      <c r="A88" t="s">
        <v>122</v>
      </c>
      <c r="C88" s="361">
        <v>10.2379</v>
      </c>
      <c r="G88" s="361">
        <v>0.92161800000000005</v>
      </c>
      <c r="J88" s="361">
        <v>13.574400000000001</v>
      </c>
      <c r="K88" s="361">
        <v>1.91564</v>
      </c>
      <c r="Z88" s="361">
        <v>3.8792599999999999</v>
      </c>
      <c r="AB88" s="361"/>
      <c r="AC88" s="361"/>
      <c r="AD88" s="361"/>
      <c r="AE88" s="361"/>
      <c r="AF88" s="361"/>
      <c r="AG88" s="361"/>
      <c r="AH88" s="361"/>
      <c r="AI88" s="361"/>
      <c r="AK88" s="361" t="s">
        <v>99</v>
      </c>
      <c r="AL88" s="361">
        <v>1.4570133333333333</v>
      </c>
    </row>
    <row r="89" spans="1:38" x14ac:dyDescent="0.25">
      <c r="A89" t="s">
        <v>122</v>
      </c>
      <c r="C89" s="361">
        <v>10.212999999999999</v>
      </c>
      <c r="G89" s="361">
        <v>0.91572399999999998</v>
      </c>
      <c r="J89" s="361">
        <v>13.499499999999999</v>
      </c>
      <c r="K89" s="361">
        <v>1.82877</v>
      </c>
      <c r="Z89" s="361">
        <v>3.8740899999999998</v>
      </c>
      <c r="AB89" s="361"/>
      <c r="AC89" s="361"/>
      <c r="AD89" s="361"/>
      <c r="AE89" s="361"/>
      <c r="AF89" s="361"/>
      <c r="AG89" s="361"/>
      <c r="AH89" s="361"/>
      <c r="AI89" s="361"/>
      <c r="AK89" s="361" t="s">
        <v>96</v>
      </c>
      <c r="AL89" s="361">
        <v>0.73602933333333331</v>
      </c>
    </row>
    <row r="90" spans="1:38" x14ac:dyDescent="0.25">
      <c r="A90" t="s">
        <v>122</v>
      </c>
      <c r="C90" s="361">
        <v>10.2508</v>
      </c>
      <c r="G90" s="361">
        <v>0.92317300000000002</v>
      </c>
      <c r="J90" s="361">
        <v>13.399900000000001</v>
      </c>
      <c r="K90" s="361">
        <v>1.8163800000000001</v>
      </c>
      <c r="Z90" s="361">
        <v>3.8740800000000002</v>
      </c>
      <c r="AB90" s="361"/>
      <c r="AC90" s="361"/>
      <c r="AD90" s="361"/>
      <c r="AE90" s="361"/>
      <c r="AF90" s="361"/>
      <c r="AG90" s="361"/>
      <c r="AH90" s="361"/>
      <c r="AI90" s="361"/>
      <c r="AK90" s="361" t="s">
        <v>98</v>
      </c>
      <c r="AL90" s="361">
        <v>0.6646953333333333</v>
      </c>
    </row>
    <row r="91" spans="1:38" x14ac:dyDescent="0.25">
      <c r="A91" t="s">
        <v>107</v>
      </c>
      <c r="C91" s="361">
        <v>4.6155900000000001</v>
      </c>
      <c r="G91" s="361">
        <v>0.72744699999999995</v>
      </c>
      <c r="J91" s="361">
        <v>6.8121700000000001</v>
      </c>
      <c r="K91" s="361">
        <v>1.64361</v>
      </c>
      <c r="Z91" s="361">
        <v>1.65442</v>
      </c>
      <c r="AB91" s="361"/>
      <c r="AC91" s="361"/>
      <c r="AD91" s="361"/>
      <c r="AE91" s="361"/>
      <c r="AF91" s="361"/>
      <c r="AG91" s="361"/>
      <c r="AH91" s="361"/>
      <c r="AI91" s="361"/>
      <c r="AK91" s="361" t="s">
        <v>105</v>
      </c>
      <c r="AL91" s="361">
        <v>0.42837433333333336</v>
      </c>
    </row>
    <row r="92" spans="1:38" x14ac:dyDescent="0.25">
      <c r="A92" t="s">
        <v>107</v>
      </c>
      <c r="C92" s="361">
        <v>4.6085200000000004</v>
      </c>
      <c r="G92" s="361">
        <v>0.72888900000000001</v>
      </c>
      <c r="J92" s="361">
        <v>6.7045300000000001</v>
      </c>
      <c r="K92" s="361">
        <v>1.5446</v>
      </c>
      <c r="Z92" s="361">
        <v>1.6592499999999999</v>
      </c>
      <c r="AB92" s="361"/>
      <c r="AC92" s="361"/>
      <c r="AD92" s="361"/>
      <c r="AE92" s="361"/>
      <c r="AF92" s="361"/>
      <c r="AG92" s="361"/>
      <c r="AH92" s="361"/>
      <c r="AI92" s="361"/>
      <c r="AK92" s="361" t="s">
        <v>101</v>
      </c>
      <c r="AL92" s="361">
        <v>0.68472033333333326</v>
      </c>
    </row>
    <row r="93" spans="1:38" x14ac:dyDescent="0.25">
      <c r="A93" t="s">
        <v>107</v>
      </c>
      <c r="C93" s="361">
        <v>4.6051099999999998</v>
      </c>
      <c r="G93" s="361">
        <v>0.73041199999999995</v>
      </c>
      <c r="J93" s="361">
        <v>6.7001600000000003</v>
      </c>
      <c r="K93" s="361">
        <v>1.5389600000000001</v>
      </c>
      <c r="Z93" s="361">
        <v>1.65892</v>
      </c>
      <c r="AB93" s="361"/>
      <c r="AC93" s="361"/>
      <c r="AD93" s="361"/>
      <c r="AE93" s="361"/>
      <c r="AF93" s="361"/>
      <c r="AG93" s="361"/>
      <c r="AH93" s="361"/>
      <c r="AI93" s="361"/>
      <c r="AK93" s="361" t="s">
        <v>103</v>
      </c>
      <c r="AL93" s="361">
        <v>0.55905766666666667</v>
      </c>
    </row>
    <row r="94" spans="1:38" x14ac:dyDescent="0.25">
      <c r="A94" t="s">
        <v>123</v>
      </c>
      <c r="C94" s="361">
        <v>3.8586</v>
      </c>
      <c r="G94" s="361">
        <v>0.84003499999999998</v>
      </c>
      <c r="J94" s="361">
        <v>9.4141300000000001</v>
      </c>
      <c r="K94" s="361">
        <v>1.97505</v>
      </c>
      <c r="Z94" s="361">
        <v>1.8596200000000001</v>
      </c>
      <c r="AB94" s="361"/>
      <c r="AC94" s="361"/>
      <c r="AD94" s="361"/>
      <c r="AE94" s="361"/>
      <c r="AF94" s="361"/>
      <c r="AG94" s="361"/>
      <c r="AH94" s="361"/>
      <c r="AI94" s="361"/>
      <c r="AK94" s="361" t="s">
        <v>214</v>
      </c>
      <c r="AL94" s="361">
        <v>1.2402466666666667</v>
      </c>
    </row>
    <row r="95" spans="1:38" x14ac:dyDescent="0.25">
      <c r="A95" t="s">
        <v>123</v>
      </c>
      <c r="C95" s="361">
        <v>3.8559399999999999</v>
      </c>
      <c r="G95" s="361">
        <v>0.827712</v>
      </c>
      <c r="J95" s="361">
        <v>9.2929200000000005</v>
      </c>
      <c r="K95" s="361">
        <v>1.8793200000000001</v>
      </c>
      <c r="Z95" s="361">
        <v>1.86426</v>
      </c>
      <c r="AB95" s="361"/>
      <c r="AC95" s="361"/>
      <c r="AD95" s="361"/>
      <c r="AE95" s="361"/>
      <c r="AF95" s="361"/>
      <c r="AG95" s="361"/>
      <c r="AH95" s="361"/>
      <c r="AI95" s="361"/>
      <c r="AK95" s="361" t="s">
        <v>220</v>
      </c>
      <c r="AL95" s="361">
        <v>1.27637</v>
      </c>
    </row>
    <row r="96" spans="1:38" x14ac:dyDescent="0.25">
      <c r="A96" t="s">
        <v>123</v>
      </c>
      <c r="C96" s="361">
        <v>3.8504</v>
      </c>
      <c r="G96" s="361">
        <v>0.84192199999999995</v>
      </c>
      <c r="J96" s="361">
        <v>9.2790999999999997</v>
      </c>
      <c r="K96" s="361">
        <v>1.8737200000000001</v>
      </c>
      <c r="Z96" s="361">
        <v>1.85972</v>
      </c>
      <c r="AB96" s="361"/>
      <c r="AC96" s="361"/>
      <c r="AD96" s="361"/>
      <c r="AE96" s="361"/>
      <c r="AF96" s="361"/>
      <c r="AG96" s="361"/>
      <c r="AH96" s="361"/>
      <c r="AI96" s="361"/>
      <c r="AK96" s="361" t="s">
        <v>221</v>
      </c>
      <c r="AL96" s="361">
        <v>3.0873900000000005</v>
      </c>
    </row>
    <row r="97" spans="1:38" x14ac:dyDescent="0.25">
      <c r="A97" t="s">
        <v>108</v>
      </c>
      <c r="C97" s="361">
        <v>2.8200099999999999</v>
      </c>
      <c r="G97" s="361">
        <v>0.68385499999999999</v>
      </c>
      <c r="J97" s="361">
        <v>9.2332300000000007</v>
      </c>
      <c r="K97" s="361">
        <v>2.04895</v>
      </c>
      <c r="Z97" s="361">
        <v>1.41096</v>
      </c>
      <c r="AB97" s="361"/>
      <c r="AC97" s="361"/>
      <c r="AD97" s="361"/>
      <c r="AE97" s="361"/>
      <c r="AF97" s="361"/>
      <c r="AG97" s="361"/>
      <c r="AH97" s="361"/>
      <c r="AI97" s="361"/>
      <c r="AK97" s="361" t="s">
        <v>222</v>
      </c>
      <c r="AL97" s="361">
        <v>1.4974966666666667</v>
      </c>
    </row>
    <row r="98" spans="1:38" x14ac:dyDescent="0.25">
      <c r="A98" t="s">
        <v>108</v>
      </c>
      <c r="C98" s="361">
        <v>2.8331599999999999</v>
      </c>
      <c r="G98" s="361">
        <v>0.68386400000000003</v>
      </c>
      <c r="J98" s="361">
        <v>9.1488800000000001</v>
      </c>
      <c r="K98" s="361">
        <v>1.94035</v>
      </c>
      <c r="Z98" s="361">
        <v>1.409</v>
      </c>
      <c r="AB98" s="361"/>
      <c r="AC98" s="361"/>
      <c r="AD98" s="361"/>
      <c r="AE98" s="361"/>
      <c r="AF98" s="361"/>
      <c r="AG98" s="361"/>
      <c r="AH98" s="361"/>
      <c r="AI98" s="361"/>
      <c r="AK98" s="361" t="s">
        <v>223</v>
      </c>
      <c r="AL98" s="361">
        <v>1.8612000000000002</v>
      </c>
    </row>
    <row r="99" spans="1:38" x14ac:dyDescent="0.25">
      <c r="A99" t="s">
        <v>108</v>
      </c>
      <c r="C99" s="361">
        <v>2.8282699999999998</v>
      </c>
      <c r="G99" s="361">
        <v>0.68325899999999995</v>
      </c>
      <c r="J99" s="361">
        <v>9.1283399999999997</v>
      </c>
      <c r="K99" s="361">
        <v>1.9392100000000001</v>
      </c>
      <c r="Z99" s="361">
        <v>1.4097900000000001</v>
      </c>
      <c r="AB99" s="361"/>
      <c r="AC99" s="361"/>
      <c r="AD99" s="361"/>
      <c r="AE99" s="361"/>
      <c r="AF99" s="361"/>
      <c r="AG99" s="361"/>
      <c r="AH99" s="361"/>
      <c r="AI99" s="361"/>
      <c r="AK99" s="361" t="s">
        <v>224</v>
      </c>
      <c r="AL99" s="361">
        <v>1.9349733333333334</v>
      </c>
    </row>
    <row r="100" spans="1:38" x14ac:dyDescent="0.25">
      <c r="A100" t="s">
        <v>124</v>
      </c>
      <c r="C100" s="361">
        <v>4.66418</v>
      </c>
      <c r="G100" s="361">
        <v>0.82157199999999997</v>
      </c>
      <c r="J100" s="361">
        <v>7.75305</v>
      </c>
      <c r="K100" s="361">
        <v>2.0571799999999998</v>
      </c>
      <c r="Z100" s="361">
        <v>1.9375800000000001</v>
      </c>
      <c r="AB100" s="361"/>
      <c r="AC100" s="361"/>
      <c r="AD100" s="361"/>
      <c r="AE100" s="361"/>
      <c r="AF100" s="361"/>
      <c r="AG100" s="361"/>
      <c r="AH100" s="361"/>
      <c r="AI100" s="361"/>
      <c r="AK100" s="361" t="s">
        <v>225</v>
      </c>
      <c r="AL100" s="361">
        <v>3.87581</v>
      </c>
    </row>
    <row r="101" spans="1:38" x14ac:dyDescent="0.25">
      <c r="A101" t="s">
        <v>124</v>
      </c>
      <c r="C101" s="361">
        <v>4.6500199999999996</v>
      </c>
      <c r="G101" s="361">
        <v>0.80959300000000001</v>
      </c>
      <c r="J101" s="361">
        <v>7.6458300000000001</v>
      </c>
      <c r="K101" s="361">
        <v>1.9554</v>
      </c>
      <c r="Z101" s="361">
        <v>2.0771099999999998</v>
      </c>
      <c r="AB101" s="361"/>
      <c r="AC101" s="361"/>
      <c r="AD101" s="361"/>
      <c r="AE101" s="361"/>
      <c r="AF101" s="361"/>
      <c r="AG101" s="361"/>
      <c r="AH101" s="361"/>
      <c r="AI101" s="361"/>
      <c r="AK101" s="361" t="s">
        <v>226</v>
      </c>
      <c r="AL101" s="361">
        <v>2.4064166666666664</v>
      </c>
    </row>
    <row r="102" spans="1:38" x14ac:dyDescent="0.25">
      <c r="A102" t="s">
        <v>124</v>
      </c>
      <c r="C102" s="361">
        <v>4.6905400000000004</v>
      </c>
      <c r="G102" s="361">
        <v>0.83407299999999995</v>
      </c>
      <c r="J102" s="361">
        <v>7.6286500000000004</v>
      </c>
      <c r="K102" s="361">
        <v>1.95133</v>
      </c>
      <c r="Z102" s="361">
        <v>1.9363999999999999</v>
      </c>
      <c r="AB102" s="361"/>
      <c r="AC102" s="361"/>
      <c r="AD102" s="361"/>
      <c r="AE102" s="361"/>
      <c r="AF102" s="361"/>
      <c r="AG102" s="361"/>
      <c r="AH102" s="361"/>
      <c r="AI102" s="361"/>
      <c r="AK102" s="361" t="s">
        <v>227</v>
      </c>
      <c r="AL102" s="361">
        <v>2.2142033333333333</v>
      </c>
    </row>
    <row r="103" spans="1:38" x14ac:dyDescent="0.25">
      <c r="A103" t="s">
        <v>125</v>
      </c>
      <c r="C103" s="361">
        <v>2.44598</v>
      </c>
      <c r="G103" s="361">
        <v>0.74225099999999999</v>
      </c>
      <c r="J103" s="361">
        <v>6.67605</v>
      </c>
      <c r="K103" s="361">
        <v>1.7950600000000001</v>
      </c>
      <c r="Z103" s="361">
        <v>2.2904800000000001</v>
      </c>
      <c r="AB103" s="361"/>
      <c r="AC103" s="361"/>
      <c r="AD103" s="361"/>
      <c r="AE103" s="361"/>
      <c r="AF103" s="361"/>
      <c r="AG103" s="361"/>
      <c r="AH103" s="361"/>
      <c r="AI103" s="361"/>
      <c r="AK103" s="361" t="s">
        <v>128</v>
      </c>
      <c r="AL103" s="361">
        <v>2.1290766666666667</v>
      </c>
    </row>
    <row r="104" spans="1:38" x14ac:dyDescent="0.25">
      <c r="A104" t="s">
        <v>125</v>
      </c>
      <c r="C104" s="361">
        <v>2.4441899999999999</v>
      </c>
      <c r="G104" s="361">
        <v>0.74928799999999995</v>
      </c>
      <c r="J104" s="361">
        <v>6.56046</v>
      </c>
      <c r="K104" s="361">
        <v>1.68577</v>
      </c>
      <c r="Z104" s="361">
        <v>2.28999</v>
      </c>
      <c r="AB104" s="361"/>
      <c r="AC104" s="361"/>
      <c r="AD104" s="361"/>
      <c r="AE104" s="361"/>
      <c r="AF104" s="361"/>
      <c r="AG104" s="361"/>
      <c r="AH104" s="361"/>
      <c r="AI104" s="361"/>
      <c r="AK104" s="361" t="s">
        <v>125</v>
      </c>
      <c r="AL104" s="361">
        <v>2.2903233333333333</v>
      </c>
    </row>
    <row r="105" spans="1:38" x14ac:dyDescent="0.25">
      <c r="A105" t="s">
        <v>125</v>
      </c>
      <c r="C105" s="361">
        <v>2.4436800000000001</v>
      </c>
      <c r="G105" s="361">
        <v>0.72977300000000001</v>
      </c>
      <c r="J105" s="361">
        <v>6.5649899999999999</v>
      </c>
      <c r="K105" s="361">
        <v>1.6848799999999999</v>
      </c>
      <c r="Z105" s="361">
        <v>2.2905000000000002</v>
      </c>
      <c r="AB105" s="361"/>
      <c r="AC105" s="361"/>
      <c r="AD105" s="361"/>
      <c r="AE105" s="361"/>
      <c r="AF105" s="361"/>
      <c r="AG105" s="361"/>
      <c r="AH105" s="361"/>
      <c r="AI105" s="361"/>
      <c r="AK105" s="361" t="s">
        <v>124</v>
      </c>
      <c r="AL105" s="361">
        <v>1.9836966666666667</v>
      </c>
    </row>
    <row r="106" spans="1:38" x14ac:dyDescent="0.25">
      <c r="A106" t="s">
        <v>126</v>
      </c>
      <c r="C106" s="361">
        <v>1.5886899999999999</v>
      </c>
      <c r="G106" s="361">
        <v>0.706704</v>
      </c>
      <c r="J106" s="361">
        <v>5.4486299999999996</v>
      </c>
      <c r="K106" s="361">
        <v>1.5687500000000001</v>
      </c>
      <c r="Z106" s="361">
        <v>2.4103500000000002</v>
      </c>
      <c r="AB106" s="361"/>
      <c r="AC106" s="361"/>
      <c r="AD106" s="361"/>
      <c r="AE106" s="361"/>
      <c r="AF106" s="361"/>
      <c r="AG106" s="361"/>
      <c r="AH106" s="361"/>
      <c r="AI106" s="361"/>
      <c r="AK106" s="361" t="s">
        <v>126</v>
      </c>
      <c r="AL106" s="361">
        <v>2.4568866666666667</v>
      </c>
    </row>
    <row r="107" spans="1:38" x14ac:dyDescent="0.25">
      <c r="A107" t="s">
        <v>126</v>
      </c>
      <c r="C107" s="361">
        <v>1.5916699999999999</v>
      </c>
      <c r="G107" s="361">
        <v>0.69629799999999997</v>
      </c>
      <c r="J107" s="361">
        <v>5.3508399999999998</v>
      </c>
      <c r="K107" s="361">
        <v>1.4714400000000001</v>
      </c>
      <c r="Z107" s="361">
        <v>2.5949</v>
      </c>
      <c r="AB107" s="361"/>
      <c r="AC107" s="361"/>
      <c r="AD107" s="361"/>
      <c r="AE107" s="361"/>
      <c r="AF107" s="361"/>
      <c r="AG107" s="361"/>
      <c r="AH107" s="361"/>
      <c r="AI107" s="361"/>
      <c r="AK107" s="361" t="s">
        <v>131</v>
      </c>
      <c r="AL107" s="361">
        <v>2.0502466666666668</v>
      </c>
    </row>
    <row r="108" spans="1:38" x14ac:dyDescent="0.25">
      <c r="A108" t="s">
        <v>126</v>
      </c>
      <c r="C108" s="361">
        <v>1.5905499999999999</v>
      </c>
      <c r="G108" s="361">
        <v>0.705237</v>
      </c>
      <c r="J108" s="361">
        <v>5.3460299999999998</v>
      </c>
      <c r="K108" s="361">
        <v>1.46288</v>
      </c>
      <c r="Z108" s="361">
        <v>2.3654099999999998</v>
      </c>
      <c r="AB108" s="361"/>
      <c r="AC108" s="361"/>
      <c r="AD108" s="361"/>
      <c r="AE108" s="361"/>
      <c r="AF108" s="361"/>
      <c r="AG108" s="361"/>
      <c r="AH108" s="361"/>
      <c r="AI108" s="361"/>
      <c r="AK108" s="361" t="s">
        <v>133</v>
      </c>
      <c r="AL108" s="361">
        <v>2.21068</v>
      </c>
    </row>
    <row r="109" spans="1:38" x14ac:dyDescent="0.25">
      <c r="A109" t="s">
        <v>127</v>
      </c>
      <c r="C109" s="361">
        <v>9.5094499999999993</v>
      </c>
      <c r="G109" s="361">
        <v>0.87567099999999998</v>
      </c>
      <c r="J109" s="361">
        <v>10.8095</v>
      </c>
      <c r="K109" s="361">
        <v>1.8810899999999999</v>
      </c>
      <c r="Z109" s="361">
        <v>2.4083700000000001</v>
      </c>
      <c r="AB109" s="361"/>
      <c r="AC109" s="361"/>
      <c r="AD109" s="361"/>
      <c r="AE109" s="361"/>
      <c r="AF109" s="361"/>
      <c r="AG109" s="361"/>
      <c r="AH109" s="361"/>
      <c r="AI109" s="361"/>
      <c r="AK109" s="361" t="s">
        <v>132</v>
      </c>
      <c r="AL109" s="361">
        <v>1.4056566666666666</v>
      </c>
    </row>
    <row r="110" spans="1:38" x14ac:dyDescent="0.25">
      <c r="A110" t="s">
        <v>127</v>
      </c>
      <c r="C110" s="361">
        <v>9.4873600000000007</v>
      </c>
      <c r="G110" s="361">
        <v>0.90579299999999996</v>
      </c>
      <c r="J110" s="361">
        <v>10.6981</v>
      </c>
      <c r="K110" s="361">
        <v>1.78122</v>
      </c>
      <c r="Z110" s="361">
        <v>2.40442</v>
      </c>
      <c r="AB110" s="361"/>
      <c r="AC110" s="361"/>
      <c r="AD110" s="361"/>
      <c r="AE110" s="361"/>
      <c r="AF110" s="361"/>
      <c r="AG110" s="361"/>
      <c r="AH110" s="361"/>
      <c r="AI110" s="361"/>
      <c r="AK110" s="361" t="s">
        <v>137</v>
      </c>
      <c r="AL110" s="361">
        <v>1.2960333333333331</v>
      </c>
    </row>
    <row r="111" spans="1:38" x14ac:dyDescent="0.25">
      <c r="A111" t="s">
        <v>127</v>
      </c>
      <c r="C111" s="361">
        <v>9.4921199999999999</v>
      </c>
      <c r="G111" s="361">
        <v>0.87561800000000001</v>
      </c>
      <c r="J111" s="361">
        <v>10.686999999999999</v>
      </c>
      <c r="K111" s="361">
        <v>1.7823</v>
      </c>
      <c r="Z111" s="361">
        <v>2.40646</v>
      </c>
      <c r="AB111" s="361"/>
      <c r="AC111" s="361"/>
      <c r="AD111" s="361"/>
      <c r="AE111" s="361"/>
      <c r="AF111" s="361"/>
      <c r="AG111" s="361"/>
      <c r="AH111" s="361"/>
      <c r="AI111" s="361"/>
      <c r="AK111" s="361" t="s">
        <v>106</v>
      </c>
      <c r="AL111" s="361">
        <v>0.85529866666666665</v>
      </c>
    </row>
    <row r="112" spans="1:38" x14ac:dyDescent="0.25">
      <c r="A112" t="s">
        <v>109</v>
      </c>
      <c r="C112" s="361">
        <v>3.49905</v>
      </c>
      <c r="G112" s="361">
        <v>0.93203000000000003</v>
      </c>
      <c r="J112" s="361">
        <v>10.1424</v>
      </c>
      <c r="K112" s="361">
        <v>2.29223</v>
      </c>
      <c r="Z112" s="361">
        <v>1.65961</v>
      </c>
      <c r="AB112" s="361"/>
      <c r="AC112" s="361"/>
      <c r="AD112" s="361"/>
      <c r="AE112" s="361"/>
      <c r="AF112" s="361"/>
      <c r="AG112" s="361"/>
      <c r="AH112" s="361"/>
      <c r="AI112" s="361"/>
      <c r="AK112" s="361" t="s">
        <v>90</v>
      </c>
      <c r="AL112" s="361">
        <v>0.53978166666666672</v>
      </c>
    </row>
    <row r="113" spans="1:38" x14ac:dyDescent="0.25">
      <c r="A113" t="s">
        <v>109</v>
      </c>
      <c r="C113" s="361">
        <v>3.49769</v>
      </c>
      <c r="G113" s="361">
        <v>0.93672599999999995</v>
      </c>
      <c r="J113" s="361">
        <v>10.047700000000001</v>
      </c>
      <c r="K113" s="361">
        <v>2.20214</v>
      </c>
      <c r="Z113" s="361">
        <v>1.70051</v>
      </c>
      <c r="AB113" s="361"/>
      <c r="AC113" s="361"/>
      <c r="AD113" s="361"/>
      <c r="AE113" s="361"/>
      <c r="AF113" s="361"/>
      <c r="AG113" s="361"/>
      <c r="AH113" s="361"/>
      <c r="AI113" s="361"/>
      <c r="AK113" s="361" t="s">
        <v>121</v>
      </c>
      <c r="AL113" s="361">
        <v>0.839086</v>
      </c>
    </row>
    <row r="114" spans="1:38" x14ac:dyDescent="0.25">
      <c r="A114" t="s">
        <v>109</v>
      </c>
      <c r="C114" s="361">
        <v>3.5157500000000002</v>
      </c>
      <c r="G114" s="361">
        <v>0.932701</v>
      </c>
      <c r="J114" s="361">
        <v>10.0291</v>
      </c>
      <c r="K114" s="361">
        <v>2.1944300000000001</v>
      </c>
      <c r="Z114" s="361">
        <v>1.73085</v>
      </c>
      <c r="AB114" s="361"/>
      <c r="AC114" s="361"/>
      <c r="AD114" s="361"/>
      <c r="AE114" s="361"/>
      <c r="AF114" s="361"/>
      <c r="AG114" s="361"/>
      <c r="AH114" s="361"/>
      <c r="AI114" s="361"/>
    </row>
    <row r="115" spans="1:38" x14ac:dyDescent="0.25">
      <c r="A115" t="s">
        <v>128</v>
      </c>
      <c r="C115" s="361">
        <v>6.4477000000000002</v>
      </c>
      <c r="G115" s="361">
        <v>0.945133</v>
      </c>
      <c r="J115" s="361">
        <v>11.7286</v>
      </c>
      <c r="K115" s="361">
        <v>2.2648000000000001</v>
      </c>
      <c r="Z115" s="361">
        <v>2.1642999999999999</v>
      </c>
      <c r="AB115" s="361"/>
      <c r="AC115" s="361"/>
      <c r="AD115" s="361"/>
      <c r="AE115" s="361"/>
      <c r="AF115" s="361"/>
      <c r="AG115" s="361"/>
      <c r="AH115" s="361"/>
      <c r="AI115" s="361"/>
    </row>
    <row r="116" spans="1:38" x14ac:dyDescent="0.25">
      <c r="A116" t="s">
        <v>128</v>
      </c>
      <c r="C116" s="361">
        <v>6.4287200000000002</v>
      </c>
      <c r="G116" s="361">
        <v>0.96481700000000004</v>
      </c>
      <c r="J116" s="361">
        <v>11.5756</v>
      </c>
      <c r="K116" s="361">
        <v>2.1583800000000002</v>
      </c>
      <c r="Z116" s="361">
        <v>2.09911</v>
      </c>
      <c r="AB116" s="361"/>
      <c r="AC116" s="361"/>
      <c r="AD116" s="361"/>
      <c r="AE116" s="361"/>
      <c r="AF116" s="361"/>
      <c r="AG116" s="361"/>
      <c r="AH116" s="361"/>
      <c r="AI116" s="361"/>
    </row>
    <row r="117" spans="1:38" x14ac:dyDescent="0.25">
      <c r="A117" t="s">
        <v>128</v>
      </c>
      <c r="C117" s="361">
        <v>6.4377800000000001</v>
      </c>
      <c r="G117" s="361">
        <v>0.94331500000000001</v>
      </c>
      <c r="J117" s="361">
        <v>11.564500000000001</v>
      </c>
      <c r="K117" s="361">
        <v>2.1478899999999999</v>
      </c>
      <c r="Z117" s="361">
        <v>2.1238199999999998</v>
      </c>
      <c r="AB117" s="361"/>
      <c r="AC117" s="361"/>
      <c r="AD117" s="361"/>
      <c r="AE117" s="361"/>
      <c r="AF117" s="361"/>
      <c r="AG117" s="361"/>
      <c r="AH117" s="361"/>
      <c r="AI117" s="361"/>
    </row>
    <row r="118" spans="1:38" x14ac:dyDescent="0.25">
      <c r="A118" t="s">
        <v>110</v>
      </c>
      <c r="C118" s="361">
        <v>2.2380599999999999</v>
      </c>
      <c r="G118" s="361">
        <v>0.72746299999999997</v>
      </c>
      <c r="J118" s="361">
        <v>6.4615999999999998</v>
      </c>
      <c r="K118" s="361">
        <v>1.7537</v>
      </c>
      <c r="Z118" s="361">
        <v>1.14242</v>
      </c>
      <c r="AB118" s="361"/>
      <c r="AC118" s="361"/>
      <c r="AD118" s="361"/>
      <c r="AE118" s="361"/>
      <c r="AF118" s="361"/>
      <c r="AG118" s="361"/>
      <c r="AH118" s="361"/>
      <c r="AI118" s="361"/>
    </row>
    <row r="119" spans="1:38" x14ac:dyDescent="0.25">
      <c r="A119" t="s">
        <v>110</v>
      </c>
      <c r="C119" s="361">
        <v>2.2477</v>
      </c>
      <c r="G119" s="361">
        <v>0.73856100000000002</v>
      </c>
      <c r="J119" s="361">
        <v>6.3426600000000004</v>
      </c>
      <c r="K119" s="361">
        <v>1.64991</v>
      </c>
      <c r="Z119" s="361">
        <v>1.1534500000000001</v>
      </c>
      <c r="AB119" s="361"/>
      <c r="AC119" s="361"/>
      <c r="AD119" s="361"/>
      <c r="AE119" s="361"/>
      <c r="AF119" s="361"/>
      <c r="AG119" s="361"/>
      <c r="AH119" s="361"/>
      <c r="AI119" s="361"/>
    </row>
    <row r="120" spans="1:38" x14ac:dyDescent="0.25">
      <c r="A120" t="s">
        <v>110</v>
      </c>
      <c r="C120" s="361">
        <v>2.2343500000000001</v>
      </c>
      <c r="G120" s="361">
        <v>0.72798700000000005</v>
      </c>
      <c r="J120" s="361">
        <v>6.3317300000000003</v>
      </c>
      <c r="K120" s="361">
        <v>1.6585399999999999</v>
      </c>
      <c r="Z120" s="361">
        <v>1.1547799999999999</v>
      </c>
      <c r="AB120" s="361"/>
      <c r="AC120" s="361"/>
      <c r="AD120" s="361"/>
      <c r="AE120" s="361"/>
      <c r="AF120" s="361"/>
      <c r="AG120" s="361"/>
      <c r="AH120" s="361"/>
      <c r="AI120" s="361"/>
    </row>
    <row r="121" spans="1:38" x14ac:dyDescent="0.25">
      <c r="A121" t="s">
        <v>111</v>
      </c>
      <c r="C121" s="361">
        <v>1.7252400000000001</v>
      </c>
      <c r="G121" s="361">
        <v>0.61063900000000004</v>
      </c>
      <c r="J121" s="361">
        <v>4.5337199999999998</v>
      </c>
      <c r="K121" s="361">
        <v>1.7235400000000001</v>
      </c>
      <c r="Z121" s="361">
        <v>1.08734</v>
      </c>
      <c r="AB121" s="361"/>
      <c r="AC121" s="361"/>
      <c r="AD121" s="361"/>
      <c r="AE121" s="361"/>
      <c r="AF121" s="361"/>
      <c r="AG121" s="361"/>
      <c r="AH121" s="361"/>
      <c r="AI121" s="361"/>
    </row>
    <row r="122" spans="1:38" x14ac:dyDescent="0.25">
      <c r="A122" t="s">
        <v>111</v>
      </c>
      <c r="C122" s="361">
        <v>1.7250399999999999</v>
      </c>
      <c r="G122" s="361">
        <v>0.61025600000000002</v>
      </c>
      <c r="J122" s="361">
        <v>4.4212300000000004</v>
      </c>
      <c r="K122" s="361">
        <v>1.61493</v>
      </c>
      <c r="Z122" s="361">
        <v>1.0788899999999999</v>
      </c>
      <c r="AB122" s="361"/>
      <c r="AC122" s="361"/>
      <c r="AD122" s="361"/>
      <c r="AE122" s="361"/>
      <c r="AF122" s="361"/>
      <c r="AG122" s="361"/>
      <c r="AH122" s="361"/>
      <c r="AI122" s="361"/>
    </row>
    <row r="123" spans="1:38" x14ac:dyDescent="0.25">
      <c r="A123" t="s">
        <v>111</v>
      </c>
      <c r="C123" s="361">
        <v>1.7242900000000001</v>
      </c>
      <c r="G123" s="361">
        <v>0.60945300000000002</v>
      </c>
      <c r="J123" s="361">
        <v>4.4042000000000003</v>
      </c>
      <c r="K123" s="361">
        <v>1.6170199999999999</v>
      </c>
      <c r="Z123" s="361">
        <v>1.08107</v>
      </c>
      <c r="AB123" s="361"/>
      <c r="AC123" s="361"/>
      <c r="AD123" s="361"/>
      <c r="AE123" s="361"/>
      <c r="AF123" s="361"/>
      <c r="AG123" s="361"/>
      <c r="AH123" s="361"/>
      <c r="AI123" s="361"/>
    </row>
    <row r="124" spans="1:38" x14ac:dyDescent="0.25">
      <c r="A124" t="s">
        <v>129</v>
      </c>
      <c r="C124" s="361">
        <v>7.6959499999999998</v>
      </c>
      <c r="G124" s="361">
        <v>0.91909600000000002</v>
      </c>
      <c r="J124" s="361">
        <v>8.9221699999999995</v>
      </c>
      <c r="K124" s="361">
        <v>2.0866799999999999</v>
      </c>
      <c r="Z124" s="361">
        <v>2.2101000000000002</v>
      </c>
      <c r="AB124" s="361"/>
      <c r="AC124" s="361"/>
      <c r="AD124" s="361"/>
      <c r="AE124" s="361"/>
      <c r="AF124" s="361"/>
      <c r="AG124" s="361"/>
      <c r="AH124" s="361"/>
      <c r="AI124" s="361"/>
    </row>
    <row r="125" spans="1:38" x14ac:dyDescent="0.25">
      <c r="A125" t="s">
        <v>129</v>
      </c>
      <c r="C125" s="361">
        <v>7.6953100000000001</v>
      </c>
      <c r="G125" s="361">
        <v>0.900621</v>
      </c>
      <c r="J125" s="361">
        <v>8.8128899999999994</v>
      </c>
      <c r="K125" s="361">
        <v>1.98305</v>
      </c>
      <c r="Z125" s="361">
        <v>2.2023100000000002</v>
      </c>
      <c r="AB125" s="361"/>
      <c r="AC125" s="361"/>
      <c r="AD125" s="361"/>
      <c r="AE125" s="361"/>
      <c r="AF125" s="361"/>
      <c r="AG125" s="361"/>
      <c r="AH125" s="361"/>
      <c r="AI125" s="361"/>
    </row>
    <row r="126" spans="1:38" x14ac:dyDescent="0.25">
      <c r="A126" t="s">
        <v>129</v>
      </c>
      <c r="C126" s="361">
        <v>7.7172499999999999</v>
      </c>
      <c r="G126" s="361">
        <v>0.91822700000000002</v>
      </c>
      <c r="J126" s="361">
        <v>8.8114799999999995</v>
      </c>
      <c r="K126" s="361">
        <v>1.9819199999999999</v>
      </c>
      <c r="Z126" s="361">
        <v>2.2302</v>
      </c>
      <c r="AB126" s="361"/>
      <c r="AC126" s="361"/>
      <c r="AD126" s="361"/>
      <c r="AE126" s="361"/>
      <c r="AF126" s="361"/>
      <c r="AG126" s="361"/>
      <c r="AH126" s="361"/>
      <c r="AI126" s="361"/>
    </row>
    <row r="127" spans="1:38" x14ac:dyDescent="0.25">
      <c r="A127" t="s">
        <v>130</v>
      </c>
      <c r="C127" s="361">
        <v>2.3462900000000002</v>
      </c>
      <c r="G127" s="361">
        <v>0.59675999999999996</v>
      </c>
      <c r="J127" s="361">
        <v>7.1443599999999998</v>
      </c>
      <c r="K127" s="361">
        <v>1.62503</v>
      </c>
      <c r="Z127" s="361">
        <v>1.4949399999999999</v>
      </c>
      <c r="AB127" s="361"/>
      <c r="AC127" s="361"/>
      <c r="AD127" s="361"/>
      <c r="AE127" s="361"/>
      <c r="AF127" s="361"/>
      <c r="AG127" s="361"/>
      <c r="AH127" s="361"/>
      <c r="AI127" s="361"/>
    </row>
    <row r="128" spans="1:38" x14ac:dyDescent="0.25">
      <c r="A128" t="s">
        <v>130</v>
      </c>
      <c r="C128" s="361">
        <v>2.3425199999999999</v>
      </c>
      <c r="G128" s="361">
        <v>0.60643100000000005</v>
      </c>
      <c r="J128" s="361">
        <v>7.01736</v>
      </c>
      <c r="K128" s="361">
        <v>1.5233699999999999</v>
      </c>
      <c r="Z128" s="361">
        <v>1.4944599999999999</v>
      </c>
      <c r="AB128" s="361"/>
      <c r="AC128" s="361"/>
      <c r="AD128" s="361"/>
      <c r="AE128" s="361"/>
      <c r="AF128" s="361"/>
      <c r="AG128" s="361"/>
      <c r="AH128" s="361"/>
      <c r="AI128" s="361"/>
    </row>
    <row r="129" spans="1:35" x14ac:dyDescent="0.25">
      <c r="A129" t="s">
        <v>130</v>
      </c>
      <c r="C129" s="361">
        <v>2.3404799999999999</v>
      </c>
      <c r="G129" s="361">
        <v>0.59462499999999996</v>
      </c>
      <c r="J129" s="361">
        <v>7.1647400000000001</v>
      </c>
      <c r="K129" s="361">
        <v>1.51932</v>
      </c>
      <c r="Z129" s="361">
        <v>1.50309</v>
      </c>
      <c r="AB129" s="361"/>
      <c r="AC129" s="361"/>
      <c r="AD129" s="361"/>
      <c r="AE129" s="361"/>
      <c r="AF129" s="361"/>
      <c r="AG129" s="361"/>
      <c r="AH129" s="361"/>
      <c r="AI129" s="361"/>
    </row>
    <row r="130" spans="1:35" x14ac:dyDescent="0.25">
      <c r="A130" t="s">
        <v>131</v>
      </c>
      <c r="C130" s="361">
        <v>6.3277299999999999</v>
      </c>
      <c r="G130" s="361">
        <v>0.93154499999999996</v>
      </c>
      <c r="J130" s="361">
        <v>9.4197199999999999</v>
      </c>
      <c r="K130" s="361">
        <v>2.2671100000000002</v>
      </c>
      <c r="Z130" s="361">
        <v>2.0405899999999999</v>
      </c>
      <c r="AB130" s="361"/>
      <c r="AC130" s="361"/>
      <c r="AD130" s="361"/>
      <c r="AE130" s="361"/>
      <c r="AF130" s="361"/>
      <c r="AG130" s="361"/>
      <c r="AH130" s="361"/>
      <c r="AI130" s="361"/>
    </row>
    <row r="131" spans="1:35" x14ac:dyDescent="0.25">
      <c r="A131" t="s">
        <v>131</v>
      </c>
      <c r="C131" s="361">
        <v>6.3378800000000002</v>
      </c>
      <c r="G131" s="361">
        <v>0.91869900000000004</v>
      </c>
      <c r="J131" s="361">
        <v>9.2935700000000008</v>
      </c>
      <c r="K131" s="361">
        <v>2.1662499999999998</v>
      </c>
      <c r="Z131" s="361">
        <v>2.0544799999999999</v>
      </c>
      <c r="AB131" s="361"/>
      <c r="AC131" s="361"/>
      <c r="AD131" s="361"/>
      <c r="AE131" s="361"/>
      <c r="AF131" s="361"/>
      <c r="AG131" s="361"/>
      <c r="AH131" s="361"/>
      <c r="AI131" s="361"/>
    </row>
    <row r="132" spans="1:35" x14ac:dyDescent="0.25">
      <c r="A132" t="s">
        <v>131</v>
      </c>
      <c r="C132" s="361">
        <v>6.3332699999999997</v>
      </c>
      <c r="G132" s="361">
        <v>0.92838900000000002</v>
      </c>
      <c r="J132" s="361">
        <v>9.2763500000000008</v>
      </c>
      <c r="K132" s="361">
        <v>2.1653799999999999</v>
      </c>
      <c r="Z132" s="361">
        <v>2.0556700000000001</v>
      </c>
      <c r="AB132" s="361"/>
      <c r="AC132" s="361"/>
      <c r="AD132" s="361"/>
      <c r="AE132" s="361"/>
      <c r="AF132" s="361"/>
      <c r="AG132" s="361"/>
      <c r="AH132" s="361"/>
      <c r="AI132" s="361"/>
    </row>
    <row r="133" spans="1:35" x14ac:dyDescent="0.25">
      <c r="A133" t="s">
        <v>112</v>
      </c>
      <c r="C133" s="361">
        <v>3.0049899999999998</v>
      </c>
      <c r="G133" s="361">
        <v>0.487815</v>
      </c>
      <c r="J133" s="361">
        <v>5.6955099999999996</v>
      </c>
      <c r="K133" s="361">
        <v>1.32681</v>
      </c>
      <c r="Z133" s="361">
        <v>1.2842100000000001</v>
      </c>
      <c r="AB133" s="361"/>
      <c r="AC133" s="361"/>
      <c r="AD133" s="361"/>
      <c r="AE133" s="361"/>
      <c r="AF133" s="361"/>
      <c r="AG133" s="361"/>
      <c r="AH133" s="361"/>
      <c r="AI133" s="361"/>
    </row>
    <row r="134" spans="1:35" x14ac:dyDescent="0.25">
      <c r="A134" t="s">
        <v>112</v>
      </c>
      <c r="C134" s="361">
        <v>3.0093299999999998</v>
      </c>
      <c r="G134" s="361">
        <v>0.49251099999999998</v>
      </c>
      <c r="J134" s="361">
        <v>5.6107300000000002</v>
      </c>
      <c r="K134" s="361">
        <v>1.22437</v>
      </c>
      <c r="Z134" s="361">
        <v>1.26905</v>
      </c>
      <c r="AB134" s="361"/>
      <c r="AC134" s="361"/>
      <c r="AD134" s="361"/>
      <c r="AE134" s="361"/>
      <c r="AF134" s="361"/>
      <c r="AG134" s="361"/>
      <c r="AH134" s="361"/>
      <c r="AI134" s="361"/>
    </row>
    <row r="135" spans="1:35" x14ac:dyDescent="0.25">
      <c r="A135" t="s">
        <v>112</v>
      </c>
      <c r="C135" s="361">
        <v>3.0061900000000001</v>
      </c>
      <c r="G135" s="361">
        <v>0.48897600000000002</v>
      </c>
      <c r="J135" s="361">
        <v>5.6072899999999999</v>
      </c>
      <c r="K135" s="361">
        <v>1.2209099999999999</v>
      </c>
      <c r="Z135" s="361">
        <v>1.26437</v>
      </c>
      <c r="AB135" s="361"/>
      <c r="AC135" s="361"/>
      <c r="AD135" s="361"/>
      <c r="AE135" s="361"/>
      <c r="AF135" s="361"/>
      <c r="AG135" s="361"/>
      <c r="AH135" s="361"/>
      <c r="AI135" s="361"/>
    </row>
    <row r="136" spans="1:35" x14ac:dyDescent="0.25">
      <c r="A136" t="s">
        <v>113</v>
      </c>
      <c r="C136" s="361">
        <v>1.12056</v>
      </c>
      <c r="G136" s="361">
        <v>0.64898199999999995</v>
      </c>
      <c r="J136" s="361">
        <v>4.17706</v>
      </c>
      <c r="K136" s="361">
        <v>1.6090100000000001</v>
      </c>
      <c r="Z136" s="361">
        <v>1.31046</v>
      </c>
      <c r="AB136" s="361"/>
      <c r="AC136" s="361"/>
      <c r="AD136" s="361"/>
      <c r="AE136" s="361"/>
      <c r="AF136" s="361"/>
      <c r="AG136" s="361"/>
      <c r="AH136" s="361"/>
      <c r="AI136" s="361"/>
    </row>
    <row r="137" spans="1:35" x14ac:dyDescent="0.25">
      <c r="A137" t="s">
        <v>113</v>
      </c>
      <c r="C137" s="361">
        <v>1.1218300000000001</v>
      </c>
      <c r="G137" s="361">
        <v>0.64744800000000002</v>
      </c>
      <c r="J137" s="361">
        <v>4.0609299999999999</v>
      </c>
      <c r="K137" s="361">
        <v>1.50536</v>
      </c>
      <c r="Z137" s="361">
        <v>1.1901999999999999</v>
      </c>
      <c r="AB137" s="361"/>
      <c r="AC137" s="361"/>
      <c r="AD137" s="361"/>
      <c r="AE137" s="361"/>
      <c r="AF137" s="361"/>
      <c r="AG137" s="361"/>
      <c r="AH137" s="361"/>
      <c r="AI137" s="361"/>
    </row>
    <row r="138" spans="1:35" x14ac:dyDescent="0.25">
      <c r="A138" t="s">
        <v>113</v>
      </c>
      <c r="C138" s="361">
        <v>1.1197999999999999</v>
      </c>
      <c r="G138" s="361">
        <v>0.65573800000000004</v>
      </c>
      <c r="J138" s="361">
        <v>4.0827200000000001</v>
      </c>
      <c r="K138" s="361">
        <v>1.50413</v>
      </c>
      <c r="Z138" s="361">
        <v>1.1971700000000001</v>
      </c>
      <c r="AB138" s="361"/>
      <c r="AC138" s="361"/>
      <c r="AD138" s="361"/>
      <c r="AE138" s="361"/>
      <c r="AF138" s="361"/>
      <c r="AG138" s="361"/>
      <c r="AH138" s="361"/>
      <c r="AI138" s="361"/>
    </row>
    <row r="139" spans="1:35" x14ac:dyDescent="0.25">
      <c r="A139" t="s">
        <v>114</v>
      </c>
      <c r="C139" s="361">
        <v>3.6036800000000002</v>
      </c>
      <c r="G139" s="361">
        <v>0.60310699999999995</v>
      </c>
      <c r="J139" s="361">
        <v>6.9611900000000002</v>
      </c>
      <c r="K139" s="361">
        <v>1.53928</v>
      </c>
      <c r="Z139" s="361">
        <v>1.4288400000000001</v>
      </c>
      <c r="AB139" s="361"/>
      <c r="AC139" s="361"/>
      <c r="AD139" s="361"/>
      <c r="AE139" s="361"/>
      <c r="AF139" s="361"/>
      <c r="AG139" s="361"/>
      <c r="AH139" s="361"/>
      <c r="AI139" s="361"/>
    </row>
    <row r="140" spans="1:35" x14ac:dyDescent="0.25">
      <c r="A140" t="s">
        <v>114</v>
      </c>
      <c r="C140" s="361">
        <v>3.6120199999999998</v>
      </c>
      <c r="G140" s="361">
        <v>0.60254600000000003</v>
      </c>
      <c r="J140" s="361">
        <v>6.8312999999999997</v>
      </c>
      <c r="K140" s="361">
        <v>1.4354800000000001</v>
      </c>
      <c r="Z140" s="361">
        <v>1.43614</v>
      </c>
      <c r="AB140" s="361"/>
      <c r="AC140" s="361"/>
      <c r="AD140" s="361"/>
      <c r="AE140" s="361"/>
      <c r="AF140" s="361"/>
      <c r="AG140" s="361"/>
      <c r="AH140" s="361"/>
      <c r="AI140" s="361"/>
    </row>
    <row r="141" spans="1:35" x14ac:dyDescent="0.25">
      <c r="A141" t="s">
        <v>114</v>
      </c>
      <c r="C141" s="361">
        <v>3.6191900000000001</v>
      </c>
      <c r="G141" s="361">
        <v>0.60045700000000002</v>
      </c>
      <c r="J141" s="361">
        <v>6.8286699999999998</v>
      </c>
      <c r="K141" s="361">
        <v>1.42859</v>
      </c>
      <c r="Z141" s="361">
        <v>1.4414</v>
      </c>
      <c r="AB141" s="361"/>
      <c r="AC141" s="361"/>
      <c r="AD141" s="361"/>
      <c r="AE141" s="361"/>
      <c r="AF141" s="361"/>
      <c r="AG141" s="361"/>
      <c r="AH141" s="361"/>
      <c r="AI141" s="361"/>
    </row>
    <row r="142" spans="1:35" x14ac:dyDescent="0.25">
      <c r="A142" t="s">
        <v>115</v>
      </c>
      <c r="C142" s="361">
        <v>2.4636300000000002</v>
      </c>
      <c r="G142" s="361">
        <v>0.60101499999999997</v>
      </c>
      <c r="J142" s="361">
        <v>6.5303000000000004</v>
      </c>
      <c r="K142" s="361">
        <v>1.7261200000000001</v>
      </c>
      <c r="Z142" s="361">
        <v>1.3488599999999999</v>
      </c>
      <c r="AB142" s="361"/>
      <c r="AC142" s="361"/>
      <c r="AD142" s="361"/>
      <c r="AE142" s="361"/>
      <c r="AF142" s="361"/>
      <c r="AG142" s="361"/>
      <c r="AH142" s="361"/>
      <c r="AI142" s="361"/>
    </row>
    <row r="143" spans="1:35" x14ac:dyDescent="0.25">
      <c r="A143" t="s">
        <v>115</v>
      </c>
      <c r="C143" s="361">
        <v>2.46285</v>
      </c>
      <c r="G143" s="361">
        <v>0.60671799999999998</v>
      </c>
      <c r="J143" s="361">
        <v>6.4290399999999996</v>
      </c>
      <c r="K143" s="361">
        <v>1.6196200000000001</v>
      </c>
      <c r="Z143" s="361">
        <v>1.42371</v>
      </c>
      <c r="AB143" s="361"/>
      <c r="AC143" s="361"/>
      <c r="AD143" s="361"/>
      <c r="AE143" s="361"/>
      <c r="AF143" s="361"/>
      <c r="AG143" s="361"/>
      <c r="AH143" s="361"/>
      <c r="AI143" s="361"/>
    </row>
    <row r="144" spans="1:35" x14ac:dyDescent="0.25">
      <c r="A144" t="s">
        <v>115</v>
      </c>
      <c r="C144" s="361">
        <v>2.4562900000000001</v>
      </c>
      <c r="G144" s="361">
        <v>0.60469600000000001</v>
      </c>
      <c r="J144" s="361">
        <v>6.4169999999999998</v>
      </c>
      <c r="K144" s="361">
        <v>1.6184499999999999</v>
      </c>
      <c r="Z144" s="361">
        <v>1.33527</v>
      </c>
      <c r="AB144" s="361"/>
      <c r="AC144" s="361"/>
      <c r="AD144" s="361"/>
      <c r="AE144" s="361"/>
      <c r="AF144" s="361"/>
      <c r="AG144" s="361"/>
      <c r="AH144" s="361"/>
      <c r="AI144" s="361"/>
    </row>
    <row r="145" spans="1:35" x14ac:dyDescent="0.25">
      <c r="A145" t="s">
        <v>116</v>
      </c>
      <c r="C145" s="361">
        <v>2.0771899999999999</v>
      </c>
      <c r="G145" s="361">
        <v>0.64359200000000005</v>
      </c>
      <c r="J145" s="361">
        <v>5.1127799999999999</v>
      </c>
      <c r="K145" s="361">
        <v>1.67953</v>
      </c>
      <c r="Z145" s="361">
        <v>1.34768</v>
      </c>
      <c r="AB145" s="361"/>
      <c r="AC145" s="361"/>
      <c r="AD145" s="361"/>
      <c r="AE145" s="361"/>
      <c r="AF145" s="361"/>
      <c r="AG145" s="361"/>
      <c r="AH145" s="361"/>
      <c r="AI145" s="361"/>
    </row>
    <row r="146" spans="1:35" x14ac:dyDescent="0.25">
      <c r="A146" t="s">
        <v>116</v>
      </c>
      <c r="C146" s="361">
        <v>2.0798700000000001</v>
      </c>
      <c r="G146" s="361">
        <v>0.64260799999999996</v>
      </c>
      <c r="J146" s="361">
        <v>5.0806899999999997</v>
      </c>
      <c r="K146" s="361">
        <v>1.5772299999999999</v>
      </c>
      <c r="Z146" s="361">
        <v>1.3365899999999999</v>
      </c>
      <c r="AB146" s="361"/>
      <c r="AC146" s="361"/>
      <c r="AD146" s="361"/>
      <c r="AE146" s="361"/>
      <c r="AF146" s="361"/>
      <c r="AG146" s="361"/>
      <c r="AH146" s="361"/>
      <c r="AI146" s="361"/>
    </row>
    <row r="147" spans="1:35" x14ac:dyDescent="0.25">
      <c r="A147" t="s">
        <v>116</v>
      </c>
      <c r="C147" s="361">
        <v>2.0741999999999998</v>
      </c>
      <c r="G147" s="361">
        <v>0.64159100000000002</v>
      </c>
      <c r="J147" s="361">
        <v>5.0088600000000003</v>
      </c>
      <c r="K147" s="361">
        <v>1.56985</v>
      </c>
      <c r="Z147" s="361">
        <v>1.2962199999999999</v>
      </c>
      <c r="AB147" s="361"/>
      <c r="AC147" s="361"/>
      <c r="AD147" s="361"/>
      <c r="AE147" s="361"/>
      <c r="AF147" s="361"/>
      <c r="AG147" s="361"/>
      <c r="AH147" s="361"/>
      <c r="AI147" s="361"/>
    </row>
    <row r="148" spans="1:35" x14ac:dyDescent="0.25">
      <c r="A148" t="s">
        <v>132</v>
      </c>
      <c r="C148" s="361">
        <v>5.0070100000000002</v>
      </c>
      <c r="G148" s="361">
        <v>0.75166599999999995</v>
      </c>
      <c r="J148" s="361">
        <v>7.8858199999999998</v>
      </c>
      <c r="K148" s="361">
        <v>1.9028700000000001</v>
      </c>
      <c r="Z148" s="361">
        <v>1.391</v>
      </c>
      <c r="AB148" s="361"/>
      <c r="AC148" s="361"/>
      <c r="AD148" s="361"/>
      <c r="AE148" s="361"/>
      <c r="AF148" s="361"/>
      <c r="AG148" s="361"/>
      <c r="AH148" s="361"/>
      <c r="AI148" s="361"/>
    </row>
    <row r="149" spans="1:35" x14ac:dyDescent="0.25">
      <c r="A149" t="s">
        <v>132</v>
      </c>
      <c r="C149" s="361">
        <v>5.0147000000000004</v>
      </c>
      <c r="G149" s="361">
        <v>0.72445000000000004</v>
      </c>
      <c r="J149" s="361">
        <v>7.7809900000000001</v>
      </c>
      <c r="K149" s="361">
        <v>1.79948</v>
      </c>
      <c r="Z149" s="361">
        <v>1.4060699999999999</v>
      </c>
      <c r="AB149" s="361"/>
      <c r="AC149" s="361"/>
      <c r="AD149" s="361"/>
      <c r="AE149" s="361"/>
      <c r="AF149" s="361"/>
      <c r="AG149" s="361"/>
      <c r="AH149" s="361"/>
      <c r="AI149" s="361"/>
    </row>
    <row r="150" spans="1:35" x14ac:dyDescent="0.25">
      <c r="A150" t="s">
        <v>132</v>
      </c>
      <c r="C150" s="361">
        <v>5.0095999999999998</v>
      </c>
      <c r="G150" s="361">
        <v>0.75087499999999996</v>
      </c>
      <c r="J150" s="361">
        <v>7.7766200000000003</v>
      </c>
      <c r="K150" s="361">
        <v>1.7998099999999999</v>
      </c>
      <c r="Z150" s="361">
        <v>1.4198999999999999</v>
      </c>
      <c r="AB150" s="361"/>
      <c r="AC150" s="361"/>
      <c r="AD150" s="361"/>
      <c r="AE150" s="361"/>
      <c r="AF150" s="361"/>
      <c r="AG150" s="361"/>
      <c r="AH150" s="361"/>
      <c r="AI150" s="361"/>
    </row>
    <row r="151" spans="1:35" x14ac:dyDescent="0.25">
      <c r="A151" t="s">
        <v>133</v>
      </c>
      <c r="C151" s="361">
        <v>1.2455000000000001</v>
      </c>
      <c r="G151" s="361">
        <v>0.54427000000000003</v>
      </c>
      <c r="J151" s="361">
        <v>4.5974599999999999</v>
      </c>
      <c r="K151" s="361">
        <v>1.2693000000000001</v>
      </c>
      <c r="Z151" s="361">
        <v>2.14499</v>
      </c>
      <c r="AB151" s="361"/>
      <c r="AC151" s="361"/>
      <c r="AD151" s="361"/>
      <c r="AE151" s="361"/>
      <c r="AF151" s="361"/>
      <c r="AG151" s="361"/>
      <c r="AH151" s="361"/>
      <c r="AI151" s="361"/>
    </row>
    <row r="152" spans="1:35" x14ac:dyDescent="0.25">
      <c r="A152" t="s">
        <v>133</v>
      </c>
      <c r="C152" s="361">
        <v>1.24501</v>
      </c>
      <c r="G152" s="361">
        <v>0.55848399999999998</v>
      </c>
      <c r="J152" s="361">
        <v>4.49336</v>
      </c>
      <c r="K152" s="361">
        <v>1.16736</v>
      </c>
      <c r="Z152" s="361">
        <v>2.3494199999999998</v>
      </c>
      <c r="AB152" s="361"/>
      <c r="AC152" s="361"/>
      <c r="AD152" s="361"/>
      <c r="AE152" s="361"/>
      <c r="AF152" s="361"/>
      <c r="AG152" s="361"/>
      <c r="AH152" s="361"/>
      <c r="AI152" s="361"/>
    </row>
    <row r="153" spans="1:35" x14ac:dyDescent="0.25">
      <c r="A153" t="s">
        <v>133</v>
      </c>
      <c r="C153" s="361">
        <v>1.24743</v>
      </c>
      <c r="G153" s="361">
        <v>0.55020599999999997</v>
      </c>
      <c r="J153" s="361">
        <v>4.4904599999999997</v>
      </c>
      <c r="K153" s="361">
        <v>1.1664300000000001</v>
      </c>
      <c r="Z153" s="361">
        <v>2.1376300000000001</v>
      </c>
      <c r="AB153" s="361"/>
      <c r="AC153" s="361"/>
      <c r="AD153" s="361"/>
      <c r="AE153" s="361"/>
      <c r="AF153" s="361"/>
      <c r="AG153" s="361"/>
      <c r="AH153" s="361"/>
      <c r="AI153" s="361"/>
    </row>
    <row r="154" spans="1:35" x14ac:dyDescent="0.25">
      <c r="A154" t="s">
        <v>134</v>
      </c>
      <c r="C154" s="361">
        <v>9.2361199999999997</v>
      </c>
      <c r="G154" s="361">
        <v>0.88056800000000002</v>
      </c>
      <c r="J154" s="361">
        <v>11.624499999999999</v>
      </c>
      <c r="K154" s="361">
        <v>2.1099800000000002</v>
      </c>
      <c r="Z154" s="361">
        <v>2.87548</v>
      </c>
      <c r="AB154" s="361"/>
      <c r="AC154" s="361"/>
      <c r="AD154" s="361"/>
      <c r="AE154" s="361"/>
      <c r="AF154" s="361"/>
      <c r="AG154" s="361"/>
      <c r="AH154" s="361"/>
      <c r="AI154" s="361"/>
    </row>
    <row r="155" spans="1:35" x14ac:dyDescent="0.25">
      <c r="A155" t="s">
        <v>134</v>
      </c>
      <c r="C155" s="361">
        <v>9.2630400000000002</v>
      </c>
      <c r="G155" s="361">
        <v>0.86103700000000005</v>
      </c>
      <c r="J155" s="361">
        <v>11.5573</v>
      </c>
      <c r="K155" s="361">
        <v>2.01519</v>
      </c>
      <c r="Z155" s="361">
        <v>2.7293799999999999</v>
      </c>
      <c r="AB155" s="361"/>
      <c r="AC155" s="361"/>
      <c r="AD155" s="361"/>
      <c r="AE155" s="361"/>
      <c r="AF155" s="361"/>
      <c r="AG155" s="361"/>
      <c r="AH155" s="361"/>
      <c r="AI155" s="361"/>
    </row>
    <row r="156" spans="1:35" x14ac:dyDescent="0.25">
      <c r="A156" t="s">
        <v>134</v>
      </c>
      <c r="C156" s="361">
        <v>9.2444199999999999</v>
      </c>
      <c r="G156" s="361">
        <v>0.87928399999999995</v>
      </c>
      <c r="J156" s="361">
        <v>11.4968</v>
      </c>
      <c r="K156" s="361">
        <v>2.0186299999999999</v>
      </c>
      <c r="Z156" s="361">
        <v>3.6573099999999998</v>
      </c>
      <c r="AB156" s="361"/>
      <c r="AC156" s="361"/>
      <c r="AD156" s="361"/>
      <c r="AE156" s="361"/>
      <c r="AF156" s="361"/>
      <c r="AG156" s="361"/>
      <c r="AH156" s="361"/>
      <c r="AI156" s="361"/>
    </row>
    <row r="157" spans="1:35" x14ac:dyDescent="0.25">
      <c r="A157" t="s">
        <v>135</v>
      </c>
      <c r="C157" s="361">
        <v>1.64923</v>
      </c>
      <c r="G157" s="361">
        <v>0.90182399999999996</v>
      </c>
      <c r="J157" s="361">
        <v>4.6377699999999997</v>
      </c>
      <c r="K157" s="361">
        <v>2.0491299999999999</v>
      </c>
      <c r="Z157" s="361">
        <v>1.30379</v>
      </c>
      <c r="AB157" s="361"/>
      <c r="AC157" s="361"/>
      <c r="AD157" s="361"/>
      <c r="AE157" s="361"/>
      <c r="AF157" s="361"/>
      <c r="AG157" s="361"/>
      <c r="AH157" s="361"/>
      <c r="AI157" s="361"/>
    </row>
    <row r="158" spans="1:35" x14ac:dyDescent="0.25">
      <c r="A158" t="s">
        <v>135</v>
      </c>
      <c r="C158" s="361">
        <v>1.6503300000000001</v>
      </c>
      <c r="G158" s="361">
        <v>0.94597399999999998</v>
      </c>
      <c r="J158" s="361">
        <v>4.53688</v>
      </c>
      <c r="K158" s="361">
        <v>1.9644299999999999</v>
      </c>
      <c r="Z158" s="361">
        <v>1.2626299999999999</v>
      </c>
      <c r="AB158" s="361"/>
      <c r="AC158" s="361"/>
      <c r="AD158" s="361"/>
      <c r="AE158" s="361"/>
      <c r="AF158" s="361"/>
      <c r="AG158" s="361"/>
      <c r="AH158" s="361"/>
      <c r="AI158" s="361"/>
    </row>
    <row r="159" spans="1:35" x14ac:dyDescent="0.25">
      <c r="A159" t="s">
        <v>135</v>
      </c>
      <c r="C159" s="361">
        <v>1.6449100000000001</v>
      </c>
      <c r="G159" s="361">
        <v>0.90799600000000003</v>
      </c>
      <c r="J159" s="361">
        <v>4.5436300000000003</v>
      </c>
      <c r="K159" s="361">
        <v>1.9644900000000001</v>
      </c>
      <c r="Z159" s="361">
        <v>1.2626900000000001</v>
      </c>
      <c r="AB159" s="361"/>
      <c r="AC159" s="361"/>
      <c r="AD159" s="361"/>
      <c r="AE159" s="361"/>
      <c r="AF159" s="361"/>
      <c r="AG159" s="361"/>
      <c r="AH159" s="361"/>
      <c r="AI159" s="361"/>
    </row>
    <row r="160" spans="1:35" x14ac:dyDescent="0.25">
      <c r="A160" t="s">
        <v>117</v>
      </c>
      <c r="C160" s="361">
        <v>1.2427699999999999</v>
      </c>
      <c r="G160" s="361">
        <v>0.42974600000000002</v>
      </c>
      <c r="J160" s="361">
        <v>3.4906100000000002</v>
      </c>
      <c r="K160" s="361">
        <v>1.0598000000000001</v>
      </c>
      <c r="Z160" s="361">
        <v>1.6494599999999999</v>
      </c>
      <c r="AB160" s="361"/>
      <c r="AC160" s="361"/>
      <c r="AD160" s="361"/>
      <c r="AE160" s="361"/>
      <c r="AF160" s="361"/>
      <c r="AG160" s="361"/>
      <c r="AH160" s="361"/>
      <c r="AI160" s="361"/>
    </row>
    <row r="161" spans="1:35" x14ac:dyDescent="0.25">
      <c r="A161" t="s">
        <v>117</v>
      </c>
      <c r="C161" s="361">
        <v>1.2474000000000001</v>
      </c>
      <c r="G161" s="361">
        <v>0.42864000000000002</v>
      </c>
      <c r="J161" s="361">
        <v>3.3834599999999999</v>
      </c>
      <c r="K161" s="361">
        <v>0.95654499999999998</v>
      </c>
      <c r="Z161" s="361">
        <v>2.0257399999999999</v>
      </c>
      <c r="AB161" s="361"/>
      <c r="AC161" s="361"/>
      <c r="AD161" s="361"/>
      <c r="AE161" s="361"/>
      <c r="AF161" s="361"/>
      <c r="AG161" s="361"/>
      <c r="AH161" s="361"/>
      <c r="AI161" s="361"/>
    </row>
    <row r="162" spans="1:35" x14ac:dyDescent="0.25">
      <c r="A162" t="s">
        <v>117</v>
      </c>
      <c r="C162" s="361">
        <v>1.24681</v>
      </c>
      <c r="G162" s="361">
        <v>0.42937399999999998</v>
      </c>
      <c r="J162" s="361">
        <v>3.3875799999999998</v>
      </c>
      <c r="K162" s="361">
        <v>0.95935599999999999</v>
      </c>
      <c r="Z162" s="361">
        <v>1.74665</v>
      </c>
      <c r="AB162" s="361"/>
      <c r="AC162" s="361"/>
      <c r="AD162" s="361"/>
      <c r="AE162" s="361"/>
      <c r="AF162" s="361"/>
      <c r="AG162" s="361"/>
      <c r="AH162" s="361"/>
      <c r="AI162" s="361"/>
    </row>
    <row r="163" spans="1:35" x14ac:dyDescent="0.25">
      <c r="A163" t="s">
        <v>136</v>
      </c>
      <c r="C163" s="361">
        <v>2.9780899999999999</v>
      </c>
      <c r="G163" s="361">
        <v>0.55477799999999999</v>
      </c>
      <c r="J163" s="361">
        <v>6.4540800000000003</v>
      </c>
      <c r="K163" s="361">
        <v>1.52654</v>
      </c>
      <c r="Z163" s="361">
        <v>1.9236200000000001</v>
      </c>
      <c r="AB163" s="361"/>
      <c r="AC163" s="361"/>
      <c r="AD163" s="361"/>
      <c r="AE163" s="361"/>
      <c r="AF163" s="361"/>
      <c r="AG163" s="361"/>
      <c r="AH163" s="361"/>
      <c r="AI163" s="361"/>
    </row>
    <row r="164" spans="1:35" x14ac:dyDescent="0.25">
      <c r="A164" t="s">
        <v>136</v>
      </c>
      <c r="C164" s="361">
        <v>2.9901599999999999</v>
      </c>
      <c r="G164" s="361">
        <v>0.56594900000000004</v>
      </c>
      <c r="J164" s="361">
        <v>6.3407200000000001</v>
      </c>
      <c r="K164" s="361">
        <v>1.4271199999999999</v>
      </c>
      <c r="Z164" s="361">
        <v>1.9141300000000001</v>
      </c>
      <c r="AB164" s="361"/>
      <c r="AC164" s="361"/>
      <c r="AD164" s="361"/>
      <c r="AE164" s="361"/>
      <c r="AF164" s="361"/>
      <c r="AG164" s="361"/>
      <c r="AH164" s="361"/>
      <c r="AI164" s="361"/>
    </row>
    <row r="165" spans="1:35" x14ac:dyDescent="0.25">
      <c r="A165" t="s">
        <v>136</v>
      </c>
      <c r="C165" s="361">
        <v>2.9769100000000002</v>
      </c>
      <c r="G165" s="361">
        <v>0.55850699999999998</v>
      </c>
      <c r="J165" s="361">
        <v>6.5021100000000001</v>
      </c>
      <c r="K165" s="361">
        <v>1.43181</v>
      </c>
      <c r="Z165" s="361">
        <v>1.9671700000000001</v>
      </c>
      <c r="AB165" s="361"/>
      <c r="AC165" s="361"/>
      <c r="AD165" s="361"/>
      <c r="AE165" s="361"/>
      <c r="AF165" s="361"/>
      <c r="AG165" s="361"/>
      <c r="AH165" s="361"/>
      <c r="AI165" s="361"/>
    </row>
    <row r="166" spans="1:35" x14ac:dyDescent="0.25">
      <c r="A166" t="s">
        <v>137</v>
      </c>
      <c r="C166" s="361">
        <v>3.0496799999999999</v>
      </c>
      <c r="G166" s="361">
        <v>0.65419099999999997</v>
      </c>
      <c r="J166" s="361">
        <v>5.8035199999999998</v>
      </c>
      <c r="K166" s="361">
        <v>1.9767600000000001</v>
      </c>
      <c r="Z166" s="361">
        <v>1.2823899999999999</v>
      </c>
      <c r="AB166" s="361"/>
      <c r="AC166" s="361"/>
      <c r="AD166" s="361"/>
      <c r="AE166" s="361"/>
      <c r="AF166" s="361"/>
      <c r="AG166" s="361"/>
      <c r="AH166" s="361"/>
      <c r="AI166" s="361"/>
    </row>
    <row r="167" spans="1:35" x14ac:dyDescent="0.25">
      <c r="A167" t="s">
        <v>137</v>
      </c>
      <c r="C167" s="361">
        <v>3.0414699999999999</v>
      </c>
      <c r="G167" s="361">
        <v>0.64046400000000003</v>
      </c>
      <c r="J167" s="361">
        <v>5.7003599999999999</v>
      </c>
      <c r="K167" s="361">
        <v>1.87053</v>
      </c>
      <c r="Z167" s="361">
        <v>1.2935300000000001</v>
      </c>
      <c r="AB167" s="361"/>
      <c r="AC167" s="361"/>
      <c r="AD167" s="361"/>
      <c r="AE167" s="361"/>
      <c r="AF167" s="361"/>
      <c r="AG167" s="361"/>
      <c r="AH167" s="361"/>
      <c r="AI167" s="361"/>
    </row>
    <row r="168" spans="1:35" x14ac:dyDescent="0.25">
      <c r="A168" t="s">
        <v>137</v>
      </c>
      <c r="C168" s="361">
        <v>3.0387400000000002</v>
      </c>
      <c r="G168" s="361">
        <v>0.65351899999999996</v>
      </c>
      <c r="J168" s="361">
        <v>5.6945199999999998</v>
      </c>
      <c r="K168" s="361">
        <v>1.8803000000000001</v>
      </c>
      <c r="Z168" s="361">
        <v>1.3121799999999999</v>
      </c>
      <c r="AB168" s="361"/>
      <c r="AC168" s="361"/>
      <c r="AD168" s="361"/>
      <c r="AE168" s="361"/>
      <c r="AF168" s="361"/>
      <c r="AG168" s="361"/>
      <c r="AH168" s="361"/>
      <c r="AI168" s="361"/>
    </row>
    <row r="169" spans="1:35" x14ac:dyDescent="0.25">
      <c r="A169" t="s">
        <v>118</v>
      </c>
      <c r="C169" s="361">
        <v>1.3512500000000001</v>
      </c>
      <c r="G169" s="361">
        <v>0.41204400000000002</v>
      </c>
      <c r="J169" s="361">
        <v>4.2351900000000002</v>
      </c>
      <c r="K169" s="361">
        <v>0.99776799999999999</v>
      </c>
      <c r="Z169" s="361">
        <v>1.38371</v>
      </c>
      <c r="AB169" s="361"/>
      <c r="AC169" s="361"/>
      <c r="AD169" s="361"/>
      <c r="AE169" s="361"/>
      <c r="AF169" s="361"/>
      <c r="AG169" s="361"/>
      <c r="AH169" s="361"/>
      <c r="AI169" s="361"/>
    </row>
    <row r="170" spans="1:35" x14ac:dyDescent="0.25">
      <c r="A170" t="s">
        <v>118</v>
      </c>
      <c r="C170" s="361">
        <v>1.3520300000000001</v>
      </c>
      <c r="G170" s="361">
        <v>0.41377999999999998</v>
      </c>
      <c r="J170" s="361">
        <v>4.1319299999999997</v>
      </c>
      <c r="K170" s="361">
        <v>0.89847900000000003</v>
      </c>
      <c r="Z170" s="361">
        <v>1.3818999999999999</v>
      </c>
      <c r="AB170" s="361"/>
      <c r="AC170" s="361"/>
      <c r="AD170" s="361"/>
      <c r="AE170" s="361"/>
      <c r="AF170" s="361"/>
      <c r="AG170" s="361"/>
      <c r="AH170" s="361"/>
      <c r="AI170" s="361"/>
    </row>
    <row r="171" spans="1:35" x14ac:dyDescent="0.25">
      <c r="A171" t="s">
        <v>118</v>
      </c>
      <c r="C171" s="361">
        <v>1.35229</v>
      </c>
      <c r="G171" s="361">
        <v>0.41142800000000002</v>
      </c>
      <c r="J171" s="361">
        <v>4.1220499999999998</v>
      </c>
      <c r="K171" s="361">
        <v>0.89807499999999996</v>
      </c>
      <c r="Z171" s="361">
        <v>1.4136</v>
      </c>
      <c r="AB171" s="361"/>
      <c r="AC171" s="361"/>
      <c r="AD171" s="361"/>
      <c r="AE171" s="361"/>
      <c r="AF171" s="361"/>
      <c r="AG171" s="361"/>
      <c r="AH171" s="361"/>
      <c r="AI171" s="361"/>
    </row>
    <row r="172" spans="1:35" x14ac:dyDescent="0.25">
      <c r="A172" t="s">
        <v>138</v>
      </c>
      <c r="C172" s="361">
        <v>1.127</v>
      </c>
      <c r="G172" s="361">
        <v>0.85400399999999999</v>
      </c>
      <c r="J172" s="361">
        <v>4.0979200000000002</v>
      </c>
      <c r="K172" s="361">
        <v>1.70858</v>
      </c>
      <c r="Z172" s="361">
        <v>1.2396799999999999</v>
      </c>
      <c r="AB172" s="361"/>
      <c r="AC172" s="361"/>
      <c r="AD172" s="361"/>
      <c r="AE172" s="361"/>
      <c r="AF172" s="361"/>
      <c r="AG172" s="361"/>
      <c r="AH172" s="361"/>
      <c r="AI172" s="361"/>
    </row>
    <row r="173" spans="1:35" x14ac:dyDescent="0.25">
      <c r="A173" t="s">
        <v>138</v>
      </c>
      <c r="C173" s="361">
        <v>1.1283000000000001</v>
      </c>
      <c r="G173" s="361">
        <v>0.820523</v>
      </c>
      <c r="J173" s="361">
        <v>3.9979200000000001</v>
      </c>
      <c r="K173" s="361">
        <v>1.61477</v>
      </c>
      <c r="Z173" s="361">
        <v>1.2496</v>
      </c>
      <c r="AB173" s="361"/>
      <c r="AC173" s="361"/>
      <c r="AD173" s="361"/>
      <c r="AE173" s="361"/>
      <c r="AF173" s="361"/>
      <c r="AG173" s="361"/>
      <c r="AH173" s="361"/>
      <c r="AI173" s="361"/>
    </row>
    <row r="174" spans="1:35" x14ac:dyDescent="0.25">
      <c r="A174" t="s">
        <v>138</v>
      </c>
      <c r="C174" s="361">
        <v>1.1264700000000001</v>
      </c>
      <c r="G174" s="361">
        <v>0.85829100000000003</v>
      </c>
      <c r="J174" s="361">
        <v>4.0077299999999996</v>
      </c>
      <c r="K174" s="361">
        <v>1.6216299999999999</v>
      </c>
      <c r="Z174" s="361">
        <v>1.23146</v>
      </c>
      <c r="AB174" s="361"/>
      <c r="AC174" s="361"/>
      <c r="AD174" s="361"/>
      <c r="AE174" s="361"/>
      <c r="AF174" s="361"/>
      <c r="AG174" s="361"/>
      <c r="AH174" s="361"/>
      <c r="AI174" s="361"/>
    </row>
    <row r="175" spans="1:35" x14ac:dyDescent="0.25">
      <c r="A175" t="s">
        <v>119</v>
      </c>
      <c r="C175" s="361">
        <v>2.9210099999999999</v>
      </c>
      <c r="G175" s="361">
        <v>0.613842</v>
      </c>
      <c r="J175" s="361">
        <v>5.41249</v>
      </c>
      <c r="K175" s="361">
        <v>1.51492</v>
      </c>
      <c r="Z175" s="361">
        <v>1.1677299999999999</v>
      </c>
      <c r="AB175" s="361"/>
      <c r="AC175" s="361"/>
      <c r="AD175" s="361"/>
      <c r="AE175" s="361"/>
      <c r="AF175" s="361"/>
      <c r="AG175" s="361"/>
      <c r="AH175" s="361"/>
      <c r="AI175" s="361"/>
    </row>
    <row r="176" spans="1:35" x14ac:dyDescent="0.25">
      <c r="A176" t="s">
        <v>119</v>
      </c>
      <c r="C176" s="361">
        <v>2.9674399999999999</v>
      </c>
      <c r="G176" s="361">
        <v>0.61706899999999998</v>
      </c>
      <c r="J176" s="361">
        <v>5.3397100000000002</v>
      </c>
      <c r="K176" s="361">
        <v>1.41083</v>
      </c>
      <c r="Z176" s="361">
        <v>1.1875500000000001</v>
      </c>
      <c r="AB176" s="361"/>
      <c r="AC176" s="361"/>
      <c r="AD176" s="361"/>
      <c r="AE176" s="361"/>
      <c r="AF176" s="361"/>
      <c r="AG176" s="361"/>
      <c r="AH176" s="361"/>
      <c r="AI176" s="361"/>
    </row>
    <row r="177" spans="1:35" x14ac:dyDescent="0.25">
      <c r="A177" t="s">
        <v>119</v>
      </c>
      <c r="C177" s="361">
        <v>2.8984100000000002</v>
      </c>
      <c r="G177" s="361">
        <v>0.61357200000000001</v>
      </c>
      <c r="J177" s="361">
        <v>5.3143200000000004</v>
      </c>
      <c r="K177" s="361">
        <v>1.41465</v>
      </c>
      <c r="Z177" s="361">
        <v>1.16265</v>
      </c>
      <c r="AB177" s="361"/>
      <c r="AC177" s="361"/>
      <c r="AD177" s="361"/>
      <c r="AE177" s="361"/>
      <c r="AF177" s="361"/>
      <c r="AG177" s="361"/>
      <c r="AH177" s="361"/>
      <c r="AI177" s="361"/>
    </row>
    <row r="178" spans="1:35" x14ac:dyDescent="0.25">
      <c r="A178" t="s">
        <v>120</v>
      </c>
      <c r="C178" s="361">
        <v>3.1697899999999999</v>
      </c>
      <c r="G178" s="361">
        <v>0.56930599999999998</v>
      </c>
      <c r="J178" s="361"/>
      <c r="K178" s="361">
        <v>1.31412</v>
      </c>
      <c r="Z178" s="361">
        <v>1.4365600000000001</v>
      </c>
      <c r="AB178" s="361"/>
      <c r="AC178" s="361"/>
      <c r="AD178" s="361"/>
      <c r="AE178" s="361"/>
      <c r="AF178" s="361"/>
      <c r="AG178" s="361"/>
      <c r="AH178" s="361"/>
      <c r="AI178" s="361"/>
    </row>
    <row r="179" spans="1:35" x14ac:dyDescent="0.25">
      <c r="A179" t="s">
        <v>120</v>
      </c>
      <c r="C179" s="361">
        <v>3.16974</v>
      </c>
      <c r="G179" s="361">
        <v>0.56767500000000004</v>
      </c>
      <c r="K179" s="361">
        <v>1.21394</v>
      </c>
      <c r="Z179" s="361">
        <v>1.4647699999999999</v>
      </c>
      <c r="AB179" s="361"/>
      <c r="AC179" s="361"/>
      <c r="AD179" s="361"/>
      <c r="AE179" s="361"/>
      <c r="AF179" s="361"/>
      <c r="AG179" s="361"/>
      <c r="AH179" s="361"/>
      <c r="AI179" s="361"/>
    </row>
    <row r="180" spans="1:35" x14ac:dyDescent="0.25">
      <c r="A180" t="s">
        <v>120</v>
      </c>
      <c r="C180" s="361">
        <v>3.17401</v>
      </c>
      <c r="G180" s="361">
        <v>0.57063200000000003</v>
      </c>
      <c r="K180" s="361">
        <v>1.2153499999999999</v>
      </c>
      <c r="Z180" s="361">
        <v>1.44014</v>
      </c>
      <c r="AB180" s="361"/>
      <c r="AC180" s="361"/>
      <c r="AD180" s="361"/>
      <c r="AE180" s="361"/>
      <c r="AF180" s="361"/>
      <c r="AG180" s="361"/>
      <c r="AH180" s="361"/>
      <c r="AI180" s="361"/>
    </row>
    <row r="181" spans="1:35" x14ac:dyDescent="0.25">
      <c r="A181" t="s">
        <v>139</v>
      </c>
      <c r="C181" s="361">
        <v>5.8216000000000001</v>
      </c>
      <c r="G181" s="361">
        <v>0.64468899999999996</v>
      </c>
      <c r="K181" s="361">
        <v>1.8224499999999999</v>
      </c>
      <c r="Z181" s="361">
        <v>2.0051899999999998</v>
      </c>
      <c r="AB181" s="361"/>
      <c r="AC181" s="361"/>
      <c r="AD181" s="361"/>
      <c r="AE181" s="361"/>
      <c r="AF181" s="361"/>
      <c r="AG181" s="361"/>
      <c r="AH181" s="361"/>
      <c r="AI181" s="361"/>
    </row>
    <row r="182" spans="1:35" x14ac:dyDescent="0.25">
      <c r="A182" t="s">
        <v>139</v>
      </c>
      <c r="C182" s="361">
        <v>5.82294</v>
      </c>
      <c r="G182" s="361">
        <v>0.63969500000000001</v>
      </c>
      <c r="K182" s="361">
        <v>1.72759</v>
      </c>
      <c r="Z182" s="361">
        <v>2.0315599999999998</v>
      </c>
      <c r="AB182" s="361"/>
      <c r="AC182" s="361"/>
      <c r="AD182" s="361"/>
      <c r="AE182" s="361"/>
      <c r="AF182" s="361"/>
      <c r="AG182" s="361"/>
      <c r="AH182" s="361"/>
      <c r="AI182" s="361"/>
    </row>
    <row r="183" spans="1:35" x14ac:dyDescent="0.25">
      <c r="A183" t="s">
        <v>139</v>
      </c>
      <c r="C183" s="361">
        <v>5.8298800000000002</v>
      </c>
      <c r="G183" s="361">
        <v>0.63566900000000004</v>
      </c>
      <c r="K183" s="361">
        <v>1.72976</v>
      </c>
      <c r="Z183" s="361">
        <v>2.0083000000000002</v>
      </c>
      <c r="AB183" s="361"/>
      <c r="AC183" s="361"/>
      <c r="AD183" s="361"/>
      <c r="AE183" s="361"/>
      <c r="AF183" s="361"/>
      <c r="AG183" s="361"/>
      <c r="AH183" s="361"/>
      <c r="AI183" s="361"/>
    </row>
    <row r="184" spans="1:35" x14ac:dyDescent="0.25">
      <c r="A184" t="s">
        <v>140</v>
      </c>
      <c r="C184" s="361">
        <v>0.618529</v>
      </c>
      <c r="G184" s="361">
        <v>0.68371300000000002</v>
      </c>
      <c r="K184" s="361">
        <v>1.7193700000000001</v>
      </c>
      <c r="Z184" s="361">
        <v>1.2405600000000001</v>
      </c>
      <c r="AB184" s="361"/>
      <c r="AC184" s="361"/>
      <c r="AD184" s="361"/>
      <c r="AE184" s="361"/>
      <c r="AF184" s="361"/>
      <c r="AG184" s="361"/>
      <c r="AH184" s="361"/>
      <c r="AI184" s="361"/>
    </row>
    <row r="185" spans="1:35" x14ac:dyDescent="0.25">
      <c r="A185" t="s">
        <v>140</v>
      </c>
      <c r="C185" s="361">
        <v>0.61768800000000001</v>
      </c>
      <c r="G185" s="361">
        <v>0.68572999999999995</v>
      </c>
      <c r="K185" s="361">
        <v>1.62121</v>
      </c>
      <c r="Z185" s="361">
        <v>1.0071000000000001</v>
      </c>
      <c r="AB185" s="361"/>
      <c r="AC185" s="361"/>
      <c r="AD185" s="361"/>
      <c r="AE185" s="361"/>
      <c r="AF185" s="361"/>
      <c r="AG185" s="361"/>
      <c r="AH185" s="361"/>
      <c r="AI185" s="361"/>
    </row>
    <row r="186" spans="1:35" x14ac:dyDescent="0.25">
      <c r="A186" t="s">
        <v>140</v>
      </c>
      <c r="C186" s="361">
        <v>0.61589000000000005</v>
      </c>
      <c r="G186" s="361">
        <v>0.68421699999999996</v>
      </c>
      <c r="K186" s="361">
        <v>1.6205700000000001</v>
      </c>
      <c r="Z186" s="361">
        <v>0.97142600000000001</v>
      </c>
      <c r="AB186" s="361"/>
      <c r="AC186" s="361"/>
      <c r="AD186" s="361"/>
      <c r="AE186" s="361"/>
      <c r="AF186" s="361"/>
      <c r="AG186" s="361"/>
      <c r="AH186" s="361"/>
      <c r="AI186" s="361"/>
    </row>
    <row r="187" spans="1:35" x14ac:dyDescent="0.25">
      <c r="A187" t="s">
        <v>141</v>
      </c>
      <c r="C187" s="361">
        <v>2.3161100000000001</v>
      </c>
      <c r="G187" s="361">
        <v>0.70669400000000004</v>
      </c>
      <c r="K187" s="361">
        <v>1.69079</v>
      </c>
      <c r="AB187" s="361"/>
      <c r="AC187" s="361"/>
      <c r="AD187" s="361"/>
      <c r="AE187" s="361"/>
      <c r="AF187" s="361"/>
      <c r="AG187" s="361"/>
      <c r="AH187" s="361"/>
      <c r="AI187" s="361"/>
    </row>
    <row r="188" spans="1:35" x14ac:dyDescent="0.25">
      <c r="A188" t="s">
        <v>141</v>
      </c>
      <c r="C188" s="361">
        <v>2.3157800000000002</v>
      </c>
      <c r="G188" s="361">
        <v>0.72749799999999998</v>
      </c>
      <c r="K188" s="361">
        <v>1.5844499999999999</v>
      </c>
      <c r="AB188" s="361"/>
      <c r="AC188" s="361"/>
      <c r="AD188" s="361"/>
      <c r="AE188" s="361"/>
      <c r="AF188" s="361"/>
      <c r="AG188" s="361"/>
      <c r="AH188" s="361"/>
      <c r="AI188" s="361"/>
    </row>
    <row r="189" spans="1:35" x14ac:dyDescent="0.25">
      <c r="A189" t="s">
        <v>141</v>
      </c>
      <c r="C189" s="361">
        <v>2.3130299999999999</v>
      </c>
      <c r="G189" s="361">
        <v>0.71018800000000004</v>
      </c>
      <c r="K189" s="361">
        <v>1.5822099999999999</v>
      </c>
      <c r="AB189" s="361"/>
      <c r="AC189" s="361"/>
      <c r="AD189" s="361"/>
      <c r="AE189" s="361"/>
      <c r="AF189" s="361"/>
      <c r="AG189" s="361"/>
      <c r="AH189" s="361"/>
      <c r="AI189" s="361"/>
    </row>
    <row r="190" spans="1:35" x14ac:dyDescent="0.25">
      <c r="A190" t="s">
        <v>142</v>
      </c>
      <c r="C190" s="361">
        <v>2.1124399999999999</v>
      </c>
      <c r="G190" s="361">
        <v>0.79440900000000003</v>
      </c>
      <c r="K190" s="361">
        <v>1.8833200000000001</v>
      </c>
      <c r="AB190" s="361"/>
      <c r="AC190" s="361"/>
      <c r="AD190" s="361"/>
      <c r="AE190" s="361"/>
      <c r="AF190" s="361"/>
      <c r="AG190" s="361"/>
      <c r="AH190" s="361"/>
      <c r="AI190" s="361"/>
    </row>
    <row r="191" spans="1:35" x14ac:dyDescent="0.25">
      <c r="A191" t="s">
        <v>142</v>
      </c>
      <c r="C191" s="361">
        <v>2.1267200000000002</v>
      </c>
      <c r="G191" s="361">
        <v>0.76860399999999995</v>
      </c>
      <c r="K191" s="361">
        <v>1.7878000000000001</v>
      </c>
      <c r="AB191" s="361"/>
      <c r="AC191" s="361"/>
      <c r="AD191" s="361"/>
      <c r="AE191" s="361"/>
      <c r="AF191" s="361"/>
      <c r="AG191" s="361"/>
      <c r="AH191" s="361"/>
      <c r="AI191" s="361"/>
    </row>
    <row r="192" spans="1:35" x14ac:dyDescent="0.25">
      <c r="A192" t="s">
        <v>142</v>
      </c>
      <c r="C192" s="361">
        <v>2.1307299999999998</v>
      </c>
      <c r="G192" s="361">
        <v>0.79691800000000002</v>
      </c>
      <c r="K192" s="361">
        <v>1.7911300000000001</v>
      </c>
      <c r="AB192" s="361"/>
      <c r="AC192" s="361"/>
      <c r="AD192" s="361"/>
      <c r="AE192" s="361"/>
      <c r="AF192" s="361"/>
      <c r="AG192" s="361"/>
      <c r="AH192" s="361"/>
      <c r="AI192" s="361"/>
    </row>
    <row r="193" spans="1:35" x14ac:dyDescent="0.25">
      <c r="A193" t="s">
        <v>143</v>
      </c>
      <c r="C193" s="361">
        <v>1.19286</v>
      </c>
      <c r="G193" s="361">
        <v>0.70596300000000001</v>
      </c>
      <c r="K193" s="361">
        <v>1.66578</v>
      </c>
      <c r="AB193" s="361"/>
      <c r="AC193" s="361"/>
      <c r="AD193" s="361"/>
      <c r="AE193" s="361"/>
      <c r="AF193" s="361"/>
      <c r="AG193" s="361"/>
      <c r="AH193" s="361"/>
      <c r="AI193" s="361"/>
    </row>
    <row r="194" spans="1:35" x14ac:dyDescent="0.25">
      <c r="A194" t="s">
        <v>143</v>
      </c>
      <c r="C194" s="361">
        <v>1.19503</v>
      </c>
      <c r="G194" s="361">
        <v>0.70799900000000004</v>
      </c>
      <c r="K194" s="361">
        <v>1.56677</v>
      </c>
      <c r="AB194" s="361"/>
      <c r="AC194" s="361"/>
      <c r="AD194" s="361"/>
      <c r="AE194" s="361"/>
      <c r="AF194" s="361"/>
      <c r="AG194" s="361"/>
      <c r="AH194" s="361"/>
      <c r="AI194" s="361"/>
    </row>
    <row r="195" spans="1:35" x14ac:dyDescent="0.25">
      <c r="A195" t="s">
        <v>143</v>
      </c>
      <c r="C195" s="361">
        <v>1.1942299999999999</v>
      </c>
      <c r="G195" s="361">
        <v>0.70639799999999997</v>
      </c>
      <c r="K195" s="361">
        <v>1.5771999999999999</v>
      </c>
      <c r="AB195" s="361"/>
      <c r="AC195" s="361"/>
      <c r="AD195" s="361"/>
      <c r="AE195" s="361"/>
      <c r="AF195" s="361"/>
      <c r="AG195" s="361"/>
      <c r="AH195" s="361"/>
      <c r="AI195" s="361"/>
    </row>
    <row r="196" spans="1:35" x14ac:dyDescent="0.25">
      <c r="A196" t="s">
        <v>144</v>
      </c>
      <c r="C196" s="361">
        <v>1.4982800000000001</v>
      </c>
      <c r="G196" s="361">
        <v>0.69797699999999996</v>
      </c>
      <c r="K196" s="361">
        <v>1.5717300000000001</v>
      </c>
      <c r="AB196" s="361"/>
      <c r="AC196" s="361"/>
      <c r="AD196" s="361"/>
      <c r="AE196" s="361"/>
      <c r="AF196" s="361"/>
      <c r="AG196" s="361"/>
      <c r="AH196" s="361"/>
      <c r="AI196" s="361"/>
    </row>
    <row r="197" spans="1:35" x14ac:dyDescent="0.25">
      <c r="A197" t="s">
        <v>144</v>
      </c>
      <c r="C197" s="361">
        <v>1.4983200000000001</v>
      </c>
      <c r="G197" s="361">
        <v>0.699183</v>
      </c>
      <c r="K197" s="361">
        <v>1.4739500000000001</v>
      </c>
      <c r="AB197" s="361"/>
      <c r="AC197" s="361"/>
      <c r="AD197" s="361"/>
      <c r="AE197" s="361"/>
      <c r="AF197" s="361"/>
      <c r="AG197" s="361"/>
      <c r="AH197" s="361"/>
      <c r="AI197" s="361"/>
    </row>
    <row r="198" spans="1:35" x14ac:dyDescent="0.25">
      <c r="A198" t="s">
        <v>144</v>
      </c>
      <c r="C198" s="361">
        <v>1.4978499999999999</v>
      </c>
      <c r="G198" s="361">
        <v>0.69674100000000005</v>
      </c>
      <c r="K198" s="361">
        <v>1.47912</v>
      </c>
      <c r="AB198" s="361"/>
      <c r="AC198" s="361"/>
      <c r="AD198" s="361"/>
      <c r="AE198" s="361"/>
      <c r="AF198" s="361"/>
      <c r="AG198" s="361"/>
      <c r="AH198" s="361"/>
      <c r="AI198" s="361"/>
    </row>
    <row r="199" spans="1:35" x14ac:dyDescent="0.25">
      <c r="A199" t="s">
        <v>145</v>
      </c>
      <c r="C199" s="361">
        <v>1.2666900000000001</v>
      </c>
      <c r="G199" s="361">
        <v>0.616317</v>
      </c>
      <c r="K199" s="361">
        <v>1.61409</v>
      </c>
      <c r="AB199" s="361"/>
      <c r="AC199" s="361"/>
      <c r="AD199" s="361"/>
      <c r="AE199" s="361"/>
      <c r="AF199" s="361"/>
      <c r="AG199" s="361"/>
      <c r="AH199" s="361"/>
      <c r="AI199" s="361"/>
    </row>
    <row r="200" spans="1:35" x14ac:dyDescent="0.25">
      <c r="A200" t="s">
        <v>145</v>
      </c>
      <c r="C200" s="361">
        <v>1.2655799999999999</v>
      </c>
      <c r="G200" s="361">
        <v>0.61572199999999999</v>
      </c>
      <c r="K200" s="361">
        <v>1.51129</v>
      </c>
      <c r="AB200" s="361"/>
      <c r="AC200" s="361"/>
      <c r="AD200" s="361"/>
      <c r="AE200" s="361"/>
      <c r="AF200" s="361"/>
      <c r="AG200" s="361"/>
      <c r="AH200" s="361"/>
      <c r="AI200" s="361"/>
    </row>
    <row r="201" spans="1:35" x14ac:dyDescent="0.25">
      <c r="A201" t="s">
        <v>145</v>
      </c>
      <c r="C201" s="361">
        <v>1.26501</v>
      </c>
      <c r="G201" s="361">
        <v>0.61938199999999999</v>
      </c>
      <c r="K201" s="361">
        <v>1.5157499999999999</v>
      </c>
      <c r="AB201" s="361"/>
      <c r="AC201" s="361"/>
      <c r="AD201" s="361"/>
      <c r="AE201" s="361"/>
      <c r="AF201" s="361"/>
      <c r="AG201" s="361"/>
      <c r="AH201" s="361"/>
      <c r="AI201" s="361"/>
    </row>
    <row r="202" spans="1:35" x14ac:dyDescent="0.25">
      <c r="A202" t="s">
        <v>146</v>
      </c>
      <c r="C202" s="361">
        <v>0.91326600000000002</v>
      </c>
      <c r="G202" s="361">
        <v>0.636355</v>
      </c>
      <c r="K202" s="361">
        <v>1.77938</v>
      </c>
      <c r="AB202" s="361"/>
      <c r="AC202" s="361"/>
      <c r="AD202" s="361"/>
      <c r="AE202" s="361"/>
      <c r="AF202" s="361"/>
      <c r="AG202" s="361"/>
      <c r="AH202" s="361"/>
      <c r="AI202" s="361"/>
    </row>
    <row r="203" spans="1:35" x14ac:dyDescent="0.25">
      <c r="A203" t="s">
        <v>146</v>
      </c>
      <c r="C203" s="361">
        <v>0.91446000000000005</v>
      </c>
      <c r="G203" s="361">
        <v>0.620062</v>
      </c>
      <c r="K203" s="361">
        <v>1.67757</v>
      </c>
      <c r="AB203" s="361"/>
      <c r="AC203" s="361"/>
      <c r="AD203" s="361"/>
      <c r="AE203" s="361"/>
      <c r="AF203" s="361"/>
      <c r="AG203" s="361"/>
      <c r="AH203" s="361"/>
      <c r="AI203" s="361"/>
    </row>
    <row r="204" spans="1:35" x14ac:dyDescent="0.25">
      <c r="A204" t="s">
        <v>146</v>
      </c>
      <c r="C204" s="361">
        <v>0.911493</v>
      </c>
      <c r="G204" s="361">
        <v>0.63919499999999996</v>
      </c>
      <c r="K204" s="361">
        <v>1.6851799999999999</v>
      </c>
      <c r="AB204" s="361"/>
      <c r="AC204" s="361"/>
      <c r="AD204" s="361"/>
      <c r="AE204" s="361"/>
      <c r="AF204" s="361"/>
      <c r="AG204" s="361"/>
      <c r="AH204" s="361"/>
      <c r="AI204" s="361"/>
    </row>
    <row r="205" spans="1:35" x14ac:dyDescent="0.25">
      <c r="A205" t="s">
        <v>147</v>
      </c>
      <c r="C205" s="361">
        <v>0.69127000000000005</v>
      </c>
      <c r="G205" s="361">
        <v>0.86729199999999995</v>
      </c>
      <c r="K205" s="361">
        <v>1.81955</v>
      </c>
      <c r="AB205" s="361"/>
      <c r="AC205" s="361"/>
      <c r="AD205" s="361"/>
      <c r="AE205" s="361"/>
      <c r="AF205" s="361"/>
      <c r="AG205" s="361"/>
      <c r="AH205" s="361"/>
      <c r="AI205" s="361"/>
    </row>
    <row r="206" spans="1:35" x14ac:dyDescent="0.25">
      <c r="A206" t="s">
        <v>147</v>
      </c>
      <c r="C206" s="361">
        <v>0.69276199999999999</v>
      </c>
      <c r="G206" s="361">
        <v>0.91004600000000002</v>
      </c>
      <c r="K206" s="361">
        <v>1.72139</v>
      </c>
      <c r="AB206" s="361"/>
      <c r="AC206" s="361"/>
      <c r="AD206" s="361"/>
      <c r="AE206" s="361"/>
      <c r="AF206" s="361"/>
      <c r="AG206" s="361"/>
      <c r="AH206" s="361"/>
      <c r="AI206" s="361"/>
    </row>
    <row r="207" spans="1:35" x14ac:dyDescent="0.25">
      <c r="A207" t="s">
        <v>147</v>
      </c>
      <c r="C207" s="361">
        <v>0.69207799999999997</v>
      </c>
      <c r="G207" s="361">
        <v>0.86615699999999995</v>
      </c>
      <c r="K207" s="361">
        <v>1.72485</v>
      </c>
      <c r="AB207" s="361"/>
      <c r="AC207" s="361"/>
      <c r="AD207" s="361"/>
      <c r="AE207" s="361"/>
      <c r="AF207" s="361"/>
      <c r="AG207" s="361"/>
      <c r="AH207" s="361"/>
      <c r="AI207" s="361"/>
    </row>
    <row r="208" spans="1:35" x14ac:dyDescent="0.25">
      <c r="A208" t="s">
        <v>148</v>
      </c>
      <c r="C208" s="361">
        <v>5.4196499999999998E-3</v>
      </c>
      <c r="G208" s="361">
        <v>1.6195399999999999E-2</v>
      </c>
      <c r="K208" s="361">
        <v>0.16161900000000001</v>
      </c>
      <c r="AB208" s="361"/>
      <c r="AC208" s="361"/>
      <c r="AD208" s="361"/>
      <c r="AE208" s="361"/>
      <c r="AF208" s="361"/>
      <c r="AG208" s="361"/>
      <c r="AH208" s="361"/>
      <c r="AI208" s="361"/>
    </row>
    <row r="209" spans="1:35" x14ac:dyDescent="0.25">
      <c r="A209" t="s">
        <v>148</v>
      </c>
      <c r="C209" s="361">
        <v>5.4273100000000003E-3</v>
      </c>
      <c r="G209" s="361">
        <v>1.6208400000000001E-2</v>
      </c>
      <c r="K209" s="361">
        <v>3.6213599999999999E-2</v>
      </c>
      <c r="AB209" s="361"/>
      <c r="AC209" s="361"/>
      <c r="AD209" s="361"/>
      <c r="AE209" s="361"/>
      <c r="AF209" s="361"/>
      <c r="AG209" s="361"/>
      <c r="AH209" s="361"/>
      <c r="AI209" s="361"/>
    </row>
    <row r="210" spans="1:35" x14ac:dyDescent="0.25">
      <c r="A210" t="s">
        <v>148</v>
      </c>
      <c r="C210" s="361">
        <v>5.45263E-3</v>
      </c>
      <c r="G210" s="361">
        <v>1.61444E-2</v>
      </c>
      <c r="K210" s="361">
        <v>3.6386500000000002E-2</v>
      </c>
      <c r="AB210" s="361"/>
      <c r="AC210" s="361"/>
      <c r="AD210" s="361"/>
      <c r="AE210" s="361"/>
      <c r="AF210" s="361"/>
      <c r="AG210" s="361"/>
      <c r="AH210" s="361"/>
      <c r="AI210" s="361"/>
    </row>
    <row r="211" spans="1:35" x14ac:dyDescent="0.25">
      <c r="A211" t="s">
        <v>149</v>
      </c>
      <c r="C211" s="361">
        <v>5.4966099999999999E-3</v>
      </c>
      <c r="G211" s="361">
        <v>1.6334999999999999E-2</v>
      </c>
      <c r="K211" s="361">
        <v>0.16211400000000001</v>
      </c>
      <c r="AB211" s="361"/>
      <c r="AC211" s="361"/>
      <c r="AD211" s="361"/>
      <c r="AE211" s="361"/>
      <c r="AF211" s="361"/>
      <c r="AG211" s="361"/>
      <c r="AH211" s="361"/>
      <c r="AI211" s="361"/>
    </row>
    <row r="212" spans="1:35" x14ac:dyDescent="0.25">
      <c r="A212" t="s">
        <v>149</v>
      </c>
      <c r="C212" s="361">
        <v>5.4756199999999996E-3</v>
      </c>
      <c r="G212" s="361">
        <v>1.6888E-2</v>
      </c>
      <c r="K212" s="361">
        <v>3.6361900000000003E-2</v>
      </c>
      <c r="AB212" s="361"/>
      <c r="AC212" s="361"/>
      <c r="AD212" s="361"/>
      <c r="AE212" s="361"/>
      <c r="AF212" s="361"/>
      <c r="AG212" s="361"/>
      <c r="AH212" s="361"/>
      <c r="AI212" s="361"/>
    </row>
    <row r="213" spans="1:35" x14ac:dyDescent="0.25">
      <c r="A213" t="s">
        <v>149</v>
      </c>
      <c r="C213" s="361">
        <v>5.4089899999999998E-3</v>
      </c>
      <c r="G213" s="361">
        <v>1.63266E-2</v>
      </c>
      <c r="K213" s="361">
        <v>3.6656399999999999E-2</v>
      </c>
      <c r="AB213" s="361"/>
      <c r="AC213" s="361"/>
      <c r="AD213" s="361"/>
      <c r="AE213" s="361"/>
      <c r="AF213" s="361"/>
      <c r="AG213" s="361"/>
      <c r="AH213" s="361"/>
      <c r="AI213" s="361"/>
    </row>
    <row r="214" spans="1:35" x14ac:dyDescent="0.25">
      <c r="A214" t="s">
        <v>150</v>
      </c>
      <c r="C214" s="361">
        <v>1.1678999999999999</v>
      </c>
      <c r="G214" s="361">
        <v>0.61363900000000005</v>
      </c>
      <c r="K214" s="361">
        <v>1.1965300000000001</v>
      </c>
      <c r="AB214" s="361"/>
      <c r="AC214" s="361"/>
      <c r="AD214" s="361"/>
      <c r="AE214" s="361"/>
      <c r="AF214" s="361"/>
      <c r="AG214" s="361"/>
      <c r="AH214" s="361"/>
      <c r="AI214" s="361"/>
    </row>
    <row r="215" spans="1:35" x14ac:dyDescent="0.25">
      <c r="A215" t="s">
        <v>150</v>
      </c>
      <c r="C215" s="361">
        <v>1.16916</v>
      </c>
      <c r="G215" s="361">
        <v>0.612016</v>
      </c>
      <c r="K215" s="361">
        <v>1.0398099999999999</v>
      </c>
      <c r="AB215" s="361"/>
      <c r="AC215" s="361"/>
      <c r="AD215" s="361"/>
      <c r="AE215" s="361"/>
      <c r="AF215" s="361"/>
      <c r="AG215" s="361"/>
      <c r="AH215" s="361"/>
      <c r="AI215" s="361"/>
    </row>
    <row r="216" spans="1:35" x14ac:dyDescent="0.25">
      <c r="A216" t="s">
        <v>150</v>
      </c>
      <c r="C216" s="361">
        <v>1.16814</v>
      </c>
      <c r="G216" s="361">
        <v>0.61357899999999999</v>
      </c>
      <c r="K216" s="361">
        <v>1.03623</v>
      </c>
      <c r="AB216" s="361"/>
      <c r="AC216" s="361"/>
      <c r="AD216" s="361"/>
      <c r="AE216" s="361"/>
      <c r="AF216" s="361"/>
      <c r="AG216" s="361"/>
      <c r="AH216" s="361"/>
      <c r="AI216" s="361"/>
    </row>
    <row r="217" spans="1:35" x14ac:dyDescent="0.25">
      <c r="A217" t="s">
        <v>151</v>
      </c>
      <c r="C217" s="361">
        <v>3.1860499999999998</v>
      </c>
      <c r="G217" s="361">
        <v>1.2096800000000001</v>
      </c>
      <c r="K217" s="361">
        <v>2.4695299999999998</v>
      </c>
      <c r="AB217" s="361"/>
      <c r="AC217" s="361"/>
      <c r="AD217" s="361"/>
      <c r="AE217" s="361"/>
      <c r="AF217" s="361"/>
      <c r="AG217" s="361"/>
      <c r="AH217" s="361"/>
      <c r="AI217" s="361"/>
    </row>
    <row r="218" spans="1:35" x14ac:dyDescent="0.25">
      <c r="A218" t="s">
        <v>151</v>
      </c>
      <c r="C218" s="361">
        <v>3.19007</v>
      </c>
      <c r="G218" s="361">
        <v>1.2569300000000001</v>
      </c>
      <c r="K218" s="361">
        <v>2.2936700000000001</v>
      </c>
      <c r="AB218" s="361"/>
      <c r="AC218" s="361"/>
      <c r="AD218" s="361"/>
      <c r="AE218" s="361"/>
      <c r="AF218" s="361"/>
      <c r="AG218" s="361"/>
      <c r="AH218" s="361"/>
      <c r="AI218" s="361"/>
    </row>
    <row r="219" spans="1:35" x14ac:dyDescent="0.25">
      <c r="A219" t="s">
        <v>151</v>
      </c>
      <c r="C219" s="361">
        <v>3.1857000000000002</v>
      </c>
      <c r="G219" s="361">
        <v>1.23126</v>
      </c>
      <c r="K219" s="361">
        <v>2.3058399999999999</v>
      </c>
      <c r="AB219" s="361"/>
      <c r="AC219" s="361"/>
      <c r="AD219" s="361"/>
      <c r="AE219" s="361"/>
      <c r="AF219" s="361"/>
      <c r="AG219" s="361"/>
      <c r="AH219" s="361"/>
      <c r="AI219" s="361"/>
    </row>
    <row r="220" spans="1:35" x14ac:dyDescent="0.25">
      <c r="A220" t="s">
        <v>152</v>
      </c>
      <c r="C220" s="361">
        <v>6.71366</v>
      </c>
      <c r="G220" s="361">
        <v>1.27755</v>
      </c>
      <c r="K220" s="361">
        <v>2.6804199999999998</v>
      </c>
    </row>
    <row r="221" spans="1:35" x14ac:dyDescent="0.25">
      <c r="A221" t="s">
        <v>152</v>
      </c>
      <c r="C221" s="361">
        <v>6.5986000000000002</v>
      </c>
      <c r="G221" s="361">
        <v>1.2469699999999999</v>
      </c>
      <c r="K221" s="361">
        <v>2.5034800000000001</v>
      </c>
    </row>
    <row r="222" spans="1:35" x14ac:dyDescent="0.25">
      <c r="A222" t="s">
        <v>152</v>
      </c>
      <c r="C222" s="361">
        <v>6.7032999999999996</v>
      </c>
      <c r="G222" s="361">
        <v>1.2551699999999999</v>
      </c>
      <c r="K222" s="361">
        <v>2.4973900000000002</v>
      </c>
    </row>
    <row r="223" spans="1:35" x14ac:dyDescent="0.25">
      <c r="A223" t="s">
        <v>153</v>
      </c>
      <c r="C223" s="361">
        <v>1.9953399999999999</v>
      </c>
      <c r="G223" s="361">
        <v>0.68760600000000005</v>
      </c>
      <c r="K223" s="361">
        <v>1.64344</v>
      </c>
    </row>
    <row r="224" spans="1:35" x14ac:dyDescent="0.25">
      <c r="A224" t="s">
        <v>153</v>
      </c>
      <c r="C224" s="361">
        <v>1.9961899999999999</v>
      </c>
      <c r="G224" s="361">
        <v>0.68870900000000002</v>
      </c>
      <c r="K224" s="361">
        <v>1.45818</v>
      </c>
    </row>
    <row r="225" spans="1:11" x14ac:dyDescent="0.25">
      <c r="A225" t="s">
        <v>153</v>
      </c>
      <c r="C225" s="361">
        <v>1.99732</v>
      </c>
      <c r="G225" s="361">
        <v>0.68544099999999997</v>
      </c>
      <c r="K225" s="361">
        <v>1.4574</v>
      </c>
    </row>
    <row r="226" spans="1:11" x14ac:dyDescent="0.25">
      <c r="A226" t="s">
        <v>154</v>
      </c>
      <c r="C226" s="361">
        <v>4.6892899999999997</v>
      </c>
      <c r="G226" s="361">
        <v>0.88887700000000003</v>
      </c>
      <c r="K226" s="361">
        <v>1.99685</v>
      </c>
    </row>
    <row r="227" spans="1:11" x14ac:dyDescent="0.25">
      <c r="A227" t="s">
        <v>154</v>
      </c>
      <c r="C227" s="361">
        <v>4.7270599999999998</v>
      </c>
      <c r="G227" s="361">
        <v>0.88444800000000001</v>
      </c>
      <c r="K227" s="361">
        <v>1.80684</v>
      </c>
    </row>
    <row r="228" spans="1:11" x14ac:dyDescent="0.25">
      <c r="A228" t="s">
        <v>154</v>
      </c>
      <c r="C228" s="361">
        <v>4.6863799999999998</v>
      </c>
      <c r="G228" s="361">
        <v>0.88470899999999997</v>
      </c>
      <c r="K228" s="361">
        <v>1.8040099999999999</v>
      </c>
    </row>
    <row r="229" spans="1:11" x14ac:dyDescent="0.25">
      <c r="A229" t="s">
        <v>155</v>
      </c>
      <c r="C229" s="361">
        <v>2.0314000000000001</v>
      </c>
      <c r="G229" s="361">
        <v>0.85454399999999997</v>
      </c>
      <c r="K229" s="361">
        <v>2.0016099999999999</v>
      </c>
    </row>
    <row r="230" spans="1:11" x14ac:dyDescent="0.25">
      <c r="A230" t="s">
        <v>155</v>
      </c>
      <c r="C230" s="361">
        <v>2.0309900000000001</v>
      </c>
      <c r="G230" s="361">
        <v>0.85666500000000001</v>
      </c>
      <c r="K230" s="361">
        <v>1.80694</v>
      </c>
    </row>
    <row r="231" spans="1:11" x14ac:dyDescent="0.25">
      <c r="A231" t="s">
        <v>155</v>
      </c>
      <c r="C231" s="361">
        <v>2.0345599999999999</v>
      </c>
      <c r="G231" s="361">
        <v>0.85472099999999995</v>
      </c>
      <c r="K231" s="361">
        <v>1.79576</v>
      </c>
    </row>
    <row r="232" spans="1:11" x14ac:dyDescent="0.25">
      <c r="A232" t="s">
        <v>156</v>
      </c>
      <c r="C232" s="361">
        <v>2.9181599999999999</v>
      </c>
      <c r="G232" s="361">
        <v>0.87375499999999995</v>
      </c>
      <c r="K232" s="361">
        <v>2.2947099999999998</v>
      </c>
    </row>
    <row r="233" spans="1:11" x14ac:dyDescent="0.25">
      <c r="A233" t="s">
        <v>156</v>
      </c>
      <c r="C233" s="361">
        <v>2.9145599999999998</v>
      </c>
      <c r="G233" s="361">
        <v>0.85982599999999998</v>
      </c>
      <c r="K233" s="361">
        <v>2.1025700000000001</v>
      </c>
    </row>
    <row r="234" spans="1:11" x14ac:dyDescent="0.25">
      <c r="A234" t="s">
        <v>156</v>
      </c>
      <c r="C234" s="361">
        <v>2.9087800000000001</v>
      </c>
      <c r="G234" s="361">
        <v>0.87399199999999999</v>
      </c>
      <c r="K234" s="361">
        <v>2.0987499999999999</v>
      </c>
    </row>
    <row r="235" spans="1:11" x14ac:dyDescent="0.25">
      <c r="A235" t="s">
        <v>157</v>
      </c>
      <c r="C235" s="361">
        <v>1.8280000000000001</v>
      </c>
      <c r="G235" s="361">
        <v>0.788161</v>
      </c>
      <c r="K235" s="361">
        <v>2.07816</v>
      </c>
    </row>
    <row r="236" spans="1:11" x14ac:dyDescent="0.25">
      <c r="A236" t="s">
        <v>157</v>
      </c>
      <c r="C236" s="361">
        <v>1.83443</v>
      </c>
      <c r="G236" s="361">
        <v>0.807809</v>
      </c>
      <c r="K236" s="361">
        <v>1.8769100000000001</v>
      </c>
    </row>
    <row r="237" spans="1:11" x14ac:dyDescent="0.25">
      <c r="A237" t="s">
        <v>157</v>
      </c>
      <c r="C237" s="361">
        <v>1.8343799999999999</v>
      </c>
      <c r="G237" s="361">
        <v>0.78446499999999997</v>
      </c>
      <c r="K237" s="361">
        <v>1.8839999999999999</v>
      </c>
    </row>
    <row r="238" spans="1:11" x14ac:dyDescent="0.25">
      <c r="A238" t="s">
        <v>158</v>
      </c>
      <c r="C238" s="361">
        <v>1.0751299999999999</v>
      </c>
      <c r="G238" s="361">
        <v>0.96302299999999996</v>
      </c>
      <c r="K238" s="361">
        <v>2.47777</v>
      </c>
    </row>
    <row r="239" spans="1:11" x14ac:dyDescent="0.25">
      <c r="A239" t="s">
        <v>158</v>
      </c>
      <c r="C239" s="361">
        <v>1.07874</v>
      </c>
      <c r="G239" s="361">
        <v>0.93043900000000002</v>
      </c>
      <c r="K239" s="361">
        <v>2.2715999999999998</v>
      </c>
    </row>
    <row r="240" spans="1:11" x14ac:dyDescent="0.25">
      <c r="A240" t="s">
        <v>158</v>
      </c>
      <c r="C240" s="361">
        <v>1.075</v>
      </c>
      <c r="G240" s="361">
        <v>0.96457300000000001</v>
      </c>
      <c r="K240" s="361">
        <v>2.2780399999999998</v>
      </c>
    </row>
    <row r="241" spans="1:11" x14ac:dyDescent="0.25">
      <c r="A241" t="s">
        <v>159</v>
      </c>
      <c r="C241" s="361">
        <v>5.7254300000000002</v>
      </c>
      <c r="G241" s="361">
        <v>0.88644400000000001</v>
      </c>
      <c r="K241" s="361">
        <v>2.6167699999999998</v>
      </c>
    </row>
    <row r="242" spans="1:11" x14ac:dyDescent="0.25">
      <c r="A242" t="s">
        <v>159</v>
      </c>
      <c r="C242" s="361">
        <v>5.7349100000000002</v>
      </c>
      <c r="G242" s="361">
        <v>0.92174500000000004</v>
      </c>
      <c r="K242" s="361">
        <v>2.4268800000000001</v>
      </c>
    </row>
    <row r="243" spans="1:11" x14ac:dyDescent="0.25">
      <c r="A243" t="s">
        <v>159</v>
      </c>
      <c r="C243" s="361">
        <v>5.7221799999999998</v>
      </c>
      <c r="G243" s="361">
        <v>0.89923799999999998</v>
      </c>
      <c r="K243" s="361">
        <v>2.4251100000000001</v>
      </c>
    </row>
    <row r="244" spans="1:11" x14ac:dyDescent="0.25">
      <c r="A244" t="s">
        <v>160</v>
      </c>
      <c r="C244" s="361">
        <v>1.7624899999999999</v>
      </c>
      <c r="G244" s="361">
        <v>0.85878699999999997</v>
      </c>
      <c r="K244" s="361">
        <v>2.4034499999999999</v>
      </c>
    </row>
    <row r="245" spans="1:11" x14ac:dyDescent="0.25">
      <c r="A245" t="s">
        <v>160</v>
      </c>
      <c r="C245" s="361">
        <v>1.7762100000000001</v>
      </c>
      <c r="G245" s="361">
        <v>0.83317399999999997</v>
      </c>
      <c r="K245" s="361">
        <v>2.1993299999999998</v>
      </c>
    </row>
    <row r="246" spans="1:11" x14ac:dyDescent="0.25">
      <c r="A246" t="s">
        <v>160</v>
      </c>
      <c r="C246" s="361">
        <v>1.7746200000000001</v>
      </c>
      <c r="G246" s="361">
        <v>0.85371600000000003</v>
      </c>
      <c r="K246" s="361">
        <v>2.2003900000000001</v>
      </c>
    </row>
    <row r="247" spans="1:11" x14ac:dyDescent="0.25">
      <c r="A247" t="s">
        <v>161</v>
      </c>
      <c r="C247" s="361">
        <v>10.6365</v>
      </c>
      <c r="G247" s="361">
        <v>1.0004900000000001</v>
      </c>
      <c r="K247" s="361">
        <v>2.38828</v>
      </c>
    </row>
    <row r="248" spans="1:11" x14ac:dyDescent="0.25">
      <c r="A248" t="s">
        <v>161</v>
      </c>
      <c r="C248" s="361">
        <v>10.6792</v>
      </c>
      <c r="G248" s="361">
        <v>1.0154000000000001</v>
      </c>
      <c r="K248" s="361">
        <v>2.1793399999999998</v>
      </c>
    </row>
    <row r="249" spans="1:11" x14ac:dyDescent="0.25">
      <c r="A249" t="s">
        <v>161</v>
      </c>
      <c r="C249" s="361">
        <v>10.633599999999999</v>
      </c>
      <c r="G249" s="361">
        <v>0.99814800000000004</v>
      </c>
      <c r="K249" s="361">
        <v>2.18336</v>
      </c>
    </row>
    <row r="250" spans="1:11" x14ac:dyDescent="0.25">
      <c r="A250" t="s">
        <v>162</v>
      </c>
      <c r="C250" s="361">
        <v>6.9587500000000002</v>
      </c>
      <c r="G250" s="361">
        <v>0.87344299999999997</v>
      </c>
      <c r="K250" s="361">
        <v>2.7691499999999998</v>
      </c>
    </row>
    <row r="251" spans="1:11" x14ac:dyDescent="0.25">
      <c r="A251" t="s">
        <v>162</v>
      </c>
      <c r="C251" s="361">
        <v>6.9745900000000001</v>
      </c>
      <c r="G251" s="361">
        <v>0.86983900000000003</v>
      </c>
      <c r="K251" s="361">
        <v>2.56759</v>
      </c>
    </row>
    <row r="252" spans="1:11" x14ac:dyDescent="0.25">
      <c r="A252" t="s">
        <v>162</v>
      </c>
      <c r="C252" s="361">
        <v>6.9701300000000002</v>
      </c>
      <c r="G252" s="361">
        <v>0.87860400000000005</v>
      </c>
      <c r="K252" s="361">
        <v>2.56643</v>
      </c>
    </row>
    <row r="253" spans="1:11" x14ac:dyDescent="0.25">
      <c r="A253" t="s">
        <v>163</v>
      </c>
      <c r="C253" s="361">
        <v>3.0433500000000002</v>
      </c>
      <c r="G253" s="361">
        <v>0.86751100000000003</v>
      </c>
      <c r="K253" s="361">
        <v>2.1072199999999999</v>
      </c>
    </row>
    <row r="254" spans="1:11" x14ac:dyDescent="0.25">
      <c r="A254" t="s">
        <v>163</v>
      </c>
      <c r="C254" s="361">
        <v>3.0505499999999999</v>
      </c>
      <c r="G254" s="361">
        <v>0.90188900000000005</v>
      </c>
      <c r="K254" s="361">
        <v>1.89835</v>
      </c>
    </row>
    <row r="255" spans="1:11" x14ac:dyDescent="0.25">
      <c r="A255" t="s">
        <v>163</v>
      </c>
      <c r="C255" s="361">
        <v>3.04122</v>
      </c>
      <c r="G255" s="361">
        <v>0.86854600000000004</v>
      </c>
      <c r="K255" s="361">
        <v>1.9020900000000001</v>
      </c>
    </row>
    <row r="256" spans="1:11" x14ac:dyDescent="0.25">
      <c r="A256" t="s">
        <v>164</v>
      </c>
      <c r="G256" s="361">
        <v>0.95600499999999999</v>
      </c>
      <c r="K256" s="361">
        <v>2.5339</v>
      </c>
    </row>
    <row r="257" spans="1:11" x14ac:dyDescent="0.25">
      <c r="A257" t="s">
        <v>164</v>
      </c>
      <c r="G257" s="361">
        <v>0.93295099999999997</v>
      </c>
      <c r="K257" s="361">
        <v>2.3216100000000002</v>
      </c>
    </row>
    <row r="258" spans="1:11" x14ac:dyDescent="0.25">
      <c r="A258" t="s">
        <v>164</v>
      </c>
      <c r="G258" s="361">
        <v>0.94943599999999995</v>
      </c>
      <c r="K258" s="361">
        <v>2.3278099999999999</v>
      </c>
    </row>
    <row r="259" spans="1:11" x14ac:dyDescent="0.25">
      <c r="A259" t="s">
        <v>165</v>
      </c>
      <c r="G259" s="361">
        <v>0.79403800000000002</v>
      </c>
      <c r="K259" s="361">
        <v>2.5055100000000001</v>
      </c>
    </row>
    <row r="260" spans="1:11" x14ac:dyDescent="0.25">
      <c r="A260" t="s">
        <v>165</v>
      </c>
      <c r="G260" s="361">
        <v>0.82072100000000003</v>
      </c>
      <c r="K260" s="361">
        <v>2.3041900000000002</v>
      </c>
    </row>
    <row r="261" spans="1:11" x14ac:dyDescent="0.25">
      <c r="A261" t="s">
        <v>165</v>
      </c>
      <c r="G261" s="361">
        <v>0.79213500000000003</v>
      </c>
      <c r="K261" s="361">
        <v>2.3004199999999999</v>
      </c>
    </row>
    <row r="262" spans="1:11" x14ac:dyDescent="0.25">
      <c r="A262" t="s">
        <v>166</v>
      </c>
      <c r="G262" s="361">
        <v>1.09904</v>
      </c>
      <c r="K262" s="361">
        <v>2.0652400000000002</v>
      </c>
    </row>
    <row r="263" spans="1:11" x14ac:dyDescent="0.25">
      <c r="A263" t="s">
        <v>166</v>
      </c>
      <c r="G263" s="361">
        <v>1.0915699999999999</v>
      </c>
      <c r="K263" s="361">
        <v>1.8509</v>
      </c>
    </row>
    <row r="264" spans="1:11" x14ac:dyDescent="0.25">
      <c r="A264" t="s">
        <v>166</v>
      </c>
      <c r="G264" s="361">
        <v>1.0943000000000001</v>
      </c>
      <c r="K264" s="361">
        <v>1.8473999999999999</v>
      </c>
    </row>
    <row r="265" spans="1:11" x14ac:dyDescent="0.25">
      <c r="A265" t="s">
        <v>167</v>
      </c>
      <c r="G265" s="361">
        <v>0.91568400000000005</v>
      </c>
      <c r="K265" s="361">
        <v>2.13212</v>
      </c>
    </row>
    <row r="266" spans="1:11" x14ac:dyDescent="0.25">
      <c r="A266" t="s">
        <v>167</v>
      </c>
      <c r="G266" s="361">
        <v>0.91710899999999995</v>
      </c>
      <c r="K266" s="361">
        <v>1.8926799999999999</v>
      </c>
    </row>
    <row r="267" spans="1:11" x14ac:dyDescent="0.25">
      <c r="A267" t="s">
        <v>167</v>
      </c>
      <c r="G267" s="361">
        <v>0.90928900000000001</v>
      </c>
      <c r="K267" s="361">
        <v>1.9024700000000001</v>
      </c>
    </row>
    <row r="268" spans="1:11" x14ac:dyDescent="0.25">
      <c r="A268" t="s">
        <v>168</v>
      </c>
      <c r="G268" s="361">
        <v>1.4057599999999999</v>
      </c>
      <c r="K268" s="361">
        <v>3.0361199999999999</v>
      </c>
    </row>
    <row r="269" spans="1:11" x14ac:dyDescent="0.25">
      <c r="A269" t="s">
        <v>168</v>
      </c>
      <c r="G269" s="361">
        <v>1.4029400000000001</v>
      </c>
      <c r="K269" s="361">
        <v>2.8035999999999999</v>
      </c>
    </row>
    <row r="270" spans="1:11" x14ac:dyDescent="0.25">
      <c r="A270" t="s">
        <v>168</v>
      </c>
      <c r="G270" s="361">
        <v>1.4051100000000001</v>
      </c>
      <c r="K270" s="361">
        <v>2.8008099999999998</v>
      </c>
    </row>
    <row r="271" spans="1:11" x14ac:dyDescent="0.25">
      <c r="A271" t="s">
        <v>169</v>
      </c>
      <c r="G271" s="361">
        <v>1.7481599999999999</v>
      </c>
      <c r="K271" s="361">
        <v>3.6624099999999999</v>
      </c>
    </row>
    <row r="272" spans="1:11" x14ac:dyDescent="0.25">
      <c r="A272" t="s">
        <v>169</v>
      </c>
      <c r="G272" s="361">
        <v>1.76292</v>
      </c>
      <c r="K272" s="361">
        <v>3.4058000000000002</v>
      </c>
    </row>
    <row r="273" spans="1:11" x14ac:dyDescent="0.25">
      <c r="A273" t="s">
        <v>169</v>
      </c>
      <c r="G273" s="361">
        <v>1.74624</v>
      </c>
      <c r="K273" s="361">
        <v>3.40605</v>
      </c>
    </row>
    <row r="274" spans="1:11" x14ac:dyDescent="0.25">
      <c r="A274" t="s">
        <v>170</v>
      </c>
      <c r="G274" s="361">
        <v>1.1622300000000001</v>
      </c>
      <c r="K274" s="361">
        <v>2.7136399999999998</v>
      </c>
    </row>
    <row r="275" spans="1:11" x14ac:dyDescent="0.25">
      <c r="A275" t="s">
        <v>170</v>
      </c>
      <c r="G275" s="361">
        <v>1.1582300000000001</v>
      </c>
      <c r="K275" s="361">
        <v>2.4476100000000001</v>
      </c>
    </row>
    <row r="276" spans="1:11" x14ac:dyDescent="0.25">
      <c r="A276" t="s">
        <v>170</v>
      </c>
      <c r="G276" s="361">
        <v>1.16472</v>
      </c>
      <c r="K276" s="361">
        <v>2.4479199999999999</v>
      </c>
    </row>
    <row r="277" spans="1:11" x14ac:dyDescent="0.25">
      <c r="A277" t="s">
        <v>171</v>
      </c>
      <c r="G277" s="361">
        <v>1.2745200000000001</v>
      </c>
      <c r="K277" s="361">
        <v>3.07748</v>
      </c>
    </row>
    <row r="278" spans="1:11" x14ac:dyDescent="0.25">
      <c r="A278" t="s">
        <v>171</v>
      </c>
      <c r="G278" s="361">
        <v>1.2850299999999999</v>
      </c>
      <c r="K278" s="361">
        <v>2.8075700000000001</v>
      </c>
    </row>
    <row r="279" spans="1:11" x14ac:dyDescent="0.25">
      <c r="A279" t="s">
        <v>171</v>
      </c>
      <c r="G279" s="361">
        <v>1.2736499999999999</v>
      </c>
      <c r="K279" s="361">
        <v>2.8284500000000001</v>
      </c>
    </row>
    <row r="280" spans="1:11" x14ac:dyDescent="0.25">
      <c r="A280" t="s">
        <v>172</v>
      </c>
      <c r="G280" s="361">
        <v>1.4155899999999999</v>
      </c>
      <c r="K280" s="361">
        <v>3.1229900000000002</v>
      </c>
    </row>
    <row r="281" spans="1:11" x14ac:dyDescent="0.25">
      <c r="A281" t="s">
        <v>172</v>
      </c>
      <c r="G281" s="361">
        <v>1.4139699999999999</v>
      </c>
      <c r="K281" s="361">
        <v>2.8457499999999998</v>
      </c>
    </row>
    <row r="282" spans="1:11" x14ac:dyDescent="0.25">
      <c r="A282" t="s">
        <v>172</v>
      </c>
      <c r="G282" s="361">
        <v>1.4125099999999999</v>
      </c>
      <c r="K282" s="361">
        <v>2.8471600000000001</v>
      </c>
    </row>
    <row r="283" spans="1:11" x14ac:dyDescent="0.25">
      <c r="A283" t="s">
        <v>173</v>
      </c>
      <c r="G283" s="361">
        <v>1.3898200000000001</v>
      </c>
      <c r="K283" s="361">
        <v>3.61124</v>
      </c>
    </row>
    <row r="284" spans="1:11" x14ac:dyDescent="0.25">
      <c r="A284" t="s">
        <v>173</v>
      </c>
      <c r="G284" s="361">
        <v>1.4036599999999999</v>
      </c>
      <c r="K284" s="361">
        <v>3.33535</v>
      </c>
    </row>
    <row r="285" spans="1:11" x14ac:dyDescent="0.25">
      <c r="A285" t="s">
        <v>173</v>
      </c>
      <c r="G285" s="361">
        <v>1.3942699999999999</v>
      </c>
      <c r="K285" s="361">
        <v>3.3251900000000001</v>
      </c>
    </row>
    <row r="286" spans="1:11" x14ac:dyDescent="0.25">
      <c r="A286" t="s">
        <v>174</v>
      </c>
      <c r="G286" s="361">
        <v>1.4375899999999999</v>
      </c>
      <c r="K286" s="361">
        <v>3.4678</v>
      </c>
    </row>
    <row r="287" spans="1:11" x14ac:dyDescent="0.25">
      <c r="A287" t="s">
        <v>174</v>
      </c>
      <c r="G287" s="361">
        <v>1.4509799999999999</v>
      </c>
      <c r="K287" s="361">
        <v>3.1936499999999999</v>
      </c>
    </row>
    <row r="288" spans="1:11" x14ac:dyDescent="0.25">
      <c r="A288" t="s">
        <v>174</v>
      </c>
      <c r="G288" s="361">
        <v>1.4451799999999999</v>
      </c>
      <c r="K288" s="361">
        <v>3.1998000000000002</v>
      </c>
    </row>
    <row r="289" spans="1:11" x14ac:dyDescent="0.25">
      <c r="A289" t="s">
        <v>175</v>
      </c>
      <c r="G289" s="361">
        <v>1.32138</v>
      </c>
      <c r="K289" s="361">
        <v>3.1647400000000001</v>
      </c>
    </row>
    <row r="290" spans="1:11" x14ac:dyDescent="0.25">
      <c r="A290" t="s">
        <v>175</v>
      </c>
      <c r="G290" s="361">
        <v>1.3243799999999999</v>
      </c>
      <c r="K290" s="361">
        <v>2.9099900000000001</v>
      </c>
    </row>
    <row r="291" spans="1:11" x14ac:dyDescent="0.25">
      <c r="A291" t="s">
        <v>175</v>
      </c>
      <c r="G291" s="361">
        <v>1.3232699999999999</v>
      </c>
      <c r="K291" s="361">
        <v>2.89323</v>
      </c>
    </row>
    <row r="292" spans="1:11" x14ac:dyDescent="0.25">
      <c r="A292" t="s">
        <v>176</v>
      </c>
      <c r="G292" s="361">
        <v>1.38906</v>
      </c>
      <c r="K292" s="361">
        <v>3.4708399999999999</v>
      </c>
    </row>
    <row r="293" spans="1:11" x14ac:dyDescent="0.25">
      <c r="A293" t="s">
        <v>176</v>
      </c>
      <c r="G293" s="361">
        <v>1.3792800000000001</v>
      </c>
      <c r="K293" s="361">
        <v>3.1988099999999999</v>
      </c>
    </row>
    <row r="294" spans="1:11" x14ac:dyDescent="0.25">
      <c r="A294" t="s">
        <v>176</v>
      </c>
      <c r="G294" s="361">
        <v>1.3695900000000001</v>
      </c>
      <c r="K294" s="361">
        <v>3.2018399999999998</v>
      </c>
    </row>
    <row r="295" spans="1:11" x14ac:dyDescent="0.25">
      <c r="A295" t="s">
        <v>177</v>
      </c>
      <c r="G295" s="361">
        <v>1.5009399999999999</v>
      </c>
      <c r="K295" s="361">
        <v>3.6762700000000001</v>
      </c>
    </row>
    <row r="296" spans="1:11" x14ac:dyDescent="0.25">
      <c r="A296" t="s">
        <v>177</v>
      </c>
      <c r="G296" s="361">
        <v>1.50606</v>
      </c>
      <c r="K296" s="361">
        <v>3.3790200000000001</v>
      </c>
    </row>
    <row r="297" spans="1:11" x14ac:dyDescent="0.25">
      <c r="A297" t="s">
        <v>177</v>
      </c>
      <c r="G297" s="361">
        <v>1.4935700000000001</v>
      </c>
      <c r="K297" s="361">
        <v>3.3852600000000002</v>
      </c>
    </row>
    <row r="298" spans="1:11" x14ac:dyDescent="0.25">
      <c r="A298" t="s">
        <v>178</v>
      </c>
      <c r="G298" s="361">
        <v>1.4538</v>
      </c>
      <c r="K298" s="361">
        <v>3.4931299999999998</v>
      </c>
    </row>
    <row r="299" spans="1:11" x14ac:dyDescent="0.25">
      <c r="A299" t="s">
        <v>178</v>
      </c>
      <c r="G299" s="361">
        <v>1.4578500000000001</v>
      </c>
      <c r="K299" s="361">
        <v>3.2096300000000002</v>
      </c>
    </row>
    <row r="300" spans="1:11" x14ac:dyDescent="0.25">
      <c r="A300" t="s">
        <v>178</v>
      </c>
      <c r="G300" s="361">
        <v>1.44573</v>
      </c>
      <c r="K300" s="361">
        <v>3.2017500000000001</v>
      </c>
    </row>
    <row r="301" spans="1:11" x14ac:dyDescent="0.25">
      <c r="A301" t="s">
        <v>179</v>
      </c>
      <c r="G301" s="361">
        <v>1.5773600000000001</v>
      </c>
      <c r="K301" s="361">
        <v>3.7966000000000002</v>
      </c>
    </row>
    <row r="302" spans="1:11" x14ac:dyDescent="0.25">
      <c r="A302" t="s">
        <v>179</v>
      </c>
      <c r="G302" s="361">
        <v>1.6247199999999999</v>
      </c>
      <c r="K302" s="361">
        <v>3.5089899999999998</v>
      </c>
    </row>
    <row r="303" spans="1:11" x14ac:dyDescent="0.25">
      <c r="A303" t="s">
        <v>179</v>
      </c>
      <c r="G303" s="361">
        <v>1.5802400000000001</v>
      </c>
      <c r="K303" s="361">
        <v>3.50339</v>
      </c>
    </row>
    <row r="304" spans="1:11" x14ac:dyDescent="0.25">
      <c r="A304" t="s">
        <v>180</v>
      </c>
      <c r="G304" s="361">
        <v>1.3924799999999999</v>
      </c>
      <c r="K304" s="361">
        <v>3.4223300000000001</v>
      </c>
    </row>
    <row r="305" spans="1:11" x14ac:dyDescent="0.25">
      <c r="A305" t="s">
        <v>180</v>
      </c>
      <c r="G305" s="361">
        <v>1.4004700000000001</v>
      </c>
      <c r="K305" s="361">
        <v>3.1391200000000001</v>
      </c>
    </row>
    <row r="306" spans="1:11" x14ac:dyDescent="0.25">
      <c r="A306" t="s">
        <v>180</v>
      </c>
      <c r="G306" s="361">
        <v>1.38541</v>
      </c>
      <c r="K306" s="361">
        <v>3.1116100000000002</v>
      </c>
    </row>
    <row r="307" spans="1:11" x14ac:dyDescent="0.25">
      <c r="A307" t="s">
        <v>181</v>
      </c>
      <c r="G307" s="361">
        <v>1.7995399999999999</v>
      </c>
      <c r="K307" s="361">
        <v>4.2820799999999997</v>
      </c>
    </row>
    <row r="308" spans="1:11" x14ac:dyDescent="0.25">
      <c r="A308" t="s">
        <v>181</v>
      </c>
      <c r="G308" s="361">
        <v>1.8337699999999999</v>
      </c>
      <c r="K308" s="361">
        <v>3.9938099999999999</v>
      </c>
    </row>
    <row r="309" spans="1:11" x14ac:dyDescent="0.25">
      <c r="A309" t="s">
        <v>181</v>
      </c>
      <c r="G309" s="361">
        <v>1.8187800000000001</v>
      </c>
      <c r="K309" s="361">
        <v>3.9858600000000002</v>
      </c>
    </row>
    <row r="310" spans="1:11" x14ac:dyDescent="0.25">
      <c r="A310" t="s">
        <v>182</v>
      </c>
      <c r="G310" s="361">
        <v>1.2135</v>
      </c>
      <c r="K310" s="361">
        <v>3.9523999999999999</v>
      </c>
    </row>
    <row r="311" spans="1:11" x14ac:dyDescent="0.25">
      <c r="A311" t="s">
        <v>182</v>
      </c>
      <c r="G311" s="361">
        <v>1.2231700000000001</v>
      </c>
      <c r="K311" s="361">
        <v>3.6600899999999998</v>
      </c>
    </row>
    <row r="312" spans="1:11" x14ac:dyDescent="0.25">
      <c r="A312" t="s">
        <v>182</v>
      </c>
      <c r="G312" s="361">
        <v>1.21021</v>
      </c>
      <c r="K312" s="361">
        <v>3.6535500000000001</v>
      </c>
    </row>
    <row r="313" spans="1:11" x14ac:dyDescent="0.25">
      <c r="A313" t="s">
        <v>183</v>
      </c>
      <c r="G313" s="361">
        <v>1.4802999999999999</v>
      </c>
      <c r="K313" s="361">
        <v>3.92597</v>
      </c>
    </row>
    <row r="314" spans="1:11" x14ac:dyDescent="0.25">
      <c r="A314" t="s">
        <v>183</v>
      </c>
      <c r="G314" s="361">
        <v>1.5083500000000001</v>
      </c>
      <c r="K314" s="361">
        <v>3.6296900000000001</v>
      </c>
    </row>
    <row r="315" spans="1:11" x14ac:dyDescent="0.25">
      <c r="A315" t="s">
        <v>183</v>
      </c>
      <c r="G315" s="361">
        <v>1.4997499999999999</v>
      </c>
      <c r="K315" s="361">
        <v>3.6362800000000002</v>
      </c>
    </row>
    <row r="316" spans="1:11" x14ac:dyDescent="0.25">
      <c r="A316" t="s">
        <v>184</v>
      </c>
      <c r="G316" s="361">
        <v>1.37595</v>
      </c>
      <c r="K316" s="361">
        <v>3.5972499999999998</v>
      </c>
    </row>
    <row r="317" spans="1:11" x14ac:dyDescent="0.25">
      <c r="A317" t="s">
        <v>184</v>
      </c>
      <c r="G317" s="361">
        <v>1.3505400000000001</v>
      </c>
      <c r="K317" s="361">
        <v>3.3035899999999998</v>
      </c>
    </row>
    <row r="318" spans="1:11" x14ac:dyDescent="0.25">
      <c r="A318" t="s">
        <v>184</v>
      </c>
      <c r="G318" s="361">
        <v>1.3701399999999999</v>
      </c>
      <c r="K318" s="361">
        <v>3.2971699999999999</v>
      </c>
    </row>
    <row r="319" spans="1:11" x14ac:dyDescent="0.25">
      <c r="A319" t="s">
        <v>185</v>
      </c>
      <c r="G319" s="361">
        <v>1.75492</v>
      </c>
    </row>
    <row r="320" spans="1:11" x14ac:dyDescent="0.25">
      <c r="A320" t="s">
        <v>185</v>
      </c>
      <c r="G320" s="361">
        <v>1.77623</v>
      </c>
    </row>
    <row r="321" spans="1:7" x14ac:dyDescent="0.25">
      <c r="A321" t="s">
        <v>185</v>
      </c>
      <c r="G321" s="361">
        <v>1.7487999999999999</v>
      </c>
    </row>
    <row r="322" spans="1:7" x14ac:dyDescent="0.25">
      <c r="A322" t="s">
        <v>186</v>
      </c>
      <c r="G322" s="361">
        <v>1.2922100000000001</v>
      </c>
    </row>
    <row r="323" spans="1:7" x14ac:dyDescent="0.25">
      <c r="A323" t="s">
        <v>186</v>
      </c>
      <c r="G323" s="361">
        <v>1.29555</v>
      </c>
    </row>
    <row r="324" spans="1:7" x14ac:dyDescent="0.25">
      <c r="A324" t="s">
        <v>186</v>
      </c>
      <c r="G324" s="361">
        <v>1.28447</v>
      </c>
    </row>
    <row r="325" spans="1:7" x14ac:dyDescent="0.25">
      <c r="A325" t="s">
        <v>187</v>
      </c>
      <c r="G325" s="361">
        <v>1.66262</v>
      </c>
    </row>
    <row r="326" spans="1:7" x14ac:dyDescent="0.25">
      <c r="A326" t="s">
        <v>187</v>
      </c>
      <c r="G326" s="361">
        <v>1.6667700000000001</v>
      </c>
    </row>
    <row r="327" spans="1:7" x14ac:dyDescent="0.25">
      <c r="A327" t="s">
        <v>187</v>
      </c>
      <c r="G327" s="361">
        <v>1.66083</v>
      </c>
    </row>
    <row r="328" spans="1:7" x14ac:dyDescent="0.25">
      <c r="A328" t="s">
        <v>188</v>
      </c>
      <c r="G328" s="361">
        <v>2.0556700000000001</v>
      </c>
    </row>
    <row r="329" spans="1:7" x14ac:dyDescent="0.25">
      <c r="A329" t="s">
        <v>188</v>
      </c>
      <c r="G329" s="361">
        <v>2.0765400000000001</v>
      </c>
    </row>
    <row r="330" spans="1:7" x14ac:dyDescent="0.25">
      <c r="A330" t="s">
        <v>188</v>
      </c>
      <c r="G330" s="361">
        <v>2.0685099999999998</v>
      </c>
    </row>
    <row r="331" spans="1:7" x14ac:dyDescent="0.25">
      <c r="A331" t="s">
        <v>189</v>
      </c>
      <c r="G331" s="361">
        <v>1.1329199999999999</v>
      </c>
    </row>
    <row r="332" spans="1:7" x14ac:dyDescent="0.25">
      <c r="A332" t="s">
        <v>189</v>
      </c>
      <c r="G332" s="361">
        <v>1.13564</v>
      </c>
    </row>
    <row r="333" spans="1:7" x14ac:dyDescent="0.25">
      <c r="A333" t="s">
        <v>189</v>
      </c>
      <c r="G333" s="361">
        <v>1.1249899999999999</v>
      </c>
    </row>
    <row r="334" spans="1:7" x14ac:dyDescent="0.25">
      <c r="A334" t="s">
        <v>190</v>
      </c>
      <c r="G334" s="361">
        <v>2.1085600000000002</v>
      </c>
    </row>
    <row r="335" spans="1:7" x14ac:dyDescent="0.25">
      <c r="A335" t="s">
        <v>190</v>
      </c>
      <c r="G335" s="361">
        <v>2.09436</v>
      </c>
    </row>
    <row r="336" spans="1:7" x14ac:dyDescent="0.25">
      <c r="A336" t="s">
        <v>190</v>
      </c>
      <c r="G336" s="361">
        <v>2.1097700000000001</v>
      </c>
    </row>
    <row r="337" spans="1:7" x14ac:dyDescent="0.25">
      <c r="A337" t="s">
        <v>191</v>
      </c>
      <c r="G337" s="361">
        <v>1.65429</v>
      </c>
    </row>
    <row r="338" spans="1:7" x14ac:dyDescent="0.25">
      <c r="A338" t="s">
        <v>191</v>
      </c>
      <c r="G338" s="361">
        <v>1.6790799999999999</v>
      </c>
    </row>
    <row r="339" spans="1:7" x14ac:dyDescent="0.25">
      <c r="A339" t="s">
        <v>191</v>
      </c>
      <c r="G339" s="361">
        <v>1.6550100000000001</v>
      </c>
    </row>
    <row r="340" spans="1:7" x14ac:dyDescent="0.25">
      <c r="A340" t="s">
        <v>192</v>
      </c>
      <c r="G340" s="361">
        <v>1.3766400000000001</v>
      </c>
    </row>
    <row r="341" spans="1:7" x14ac:dyDescent="0.25">
      <c r="A341" t="s">
        <v>192</v>
      </c>
      <c r="G341" s="361">
        <v>1.3533599999999999</v>
      </c>
    </row>
    <row r="342" spans="1:7" x14ac:dyDescent="0.25">
      <c r="A342" t="s">
        <v>192</v>
      </c>
      <c r="G342" s="361">
        <v>1.37019</v>
      </c>
    </row>
    <row r="343" spans="1:7" x14ac:dyDescent="0.25">
      <c r="A343" t="s">
        <v>193</v>
      </c>
      <c r="G343" s="361">
        <v>1.3304100000000001</v>
      </c>
    </row>
    <row r="344" spans="1:7" x14ac:dyDescent="0.25">
      <c r="A344" t="s">
        <v>193</v>
      </c>
      <c r="G344" s="361">
        <v>1.34273</v>
      </c>
    </row>
    <row r="345" spans="1:7" x14ac:dyDescent="0.25">
      <c r="A345" t="s">
        <v>193</v>
      </c>
      <c r="G345" s="361">
        <v>1.32758</v>
      </c>
    </row>
    <row r="346" spans="1:7" x14ac:dyDescent="0.25">
      <c r="A346" t="s">
        <v>194</v>
      </c>
      <c r="G346" s="361">
        <v>1.1554500000000001</v>
      </c>
    </row>
    <row r="347" spans="1:7" x14ac:dyDescent="0.25">
      <c r="A347" t="s">
        <v>194</v>
      </c>
      <c r="G347" s="361">
        <v>1.1625799999999999</v>
      </c>
    </row>
    <row r="348" spans="1:7" x14ac:dyDescent="0.25">
      <c r="A348" t="s">
        <v>194</v>
      </c>
      <c r="G348" s="361">
        <v>1.1577599999999999</v>
      </c>
    </row>
    <row r="349" spans="1:7" x14ac:dyDescent="0.25">
      <c r="A349" t="s">
        <v>195</v>
      </c>
      <c r="G349" s="361">
        <v>1.60937</v>
      </c>
    </row>
    <row r="350" spans="1:7" x14ac:dyDescent="0.25">
      <c r="A350" t="s">
        <v>195</v>
      </c>
      <c r="G350" s="361">
        <v>1.6407700000000001</v>
      </c>
    </row>
    <row r="351" spans="1:7" x14ac:dyDescent="0.25">
      <c r="A351" t="s">
        <v>195</v>
      </c>
      <c r="G351" s="361">
        <v>1.6090500000000001</v>
      </c>
    </row>
    <row r="352" spans="1:7" x14ac:dyDescent="0.25">
      <c r="A352" t="s">
        <v>196</v>
      </c>
      <c r="G352" s="361">
        <v>2.1708699999999999</v>
      </c>
    </row>
    <row r="353" spans="1:7" x14ac:dyDescent="0.25">
      <c r="A353" t="s">
        <v>196</v>
      </c>
      <c r="G353" s="361">
        <v>2.1681400000000002</v>
      </c>
    </row>
    <row r="354" spans="1:7" x14ac:dyDescent="0.25">
      <c r="A354" t="s">
        <v>196</v>
      </c>
      <c r="G354" s="361">
        <v>2.1738499999999998</v>
      </c>
    </row>
    <row r="355" spans="1:7" x14ac:dyDescent="0.25">
      <c r="A355" t="s">
        <v>197</v>
      </c>
      <c r="G355" s="361">
        <v>1.5181899999999999</v>
      </c>
    </row>
    <row r="356" spans="1:7" x14ac:dyDescent="0.25">
      <c r="A356" t="s">
        <v>197</v>
      </c>
      <c r="G356" s="361">
        <v>1.53996</v>
      </c>
    </row>
    <row r="357" spans="1:7" x14ac:dyDescent="0.25">
      <c r="A357" t="s">
        <v>197</v>
      </c>
      <c r="G357" s="361">
        <v>1.5217700000000001</v>
      </c>
    </row>
    <row r="358" spans="1:7" x14ac:dyDescent="0.25">
      <c r="A358" t="s">
        <v>198</v>
      </c>
      <c r="G358" s="361">
        <v>1.67658</v>
      </c>
    </row>
    <row r="359" spans="1:7" x14ac:dyDescent="0.25">
      <c r="A359" t="s">
        <v>198</v>
      </c>
      <c r="G359" s="361">
        <v>1.67367</v>
      </c>
    </row>
    <row r="360" spans="1:7" x14ac:dyDescent="0.25">
      <c r="A360" t="s">
        <v>198</v>
      </c>
      <c r="G360" s="361">
        <v>1.67781</v>
      </c>
    </row>
    <row r="361" spans="1:7" x14ac:dyDescent="0.25">
      <c r="A361" t="s">
        <v>199</v>
      </c>
      <c r="G361" s="361">
        <v>0.93915499999999996</v>
      </c>
    </row>
    <row r="362" spans="1:7" x14ac:dyDescent="0.25">
      <c r="A362" t="s">
        <v>199</v>
      </c>
      <c r="G362" s="361">
        <v>0.93829499999999999</v>
      </c>
    </row>
    <row r="363" spans="1:7" x14ac:dyDescent="0.25">
      <c r="A363" t="s">
        <v>199</v>
      </c>
      <c r="G363" s="361">
        <v>0.93645400000000001</v>
      </c>
    </row>
    <row r="364" spans="1:7" x14ac:dyDescent="0.25">
      <c r="A364" t="s">
        <v>200</v>
      </c>
      <c r="G364" s="361">
        <v>1.8959999999999999</v>
      </c>
    </row>
    <row r="365" spans="1:7" x14ac:dyDescent="0.25">
      <c r="A365" t="s">
        <v>200</v>
      </c>
      <c r="G365" s="361">
        <v>1.8833599999999999</v>
      </c>
    </row>
    <row r="366" spans="1:7" x14ac:dyDescent="0.25">
      <c r="A366" t="s">
        <v>200</v>
      </c>
      <c r="G366" s="361">
        <v>1.88402</v>
      </c>
    </row>
    <row r="367" spans="1:7" x14ac:dyDescent="0.25">
      <c r="A367" t="s">
        <v>201</v>
      </c>
      <c r="G367" s="361">
        <v>1.7646200000000001</v>
      </c>
    </row>
    <row r="368" spans="1:7" x14ac:dyDescent="0.25">
      <c r="A368" t="s">
        <v>201</v>
      </c>
      <c r="G368" s="361">
        <v>1.7902100000000001</v>
      </c>
    </row>
    <row r="369" spans="1:7" x14ac:dyDescent="0.25">
      <c r="A369" t="s">
        <v>201</v>
      </c>
      <c r="G369" s="361">
        <v>1.7680800000000001</v>
      </c>
    </row>
    <row r="370" spans="1:7" x14ac:dyDescent="0.25">
      <c r="A370" t="s">
        <v>202</v>
      </c>
      <c r="G370" s="361">
        <v>2.1069900000000001</v>
      </c>
    </row>
    <row r="371" spans="1:7" x14ac:dyDescent="0.25">
      <c r="A371" t="s">
        <v>202</v>
      </c>
      <c r="G371" s="361">
        <v>2.08066</v>
      </c>
    </row>
    <row r="372" spans="1:7" x14ac:dyDescent="0.25">
      <c r="A372" t="s">
        <v>202</v>
      </c>
      <c r="G372" s="361">
        <v>2.10249</v>
      </c>
    </row>
    <row r="373" spans="1:7" x14ac:dyDescent="0.25">
      <c r="A373" t="s">
        <v>203</v>
      </c>
      <c r="G373" s="361">
        <v>1.64018</v>
      </c>
    </row>
    <row r="374" spans="1:7" x14ac:dyDescent="0.25">
      <c r="A374" t="s">
        <v>203</v>
      </c>
      <c r="G374" s="361">
        <v>1.65863</v>
      </c>
    </row>
    <row r="375" spans="1:7" x14ac:dyDescent="0.25">
      <c r="A375" t="s">
        <v>203</v>
      </c>
      <c r="G375" s="361">
        <v>1.62382</v>
      </c>
    </row>
    <row r="376" spans="1:7" x14ac:dyDescent="0.25">
      <c r="A376" t="s">
        <v>204</v>
      </c>
      <c r="G376" s="361">
        <v>1.5895300000000001</v>
      </c>
    </row>
    <row r="377" spans="1:7" x14ac:dyDescent="0.25">
      <c r="A377" t="s">
        <v>204</v>
      </c>
      <c r="G377" s="361">
        <v>1.56315</v>
      </c>
    </row>
    <row r="378" spans="1:7" x14ac:dyDescent="0.25">
      <c r="A378" t="s">
        <v>204</v>
      </c>
      <c r="G378" s="361">
        <v>1.5899700000000001</v>
      </c>
    </row>
  </sheetData>
  <sortState ref="AK2:AP53">
    <sortCondition ref="AK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tabSelected="1" topLeftCell="G1" workbookViewId="0">
      <selection activeCell="AC14" sqref="AC14"/>
    </sheetView>
  </sheetViews>
  <sheetFormatPr defaultRowHeight="15" x14ac:dyDescent="0.25"/>
  <cols>
    <col min="22" max="22" width="12" bestFit="1" customWidth="1"/>
  </cols>
  <sheetData>
    <row r="1" spans="1:41" x14ac:dyDescent="0.25">
      <c r="A1" s="45" t="str">
        <f>A30</f>
        <v>a</v>
      </c>
      <c r="B1" s="45" t="str">
        <f t="shared" ref="B1" si="0">B30</f>
        <v>b</v>
      </c>
      <c r="C1" s="45" t="s">
        <v>0</v>
      </c>
      <c r="D1" s="108" t="s">
        <v>19</v>
      </c>
      <c r="E1" s="108" t="s">
        <v>39</v>
      </c>
      <c r="F1" s="280" t="str">
        <f t="shared" ref="F1:H1" si="1">C30</f>
        <v>EK</v>
      </c>
      <c r="G1" s="280" t="str">
        <f t="shared" si="1"/>
        <v>Dinic</v>
      </c>
      <c r="H1" s="280" t="str">
        <f t="shared" si="1"/>
        <v>GT</v>
      </c>
      <c r="I1" s="280" t="str">
        <f>F30</f>
        <v>GT GRC</v>
      </c>
      <c r="J1" s="280" t="str">
        <f t="shared" ref="J1" si="2">G30</f>
        <v>GT GRP</v>
      </c>
      <c r="K1" s="280" t="str">
        <f t="shared" ref="K1:AA1" si="3">H30</f>
        <v>GT GRN</v>
      </c>
      <c r="L1" s="280" t="str">
        <f t="shared" si="3"/>
        <v>GT D</v>
      </c>
      <c r="M1" s="280" t="str">
        <f t="shared" si="3"/>
        <v>GT D GRC</v>
      </c>
      <c r="N1" s="280" t="str">
        <f t="shared" si="3"/>
        <v>GT D GRP</v>
      </c>
      <c r="O1" s="280" t="str">
        <f t="shared" si="3"/>
        <v>GT D GRN</v>
      </c>
      <c r="P1" s="280" t="str">
        <f t="shared" si="3"/>
        <v>KR</v>
      </c>
      <c r="Q1" s="280" t="str">
        <f t="shared" si="3"/>
        <v>KR GRC</v>
      </c>
      <c r="R1" s="280" t="str">
        <f t="shared" si="3"/>
        <v>KR GRP</v>
      </c>
      <c r="S1" s="280" t="str">
        <f t="shared" si="3"/>
        <v>KR LM</v>
      </c>
      <c r="T1" s="280" t="str">
        <f t="shared" si="3"/>
        <v>KR LM GRC</v>
      </c>
      <c r="U1" s="280" t="str">
        <f t="shared" si="3"/>
        <v>KR LM GRP</v>
      </c>
      <c r="V1" s="280" t="str">
        <f t="shared" si="3"/>
        <v>KR LM GRN</v>
      </c>
      <c r="W1" s="280" t="str">
        <f t="shared" si="3"/>
        <v>KR LM D</v>
      </c>
      <c r="X1" s="280" t="str">
        <f t="shared" si="3"/>
        <v>KR LM D GRC</v>
      </c>
      <c r="Y1" s="280" t="str">
        <f t="shared" si="3"/>
        <v>KR LM D GRP</v>
      </c>
      <c r="Z1" s="280" t="str">
        <f t="shared" si="3"/>
        <v>KR LM D GRN</v>
      </c>
      <c r="AA1" s="280" t="str">
        <f t="shared" si="3"/>
        <v>GR</v>
      </c>
      <c r="AB1" s="361" t="str">
        <f t="shared" ref="AB1" si="4">Y30</f>
        <v>EK Lib</v>
      </c>
      <c r="AC1" s="361" t="str">
        <f t="shared" ref="AC1" si="5">Z30</f>
        <v>GT Lib</v>
      </c>
      <c r="AD1" s="361" t="str">
        <f t="shared" ref="AD1" si="6">AA30</f>
        <v>BK Lib</v>
      </c>
      <c r="AF1" s="361"/>
      <c r="AG1" s="361" t="s">
        <v>82</v>
      </c>
      <c r="AH1" s="361" t="s">
        <v>83</v>
      </c>
      <c r="AI1" s="361" t="s">
        <v>84</v>
      </c>
      <c r="AJ1" s="361" t="s">
        <v>85</v>
      </c>
      <c r="AK1" s="361" t="s">
        <v>86</v>
      </c>
      <c r="AL1" s="361" t="s">
        <v>87</v>
      </c>
      <c r="AM1" s="361" t="s">
        <v>88</v>
      </c>
    </row>
    <row r="2" spans="1:41" x14ac:dyDescent="0.25">
      <c r="A2" s="47">
        <f>AVERAGE(A31:A33)</f>
        <v>2</v>
      </c>
      <c r="B2" s="45">
        <f t="shared" ref="B2" si="7">AVERAGE(B31:B33)</f>
        <v>4</v>
      </c>
      <c r="C2" s="45">
        <f>A2*A2*B2</f>
        <v>16</v>
      </c>
      <c r="D2">
        <f>4*A2*(A2-1)*B2+A2*(B2-1)</f>
        <v>38</v>
      </c>
      <c r="E2" s="112">
        <f>A2*A2*(B2-1)</f>
        <v>12</v>
      </c>
      <c r="F2" s="280">
        <f t="shared" ref="F2:H2" si="8">AVERAGE(C31:C33)</f>
        <v>1.0771786666666667E-5</v>
      </c>
      <c r="G2" s="280">
        <f t="shared" si="8"/>
        <v>1.2326466666666666E-5</v>
      </c>
      <c r="H2" s="280">
        <f t="shared" si="8"/>
        <v>2.1543566666666668E-5</v>
      </c>
      <c r="I2" s="280">
        <f>AVERAGE(F31:F33)</f>
        <v>2.3098299999999999E-5</v>
      </c>
      <c r="J2" s="280">
        <f t="shared" ref="J2" si="9">AVERAGE(G31:G33)</f>
        <v>2.4652966666666669E-5</v>
      </c>
      <c r="K2" s="280">
        <f t="shared" ref="K2:AA2" si="10">AVERAGE(H31:H33)</f>
        <v>1.2881766666666668E-5</v>
      </c>
      <c r="L2" s="280">
        <f t="shared" si="10"/>
        <v>1.8289900000000001E-4</v>
      </c>
      <c r="M2" s="280">
        <f t="shared" si="10"/>
        <v>4.5530333333333334E-5</v>
      </c>
      <c r="N2" s="280">
        <f t="shared" si="10"/>
        <v>8.4064566666666675E-5</v>
      </c>
      <c r="O2" s="280">
        <f t="shared" si="10"/>
        <v>5.7190566666666668E-5</v>
      </c>
      <c r="P2" s="280">
        <f t="shared" si="10"/>
        <v>7.9500433333333335E-4</v>
      </c>
      <c r="Q2" s="280">
        <f t="shared" si="10"/>
        <v>7.6990533333333325E-4</v>
      </c>
      <c r="R2" s="280">
        <f t="shared" si="10"/>
        <v>1.3984500000000001E-3</v>
      </c>
      <c r="S2" s="280">
        <f t="shared" si="10"/>
        <v>4.7085066666666667E-5</v>
      </c>
      <c r="T2" s="280">
        <f t="shared" si="10"/>
        <v>4.8195533333333323E-5</v>
      </c>
      <c r="U2" s="280">
        <f t="shared" si="10"/>
        <v>5.5302733333333335E-5</v>
      </c>
      <c r="V2" s="280">
        <f t="shared" si="10"/>
        <v>5.2193333333333334E-5</v>
      </c>
      <c r="W2" s="280">
        <f t="shared" si="10"/>
        <v>9.8834266666666663E-5</v>
      </c>
      <c r="X2" s="280">
        <f t="shared" si="10"/>
        <v>8.3176266666666672E-5</v>
      </c>
      <c r="Y2" s="280">
        <f t="shared" si="10"/>
        <v>8.6951866666666657E-5</v>
      </c>
      <c r="Z2" s="280">
        <f t="shared" si="10"/>
        <v>8.5397066666666663E-5</v>
      </c>
      <c r="AA2" s="280">
        <f t="shared" si="10"/>
        <v>5.7523566666666665E-4</v>
      </c>
      <c r="AB2" s="361">
        <f t="shared" ref="AB2" si="11">AVERAGE(Y31:Y33)</f>
        <v>4.2598799999999997E-4</v>
      </c>
      <c r="AC2" s="361">
        <f t="shared" ref="AC2" si="12">AVERAGE(Z31:Z33)</f>
        <v>5.2404533333333338E-4</v>
      </c>
      <c r="AD2" s="361">
        <f t="shared" ref="AD2" si="13">AVERAGE(AA31:AA33)</f>
        <v>1.5869033333333333E-4</v>
      </c>
      <c r="AE2" s="361" t="str">
        <f>IF(AC2/AD2&lt;1,"GT","BK")</f>
        <v>BK</v>
      </c>
      <c r="AF2" s="361" t="str">
        <f t="shared" ref="AF2:AF18" si="14">IF(H2/P2&lt;1,"GT","KR")</f>
        <v>GT</v>
      </c>
      <c r="AG2" s="361" t="str">
        <f t="shared" ref="AG2:AG18" si="15">IF(I2/Q2&lt;1,"GT","KR")</f>
        <v>GT</v>
      </c>
      <c r="AH2" s="361" t="str">
        <f t="shared" ref="AH2:AH18" si="16">IF(J2/R2&lt;1,"GT","KR")</f>
        <v>GT</v>
      </c>
      <c r="AI2" s="361" t="str">
        <f t="shared" ref="AI2:AI18" si="17">IF(K2/S2&lt;1,"GT","KR")</f>
        <v>GT</v>
      </c>
      <c r="AJ2" s="361" t="str">
        <f t="shared" ref="AJ2:AJ18" si="18">IF(L2/T2&lt;1,"GT","KR")</f>
        <v>KR</v>
      </c>
      <c r="AK2" s="361" t="str">
        <f t="shared" ref="AK2:AK18" si="19">IF(M2/U2&lt;1,"GT","KR")</f>
        <v>GT</v>
      </c>
      <c r="AL2" s="361" t="str">
        <f t="shared" ref="AL2:AL18" si="20">IF(N2/V2&lt;1,"GT","KR")</f>
        <v>KR</v>
      </c>
      <c r="AM2" s="361" t="str">
        <f t="shared" ref="AM2:AM18" si="21">IF(O2/W2&lt;1,"GT","KR")</f>
        <v>GT</v>
      </c>
      <c r="AO2">
        <f t="shared" ref="AO2:AO12" si="22">L2/T2</f>
        <v>3.7949367368760325</v>
      </c>
    </row>
    <row r="3" spans="1:41" x14ac:dyDescent="0.25">
      <c r="A3" s="47">
        <f>AVERAGE(A34:A36)</f>
        <v>2</v>
      </c>
      <c r="B3" s="45">
        <f t="shared" ref="B3" si="23">AVERAGE(B34:B36)</f>
        <v>6</v>
      </c>
      <c r="C3" s="45">
        <f t="shared" ref="C3:C17" si="24">A3*A3*B3</f>
        <v>24</v>
      </c>
      <c r="D3" s="111">
        <f t="shared" ref="D3:D17" si="25">4*A3*(A3-1)*B3+A3*(B3-1)</f>
        <v>58</v>
      </c>
      <c r="E3" s="112">
        <f t="shared" ref="E3:E17" si="26">A3*A3*(B3-1)</f>
        <v>20</v>
      </c>
      <c r="F3" s="280">
        <f t="shared" ref="F3:H3" si="27">AVERAGE(C34:C36)</f>
        <v>8.9949933333333334E-6</v>
      </c>
      <c r="G3" s="280">
        <f t="shared" si="27"/>
        <v>1.1771233333333333E-5</v>
      </c>
      <c r="H3" s="280">
        <f t="shared" si="27"/>
        <v>1.2215433333333333E-5</v>
      </c>
      <c r="I3" s="280">
        <f>AVERAGE(F34:F36)</f>
        <v>1.6657366666666667E-5</v>
      </c>
      <c r="J3" s="280">
        <f t="shared" ref="J3" si="28">AVERAGE(G34:G36)</f>
        <v>1.2770666666666664E-5</v>
      </c>
      <c r="K3" s="280">
        <f t="shared" ref="K3:AA3" si="29">AVERAGE(H34:H36)</f>
        <v>1.4436463333333333E-5</v>
      </c>
      <c r="L3" s="280">
        <f t="shared" si="29"/>
        <v>1.2770733333333334E-4</v>
      </c>
      <c r="M3" s="280">
        <f t="shared" si="29"/>
        <v>6.2298833333333334E-5</v>
      </c>
      <c r="N3" s="280">
        <f t="shared" si="29"/>
        <v>5.5746933333333333E-5</v>
      </c>
      <c r="O3" s="280">
        <f t="shared" si="29"/>
        <v>5.752373333333334E-5</v>
      </c>
      <c r="P3" s="280">
        <f t="shared" si="29"/>
        <v>1.4761799999999999E-3</v>
      </c>
      <c r="Q3" s="280">
        <f t="shared" si="29"/>
        <v>1.3893366666666667E-3</v>
      </c>
      <c r="R3" s="280">
        <f t="shared" si="29"/>
        <v>2.6666366666666668E-3</v>
      </c>
      <c r="S3" s="280">
        <f t="shared" si="29"/>
        <v>4.9750266666666664E-5</v>
      </c>
      <c r="T3" s="280">
        <f t="shared" si="29"/>
        <v>4.9083933333333333E-5</v>
      </c>
      <c r="U3" s="280">
        <f t="shared" si="29"/>
        <v>5.3192800000000003E-5</v>
      </c>
      <c r="V3" s="280">
        <f t="shared" si="29"/>
        <v>4.7307166666666667E-5</v>
      </c>
      <c r="W3" s="280">
        <f t="shared" si="29"/>
        <v>9.7390666666666669E-5</v>
      </c>
      <c r="X3" s="280">
        <f t="shared" si="29"/>
        <v>9.872329999999999E-5</v>
      </c>
      <c r="Y3" s="280">
        <f t="shared" si="29"/>
        <v>9.194913333333333E-5</v>
      </c>
      <c r="Z3" s="280">
        <f t="shared" si="29"/>
        <v>8.5397199999999996E-5</v>
      </c>
      <c r="AA3" s="280">
        <f t="shared" si="29"/>
        <v>7.1060466666666674E-4</v>
      </c>
      <c r="AB3" s="361">
        <f t="shared" ref="AB3" si="30">AVERAGE(Y34:Y36)</f>
        <v>6.3809333333333332E-4</v>
      </c>
      <c r="AC3" s="361">
        <f t="shared" ref="AC3" si="31">AVERAGE(Z34:Z36)</f>
        <v>5.8478933333333332E-4</v>
      </c>
      <c r="AD3" s="361">
        <f t="shared" ref="AD3" si="32">AVERAGE(AA34:AA36)</f>
        <v>2.1499266666666667E-4</v>
      </c>
      <c r="AE3" s="361" t="str">
        <f t="shared" ref="AE3:AE18" si="33">IF(AC3/AD3&lt;1,"GT","BK")</f>
        <v>BK</v>
      </c>
      <c r="AF3" s="361" t="str">
        <f t="shared" si="14"/>
        <v>GT</v>
      </c>
      <c r="AG3" s="361" t="str">
        <f t="shared" si="15"/>
        <v>GT</v>
      </c>
      <c r="AH3" s="361" t="str">
        <f t="shared" si="16"/>
        <v>GT</v>
      </c>
      <c r="AI3" s="361" t="str">
        <f t="shared" si="17"/>
        <v>GT</v>
      </c>
      <c r="AJ3" s="361" t="str">
        <f t="shared" si="18"/>
        <v>KR</v>
      </c>
      <c r="AK3" s="361" t="str">
        <f t="shared" si="19"/>
        <v>KR</v>
      </c>
      <c r="AL3" s="361" t="str">
        <f t="shared" si="20"/>
        <v>KR</v>
      </c>
      <c r="AM3" s="361" t="str">
        <f t="shared" si="21"/>
        <v>GT</v>
      </c>
      <c r="AO3" s="361">
        <f t="shared" si="22"/>
        <v>2.6018153937676822</v>
      </c>
    </row>
    <row r="4" spans="1:41" x14ac:dyDescent="0.25">
      <c r="A4" s="47">
        <f>AVERAGE(A37:A39)</f>
        <v>3</v>
      </c>
      <c r="B4" s="45">
        <f t="shared" ref="B4" si="34">AVERAGE(B37:B39)</f>
        <v>8</v>
      </c>
      <c r="C4" s="45">
        <f t="shared" si="24"/>
        <v>72</v>
      </c>
      <c r="D4" s="111">
        <f t="shared" si="25"/>
        <v>213</v>
      </c>
      <c r="E4" s="112">
        <f t="shared" si="26"/>
        <v>63</v>
      </c>
      <c r="F4" s="280">
        <f t="shared" ref="F4:H4" si="35">AVERAGE(C37:C39)</f>
        <v>1.004995E-4</v>
      </c>
      <c r="G4" s="280">
        <f t="shared" si="35"/>
        <v>8.2176500000000002E-5</v>
      </c>
      <c r="H4" s="280">
        <f t="shared" si="35"/>
        <v>1.6113266666666667E-4</v>
      </c>
      <c r="I4" s="280">
        <f>AVERAGE(F37:F39)</f>
        <v>1.1404766666666667E-4</v>
      </c>
      <c r="J4" s="280">
        <f t="shared" ref="J4" si="36">AVERAGE(G37:G39)</f>
        <v>5.7856699999999998E-5</v>
      </c>
      <c r="K4" s="280">
        <f t="shared" ref="K4:AA4" si="37">AVERAGE(H37:H39)</f>
        <v>3.9200533333333332E-5</v>
      </c>
      <c r="L4" s="280">
        <f t="shared" si="37"/>
        <v>1.8116666666666665E-3</v>
      </c>
      <c r="M4" s="280">
        <f t="shared" si="37"/>
        <v>2.79179E-4</v>
      </c>
      <c r="N4" s="280">
        <f t="shared" si="37"/>
        <v>1.8800700000000002E-4</v>
      </c>
      <c r="O4" s="280">
        <f t="shared" si="37"/>
        <v>1.8600833333333333E-4</v>
      </c>
      <c r="P4" s="280">
        <f t="shared" si="37"/>
        <v>1.9901866666666667E-2</v>
      </c>
      <c r="Q4" s="280">
        <f t="shared" si="37"/>
        <v>1.8663066666666669E-2</v>
      </c>
      <c r="R4" s="280">
        <f t="shared" si="37"/>
        <v>2.71098E-2</v>
      </c>
      <c r="S4" s="280">
        <f t="shared" si="37"/>
        <v>3.9400433333333331E-4</v>
      </c>
      <c r="T4" s="280">
        <f t="shared" si="37"/>
        <v>2.5585833333333335E-4</v>
      </c>
      <c r="U4" s="280">
        <f t="shared" si="37"/>
        <v>3.222663333333333E-4</v>
      </c>
      <c r="V4" s="280">
        <f t="shared" si="37"/>
        <v>2.5952333333333332E-4</v>
      </c>
      <c r="W4" s="280">
        <f t="shared" si="37"/>
        <v>1.0240966666666667E-3</v>
      </c>
      <c r="X4" s="280">
        <f t="shared" si="37"/>
        <v>6.8584266666666662E-4</v>
      </c>
      <c r="Y4" s="280">
        <f t="shared" si="37"/>
        <v>8.0377733333333347E-4</v>
      </c>
      <c r="Z4" s="280">
        <f t="shared" si="37"/>
        <v>5.8023466666666664E-4</v>
      </c>
      <c r="AA4" s="280">
        <f t="shared" si="37"/>
        <v>3.7725666666666665E-3</v>
      </c>
      <c r="AB4" s="361">
        <f t="shared" ref="AB4" si="38">AVERAGE(Y37:Y39)</f>
        <v>7.5338566666666657E-3</v>
      </c>
      <c r="AC4" s="361">
        <f t="shared" ref="AC4" si="39">AVERAGE(Z37:Z39)</f>
        <v>2.3705866666666668E-3</v>
      </c>
      <c r="AD4" s="361">
        <f t="shared" ref="AD4" si="40">AVERAGE(AA37:AA39)</f>
        <v>1.26475E-3</v>
      </c>
      <c r="AE4" s="361" t="str">
        <f t="shared" si="33"/>
        <v>BK</v>
      </c>
      <c r="AF4" s="361" t="str">
        <f t="shared" si="14"/>
        <v>GT</v>
      </c>
      <c r="AG4" s="361" t="str">
        <f t="shared" si="15"/>
        <v>GT</v>
      </c>
      <c r="AH4" s="361" t="str">
        <f t="shared" si="16"/>
        <v>GT</v>
      </c>
      <c r="AI4" s="361" t="str">
        <f t="shared" si="17"/>
        <v>GT</v>
      </c>
      <c r="AJ4" s="361" t="str">
        <f t="shared" si="18"/>
        <v>KR</v>
      </c>
      <c r="AK4" s="361" t="str">
        <f t="shared" si="19"/>
        <v>GT</v>
      </c>
      <c r="AL4" s="361" t="str">
        <f t="shared" si="20"/>
        <v>GT</v>
      </c>
      <c r="AM4" s="361" t="str">
        <f t="shared" si="21"/>
        <v>GT</v>
      </c>
      <c r="AO4" s="361">
        <f t="shared" si="22"/>
        <v>7.0807412956388616</v>
      </c>
    </row>
    <row r="5" spans="1:41" x14ac:dyDescent="0.25">
      <c r="A5" s="47">
        <f>AVERAGE(A40:A42)</f>
        <v>3</v>
      </c>
      <c r="B5" s="45">
        <f t="shared" ref="B5" si="41">AVERAGE(B40:B42)</f>
        <v>11</v>
      </c>
      <c r="C5" s="45">
        <f t="shared" si="24"/>
        <v>99</v>
      </c>
      <c r="D5" s="111">
        <f t="shared" si="25"/>
        <v>294</v>
      </c>
      <c r="E5" s="112">
        <f t="shared" si="26"/>
        <v>90</v>
      </c>
      <c r="F5" s="280">
        <f t="shared" ref="F5:H5" si="42">AVERAGE(C40:C42)</f>
        <v>1.8711833333333335E-4</v>
      </c>
      <c r="G5" s="280">
        <f t="shared" si="42"/>
        <v>1.3614633333333331E-4</v>
      </c>
      <c r="H5" s="280">
        <f t="shared" si="42"/>
        <v>2.2753966666666666E-4</v>
      </c>
      <c r="I5" s="280">
        <f>AVERAGE(F40:F42)</f>
        <v>1.8323166666666668E-4</v>
      </c>
      <c r="J5" s="280">
        <f t="shared" ref="J5" si="43">AVERAGE(G40:G42)</f>
        <v>8.6063233333333333E-5</v>
      </c>
      <c r="K5" s="280">
        <f t="shared" ref="K5:AA5" si="44">AVERAGE(H40:H42)</f>
        <v>5.4303266666666659E-5</v>
      </c>
      <c r="L5" s="280">
        <f t="shared" si="44"/>
        <v>2.6496466666666666E-3</v>
      </c>
      <c r="M5" s="280">
        <f t="shared" si="44"/>
        <v>4.2365466666666662E-4</v>
      </c>
      <c r="N5" s="280">
        <f t="shared" si="44"/>
        <v>2.6463133333333336E-4</v>
      </c>
      <c r="O5" s="280">
        <f t="shared" si="44"/>
        <v>2.2309900000000001E-4</v>
      </c>
      <c r="P5" s="280">
        <f t="shared" si="44"/>
        <v>3.7501366666666668E-2</v>
      </c>
      <c r="Q5" s="280">
        <f t="shared" si="44"/>
        <v>3.7752900000000006E-2</v>
      </c>
      <c r="R5" s="280">
        <f t="shared" si="44"/>
        <v>3.7121366666666662E-2</v>
      </c>
      <c r="S5" s="280">
        <f t="shared" si="44"/>
        <v>5.9478166666666671E-4</v>
      </c>
      <c r="T5" s="280">
        <f t="shared" si="44"/>
        <v>3.7668066666666665E-4</v>
      </c>
      <c r="U5" s="280">
        <f t="shared" si="44"/>
        <v>6.7162833333333333E-4</v>
      </c>
      <c r="V5" s="280">
        <f t="shared" si="44"/>
        <v>3.4536466666666666E-4</v>
      </c>
      <c r="W5" s="280">
        <f t="shared" si="44"/>
        <v>1.5620266666666667E-3</v>
      </c>
      <c r="X5" s="280">
        <f t="shared" si="44"/>
        <v>9.604683333333334E-4</v>
      </c>
      <c r="Y5" s="280">
        <f t="shared" si="44"/>
        <v>1.1172733333333334E-3</v>
      </c>
      <c r="Z5" s="280">
        <f t="shared" si="44"/>
        <v>7.7479366666666661E-4</v>
      </c>
      <c r="AA5" s="280">
        <f t="shared" si="44"/>
        <v>6.13292E-3</v>
      </c>
      <c r="AB5" s="361">
        <f t="shared" ref="AB5" si="45">AVERAGE(Y40:Y42)</f>
        <v>1.4606733333333335E-2</v>
      </c>
      <c r="AC5" s="361">
        <f t="shared" ref="AC5" si="46">AVERAGE(Z40:Z42)</f>
        <v>3.7422733333333335E-3</v>
      </c>
      <c r="AD5" s="361">
        <f t="shared" ref="AD5" si="47">AVERAGE(AA40:AA42)</f>
        <v>2.003343333333333E-3</v>
      </c>
      <c r="AE5" s="361" t="str">
        <f t="shared" si="33"/>
        <v>BK</v>
      </c>
      <c r="AF5" s="361" t="str">
        <f t="shared" si="14"/>
        <v>GT</v>
      </c>
      <c r="AG5" s="361" t="str">
        <f t="shared" si="15"/>
        <v>GT</v>
      </c>
      <c r="AH5" s="361" t="str">
        <f t="shared" si="16"/>
        <v>GT</v>
      </c>
      <c r="AI5" s="361" t="str">
        <f t="shared" si="17"/>
        <v>GT</v>
      </c>
      <c r="AJ5" s="361" t="str">
        <f t="shared" si="18"/>
        <v>KR</v>
      </c>
      <c r="AK5" s="361" t="str">
        <f t="shared" si="19"/>
        <v>GT</v>
      </c>
      <c r="AL5" s="361" t="str">
        <f t="shared" si="20"/>
        <v>GT</v>
      </c>
      <c r="AM5" s="361" t="str">
        <f t="shared" si="21"/>
        <v>GT</v>
      </c>
      <c r="AO5" s="361">
        <f t="shared" si="22"/>
        <v>7.0341987288968024</v>
      </c>
    </row>
    <row r="6" spans="1:41" x14ac:dyDescent="0.25">
      <c r="A6" s="47">
        <f>AVERAGE(A43:A45)</f>
        <v>4</v>
      </c>
      <c r="B6" s="45">
        <f t="shared" ref="B6" si="48">AVERAGE(B43:B45)</f>
        <v>16</v>
      </c>
      <c r="C6" s="45">
        <f t="shared" si="24"/>
        <v>256</v>
      </c>
      <c r="D6" s="111">
        <f t="shared" si="25"/>
        <v>828</v>
      </c>
      <c r="E6" s="112">
        <f t="shared" si="26"/>
        <v>240</v>
      </c>
      <c r="F6" s="280">
        <f t="shared" ref="F6:H6" si="49">AVERAGE(C43:C45)</f>
        <v>1.7360333333333335E-3</v>
      </c>
      <c r="G6" s="280">
        <f t="shared" si="49"/>
        <v>6.5163733333333332E-4</v>
      </c>
      <c r="H6" s="280">
        <f t="shared" si="49"/>
        <v>1.4682933333333332E-3</v>
      </c>
      <c r="I6" s="280">
        <f>AVERAGE(F43:F45)</f>
        <v>1.3177099999999999E-3</v>
      </c>
      <c r="J6" s="280">
        <f t="shared" ref="J6" si="50">AVERAGE(G43:G45)</f>
        <v>1.1880066666666667E-3</v>
      </c>
      <c r="K6" s="280">
        <f t="shared" ref="K6:AA6" si="51">AVERAGE(H43:H45)</f>
        <v>1.8223233333333335E-4</v>
      </c>
      <c r="L6" s="280">
        <f t="shared" si="51"/>
        <v>1.333294E-2</v>
      </c>
      <c r="M6" s="280">
        <f t="shared" si="51"/>
        <v>2.5319299999999999E-3</v>
      </c>
      <c r="N6" s="280">
        <f t="shared" si="51"/>
        <v>9.6790933333333335E-4</v>
      </c>
      <c r="O6" s="280">
        <f t="shared" si="51"/>
        <v>9.2049066666666669E-4</v>
      </c>
      <c r="P6" s="280">
        <f t="shared" si="51"/>
        <v>0.26045666666666661</v>
      </c>
      <c r="Q6" s="280">
        <f t="shared" si="51"/>
        <v>0.26138100000000003</v>
      </c>
      <c r="R6" s="280">
        <f t="shared" si="51"/>
        <v>0.25818233333333335</v>
      </c>
      <c r="S6" s="280">
        <f t="shared" si="51"/>
        <v>3.2908433333333335E-3</v>
      </c>
      <c r="T6" s="280">
        <f t="shared" si="51"/>
        <v>1.8899566666666669E-3</v>
      </c>
      <c r="U6" s="280">
        <f t="shared" si="51"/>
        <v>2.4060033333333335E-3</v>
      </c>
      <c r="V6" s="280">
        <f t="shared" si="51"/>
        <v>1.4496433333333336E-3</v>
      </c>
      <c r="W6" s="280">
        <f t="shared" si="51"/>
        <v>9.6125666666666675E-3</v>
      </c>
      <c r="X6" s="280">
        <f t="shared" si="51"/>
        <v>5.7530400000000001E-3</v>
      </c>
      <c r="Y6" s="280">
        <f t="shared" si="51"/>
        <v>7.1668166666666658E-3</v>
      </c>
      <c r="Z6" s="280">
        <f t="shared" si="51"/>
        <v>3.6627499999999998E-3</v>
      </c>
      <c r="AA6" s="280">
        <f t="shared" si="51"/>
        <v>2.6391333333333333E-2</v>
      </c>
      <c r="AB6" s="361">
        <f t="shared" ref="AB6" si="52">AVERAGE(Y43:Y45)</f>
        <v>0.12550466666666668</v>
      </c>
      <c r="AC6" s="361">
        <f t="shared" ref="AC6" si="53">AVERAGE(Z43:Z45)</f>
        <v>1.2512866666666669E-2</v>
      </c>
      <c r="AD6" s="361">
        <f t="shared" ref="AD6" si="54">AVERAGE(AA43:AA45)</f>
        <v>9.7850633333333315E-3</v>
      </c>
      <c r="AE6" s="361" t="str">
        <f t="shared" si="33"/>
        <v>BK</v>
      </c>
      <c r="AF6" s="361" t="str">
        <f t="shared" si="14"/>
        <v>GT</v>
      </c>
      <c r="AG6" s="361" t="str">
        <f t="shared" si="15"/>
        <v>GT</v>
      </c>
      <c r="AH6" s="361" t="str">
        <f t="shared" si="16"/>
        <v>GT</v>
      </c>
      <c r="AI6" s="361" t="str">
        <f t="shared" si="17"/>
        <v>GT</v>
      </c>
      <c r="AJ6" s="361" t="str">
        <f t="shared" si="18"/>
        <v>KR</v>
      </c>
      <c r="AK6" s="361" t="str">
        <f t="shared" si="19"/>
        <v>KR</v>
      </c>
      <c r="AL6" s="361" t="str">
        <f t="shared" si="20"/>
        <v>GT</v>
      </c>
      <c r="AM6" s="361" t="str">
        <f t="shared" si="21"/>
        <v>GT</v>
      </c>
      <c r="AO6" s="361">
        <f t="shared" si="22"/>
        <v>7.0546273547718013</v>
      </c>
    </row>
    <row r="7" spans="1:41" x14ac:dyDescent="0.25">
      <c r="A7" s="47">
        <f>AVERAGE(A46:A48)</f>
        <v>5</v>
      </c>
      <c r="B7" s="45">
        <f t="shared" ref="B7" si="55">AVERAGE(B46:B48)</f>
        <v>23</v>
      </c>
      <c r="C7" s="45">
        <f t="shared" si="24"/>
        <v>575</v>
      </c>
      <c r="D7" s="111">
        <f t="shared" si="25"/>
        <v>1950</v>
      </c>
      <c r="E7" s="112">
        <f t="shared" si="26"/>
        <v>550</v>
      </c>
      <c r="F7" s="280">
        <f t="shared" ref="F7:H7" si="56">AVERAGE(C46:C48)</f>
        <v>6.5611266666666668E-3</v>
      </c>
      <c r="G7" s="280">
        <f t="shared" si="56"/>
        <v>2.0342033333333336E-3</v>
      </c>
      <c r="H7" s="280">
        <f t="shared" si="56"/>
        <v>2.3901133333333335E-2</v>
      </c>
      <c r="I7" s="280">
        <f>AVERAGE(F46:F48)</f>
        <v>5.7099366666666677E-3</v>
      </c>
      <c r="J7" s="280">
        <f t="shared" ref="J7" si="57">AVERAGE(G46:G48)</f>
        <v>8.8639566666666664E-4</v>
      </c>
      <c r="K7" s="280">
        <f t="shared" ref="K7:AA7" si="58">AVERAGE(H46:H48)</f>
        <v>4.8228900000000006E-4</v>
      </c>
      <c r="L7" s="280">
        <f t="shared" si="58"/>
        <v>0.133493</v>
      </c>
      <c r="M7" s="280">
        <f t="shared" si="58"/>
        <v>1.0205033333333334E-2</v>
      </c>
      <c r="N7" s="280">
        <f t="shared" si="58"/>
        <v>2.5606933333333329E-3</v>
      </c>
      <c r="O7" s="280">
        <f t="shared" si="58"/>
        <v>2.0390966666666665E-3</v>
      </c>
      <c r="P7" s="280">
        <f t="shared" si="58"/>
        <v>1.6066633333333333</v>
      </c>
      <c r="Q7" s="280">
        <f t="shared" si="58"/>
        <v>1.9083766666666666</v>
      </c>
      <c r="R7" s="280">
        <f t="shared" si="58"/>
        <v>1.7736866666666666</v>
      </c>
      <c r="S7" s="280">
        <f t="shared" si="58"/>
        <v>7.8265033333333345E-2</v>
      </c>
      <c r="T7" s="280">
        <f t="shared" si="58"/>
        <v>7.6761966666666669E-3</v>
      </c>
      <c r="U7" s="280">
        <f t="shared" si="58"/>
        <v>1.0445346666666666E-2</v>
      </c>
      <c r="V7" s="280">
        <f t="shared" si="58"/>
        <v>4.4392099999999999E-3</v>
      </c>
      <c r="W7" s="280">
        <f t="shared" si="58"/>
        <v>0.18606533333333333</v>
      </c>
      <c r="X7" s="280">
        <f t="shared" si="58"/>
        <v>2.3246133333333335E-2</v>
      </c>
      <c r="Y7" s="280">
        <f t="shared" si="58"/>
        <v>2.7587633333333333E-2</v>
      </c>
      <c r="Z7" s="280">
        <f t="shared" si="58"/>
        <v>1.1421333333333334E-2</v>
      </c>
      <c r="AA7" s="280">
        <f t="shared" si="58"/>
        <v>9.7505533333333338E-2</v>
      </c>
      <c r="AB7" s="361">
        <f t="shared" ref="AB7" si="59">AVERAGE(Y46:Y48)</f>
        <v>0.49198366666666665</v>
      </c>
      <c r="AC7" s="361">
        <f t="shared" ref="AC7" si="60">AVERAGE(Z46:Z48)</f>
        <v>3.1066333333333335E-2</v>
      </c>
      <c r="AD7" s="361">
        <f t="shared" ref="AD7" si="61">AVERAGE(AA46:AA48)</f>
        <v>1.9859533333333335E-2</v>
      </c>
      <c r="AE7" s="361" t="str">
        <f t="shared" si="33"/>
        <v>BK</v>
      </c>
      <c r="AF7" s="361" t="str">
        <f t="shared" si="14"/>
        <v>GT</v>
      </c>
      <c r="AG7" s="361" t="str">
        <f t="shared" si="15"/>
        <v>GT</v>
      </c>
      <c r="AH7" s="361" t="str">
        <f t="shared" si="16"/>
        <v>GT</v>
      </c>
      <c r="AI7" s="361" t="str">
        <f t="shared" si="17"/>
        <v>GT</v>
      </c>
      <c r="AJ7" s="361" t="str">
        <f t="shared" si="18"/>
        <v>KR</v>
      </c>
      <c r="AK7" s="361" t="str">
        <f t="shared" si="19"/>
        <v>GT</v>
      </c>
      <c r="AL7" s="361" t="str">
        <f t="shared" si="20"/>
        <v>GT</v>
      </c>
      <c r="AM7" s="361" t="str">
        <f t="shared" si="21"/>
        <v>GT</v>
      </c>
      <c r="AO7" s="361">
        <f t="shared" si="22"/>
        <v>17.390513270677882</v>
      </c>
    </row>
    <row r="8" spans="1:41" x14ac:dyDescent="0.25">
      <c r="A8" s="47">
        <f>AVERAGE(A49:A51)</f>
        <v>6</v>
      </c>
      <c r="B8" s="45">
        <f t="shared" ref="B8" si="62">AVERAGE(B49:B51)</f>
        <v>32</v>
      </c>
      <c r="C8" s="45">
        <f t="shared" si="24"/>
        <v>1152</v>
      </c>
      <c r="D8" s="111">
        <f t="shared" si="25"/>
        <v>4026</v>
      </c>
      <c r="E8" s="112">
        <f t="shared" si="26"/>
        <v>1116</v>
      </c>
      <c r="F8" s="280">
        <f t="shared" ref="F8:H8" si="63">AVERAGE(C49:C51)</f>
        <v>3.1316166666666666E-2</v>
      </c>
      <c r="G8" s="280">
        <f t="shared" si="63"/>
        <v>6.7057133333333326E-3</v>
      </c>
      <c r="H8" s="280">
        <f t="shared" si="63"/>
        <v>0.11171300000000001</v>
      </c>
      <c r="I8" s="280">
        <f>AVERAGE(F49:F51)</f>
        <v>3.046726666666667E-2</v>
      </c>
      <c r="J8" s="280">
        <f t="shared" ref="J8" si="64">AVERAGE(G49:G51)</f>
        <v>0.10829800000000001</v>
      </c>
      <c r="K8" s="280">
        <f t="shared" ref="K8:AA8" si="65">AVERAGE(H49:H51)</f>
        <v>1.2943933333333334E-3</v>
      </c>
      <c r="L8" s="280">
        <f t="shared" si="65"/>
        <v>0.58119066666666663</v>
      </c>
      <c r="M8" s="280">
        <f t="shared" si="65"/>
        <v>4.4468633333333334E-2</v>
      </c>
      <c r="N8" s="280">
        <f t="shared" si="65"/>
        <v>6.632443333333334E-3</v>
      </c>
      <c r="O8" s="280">
        <f t="shared" si="65"/>
        <v>5.4520933333333339E-3</v>
      </c>
      <c r="P8" s="280">
        <f t="shared" si="65"/>
        <v>6.7401866666666663</v>
      </c>
      <c r="Q8" s="280">
        <f t="shared" si="65"/>
        <v>8.2520733333333336</v>
      </c>
      <c r="R8" s="280">
        <f t="shared" si="65"/>
        <v>6.7220699999999995</v>
      </c>
      <c r="S8" s="280">
        <f t="shared" si="65"/>
        <v>0.3857376666666667</v>
      </c>
      <c r="T8" s="280">
        <f t="shared" si="65"/>
        <v>3.21853E-2</v>
      </c>
      <c r="U8" s="280">
        <f t="shared" si="65"/>
        <v>3.4050266666666669E-2</v>
      </c>
      <c r="V8" s="280">
        <f t="shared" si="65"/>
        <v>1.4312E-2</v>
      </c>
      <c r="W8" s="280">
        <f t="shared" si="65"/>
        <v>0.89654899999999993</v>
      </c>
      <c r="X8" s="280">
        <f t="shared" si="65"/>
        <v>0.10041566666666667</v>
      </c>
      <c r="Y8" s="280">
        <f t="shared" si="65"/>
        <v>0.11132733333333333</v>
      </c>
      <c r="Z8" s="280">
        <f t="shared" si="65"/>
        <v>3.6280633333333333E-2</v>
      </c>
      <c r="AA8" s="280">
        <f t="shared" si="65"/>
        <v>0.2864606666666667</v>
      </c>
      <c r="AB8" s="361">
        <f t="shared" ref="AB8" si="66">AVERAGE(Y49:Y51)</f>
        <v>2.0556233333333331</v>
      </c>
      <c r="AC8" s="361">
        <f t="shared" ref="AC8" si="67">AVERAGE(Z49:Z51)</f>
        <v>7.913983333333334E-2</v>
      </c>
      <c r="AD8" s="361">
        <f t="shared" ref="AD8" si="68">AVERAGE(AA49:AA51)</f>
        <v>4.6478199999999997E-2</v>
      </c>
      <c r="AE8" s="361" t="str">
        <f t="shared" si="33"/>
        <v>BK</v>
      </c>
      <c r="AF8" s="361" t="str">
        <f t="shared" si="14"/>
        <v>GT</v>
      </c>
      <c r="AG8" s="361" t="str">
        <f t="shared" si="15"/>
        <v>GT</v>
      </c>
      <c r="AH8" s="361" t="str">
        <f t="shared" si="16"/>
        <v>GT</v>
      </c>
      <c r="AI8" s="361" t="str">
        <f t="shared" si="17"/>
        <v>GT</v>
      </c>
      <c r="AJ8" s="361" t="str">
        <f t="shared" si="18"/>
        <v>KR</v>
      </c>
      <c r="AK8" s="361" t="str">
        <f t="shared" si="19"/>
        <v>KR</v>
      </c>
      <c r="AL8" s="361" t="str">
        <f t="shared" si="20"/>
        <v>GT</v>
      </c>
      <c r="AM8" s="361" t="str">
        <f t="shared" si="21"/>
        <v>GT</v>
      </c>
      <c r="AO8" s="361">
        <f t="shared" si="22"/>
        <v>18.057643292641878</v>
      </c>
    </row>
    <row r="9" spans="1:41" x14ac:dyDescent="0.25">
      <c r="A9" s="47">
        <f>AVERAGE(A52:A54)</f>
        <v>7</v>
      </c>
      <c r="B9" s="45">
        <f t="shared" ref="B9" si="69">AVERAGE(B52:B54)</f>
        <v>45</v>
      </c>
      <c r="C9" s="45">
        <f t="shared" si="24"/>
        <v>2205</v>
      </c>
      <c r="D9" s="111">
        <f t="shared" si="25"/>
        <v>7868</v>
      </c>
      <c r="E9" s="112">
        <f t="shared" si="26"/>
        <v>2156</v>
      </c>
      <c r="F9" s="280">
        <f t="shared" ref="F9:H9" si="70">AVERAGE(C52:C54)</f>
        <v>0.15285533333333334</v>
      </c>
      <c r="G9" s="280">
        <f t="shared" si="70"/>
        <v>2.2681033333333333E-2</v>
      </c>
      <c r="H9" s="280">
        <f t="shared" si="70"/>
        <v>0.11980299999999999</v>
      </c>
      <c r="I9" s="280">
        <f>AVERAGE(F52:F54)</f>
        <v>0.101588</v>
      </c>
      <c r="J9" s="280">
        <f t="shared" ref="J9" si="71">AVERAGE(G52:G54)</f>
        <v>9.246076666666667E-3</v>
      </c>
      <c r="K9" s="280">
        <f t="shared" ref="K9:AA9" si="72">AVERAGE(H52:H54)</f>
        <v>2.9700233333333332E-3</v>
      </c>
      <c r="L9" s="280">
        <f t="shared" si="72"/>
        <v>0.67377866666666664</v>
      </c>
      <c r="M9" s="280">
        <f t="shared" si="72"/>
        <v>0.14144366666666666</v>
      </c>
      <c r="N9" s="280">
        <f t="shared" si="72"/>
        <v>1.6727866666666664E-2</v>
      </c>
      <c r="O9" s="280">
        <f t="shared" si="72"/>
        <v>1.1442266666666666E-2</v>
      </c>
      <c r="P9" s="280">
        <f t="shared" si="72"/>
        <v>149.33699999999999</v>
      </c>
      <c r="Q9" s="280">
        <f t="shared" si="72"/>
        <v>197.47566666666668</v>
      </c>
      <c r="R9" s="280">
        <f t="shared" si="72"/>
        <v>200.14099999999999</v>
      </c>
      <c r="S9" s="280">
        <f t="shared" si="72"/>
        <v>0.39511466666666673</v>
      </c>
      <c r="T9" s="280">
        <f t="shared" si="72"/>
        <v>9.9800333333333338E-2</v>
      </c>
      <c r="U9" s="280">
        <f t="shared" si="72"/>
        <v>0.10637999999999999</v>
      </c>
      <c r="V9" s="280">
        <f t="shared" si="72"/>
        <v>3.7018833333333334E-2</v>
      </c>
      <c r="W9" s="280">
        <f t="shared" si="72"/>
        <v>0.9438306666666666</v>
      </c>
      <c r="X9" s="280">
        <f t="shared" si="72"/>
        <v>0.32856633333333335</v>
      </c>
      <c r="Y9" s="280">
        <f t="shared" si="72"/>
        <v>0.37611733333333336</v>
      </c>
      <c r="Z9" s="280">
        <f t="shared" si="72"/>
        <v>9.3464299999999986E-2</v>
      </c>
      <c r="AA9" s="280">
        <f t="shared" si="72"/>
        <v>0.79270666666666667</v>
      </c>
      <c r="AB9" s="361">
        <f t="shared" ref="AB9" si="73">AVERAGE(Y52:Y54)</f>
        <v>9.923236666666666</v>
      </c>
      <c r="AC9" s="361">
        <f t="shared" ref="AC9" si="74">AVERAGE(Z52:Z54)</f>
        <v>0.15105399999999999</v>
      </c>
      <c r="AD9" s="361">
        <f t="shared" ref="AD9" si="75">AVERAGE(AA52:AA54)</f>
        <v>0.21052400000000002</v>
      </c>
      <c r="AE9" s="361" t="str">
        <f t="shared" si="33"/>
        <v>GT</v>
      </c>
      <c r="AF9" s="361" t="str">
        <f t="shared" si="14"/>
        <v>GT</v>
      </c>
      <c r="AG9" s="361" t="str">
        <f t="shared" si="15"/>
        <v>GT</v>
      </c>
      <c r="AH9" s="361" t="str">
        <f t="shared" si="16"/>
        <v>GT</v>
      </c>
      <c r="AI9" s="361" t="str">
        <f t="shared" si="17"/>
        <v>GT</v>
      </c>
      <c r="AJ9" s="361" t="str">
        <f t="shared" si="18"/>
        <v>KR</v>
      </c>
      <c r="AK9" s="361" t="str">
        <f t="shared" si="19"/>
        <v>KR</v>
      </c>
      <c r="AL9" s="361" t="str">
        <f t="shared" si="20"/>
        <v>GT</v>
      </c>
      <c r="AM9" s="361" t="str">
        <f t="shared" si="21"/>
        <v>GT</v>
      </c>
      <c r="AO9" s="361">
        <f t="shared" si="22"/>
        <v>6.7512666958360184</v>
      </c>
    </row>
    <row r="10" spans="1:41" x14ac:dyDescent="0.25">
      <c r="A10" s="47">
        <f>AVERAGE(A55:A57)</f>
        <v>8</v>
      </c>
      <c r="B10" s="45">
        <f t="shared" ref="B10" si="76">AVERAGE(B55:B57)</f>
        <v>64</v>
      </c>
      <c r="C10" s="45">
        <f t="shared" si="24"/>
        <v>4096</v>
      </c>
      <c r="D10" s="111">
        <f t="shared" si="25"/>
        <v>14840</v>
      </c>
      <c r="E10" s="112">
        <f t="shared" si="26"/>
        <v>4032</v>
      </c>
      <c r="F10" s="280">
        <f t="shared" ref="F10:H10" si="77">AVERAGE(C55:C57)</f>
        <v>0.55224433333333334</v>
      </c>
      <c r="G10" s="280">
        <f t="shared" si="77"/>
        <v>6.2104799999999995E-2</v>
      </c>
      <c r="H10" s="280">
        <f t="shared" si="77"/>
        <v>0.28348000000000001</v>
      </c>
      <c r="I10" s="280">
        <f>AVERAGE(F55:F57)</f>
        <v>0.36018900000000004</v>
      </c>
      <c r="J10" s="280">
        <f t="shared" ref="J10" si="78">AVERAGE(G55:G57)</f>
        <v>2.3518799999999996E-2</v>
      </c>
      <c r="K10" s="280">
        <f t="shared" ref="K10:AA10" si="79">AVERAGE(H55:H57)</f>
        <v>7.7514899999999998E-3</v>
      </c>
      <c r="L10" s="280">
        <f t="shared" si="79"/>
        <v>1.5402466666666665</v>
      </c>
      <c r="M10" s="280">
        <f t="shared" si="79"/>
        <v>0.49004799999999998</v>
      </c>
      <c r="N10" s="280">
        <f t="shared" si="79"/>
        <v>3.9698666666666667E-2</v>
      </c>
      <c r="O10" s="280">
        <f t="shared" si="79"/>
        <v>2.5133533333333333E-2</v>
      </c>
      <c r="P10" s="280" t="e">
        <f t="shared" si="79"/>
        <v>#DIV/0!</v>
      </c>
      <c r="Q10" s="280" t="e">
        <f t="shared" si="79"/>
        <v>#DIV/0!</v>
      </c>
      <c r="R10" s="280" t="e">
        <f t="shared" si="79"/>
        <v>#DIV/0!</v>
      </c>
      <c r="S10" s="280">
        <f t="shared" si="79"/>
        <v>0.96981299999999993</v>
      </c>
      <c r="T10" s="280">
        <f t="shared" si="79"/>
        <v>0.33123799999999998</v>
      </c>
      <c r="U10" s="280">
        <f t="shared" si="79"/>
        <v>0.33128266666666667</v>
      </c>
      <c r="V10" s="280">
        <f t="shared" si="79"/>
        <v>8.9594333333333331E-2</v>
      </c>
      <c r="W10" s="280">
        <f t="shared" si="79"/>
        <v>2.2815600000000003</v>
      </c>
      <c r="X10" s="280">
        <f t="shared" si="79"/>
        <v>1.1391366666666665</v>
      </c>
      <c r="Y10" s="280">
        <f t="shared" si="79"/>
        <v>1.2214566666666666</v>
      </c>
      <c r="Z10" s="280">
        <f t="shared" si="79"/>
        <v>0.22817633333333331</v>
      </c>
      <c r="AA10" s="280">
        <f t="shared" si="79"/>
        <v>2.04237</v>
      </c>
      <c r="AB10" s="361">
        <f t="shared" ref="AB10" si="80">AVERAGE(Y55:Y57)</f>
        <v>37.060833333333335</v>
      </c>
      <c r="AC10" s="361">
        <f t="shared" ref="AC10" si="81">AVERAGE(Z55:Z57)</f>
        <v>0.37694299999999997</v>
      </c>
      <c r="AD10" s="361">
        <f t="shared" ref="AD10" si="82">AVERAGE(AA55:AA57)</f>
        <v>0.53478000000000003</v>
      </c>
      <c r="AE10" s="361" t="str">
        <f t="shared" si="33"/>
        <v>GT</v>
      </c>
      <c r="AF10" s="361" t="e">
        <f t="shared" si="14"/>
        <v>#DIV/0!</v>
      </c>
      <c r="AG10" s="361" t="e">
        <f t="shared" si="15"/>
        <v>#DIV/0!</v>
      </c>
      <c r="AH10" s="361" t="e">
        <f t="shared" si="16"/>
        <v>#DIV/0!</v>
      </c>
      <c r="AI10" s="361" t="str">
        <f t="shared" si="17"/>
        <v>GT</v>
      </c>
      <c r="AJ10" s="361" t="str">
        <f t="shared" si="18"/>
        <v>KR</v>
      </c>
      <c r="AK10" s="361" t="str">
        <f t="shared" si="19"/>
        <v>KR</v>
      </c>
      <c r="AL10" s="361" t="str">
        <f t="shared" si="20"/>
        <v>GT</v>
      </c>
      <c r="AM10" s="361" t="str">
        <f t="shared" si="21"/>
        <v>GT</v>
      </c>
      <c r="AO10" s="361">
        <f t="shared" si="22"/>
        <v>4.6499697095945107</v>
      </c>
    </row>
    <row r="11" spans="1:41" x14ac:dyDescent="0.25">
      <c r="A11" s="47">
        <f>AVERAGE(A58:A60)</f>
        <v>10</v>
      </c>
      <c r="B11" s="45">
        <f t="shared" ref="B11" si="83">AVERAGE(B58:B60)</f>
        <v>91</v>
      </c>
      <c r="C11" s="45">
        <f t="shared" si="24"/>
        <v>9100</v>
      </c>
      <c r="D11" s="111">
        <f t="shared" si="25"/>
        <v>33660</v>
      </c>
      <c r="E11" s="112">
        <f t="shared" si="26"/>
        <v>9000</v>
      </c>
      <c r="F11" s="280">
        <f t="shared" ref="F11:H11" si="84">AVERAGE(C58:C60)</f>
        <v>2.7351333333333336</v>
      </c>
      <c r="G11" s="280">
        <f t="shared" si="84"/>
        <v>0.20853733333333335</v>
      </c>
      <c r="H11" s="280">
        <f t="shared" si="84"/>
        <v>6.972716666666666</v>
      </c>
      <c r="I11" s="280">
        <f>AVERAGE(F58:F60)</f>
        <v>1.96376</v>
      </c>
      <c r="J11" s="280">
        <f t="shared" ref="J11" si="85">AVERAGE(G58:G60)</f>
        <v>7.9296966666666677E-2</v>
      </c>
      <c r="K11" s="280">
        <f t="shared" ref="K11:AA11" si="86">AVERAGE(H58:H60)</f>
        <v>2.7388399999999997E-2</v>
      </c>
      <c r="L11" s="280">
        <f t="shared" si="86"/>
        <v>28.75023333333333</v>
      </c>
      <c r="M11" s="280">
        <f t="shared" si="86"/>
        <v>2.6902033333333328</v>
      </c>
      <c r="N11" s="280">
        <f t="shared" si="86"/>
        <v>0.13822266666666666</v>
      </c>
      <c r="O11" s="280">
        <f t="shared" si="86"/>
        <v>7.8167533333333331E-2</v>
      </c>
      <c r="P11" s="280" t="e">
        <f t="shared" si="86"/>
        <v>#DIV/0!</v>
      </c>
      <c r="Q11" s="280" t="e">
        <f t="shared" si="86"/>
        <v>#DIV/0!</v>
      </c>
      <c r="R11" s="280" t="e">
        <f t="shared" si="86"/>
        <v>#DIV/0!</v>
      </c>
      <c r="S11" s="280">
        <f t="shared" si="86"/>
        <v>23.780333333333331</v>
      </c>
      <c r="T11" s="280">
        <f t="shared" si="86"/>
        <v>1.7733733333333335</v>
      </c>
      <c r="U11" s="280">
        <f t="shared" si="86"/>
        <v>1.4396033333333333</v>
      </c>
      <c r="V11" s="280">
        <f t="shared" si="86"/>
        <v>0.36981700000000001</v>
      </c>
      <c r="W11" s="280">
        <f t="shared" si="86"/>
        <v>52.798100000000005</v>
      </c>
      <c r="X11" s="280">
        <f t="shared" si="86"/>
        <v>5.9311566666666664</v>
      </c>
      <c r="Y11" s="280">
        <f t="shared" si="86"/>
        <v>5.6515433333333336</v>
      </c>
      <c r="Z11" s="280">
        <f t="shared" si="86"/>
        <v>0.82080866666666663</v>
      </c>
      <c r="AA11" s="280">
        <f t="shared" si="86"/>
        <v>7.310506666666666</v>
      </c>
      <c r="AB11" s="361">
        <f t="shared" ref="AB11" si="87">AVERAGE(Y58:Y60)</f>
        <v>225.81066666666666</v>
      </c>
      <c r="AC11" s="361">
        <f t="shared" ref="AC11" si="88">AVERAGE(Z58:Z60)</f>
        <v>1.2863066666666667</v>
      </c>
      <c r="AD11" s="361">
        <f t="shared" ref="AD11" si="89">AVERAGE(AA58:AA60)</f>
        <v>1.80975</v>
      </c>
      <c r="AE11" s="361" t="str">
        <f>IF(AC11/AD11&lt;1,"GT","BK")</f>
        <v>GT</v>
      </c>
      <c r="AF11" s="361" t="e">
        <f t="shared" si="14"/>
        <v>#DIV/0!</v>
      </c>
      <c r="AG11" s="361" t="e">
        <f t="shared" si="15"/>
        <v>#DIV/0!</v>
      </c>
      <c r="AH11" s="361" t="e">
        <f t="shared" si="16"/>
        <v>#DIV/0!</v>
      </c>
      <c r="AI11" s="361" t="str">
        <f t="shared" si="17"/>
        <v>GT</v>
      </c>
      <c r="AJ11" s="361" t="str">
        <f t="shared" si="18"/>
        <v>KR</v>
      </c>
      <c r="AK11" s="361" t="str">
        <f t="shared" si="19"/>
        <v>KR</v>
      </c>
      <c r="AL11" s="361" t="str">
        <f t="shared" si="20"/>
        <v>GT</v>
      </c>
      <c r="AM11" s="361" t="str">
        <f t="shared" si="21"/>
        <v>GT</v>
      </c>
      <c r="AO11" s="361">
        <f t="shared" si="22"/>
        <v>16.212171905896856</v>
      </c>
    </row>
    <row r="12" spans="1:41" x14ac:dyDescent="0.25">
      <c r="A12" s="47">
        <f>AVERAGE(A61:A63)</f>
        <v>11</v>
      </c>
      <c r="B12" s="45">
        <f t="shared" ref="B12" si="90">AVERAGE(B61:B63)</f>
        <v>128</v>
      </c>
      <c r="C12" s="45">
        <f t="shared" si="24"/>
        <v>15488</v>
      </c>
      <c r="D12" s="111">
        <f t="shared" si="25"/>
        <v>57717</v>
      </c>
      <c r="E12" s="112">
        <f t="shared" si="26"/>
        <v>15367</v>
      </c>
      <c r="F12" s="280">
        <f t="shared" ref="F12:H12" si="91">AVERAGE(C61:C63)</f>
        <v>8.1724999999999994</v>
      </c>
      <c r="G12" s="280">
        <f t="shared" si="91"/>
        <v>0.52712766666666655</v>
      </c>
      <c r="H12" s="280">
        <f t="shared" si="91"/>
        <v>3.4742800000000003</v>
      </c>
      <c r="I12" s="280">
        <f>AVERAGE(F61:F63)</f>
        <v>5.6130366666666669</v>
      </c>
      <c r="J12" s="280">
        <f t="shared" ref="J12" si="92">AVERAGE(G61:G63)</f>
        <v>0.18571433333333331</v>
      </c>
      <c r="K12" s="280">
        <f t="shared" ref="K12:AA12" si="93">AVERAGE(H61:H63)</f>
        <v>5.1847533333333334E-2</v>
      </c>
      <c r="L12" s="280">
        <f t="shared" si="93"/>
        <v>16.111233333333331</v>
      </c>
      <c r="M12" s="280">
        <f t="shared" si="93"/>
        <v>7.1836833333333336</v>
      </c>
      <c r="N12" s="280">
        <f t="shared" si="93"/>
        <v>0.27565999999999996</v>
      </c>
      <c r="O12" s="280">
        <f t="shared" si="93"/>
        <v>0.13116233333333335</v>
      </c>
      <c r="P12" s="280" t="e">
        <f t="shared" si="93"/>
        <v>#DIV/0!</v>
      </c>
      <c r="Q12" s="280" t="e">
        <f t="shared" si="93"/>
        <v>#DIV/0!</v>
      </c>
      <c r="R12" s="280" t="e">
        <f t="shared" si="93"/>
        <v>#DIV/0!</v>
      </c>
      <c r="S12" s="280">
        <f t="shared" si="93"/>
        <v>13.665700000000001</v>
      </c>
      <c r="T12" s="280">
        <f t="shared" si="93"/>
        <v>5.4216133333333332</v>
      </c>
      <c r="U12" s="280">
        <f t="shared" si="93"/>
        <v>4.7512533333333336</v>
      </c>
      <c r="V12" s="280">
        <f t="shared" si="93"/>
        <v>1.0333066666666666</v>
      </c>
      <c r="W12" s="280">
        <f t="shared" si="93"/>
        <v>30.360933333333335</v>
      </c>
      <c r="X12" s="280">
        <f t="shared" si="93"/>
        <v>17.693299999999997</v>
      </c>
      <c r="Y12" s="280">
        <f t="shared" si="93"/>
        <v>17.5763</v>
      </c>
      <c r="Z12" s="280">
        <f t="shared" si="93"/>
        <v>1.8472033333333335</v>
      </c>
      <c r="AA12" s="280">
        <f t="shared" si="93"/>
        <v>15.762333333333336</v>
      </c>
      <c r="AB12" s="361" t="e">
        <f t="shared" ref="AB12" si="94">AVERAGE(Y61:Y63)</f>
        <v>#DIV/0!</v>
      </c>
      <c r="AC12" s="361">
        <f t="shared" ref="AC12" si="95">AVERAGE(Z61:Z63)</f>
        <v>2.7391799999999997</v>
      </c>
      <c r="AD12" s="361">
        <f t="shared" ref="AD12" si="96">AVERAGE(AA61:AA63)</f>
        <v>4.1862600000000008</v>
      </c>
      <c r="AE12" s="361" t="str">
        <f t="shared" si="33"/>
        <v>GT</v>
      </c>
      <c r="AF12" s="361" t="e">
        <f t="shared" si="14"/>
        <v>#DIV/0!</v>
      </c>
      <c r="AG12" s="361" t="e">
        <f t="shared" si="15"/>
        <v>#DIV/0!</v>
      </c>
      <c r="AH12" s="361" t="e">
        <f t="shared" si="16"/>
        <v>#DIV/0!</v>
      </c>
      <c r="AI12" s="361" t="str">
        <f t="shared" si="17"/>
        <v>GT</v>
      </c>
      <c r="AJ12" s="361" t="str">
        <f t="shared" si="18"/>
        <v>KR</v>
      </c>
      <c r="AK12" s="361" t="str">
        <f t="shared" si="19"/>
        <v>KR</v>
      </c>
      <c r="AL12" s="361" t="str">
        <f t="shared" si="20"/>
        <v>GT</v>
      </c>
      <c r="AM12" s="361" t="str">
        <f t="shared" si="21"/>
        <v>GT</v>
      </c>
      <c r="AO12" s="361">
        <f t="shared" si="22"/>
        <v>2.9716677200636461</v>
      </c>
    </row>
    <row r="13" spans="1:41" x14ac:dyDescent="0.25">
      <c r="A13" s="47">
        <f>AVERAGE(A64:A66)</f>
        <v>13</v>
      </c>
      <c r="B13" s="45">
        <f t="shared" ref="B13" si="97">AVERAGE(B64:B66)</f>
        <v>181</v>
      </c>
      <c r="C13" s="45">
        <f t="shared" si="24"/>
        <v>30589</v>
      </c>
      <c r="D13" s="111">
        <f t="shared" si="25"/>
        <v>115284</v>
      </c>
      <c r="E13" s="112">
        <f t="shared" si="26"/>
        <v>30420</v>
      </c>
      <c r="F13" s="280">
        <f t="shared" ref="F13:H13" si="98">AVERAGE(C64:C66)</f>
        <v>52.131666666666668</v>
      </c>
      <c r="G13" s="280">
        <f t="shared" si="98"/>
        <v>2.4914466666666666</v>
      </c>
      <c r="H13" s="280">
        <f t="shared" si="98"/>
        <v>154.89066666666668</v>
      </c>
      <c r="I13" s="280">
        <f>AVERAGE(F64:F66)</f>
        <v>42.950333333333333</v>
      </c>
      <c r="J13" s="280">
        <f t="shared" ref="J13" si="99">AVERAGE(G64:G66)</f>
        <v>0.89906133333333338</v>
      </c>
      <c r="K13" s="280">
        <f t="shared" ref="K13:AA13" si="100">AVERAGE(H64:H66)</f>
        <v>0.19965666666666668</v>
      </c>
      <c r="L13" s="280" t="e">
        <f t="shared" si="100"/>
        <v>#DIV/0!</v>
      </c>
      <c r="M13" s="280">
        <f t="shared" si="100"/>
        <v>61.145500000000006</v>
      </c>
      <c r="N13" s="280">
        <f t="shared" si="100"/>
        <v>1.3425666666666665</v>
      </c>
      <c r="O13" s="280">
        <f t="shared" si="100"/>
        <v>0.42073266666666664</v>
      </c>
      <c r="P13" s="280" t="e">
        <f t="shared" si="100"/>
        <v>#DIV/0!</v>
      </c>
      <c r="Q13" s="280" t="e">
        <f t="shared" si="100"/>
        <v>#DIV/0!</v>
      </c>
      <c r="R13" s="280" t="e">
        <f t="shared" si="100"/>
        <v>#DIV/0!</v>
      </c>
      <c r="S13" s="280" t="e">
        <f t="shared" si="100"/>
        <v>#DIV/0!</v>
      </c>
      <c r="T13" s="280">
        <f t="shared" si="100"/>
        <v>38.819399999999995</v>
      </c>
      <c r="U13" s="280">
        <f t="shared" si="100"/>
        <v>27.601500000000001</v>
      </c>
      <c r="V13" s="280">
        <f t="shared" si="100"/>
        <v>3.4735566666666671</v>
      </c>
      <c r="W13" s="280" t="e">
        <f t="shared" si="100"/>
        <v>#DIV/0!</v>
      </c>
      <c r="X13" s="280">
        <f t="shared" si="100"/>
        <v>93.375366666666665</v>
      </c>
      <c r="Y13" s="280">
        <f t="shared" si="100"/>
        <v>83.792733333333331</v>
      </c>
      <c r="Z13" s="280">
        <f t="shared" si="100"/>
        <v>5.658126666666667</v>
      </c>
      <c r="AA13" s="280">
        <f t="shared" si="100"/>
        <v>48.568966666666661</v>
      </c>
      <c r="AB13" s="361" t="e">
        <f t="shared" ref="AB13" si="101">AVERAGE(Y64:Y66)</f>
        <v>#DIV/0!</v>
      </c>
      <c r="AC13" s="361">
        <f t="shared" ref="AC13" si="102">AVERAGE(Z64:Z66)</f>
        <v>9.0664966666666658</v>
      </c>
      <c r="AD13" s="361">
        <f t="shared" ref="AD13" si="103">AVERAGE(AA64:AA66)</f>
        <v>13.451366666666665</v>
      </c>
      <c r="AE13" s="361" t="str">
        <f t="shared" si="33"/>
        <v>GT</v>
      </c>
      <c r="AF13" s="361" t="e">
        <f t="shared" si="14"/>
        <v>#DIV/0!</v>
      </c>
      <c r="AG13" s="361" t="e">
        <f t="shared" si="15"/>
        <v>#DIV/0!</v>
      </c>
      <c r="AH13" s="361" t="e">
        <f t="shared" si="16"/>
        <v>#DIV/0!</v>
      </c>
      <c r="AI13" s="361" t="e">
        <f t="shared" si="17"/>
        <v>#DIV/0!</v>
      </c>
      <c r="AJ13" s="361" t="e">
        <f t="shared" si="18"/>
        <v>#DIV/0!</v>
      </c>
      <c r="AK13" s="361" t="str">
        <f t="shared" si="19"/>
        <v>KR</v>
      </c>
      <c r="AL13" s="361" t="str">
        <f t="shared" si="20"/>
        <v>GT</v>
      </c>
      <c r="AM13" s="361" t="e">
        <f t="shared" si="21"/>
        <v>#DIV/0!</v>
      </c>
    </row>
    <row r="14" spans="1:41" x14ac:dyDescent="0.25">
      <c r="A14" s="47">
        <f>AVERAGE(A67:A69)</f>
        <v>16</v>
      </c>
      <c r="B14" s="45">
        <f t="shared" ref="B14" si="104">AVERAGE(B67:B69)</f>
        <v>256</v>
      </c>
      <c r="C14" s="45">
        <f t="shared" si="24"/>
        <v>65536</v>
      </c>
      <c r="D14" s="111">
        <f t="shared" si="25"/>
        <v>249840</v>
      </c>
      <c r="E14" s="112">
        <f t="shared" si="26"/>
        <v>65280</v>
      </c>
      <c r="F14" s="280" t="e">
        <f t="shared" ref="F14:H14" si="105">AVERAGE(C67:C69)</f>
        <v>#DIV/0!</v>
      </c>
      <c r="G14" s="280">
        <f t="shared" si="105"/>
        <v>14.864333333333335</v>
      </c>
      <c r="H14" s="280" t="e">
        <f t="shared" si="105"/>
        <v>#DIV/0!</v>
      </c>
      <c r="I14" s="280" t="e">
        <f>AVERAGE(F67:F69)</f>
        <v>#DIV/0!</v>
      </c>
      <c r="J14" s="280">
        <f t="shared" ref="J14" si="106">AVERAGE(G67:G69)</f>
        <v>3.7124033333333331</v>
      </c>
      <c r="K14" s="280">
        <f t="shared" ref="K14:AA14" si="107">AVERAGE(H67:H69)</f>
        <v>0.79986466666666667</v>
      </c>
      <c r="L14" s="280" t="e">
        <f t="shared" si="107"/>
        <v>#DIV/0!</v>
      </c>
      <c r="M14" s="280" t="e">
        <f t="shared" si="107"/>
        <v>#DIV/0!</v>
      </c>
      <c r="N14" s="280">
        <f t="shared" si="107"/>
        <v>6.5735533333333329</v>
      </c>
      <c r="O14" s="280">
        <f t="shared" si="107"/>
        <v>3.4298099999999998</v>
      </c>
      <c r="P14" s="280" t="e">
        <f t="shared" si="107"/>
        <v>#DIV/0!</v>
      </c>
      <c r="Q14" s="280" t="e">
        <f t="shared" si="107"/>
        <v>#DIV/0!</v>
      </c>
      <c r="R14" s="280" t="e">
        <f t="shared" si="107"/>
        <v>#DIV/0!</v>
      </c>
      <c r="S14" s="280" t="e">
        <f t="shared" si="107"/>
        <v>#DIV/0!</v>
      </c>
      <c r="T14" s="280">
        <f t="shared" si="107"/>
        <v>197.75199999999998</v>
      </c>
      <c r="U14" s="280">
        <f t="shared" si="107"/>
        <v>119.77733333333333</v>
      </c>
      <c r="V14" s="280">
        <f t="shared" si="107"/>
        <v>15.1593</v>
      </c>
      <c r="W14" s="280" t="e">
        <f t="shared" si="107"/>
        <v>#DIV/0!</v>
      </c>
      <c r="X14" s="280" t="e">
        <f t="shared" si="107"/>
        <v>#DIV/0!</v>
      </c>
      <c r="Y14" s="280" t="e">
        <f t="shared" si="107"/>
        <v>#DIV/0!</v>
      </c>
      <c r="Z14" s="280">
        <f t="shared" si="107"/>
        <v>19.299400000000002</v>
      </c>
      <c r="AA14" s="280" t="e">
        <f t="shared" si="107"/>
        <v>#DIV/0!</v>
      </c>
      <c r="AB14" s="361" t="e">
        <f t="shared" ref="AB14" si="108">AVERAGE(Y67:Y69)</f>
        <v>#DIV/0!</v>
      </c>
      <c r="AC14" s="361">
        <f t="shared" ref="AC14" si="109">AVERAGE(Z67:Z69)</f>
        <v>36.643066666666662</v>
      </c>
      <c r="AD14" s="361">
        <f t="shared" ref="AD14" si="110">AVERAGE(AA67:AA69)</f>
        <v>57.833566666666663</v>
      </c>
      <c r="AE14" s="361" t="str">
        <f t="shared" si="33"/>
        <v>GT</v>
      </c>
      <c r="AF14" s="361" t="e">
        <f t="shared" si="14"/>
        <v>#DIV/0!</v>
      </c>
      <c r="AG14" s="361" t="e">
        <f t="shared" si="15"/>
        <v>#DIV/0!</v>
      </c>
      <c r="AH14" s="361" t="e">
        <f t="shared" si="16"/>
        <v>#DIV/0!</v>
      </c>
      <c r="AI14" s="361" t="e">
        <f t="shared" si="17"/>
        <v>#DIV/0!</v>
      </c>
      <c r="AJ14" s="361" t="e">
        <f t="shared" si="18"/>
        <v>#DIV/0!</v>
      </c>
      <c r="AK14" s="361" t="e">
        <f t="shared" si="19"/>
        <v>#DIV/0!</v>
      </c>
      <c r="AL14" s="361" t="str">
        <f t="shared" si="20"/>
        <v>GT</v>
      </c>
      <c r="AM14" s="361" t="e">
        <f t="shared" si="21"/>
        <v>#DIV/0!</v>
      </c>
    </row>
    <row r="15" spans="1:41" x14ac:dyDescent="0.25">
      <c r="A15" s="47">
        <f>AVERAGE(A70:A72)</f>
        <v>19</v>
      </c>
      <c r="B15" s="45">
        <f t="shared" ref="B15" si="111">AVERAGE(B70:B72)</f>
        <v>362</v>
      </c>
      <c r="C15" s="45">
        <f t="shared" si="24"/>
        <v>130682</v>
      </c>
      <c r="D15" s="111">
        <f t="shared" si="25"/>
        <v>502075</v>
      </c>
      <c r="E15" s="112">
        <f t="shared" si="26"/>
        <v>130321</v>
      </c>
      <c r="F15" s="280" t="e">
        <f t="shared" ref="F15:H15" si="112">AVERAGE(C70:C72)</f>
        <v>#DIV/0!</v>
      </c>
      <c r="G15" s="280">
        <f t="shared" si="112"/>
        <v>50.060166666666667</v>
      </c>
      <c r="H15" s="280" t="e">
        <f t="shared" si="112"/>
        <v>#DIV/0!</v>
      </c>
      <c r="I15" s="280" t="e">
        <f>AVERAGE(F70:F72)</f>
        <v>#DIV/0!</v>
      </c>
      <c r="J15" s="280">
        <f t="shared" ref="J15" si="113">AVERAGE(G70:G72)</f>
        <v>11.415633333333332</v>
      </c>
      <c r="K15" s="280">
        <f t="shared" ref="K15:AA15" si="114">AVERAGE(H70:H72)</f>
        <v>2.1737733333333336</v>
      </c>
      <c r="L15" s="280" t="e">
        <f t="shared" si="114"/>
        <v>#DIV/0!</v>
      </c>
      <c r="M15" s="280" t="e">
        <f t="shared" si="114"/>
        <v>#DIV/0!</v>
      </c>
      <c r="N15" s="280">
        <f t="shared" si="114"/>
        <v>11.861233333333333</v>
      </c>
      <c r="O15" s="280">
        <f t="shared" si="114"/>
        <v>2.9139900000000001</v>
      </c>
      <c r="P15" s="280" t="e">
        <f t="shared" si="114"/>
        <v>#DIV/0!</v>
      </c>
      <c r="Q15" s="280" t="e">
        <f t="shared" si="114"/>
        <v>#DIV/0!</v>
      </c>
      <c r="R15" s="280" t="e">
        <f t="shared" si="114"/>
        <v>#DIV/0!</v>
      </c>
      <c r="S15" s="280" t="e">
        <f t="shared" si="114"/>
        <v>#DIV/0!</v>
      </c>
      <c r="T15" s="280" t="e">
        <f t="shared" si="114"/>
        <v>#DIV/0!</v>
      </c>
      <c r="U15" s="280" t="e">
        <f t="shared" si="114"/>
        <v>#DIV/0!</v>
      </c>
      <c r="V15" s="280">
        <f t="shared" si="114"/>
        <v>48.640133333333331</v>
      </c>
      <c r="W15" s="280" t="e">
        <f t="shared" si="114"/>
        <v>#DIV/0!</v>
      </c>
      <c r="X15" s="280" t="e">
        <f t="shared" si="114"/>
        <v>#DIV/0!</v>
      </c>
      <c r="Y15" s="280" t="e">
        <f t="shared" si="114"/>
        <v>#DIV/0!</v>
      </c>
      <c r="Z15" s="280">
        <f t="shared" si="114"/>
        <v>57.274399999999993</v>
      </c>
      <c r="AA15" s="280" t="e">
        <f t="shared" si="114"/>
        <v>#DIV/0!</v>
      </c>
      <c r="AB15" s="361" t="e">
        <f t="shared" ref="AB15" si="115">AVERAGE(Y70:Y72)</f>
        <v>#DIV/0!</v>
      </c>
      <c r="AC15" s="361">
        <f t="shared" ref="AC15" si="116">AVERAGE(Z70:Z72)</f>
        <v>132.37133333333333</v>
      </c>
      <c r="AD15" s="361">
        <f t="shared" ref="AD15" si="117">AVERAGE(AA70:AA72)</f>
        <v>180.16833333333332</v>
      </c>
      <c r="AE15" s="361" t="str">
        <f t="shared" si="33"/>
        <v>GT</v>
      </c>
      <c r="AF15" s="361" t="e">
        <f t="shared" si="14"/>
        <v>#DIV/0!</v>
      </c>
      <c r="AG15" s="361" t="e">
        <f t="shared" si="15"/>
        <v>#DIV/0!</v>
      </c>
      <c r="AH15" s="361" t="e">
        <f t="shared" si="16"/>
        <v>#DIV/0!</v>
      </c>
      <c r="AI15" s="361" t="e">
        <f t="shared" si="17"/>
        <v>#DIV/0!</v>
      </c>
      <c r="AJ15" s="361" t="e">
        <f t="shared" si="18"/>
        <v>#DIV/0!</v>
      </c>
      <c r="AK15" s="361" t="e">
        <f t="shared" si="19"/>
        <v>#DIV/0!</v>
      </c>
      <c r="AL15" s="361" t="str">
        <f t="shared" si="20"/>
        <v>GT</v>
      </c>
      <c r="AM15" s="361" t="e">
        <f t="shared" si="21"/>
        <v>#DIV/0!</v>
      </c>
    </row>
    <row r="16" spans="1:41" x14ac:dyDescent="0.25">
      <c r="A16" s="47">
        <f>AVERAGE(A73:A75)</f>
        <v>23</v>
      </c>
      <c r="B16" s="45">
        <f t="shared" ref="B16" si="118">AVERAGE(B73:B75)</f>
        <v>512</v>
      </c>
      <c r="C16" s="45">
        <f t="shared" si="24"/>
        <v>270848</v>
      </c>
      <c r="D16" s="111">
        <f t="shared" si="25"/>
        <v>1048041</v>
      </c>
      <c r="E16" s="112">
        <f t="shared" si="26"/>
        <v>270319</v>
      </c>
      <c r="F16" s="280" t="e">
        <f t="shared" ref="F16:H16" si="119">AVERAGE(C73:C75)</f>
        <v>#DIV/0!</v>
      </c>
      <c r="G16" s="280">
        <f t="shared" si="119"/>
        <v>177.86266666666666</v>
      </c>
      <c r="H16" s="280" t="e">
        <f t="shared" si="119"/>
        <v>#DIV/0!</v>
      </c>
      <c r="I16" s="280" t="e">
        <f>AVERAGE(F73:F75)</f>
        <v>#DIV/0!</v>
      </c>
      <c r="J16" s="280">
        <f t="shared" ref="J16" si="120">AVERAGE(G73:G75)</f>
        <v>35.412733333333328</v>
      </c>
      <c r="K16" s="280">
        <f t="shared" ref="K16:AA16" si="121">AVERAGE(H73:H75)</f>
        <v>7.017736666666667</v>
      </c>
      <c r="L16" s="280" t="e">
        <f t="shared" si="121"/>
        <v>#DIV/0!</v>
      </c>
      <c r="M16" s="280" t="e">
        <f t="shared" si="121"/>
        <v>#DIV/0!</v>
      </c>
      <c r="N16" s="280">
        <f t="shared" si="121"/>
        <v>38.875266666666668</v>
      </c>
      <c r="O16" s="280">
        <f t="shared" si="121"/>
        <v>7.4865066666666671</v>
      </c>
      <c r="P16" s="280" t="e">
        <f t="shared" si="121"/>
        <v>#DIV/0!</v>
      </c>
      <c r="Q16" s="280" t="e">
        <f t="shared" si="121"/>
        <v>#DIV/0!</v>
      </c>
      <c r="R16" s="280" t="e">
        <f t="shared" si="121"/>
        <v>#DIV/0!</v>
      </c>
      <c r="S16" s="280" t="e">
        <f t="shared" si="121"/>
        <v>#DIV/0!</v>
      </c>
      <c r="T16" s="280" t="e">
        <f t="shared" si="121"/>
        <v>#DIV/0!</v>
      </c>
      <c r="U16" s="280" t="e">
        <f t="shared" si="121"/>
        <v>#DIV/0!</v>
      </c>
      <c r="V16" s="280">
        <f t="shared" si="121"/>
        <v>178.98766666666666</v>
      </c>
      <c r="W16" s="280" t="e">
        <f t="shared" si="121"/>
        <v>#DIV/0!</v>
      </c>
      <c r="X16" s="280" t="e">
        <f t="shared" si="121"/>
        <v>#DIV/0!</v>
      </c>
      <c r="Y16" s="280" t="e">
        <f t="shared" si="121"/>
        <v>#DIV/0!</v>
      </c>
      <c r="Z16" s="280">
        <f t="shared" si="121"/>
        <v>180.989</v>
      </c>
      <c r="AA16" s="280" t="e">
        <f t="shared" si="121"/>
        <v>#DIV/0!</v>
      </c>
      <c r="AB16" s="361" t="e">
        <f t="shared" ref="AB16" si="122">AVERAGE(Y73:Y75)</f>
        <v>#DIV/0!</v>
      </c>
      <c r="AC16" s="361" t="e">
        <f t="shared" ref="AC16" si="123">AVERAGE(Z73:Z75)</f>
        <v>#DIV/0!</v>
      </c>
      <c r="AD16" s="361" t="e">
        <f t="shared" ref="AD16" si="124">AVERAGE(AA73:AA75)</f>
        <v>#DIV/0!</v>
      </c>
      <c r="AE16" s="361" t="e">
        <f t="shared" si="33"/>
        <v>#DIV/0!</v>
      </c>
      <c r="AF16" s="361" t="e">
        <f t="shared" si="14"/>
        <v>#DIV/0!</v>
      </c>
      <c r="AG16" s="361" t="e">
        <f t="shared" si="15"/>
        <v>#DIV/0!</v>
      </c>
      <c r="AH16" s="361" t="e">
        <f t="shared" si="16"/>
        <v>#DIV/0!</v>
      </c>
      <c r="AI16" s="361" t="e">
        <f t="shared" si="17"/>
        <v>#DIV/0!</v>
      </c>
      <c r="AJ16" s="361" t="e">
        <f t="shared" si="18"/>
        <v>#DIV/0!</v>
      </c>
      <c r="AK16" s="361" t="e">
        <f t="shared" si="19"/>
        <v>#DIV/0!</v>
      </c>
      <c r="AL16" s="361" t="str">
        <f t="shared" si="20"/>
        <v>GT</v>
      </c>
      <c r="AM16" s="361" t="e">
        <f t="shared" si="21"/>
        <v>#DIV/0!</v>
      </c>
    </row>
    <row r="17" spans="1:39" x14ac:dyDescent="0.25">
      <c r="A17" s="47">
        <f>AVERAGE(A76:A78)</f>
        <v>27</v>
      </c>
      <c r="B17" s="49">
        <f>AVERAGE(B76:B78)</f>
        <v>724</v>
      </c>
      <c r="C17" s="49">
        <f t="shared" si="24"/>
        <v>527796</v>
      </c>
      <c r="D17" s="111">
        <f t="shared" si="25"/>
        <v>2052513</v>
      </c>
      <c r="E17" s="112">
        <f t="shared" si="26"/>
        <v>527067</v>
      </c>
      <c r="F17" s="280" t="e">
        <f t="shared" ref="F17:H17" si="125">AVERAGE(C76:C78)</f>
        <v>#DIV/0!</v>
      </c>
      <c r="G17" s="280" t="e">
        <f t="shared" si="125"/>
        <v>#DIV/0!</v>
      </c>
      <c r="H17" s="280" t="e">
        <f t="shared" si="125"/>
        <v>#DIV/0!</v>
      </c>
      <c r="I17" s="280" t="e">
        <f>AVERAGE(F76:F78)</f>
        <v>#DIV/0!</v>
      </c>
      <c r="J17" s="280">
        <f t="shared" ref="J17" si="126">AVERAGE(G76:G78)</f>
        <v>98.107500000000002</v>
      </c>
      <c r="K17" s="280">
        <f t="shared" ref="K17:AA17" si="127">AVERAGE(H76:H78)</f>
        <v>19.366966666666666</v>
      </c>
      <c r="L17" s="280" t="e">
        <f t="shared" si="127"/>
        <v>#DIV/0!</v>
      </c>
      <c r="M17" s="280" t="e">
        <f t="shared" si="127"/>
        <v>#DIV/0!</v>
      </c>
      <c r="N17" s="280">
        <f t="shared" si="127"/>
        <v>93.12866666666666</v>
      </c>
      <c r="O17" s="280">
        <f t="shared" si="127"/>
        <v>19.167533333333335</v>
      </c>
      <c r="P17" s="280" t="e">
        <f t="shared" si="127"/>
        <v>#DIV/0!</v>
      </c>
      <c r="Q17" s="280" t="e">
        <f t="shared" si="127"/>
        <v>#DIV/0!</v>
      </c>
      <c r="R17" s="280" t="e">
        <f t="shared" si="127"/>
        <v>#DIV/0!</v>
      </c>
      <c r="S17" s="280" t="e">
        <f t="shared" si="127"/>
        <v>#DIV/0!</v>
      </c>
      <c r="T17" s="280" t="e">
        <f t="shared" si="127"/>
        <v>#DIV/0!</v>
      </c>
      <c r="U17" s="280" t="e">
        <f t="shared" si="127"/>
        <v>#DIV/0!</v>
      </c>
      <c r="V17" s="280" t="e">
        <f t="shared" si="127"/>
        <v>#DIV/0!</v>
      </c>
      <c r="W17" s="280" t="e">
        <f t="shared" si="127"/>
        <v>#DIV/0!</v>
      </c>
      <c r="X17" s="280" t="e">
        <f t="shared" si="127"/>
        <v>#DIV/0!</v>
      </c>
      <c r="Y17" s="280" t="e">
        <f t="shared" si="127"/>
        <v>#DIV/0!</v>
      </c>
      <c r="Z17" s="280" t="e">
        <f t="shared" si="127"/>
        <v>#DIV/0!</v>
      </c>
      <c r="AA17" s="280" t="e">
        <f t="shared" si="127"/>
        <v>#DIV/0!</v>
      </c>
      <c r="AB17" s="361" t="e">
        <f t="shared" ref="AB17" si="128">AVERAGE(Y76:Y78)</f>
        <v>#DIV/0!</v>
      </c>
      <c r="AC17" s="361" t="e">
        <f t="shared" ref="AC17" si="129">AVERAGE(Z76:Z78)</f>
        <v>#DIV/0!</v>
      </c>
      <c r="AD17" s="361" t="e">
        <f t="shared" ref="AD17" si="130">AVERAGE(AA76:AA78)</f>
        <v>#DIV/0!</v>
      </c>
      <c r="AE17" s="361" t="e">
        <f t="shared" si="33"/>
        <v>#DIV/0!</v>
      </c>
      <c r="AF17" s="361" t="e">
        <f t="shared" si="14"/>
        <v>#DIV/0!</v>
      </c>
      <c r="AG17" s="361" t="e">
        <f t="shared" si="15"/>
        <v>#DIV/0!</v>
      </c>
      <c r="AH17" s="361" t="e">
        <f t="shared" si="16"/>
        <v>#DIV/0!</v>
      </c>
      <c r="AI17" s="361" t="e">
        <f t="shared" si="17"/>
        <v>#DIV/0!</v>
      </c>
      <c r="AJ17" s="361" t="e">
        <f t="shared" si="18"/>
        <v>#DIV/0!</v>
      </c>
      <c r="AK17" s="361" t="e">
        <f t="shared" si="19"/>
        <v>#DIV/0!</v>
      </c>
      <c r="AL17" s="361" t="e">
        <f t="shared" si="20"/>
        <v>#DIV/0!</v>
      </c>
      <c r="AM17" s="361" t="e">
        <f t="shared" si="21"/>
        <v>#DIV/0!</v>
      </c>
    </row>
    <row r="18" spans="1:39" x14ac:dyDescent="0.25">
      <c r="A18" s="119">
        <f>AVERAGE(A79:A81)</f>
        <v>32</v>
      </c>
      <c r="B18" s="119">
        <f>AVERAGE(B79:B81)</f>
        <v>1024</v>
      </c>
      <c r="C18" s="119">
        <f t="shared" ref="C18" si="131">A18*A18*B18</f>
        <v>1048576</v>
      </c>
      <c r="D18" s="119">
        <f t="shared" ref="D18" si="132">4*A18*(A18-1)*B18+A18*(B18-1)</f>
        <v>4095968</v>
      </c>
      <c r="E18" s="119">
        <f t="shared" ref="E18" si="133">A18*A18*(B18-1)</f>
        <v>1047552</v>
      </c>
      <c r="F18" s="280" t="e">
        <f t="shared" ref="F18:H18" si="134">AVERAGE(C79:C81)</f>
        <v>#DIV/0!</v>
      </c>
      <c r="G18" s="280" t="e">
        <f t="shared" si="134"/>
        <v>#DIV/0!</v>
      </c>
      <c r="H18" s="280" t="e">
        <f t="shared" si="134"/>
        <v>#DIV/0!</v>
      </c>
      <c r="I18" s="280" t="e">
        <f>AVERAGE(F79:F81)</f>
        <v>#DIV/0!</v>
      </c>
      <c r="J18" s="280" t="e">
        <f t="shared" ref="J18" si="135">AVERAGE(G79:G81)</f>
        <v>#DIV/0!</v>
      </c>
      <c r="K18" s="280">
        <f t="shared" ref="K18:AA18" si="136">AVERAGE(H79:H81)</f>
        <v>57.809633333333331</v>
      </c>
      <c r="L18" s="280" t="e">
        <f t="shared" si="136"/>
        <v>#DIV/0!</v>
      </c>
      <c r="M18" s="280" t="e">
        <f t="shared" si="136"/>
        <v>#DIV/0!</v>
      </c>
      <c r="N18" s="280" t="e">
        <f t="shared" si="136"/>
        <v>#DIV/0!</v>
      </c>
      <c r="O18" s="280">
        <f t="shared" si="136"/>
        <v>235.51966666666667</v>
      </c>
      <c r="P18" s="280" t="e">
        <f t="shared" si="136"/>
        <v>#DIV/0!</v>
      </c>
      <c r="Q18" s="280" t="e">
        <f t="shared" si="136"/>
        <v>#DIV/0!</v>
      </c>
      <c r="R18" s="280" t="e">
        <f t="shared" si="136"/>
        <v>#DIV/0!</v>
      </c>
      <c r="S18" s="280" t="e">
        <f t="shared" si="136"/>
        <v>#DIV/0!</v>
      </c>
      <c r="T18" s="280" t="e">
        <f t="shared" si="136"/>
        <v>#DIV/0!</v>
      </c>
      <c r="U18" s="280" t="e">
        <f t="shared" si="136"/>
        <v>#DIV/0!</v>
      </c>
      <c r="V18" s="280" t="e">
        <f t="shared" si="136"/>
        <v>#DIV/0!</v>
      </c>
      <c r="W18" s="280" t="e">
        <f t="shared" si="136"/>
        <v>#DIV/0!</v>
      </c>
      <c r="X18" s="280" t="e">
        <f t="shared" si="136"/>
        <v>#DIV/0!</v>
      </c>
      <c r="Y18" s="280" t="e">
        <f t="shared" si="136"/>
        <v>#DIV/0!</v>
      </c>
      <c r="Z18" s="280" t="e">
        <f t="shared" si="136"/>
        <v>#DIV/0!</v>
      </c>
      <c r="AA18" s="280" t="e">
        <f t="shared" si="136"/>
        <v>#DIV/0!</v>
      </c>
      <c r="AB18" s="361" t="e">
        <f t="shared" ref="AB18" si="137">AVERAGE(Y79:Y81)</f>
        <v>#DIV/0!</v>
      </c>
      <c r="AC18" s="361" t="e">
        <f t="shared" ref="AC18" si="138">AVERAGE(Z79:Z81)</f>
        <v>#DIV/0!</v>
      </c>
      <c r="AD18" s="361" t="e">
        <f t="shared" ref="AD18" si="139">AVERAGE(AA79:AA81)</f>
        <v>#DIV/0!</v>
      </c>
      <c r="AE18" s="361" t="e">
        <f t="shared" si="33"/>
        <v>#DIV/0!</v>
      </c>
      <c r="AF18" s="361" t="e">
        <f t="shared" si="14"/>
        <v>#DIV/0!</v>
      </c>
      <c r="AG18" s="361" t="e">
        <f t="shared" si="15"/>
        <v>#DIV/0!</v>
      </c>
      <c r="AH18" s="361" t="e">
        <f t="shared" si="16"/>
        <v>#DIV/0!</v>
      </c>
      <c r="AI18" s="361" t="e">
        <f t="shared" si="17"/>
        <v>#DIV/0!</v>
      </c>
      <c r="AJ18" s="361" t="e">
        <f t="shared" si="18"/>
        <v>#DIV/0!</v>
      </c>
      <c r="AK18" s="361" t="e">
        <f t="shared" si="19"/>
        <v>#DIV/0!</v>
      </c>
      <c r="AL18" s="361" t="e">
        <f t="shared" si="20"/>
        <v>#DIV/0!</v>
      </c>
      <c r="AM18" s="361" t="e">
        <f t="shared" si="21"/>
        <v>#DIV/0!</v>
      </c>
    </row>
    <row r="19" spans="1:39" x14ac:dyDescent="0.25">
      <c r="A19" s="45"/>
      <c r="B19" s="45"/>
      <c r="C19" s="45"/>
      <c r="E19" s="112"/>
      <c r="F19" s="114" t="s">
        <v>35</v>
      </c>
      <c r="G19" s="114" t="s">
        <v>35</v>
      </c>
      <c r="H19" s="45"/>
      <c r="I19" s="45"/>
      <c r="J19" s="114"/>
      <c r="K19" s="240" t="s">
        <v>35</v>
      </c>
      <c r="L19" s="240" t="s">
        <v>35</v>
      </c>
      <c r="M19" s="114"/>
      <c r="N19" s="45"/>
      <c r="O19" s="114"/>
      <c r="P19" s="240"/>
      <c r="Q19" s="45"/>
      <c r="R19" s="240" t="s">
        <v>35</v>
      </c>
      <c r="S19" s="114"/>
      <c r="T19" s="114"/>
      <c r="U19" s="45"/>
      <c r="V19" s="240" t="s">
        <v>35</v>
      </c>
      <c r="W19" s="240" t="s">
        <v>35</v>
      </c>
      <c r="AA19" s="240" t="s">
        <v>35</v>
      </c>
      <c r="AB19" s="361" t="s">
        <v>35</v>
      </c>
      <c r="AC19" s="361" t="s">
        <v>35</v>
      </c>
      <c r="AD19" s="361" t="s">
        <v>35</v>
      </c>
    </row>
    <row r="20" spans="1:39" x14ac:dyDescent="0.25">
      <c r="A20" s="45"/>
      <c r="B20" s="45"/>
      <c r="C20" s="45"/>
      <c r="E20" s="112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39" x14ac:dyDescent="0.25">
      <c r="A21" s="45"/>
      <c r="B21" s="45"/>
      <c r="C21" s="45"/>
      <c r="D21" s="45"/>
      <c r="E21" s="112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39" x14ac:dyDescent="0.25">
      <c r="A22" s="45"/>
      <c r="B22" s="45"/>
      <c r="C22" s="45"/>
      <c r="D22" s="45"/>
      <c r="E22" s="112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spans="1:39" x14ac:dyDescent="0.25">
      <c r="A23" s="45"/>
      <c r="B23" s="45"/>
      <c r="C23" s="45"/>
      <c r="D23" s="45"/>
      <c r="E23" s="112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AG23" s="361"/>
    </row>
    <row r="24" spans="1:39" x14ac:dyDescent="0.25">
      <c r="A24" s="45"/>
      <c r="B24" s="45"/>
      <c r="C24" s="45"/>
      <c r="D24" s="45"/>
      <c r="E24" s="112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AG24" s="361"/>
    </row>
    <row r="25" spans="1:39" x14ac:dyDescent="0.25">
      <c r="A25" s="45"/>
      <c r="B25" s="45"/>
      <c r="C25" s="45"/>
      <c r="D25" s="45"/>
      <c r="E25" s="112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AG25" s="361"/>
    </row>
    <row r="26" spans="1:39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AC26">
        <v>16</v>
      </c>
      <c r="AD26">
        <v>1.2326466666666666E-5</v>
      </c>
      <c r="AG26" s="361"/>
    </row>
    <row r="27" spans="1:39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117"/>
      <c r="AC27">
        <v>24</v>
      </c>
      <c r="AD27">
        <v>1.1771233333333333E-5</v>
      </c>
      <c r="AG27" s="361"/>
    </row>
    <row r="28" spans="1:39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117"/>
      <c r="AC28">
        <v>72</v>
      </c>
      <c r="AD28">
        <v>8.2176500000000002E-5</v>
      </c>
      <c r="AG28" s="361"/>
    </row>
    <row r="29" spans="1:39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117"/>
      <c r="AC29">
        <v>99</v>
      </c>
      <c r="AD29">
        <v>1.3614633333333331E-4</v>
      </c>
      <c r="AG29" s="361"/>
    </row>
    <row r="30" spans="1:39" x14ac:dyDescent="0.25">
      <c r="A30" s="45" t="s">
        <v>33</v>
      </c>
      <c r="B30" s="45" t="s">
        <v>34</v>
      </c>
      <c r="C30" s="361" t="s">
        <v>1</v>
      </c>
      <c r="D30" s="361" t="s">
        <v>2</v>
      </c>
      <c r="E30" s="361" t="s">
        <v>58</v>
      </c>
      <c r="F30" s="361" t="s">
        <v>59</v>
      </c>
      <c r="G30" s="361" t="s">
        <v>60</v>
      </c>
      <c r="H30" s="361" t="s">
        <v>52</v>
      </c>
      <c r="I30" s="361" t="s">
        <v>61</v>
      </c>
      <c r="J30" s="361" t="s">
        <v>62</v>
      </c>
      <c r="K30" s="361" t="s">
        <v>63</v>
      </c>
      <c r="L30" s="361" t="s">
        <v>53</v>
      </c>
      <c r="M30" s="361" t="s">
        <v>9</v>
      </c>
      <c r="N30" s="361" t="s">
        <v>64</v>
      </c>
      <c r="O30" s="361" t="s">
        <v>65</v>
      </c>
      <c r="P30" s="361" t="s">
        <v>67</v>
      </c>
      <c r="Q30" s="361" t="s">
        <v>66</v>
      </c>
      <c r="R30" s="361" t="s">
        <v>68</v>
      </c>
      <c r="S30" s="361" t="s">
        <v>51</v>
      </c>
      <c r="T30" s="361" t="s">
        <v>69</v>
      </c>
      <c r="U30" s="361" t="s">
        <v>70</v>
      </c>
      <c r="V30" s="361" t="s">
        <v>71</v>
      </c>
      <c r="W30" s="361" t="s">
        <v>72</v>
      </c>
      <c r="X30" s="361" t="s">
        <v>18</v>
      </c>
      <c r="Y30" s="361" t="s">
        <v>79</v>
      </c>
      <c r="Z30" s="361" t="s">
        <v>80</v>
      </c>
      <c r="AA30" s="361" t="s">
        <v>81</v>
      </c>
      <c r="AC30">
        <v>256</v>
      </c>
      <c r="AD30">
        <v>6.5163733333333332E-4</v>
      </c>
      <c r="AG30" s="361"/>
    </row>
    <row r="31" spans="1:39" x14ac:dyDescent="0.25">
      <c r="A31" s="46">
        <v>2</v>
      </c>
      <c r="B31" s="46">
        <v>4</v>
      </c>
      <c r="C31" s="314">
        <v>1.6657400000000001E-5</v>
      </c>
      <c r="D31" s="332">
        <v>1.5324799999999999E-5</v>
      </c>
      <c r="E31" s="300">
        <v>2.7651300000000001E-5</v>
      </c>
      <c r="F31" s="304">
        <v>3.9977800000000002E-5</v>
      </c>
      <c r="G31" s="302">
        <v>4.1643500000000002E-5</v>
      </c>
      <c r="H31" s="317">
        <v>2.2320999999999999E-5</v>
      </c>
      <c r="I31" s="305">
        <v>2.0688600000000001E-4</v>
      </c>
      <c r="J31" s="311">
        <v>6.6296600000000005E-5</v>
      </c>
      <c r="K31" s="306">
        <v>1.0294299999999999E-4</v>
      </c>
      <c r="L31" s="309">
        <v>8.2287799999999995E-5</v>
      </c>
      <c r="M31" s="290">
        <v>8.4020199999999996E-4</v>
      </c>
      <c r="N31" s="289">
        <v>8.4086600000000001E-4</v>
      </c>
      <c r="O31" s="315">
        <v>1.48051E-3</v>
      </c>
      <c r="P31" s="292">
        <v>6.0966299999999999E-5</v>
      </c>
      <c r="Q31" s="284">
        <v>6.6962899999999995E-5</v>
      </c>
      <c r="R31" s="282">
        <v>7.5624799999999995E-5</v>
      </c>
      <c r="S31" s="296">
        <v>7.6957400000000003E-5</v>
      </c>
      <c r="T31" s="293">
        <v>1.15936E-4</v>
      </c>
      <c r="U31" s="287">
        <v>1.02277E-4</v>
      </c>
      <c r="V31" s="285">
        <v>1.18601E-4</v>
      </c>
      <c r="W31" s="297">
        <v>1.1260399999999999E-4</v>
      </c>
      <c r="X31" s="312">
        <v>5.4836200000000005E-4</v>
      </c>
      <c r="Y31" s="361">
        <v>4.42423E-4</v>
      </c>
      <c r="Z31" s="361">
        <v>5.5169699999999997E-4</v>
      </c>
      <c r="AA31" s="361">
        <v>1.8823000000000001E-4</v>
      </c>
      <c r="AB31" s="362"/>
      <c r="AC31" s="361">
        <v>575</v>
      </c>
      <c r="AD31">
        <v>2.0342033333333336E-3</v>
      </c>
      <c r="AG31" s="361"/>
    </row>
    <row r="32" spans="1:39" x14ac:dyDescent="0.25">
      <c r="A32" s="46">
        <v>2</v>
      </c>
      <c r="B32" s="46">
        <v>4</v>
      </c>
      <c r="C32" s="314">
        <v>6.9961099999999997E-6</v>
      </c>
      <c r="D32" s="332">
        <v>1.1327E-5</v>
      </c>
      <c r="E32" s="300">
        <v>1.6657400000000001E-5</v>
      </c>
      <c r="F32" s="304">
        <v>1.3659099999999999E-5</v>
      </c>
      <c r="G32" s="302">
        <v>1.7323700000000002E-5</v>
      </c>
      <c r="H32" s="317">
        <v>8.3287200000000001E-6</v>
      </c>
      <c r="I32" s="305">
        <v>1.71905E-4</v>
      </c>
      <c r="J32" s="311">
        <v>3.6979500000000001E-5</v>
      </c>
      <c r="K32" s="307">
        <v>7.4958500000000004E-5</v>
      </c>
      <c r="L32" s="309">
        <v>5.0971799999999999E-5</v>
      </c>
      <c r="M32" s="290">
        <v>8.0821899999999999E-4</v>
      </c>
      <c r="N32" s="289">
        <v>7.5124899999999995E-4</v>
      </c>
      <c r="O32" s="315">
        <v>1.37491E-3</v>
      </c>
      <c r="P32" s="292">
        <v>4.2643099999999998E-5</v>
      </c>
      <c r="Q32" s="284">
        <v>4.1310499999999997E-5</v>
      </c>
      <c r="R32" s="282">
        <v>4.7640299999999999E-5</v>
      </c>
      <c r="S32" s="296">
        <v>4.23099E-5</v>
      </c>
      <c r="T32" s="294">
        <v>9.0283400000000004E-5</v>
      </c>
      <c r="U32" s="288">
        <v>7.4958500000000004E-5</v>
      </c>
      <c r="V32" s="286">
        <v>6.7962399999999998E-5</v>
      </c>
      <c r="W32" s="298">
        <v>7.6624299999999998E-5</v>
      </c>
      <c r="X32" s="312">
        <v>4.9739000000000001E-4</v>
      </c>
      <c r="Y32" s="361">
        <v>4.1710400000000001E-4</v>
      </c>
      <c r="Z32" s="361">
        <v>4.9606100000000001E-4</v>
      </c>
      <c r="AA32" s="361">
        <v>1.42588E-4</v>
      </c>
      <c r="AB32" s="362"/>
      <c r="AC32" s="361">
        <v>1152</v>
      </c>
      <c r="AD32">
        <v>6.7057133333333326E-3</v>
      </c>
      <c r="AG32" s="361"/>
    </row>
    <row r="33" spans="1:33" x14ac:dyDescent="0.25">
      <c r="A33" s="46">
        <v>2</v>
      </c>
      <c r="B33" s="46">
        <v>4</v>
      </c>
      <c r="C33" s="314">
        <v>8.6618500000000008E-6</v>
      </c>
      <c r="D33" s="332">
        <v>1.0327599999999999E-5</v>
      </c>
      <c r="E33" s="300">
        <v>2.0322E-5</v>
      </c>
      <c r="F33" s="304">
        <v>1.5658000000000002E-5</v>
      </c>
      <c r="G33" s="302">
        <v>1.4991700000000001E-5</v>
      </c>
      <c r="H33" s="317">
        <v>7.9955800000000004E-6</v>
      </c>
      <c r="I33" s="305">
        <v>1.69906E-4</v>
      </c>
      <c r="J33" s="311">
        <v>3.3314900000000002E-5</v>
      </c>
      <c r="K33" s="307">
        <v>7.42922E-5</v>
      </c>
      <c r="L33" s="309">
        <v>3.8312100000000002E-5</v>
      </c>
      <c r="M33" s="290">
        <v>7.36592E-4</v>
      </c>
      <c r="N33" s="289">
        <v>7.17601E-4</v>
      </c>
      <c r="O33" s="315">
        <v>1.33993E-3</v>
      </c>
      <c r="P33" s="292">
        <v>3.7645799999999998E-5</v>
      </c>
      <c r="Q33" s="284">
        <v>3.6313200000000003E-5</v>
      </c>
      <c r="R33" s="282">
        <v>4.2643099999999998E-5</v>
      </c>
      <c r="S33" s="296">
        <v>3.7312699999999999E-5</v>
      </c>
      <c r="T33" s="294">
        <v>9.0283400000000004E-5</v>
      </c>
      <c r="U33" s="288">
        <v>7.2293300000000001E-5</v>
      </c>
      <c r="V33" s="286">
        <v>7.42922E-5</v>
      </c>
      <c r="W33" s="298">
        <v>6.6962899999999995E-5</v>
      </c>
      <c r="X33" s="312">
        <v>6.7995499999999999E-4</v>
      </c>
      <c r="Y33" s="361">
        <v>4.1843700000000002E-4</v>
      </c>
      <c r="Z33" s="361">
        <v>5.2437800000000004E-4</v>
      </c>
      <c r="AA33" s="361">
        <v>1.45253E-4</v>
      </c>
      <c r="AB33" s="362"/>
      <c r="AC33" s="361">
        <v>2205</v>
      </c>
      <c r="AD33">
        <v>2.2681033333333333E-2</v>
      </c>
      <c r="AG33" s="361"/>
    </row>
    <row r="34" spans="1:33" x14ac:dyDescent="0.25">
      <c r="A34" s="46">
        <v>2</v>
      </c>
      <c r="B34" s="46">
        <v>6</v>
      </c>
      <c r="C34" s="314">
        <v>9.6612899999999994E-6</v>
      </c>
      <c r="D34" s="332">
        <v>1.23265E-5</v>
      </c>
      <c r="E34" s="300">
        <v>1.1993299999999999E-5</v>
      </c>
      <c r="F34" s="304">
        <v>1.8323100000000001E-5</v>
      </c>
      <c r="G34" s="302">
        <v>1.39922E-5</v>
      </c>
      <c r="H34" s="317">
        <v>2.36536E-5</v>
      </c>
      <c r="I34" s="305">
        <v>1.35592E-4</v>
      </c>
      <c r="J34" s="311">
        <v>7.42922E-5</v>
      </c>
      <c r="K34" s="307">
        <v>6.0300000000000002E-5</v>
      </c>
      <c r="L34" s="309">
        <v>6.2298900000000001E-5</v>
      </c>
      <c r="M34" s="290">
        <v>1.5757900000000001E-3</v>
      </c>
      <c r="N34" s="289">
        <v>1.5008300000000001E-3</v>
      </c>
      <c r="O34" s="315">
        <v>2.80745E-3</v>
      </c>
      <c r="P34" s="292">
        <v>5.56359E-5</v>
      </c>
      <c r="Q34" s="284">
        <v>5.1971200000000001E-5</v>
      </c>
      <c r="R34" s="282">
        <v>5.8967400000000001E-5</v>
      </c>
      <c r="S34" s="296">
        <v>5.3637000000000002E-5</v>
      </c>
      <c r="T34" s="294">
        <v>9.62801E-5</v>
      </c>
      <c r="U34" s="287">
        <v>1.08607E-4</v>
      </c>
      <c r="V34" s="286">
        <v>9.62801E-5</v>
      </c>
      <c r="W34" s="298">
        <v>9.6613200000000005E-5</v>
      </c>
      <c r="X34" s="312">
        <v>7.1327000000000001E-4</v>
      </c>
      <c r="Y34" s="361">
        <v>6.3864900000000003E-4</v>
      </c>
      <c r="Z34" s="361">
        <v>5.8634400000000004E-4</v>
      </c>
      <c r="AA34" s="361">
        <v>2.2654199999999999E-4</v>
      </c>
      <c r="AB34" s="362"/>
      <c r="AC34" s="361">
        <v>4096</v>
      </c>
      <c r="AD34">
        <v>6.2104799999999995E-2</v>
      </c>
      <c r="AG34" s="361"/>
    </row>
    <row r="35" spans="1:33" x14ac:dyDescent="0.25">
      <c r="A35" s="46">
        <v>2</v>
      </c>
      <c r="B35" s="46">
        <v>6</v>
      </c>
      <c r="C35" s="314">
        <v>7.99555E-6</v>
      </c>
      <c r="D35" s="332">
        <v>1.09939E-5</v>
      </c>
      <c r="E35" s="300">
        <v>1.29928E-5</v>
      </c>
      <c r="F35" s="304">
        <v>1.6990499999999999E-5</v>
      </c>
      <c r="G35" s="302">
        <v>1.1660200000000001E-5</v>
      </c>
      <c r="H35" s="317">
        <v>9.9944700000000002E-6</v>
      </c>
      <c r="I35" s="305">
        <v>1.2726299999999999E-4</v>
      </c>
      <c r="J35" s="311">
        <v>4.56414E-5</v>
      </c>
      <c r="K35" s="307">
        <v>5.06386E-5</v>
      </c>
      <c r="L35" s="309">
        <v>5.39701E-5</v>
      </c>
      <c r="M35" s="290">
        <v>1.4791800000000001E-3</v>
      </c>
      <c r="N35" s="289">
        <v>1.3525799999999999E-3</v>
      </c>
      <c r="O35" s="315">
        <v>2.7065000000000001E-3</v>
      </c>
      <c r="P35" s="292">
        <v>4.8306600000000003E-5</v>
      </c>
      <c r="Q35" s="284">
        <v>4.56414E-5</v>
      </c>
      <c r="R35" s="282">
        <v>5.23044E-5</v>
      </c>
      <c r="S35" s="296">
        <v>4.4641999999999997E-5</v>
      </c>
      <c r="T35" s="293">
        <v>1.15603E-4</v>
      </c>
      <c r="U35" s="288">
        <v>9.7612699999999995E-5</v>
      </c>
      <c r="V35" s="286">
        <v>9.0283400000000004E-5</v>
      </c>
      <c r="W35" s="298">
        <v>8.09552E-5</v>
      </c>
      <c r="X35" s="312">
        <v>7.0927200000000005E-4</v>
      </c>
      <c r="Y35" s="361">
        <v>6.3531700000000004E-4</v>
      </c>
      <c r="Z35" s="361">
        <v>5.7501700000000004E-4</v>
      </c>
      <c r="AA35" s="361">
        <v>2.0955100000000001E-4</v>
      </c>
      <c r="AB35" s="362"/>
      <c r="AC35" s="361">
        <v>9100</v>
      </c>
      <c r="AD35">
        <v>0.20853733333333335</v>
      </c>
      <c r="AG35" s="361"/>
    </row>
    <row r="36" spans="1:33" x14ac:dyDescent="0.25">
      <c r="A36" s="46">
        <v>2</v>
      </c>
      <c r="B36" s="46">
        <v>6</v>
      </c>
      <c r="C36" s="314">
        <v>9.3281400000000008E-6</v>
      </c>
      <c r="D36" s="332">
        <v>1.1993299999999999E-5</v>
      </c>
      <c r="E36" s="300">
        <v>1.1660200000000001E-5</v>
      </c>
      <c r="F36" s="304">
        <v>1.46585E-5</v>
      </c>
      <c r="G36" s="302">
        <v>1.26596E-5</v>
      </c>
      <c r="H36" s="317">
        <v>9.6613199999999999E-6</v>
      </c>
      <c r="I36" s="305">
        <v>1.2026700000000001E-4</v>
      </c>
      <c r="J36" s="311">
        <v>6.6962899999999995E-5</v>
      </c>
      <c r="K36" s="307">
        <v>5.6302199999999998E-5</v>
      </c>
      <c r="L36" s="309">
        <v>5.6302199999999998E-5</v>
      </c>
      <c r="M36" s="290">
        <v>1.37357E-3</v>
      </c>
      <c r="N36" s="289">
        <v>1.3146E-3</v>
      </c>
      <c r="O36" s="315">
        <v>2.4859600000000002E-3</v>
      </c>
      <c r="P36" s="292">
        <v>4.5308300000000001E-5</v>
      </c>
      <c r="Q36" s="284">
        <v>4.9639199999999997E-5</v>
      </c>
      <c r="R36" s="282">
        <v>4.8306600000000003E-5</v>
      </c>
      <c r="S36" s="296">
        <v>4.3642500000000001E-5</v>
      </c>
      <c r="T36" s="294">
        <v>8.0288899999999996E-5</v>
      </c>
      <c r="U36" s="288">
        <v>8.9950200000000005E-5</v>
      </c>
      <c r="V36" s="286">
        <v>8.9283900000000001E-5</v>
      </c>
      <c r="W36" s="298">
        <v>7.8623199999999996E-5</v>
      </c>
      <c r="X36" s="312">
        <v>7.0927200000000005E-4</v>
      </c>
      <c r="Y36" s="361">
        <v>6.4031400000000001E-4</v>
      </c>
      <c r="Z36" s="361">
        <v>5.93007E-4</v>
      </c>
      <c r="AA36" s="361">
        <v>2.0888499999999999E-4</v>
      </c>
      <c r="AB36" s="362"/>
      <c r="AC36" s="361">
        <v>15488</v>
      </c>
      <c r="AD36">
        <v>0.52712766666666655</v>
      </c>
    </row>
    <row r="37" spans="1:33" x14ac:dyDescent="0.25">
      <c r="A37" s="46">
        <v>3</v>
      </c>
      <c r="B37" s="46">
        <v>8</v>
      </c>
      <c r="C37" s="313">
        <v>1.0161E-4</v>
      </c>
      <c r="D37" s="332">
        <v>8.4619599999999999E-5</v>
      </c>
      <c r="E37" s="299">
        <v>1.6191E-4</v>
      </c>
      <c r="F37" s="303">
        <v>1.14603E-4</v>
      </c>
      <c r="G37" s="302">
        <v>5.89672E-5</v>
      </c>
      <c r="H37" s="317">
        <v>4.1976800000000001E-5</v>
      </c>
      <c r="I37" s="305">
        <v>1.83399E-3</v>
      </c>
      <c r="J37" s="310">
        <v>3.07497E-4</v>
      </c>
      <c r="K37" s="306">
        <v>2.1754599999999999E-4</v>
      </c>
      <c r="L37" s="308">
        <v>2.13549E-4</v>
      </c>
      <c r="M37" s="290">
        <v>2.0180199999999999E-2</v>
      </c>
      <c r="N37" s="289">
        <v>1.8653300000000001E-2</v>
      </c>
      <c r="O37" s="315">
        <v>3.21689E-2</v>
      </c>
      <c r="P37" s="291">
        <v>4.15437E-4</v>
      </c>
      <c r="Q37" s="283">
        <v>2.8317700000000002E-4</v>
      </c>
      <c r="R37" s="281">
        <v>3.5480400000000001E-4</v>
      </c>
      <c r="S37" s="295">
        <v>2.7185000000000002E-4</v>
      </c>
      <c r="T37" s="293">
        <v>1.0527500000000001E-3</v>
      </c>
      <c r="U37" s="287">
        <v>7.05943E-4</v>
      </c>
      <c r="V37" s="285">
        <v>8.3220600000000005E-4</v>
      </c>
      <c r="W37" s="297">
        <v>6.1665899999999998E-4</v>
      </c>
      <c r="X37" s="312">
        <v>3.7942200000000001E-3</v>
      </c>
      <c r="Y37" s="361">
        <v>7.5665100000000002E-3</v>
      </c>
      <c r="Z37" s="361">
        <v>2.3750300000000002E-3</v>
      </c>
      <c r="AA37" s="361">
        <v>1.26797E-3</v>
      </c>
      <c r="AB37" s="362"/>
      <c r="AC37" s="361">
        <v>30589</v>
      </c>
      <c r="AD37">
        <v>2.4914466666666666</v>
      </c>
    </row>
    <row r="38" spans="1:33" x14ac:dyDescent="0.25">
      <c r="A38" s="46">
        <v>3</v>
      </c>
      <c r="B38" s="46">
        <v>8</v>
      </c>
      <c r="C38" s="313">
        <v>1.01943E-4</v>
      </c>
      <c r="D38" s="332">
        <v>8.6285299999999999E-5</v>
      </c>
      <c r="E38" s="299">
        <v>1.5957800000000001E-4</v>
      </c>
      <c r="F38" s="303">
        <v>1.12271E-4</v>
      </c>
      <c r="G38" s="302">
        <v>5.6301999999999997E-5</v>
      </c>
      <c r="H38" s="317">
        <v>3.6979500000000001E-5</v>
      </c>
      <c r="I38" s="305">
        <v>1.8219899999999999E-3</v>
      </c>
      <c r="J38" s="310">
        <v>2.63854E-4</v>
      </c>
      <c r="K38" s="306">
        <v>1.7390400000000001E-4</v>
      </c>
      <c r="L38" s="308">
        <v>1.7457E-4</v>
      </c>
      <c r="M38" s="290">
        <v>2.0462299999999999E-2</v>
      </c>
      <c r="N38" s="289">
        <v>1.8624000000000002E-2</v>
      </c>
      <c r="O38" s="315">
        <v>3.0774300000000001E-2</v>
      </c>
      <c r="P38" s="291">
        <v>3.8578700000000001E-4</v>
      </c>
      <c r="Q38" s="283">
        <v>2.42532E-4</v>
      </c>
      <c r="R38" s="281">
        <v>3.0383199999999997E-4</v>
      </c>
      <c r="S38" s="295">
        <v>2.7451500000000002E-4</v>
      </c>
      <c r="T38" s="293">
        <v>1.0161E-3</v>
      </c>
      <c r="U38" s="287">
        <v>6.76292E-4</v>
      </c>
      <c r="V38" s="285">
        <v>7.9189500000000003E-4</v>
      </c>
      <c r="W38" s="297">
        <v>5.5835800000000001E-4</v>
      </c>
      <c r="X38" s="312">
        <v>3.7579100000000002E-3</v>
      </c>
      <c r="Y38" s="361">
        <v>7.5045399999999996E-3</v>
      </c>
      <c r="Z38" s="361">
        <v>2.3690299999999998E-3</v>
      </c>
      <c r="AA38" s="361">
        <v>1.26497E-3</v>
      </c>
      <c r="AB38" s="362"/>
      <c r="AC38" s="361">
        <v>65536</v>
      </c>
      <c r="AD38">
        <v>14.864333333333335</v>
      </c>
    </row>
    <row r="39" spans="1:33" x14ac:dyDescent="0.25">
      <c r="A39" s="46">
        <v>3</v>
      </c>
      <c r="B39" s="46">
        <v>8</v>
      </c>
      <c r="C39" s="314">
        <v>9.7945500000000006E-5</v>
      </c>
      <c r="D39" s="332">
        <v>7.5624599999999994E-5</v>
      </c>
      <c r="E39" s="299">
        <v>1.6191E-4</v>
      </c>
      <c r="F39" s="303">
        <v>1.15269E-4</v>
      </c>
      <c r="G39" s="302">
        <v>5.8300900000000003E-5</v>
      </c>
      <c r="H39" s="317">
        <v>3.8645300000000001E-5</v>
      </c>
      <c r="I39" s="305">
        <v>1.7790200000000001E-3</v>
      </c>
      <c r="J39" s="310">
        <v>2.6618600000000002E-4</v>
      </c>
      <c r="K39" s="306">
        <v>1.72571E-4</v>
      </c>
      <c r="L39" s="308">
        <v>1.69906E-4</v>
      </c>
      <c r="M39" s="290">
        <v>1.9063099999999999E-2</v>
      </c>
      <c r="N39" s="289">
        <v>1.87119E-2</v>
      </c>
      <c r="O39" s="315">
        <v>1.8386199999999998E-2</v>
      </c>
      <c r="P39" s="291">
        <v>3.8078899999999998E-4</v>
      </c>
      <c r="Q39" s="283">
        <v>2.41866E-4</v>
      </c>
      <c r="R39" s="281">
        <v>3.0816300000000002E-4</v>
      </c>
      <c r="S39" s="295">
        <v>2.32205E-4</v>
      </c>
      <c r="T39" s="293">
        <v>1.00344E-3</v>
      </c>
      <c r="U39" s="287">
        <v>6.7529299999999999E-4</v>
      </c>
      <c r="V39" s="285">
        <v>7.87231E-4</v>
      </c>
      <c r="W39" s="297">
        <v>5.6568700000000005E-4</v>
      </c>
      <c r="X39" s="312">
        <v>3.7655700000000002E-3</v>
      </c>
      <c r="Y39" s="361">
        <v>7.5305199999999997E-3</v>
      </c>
      <c r="Z39" s="361">
        <v>2.3676999999999999E-3</v>
      </c>
      <c r="AA39" s="361">
        <v>1.2613100000000001E-3</v>
      </c>
      <c r="AB39" s="362"/>
      <c r="AC39" s="361">
        <v>130682</v>
      </c>
      <c r="AD39">
        <v>50.060166666666667</v>
      </c>
    </row>
    <row r="40" spans="1:33" x14ac:dyDescent="0.25">
      <c r="A40" s="46">
        <v>3</v>
      </c>
      <c r="B40" s="46">
        <v>11</v>
      </c>
      <c r="C40" s="313">
        <v>1.88562E-4</v>
      </c>
      <c r="D40" s="361">
        <v>1.3592399999999999E-4</v>
      </c>
      <c r="E40" s="299">
        <v>2.2587400000000001E-4</v>
      </c>
      <c r="F40" s="303">
        <v>1.8623000000000001E-4</v>
      </c>
      <c r="G40" s="302">
        <v>8.6285299999999999E-5</v>
      </c>
      <c r="H40" s="317">
        <v>5.39701E-5</v>
      </c>
      <c r="I40" s="305">
        <v>2.7114999999999999E-3</v>
      </c>
      <c r="J40" s="310">
        <v>4.5108399999999998E-4</v>
      </c>
      <c r="K40" s="306">
        <v>2.9550300000000002E-4</v>
      </c>
      <c r="L40" s="308">
        <v>2.5219400000000002E-4</v>
      </c>
      <c r="M40" s="290">
        <v>3.7969700000000002E-2</v>
      </c>
      <c r="N40" s="289">
        <v>3.78736E-2</v>
      </c>
      <c r="O40" s="315">
        <v>3.7221700000000003E-2</v>
      </c>
      <c r="P40" s="291">
        <v>6.1998999999999995E-4</v>
      </c>
      <c r="Q40" s="283">
        <v>4.0244400000000001E-4</v>
      </c>
      <c r="R40" s="281">
        <v>6.9561500000000001E-4</v>
      </c>
      <c r="S40" s="295">
        <v>3.7545900000000002E-4</v>
      </c>
      <c r="T40" s="293">
        <v>1.58479E-3</v>
      </c>
      <c r="U40" s="287">
        <v>9.8911899999999989E-4</v>
      </c>
      <c r="V40" s="285">
        <v>1.16136E-3</v>
      </c>
      <c r="W40" s="297">
        <v>8.2421100000000004E-4</v>
      </c>
      <c r="X40" s="312">
        <v>6.1532399999999999E-3</v>
      </c>
      <c r="Y40" s="361">
        <v>1.4577E-2</v>
      </c>
      <c r="Z40" s="361">
        <v>3.7356099999999999E-3</v>
      </c>
      <c r="AA40" s="361">
        <v>1.9825799999999998E-3</v>
      </c>
      <c r="AB40" s="362"/>
      <c r="AC40" s="361">
        <v>270848</v>
      </c>
      <c r="AD40">
        <v>177.86266666666666</v>
      </c>
    </row>
    <row r="41" spans="1:33" x14ac:dyDescent="0.25">
      <c r="A41" s="46">
        <v>3</v>
      </c>
      <c r="B41" s="46">
        <v>11</v>
      </c>
      <c r="C41" s="313">
        <v>1.85897E-4</v>
      </c>
      <c r="D41" s="361">
        <v>1.3659100000000001E-4</v>
      </c>
      <c r="E41" s="299">
        <v>2.3053799999999999E-4</v>
      </c>
      <c r="F41" s="303">
        <v>1.85897E-4</v>
      </c>
      <c r="G41" s="302">
        <v>8.9950000000000004E-5</v>
      </c>
      <c r="H41" s="317">
        <v>5.3637000000000002E-5</v>
      </c>
      <c r="I41" s="305">
        <v>2.6162199999999998E-3</v>
      </c>
      <c r="J41" s="310">
        <v>4.1343800000000002E-4</v>
      </c>
      <c r="K41" s="306">
        <v>2.4852899999999999E-4</v>
      </c>
      <c r="L41" s="308">
        <v>2.0755200000000001E-4</v>
      </c>
      <c r="M41" s="290">
        <v>3.7295700000000001E-2</v>
      </c>
      <c r="N41" s="289">
        <v>3.7942900000000002E-2</v>
      </c>
      <c r="O41" s="315">
        <v>3.6828E-2</v>
      </c>
      <c r="P41" s="291">
        <v>5.8667500000000004E-4</v>
      </c>
      <c r="Q41" s="283">
        <v>3.6579800000000002E-4</v>
      </c>
      <c r="R41" s="281">
        <v>6.59635E-4</v>
      </c>
      <c r="S41" s="295">
        <v>3.3048399999999998E-4</v>
      </c>
      <c r="T41" s="293">
        <v>1.5674700000000001E-3</v>
      </c>
      <c r="U41" s="287">
        <v>9.5746999999999998E-4</v>
      </c>
      <c r="V41" s="285">
        <v>1.0977300000000001E-3</v>
      </c>
      <c r="W41" s="297">
        <v>7.5724799999999997E-4</v>
      </c>
      <c r="X41" s="312">
        <v>6.1006100000000002E-3</v>
      </c>
      <c r="Y41" s="361">
        <v>1.46026E-2</v>
      </c>
      <c r="Z41" s="361">
        <v>3.7536000000000002E-3</v>
      </c>
      <c r="AA41" s="361">
        <v>2.0508700000000002E-3</v>
      </c>
      <c r="AB41" s="362"/>
      <c r="AC41" s="361">
        <v>527796</v>
      </c>
    </row>
    <row r="42" spans="1:33" x14ac:dyDescent="0.25">
      <c r="A42" s="46">
        <v>3</v>
      </c>
      <c r="B42" s="46">
        <v>11</v>
      </c>
      <c r="C42" s="313">
        <v>1.8689600000000001E-4</v>
      </c>
      <c r="D42" s="361">
        <v>1.3592399999999999E-4</v>
      </c>
      <c r="E42" s="299">
        <v>2.26207E-4</v>
      </c>
      <c r="F42" s="303">
        <v>1.7756799999999999E-4</v>
      </c>
      <c r="G42" s="302">
        <v>8.1954399999999996E-5</v>
      </c>
      <c r="H42" s="317">
        <v>5.5302700000000002E-5</v>
      </c>
      <c r="I42" s="305">
        <v>2.6212200000000001E-3</v>
      </c>
      <c r="J42" s="310">
        <v>4.0644200000000002E-4</v>
      </c>
      <c r="K42" s="306">
        <v>2.49862E-4</v>
      </c>
      <c r="L42" s="308">
        <v>2.0955100000000001E-4</v>
      </c>
      <c r="M42" s="290">
        <v>3.72387E-2</v>
      </c>
      <c r="N42" s="289">
        <v>3.7442200000000002E-2</v>
      </c>
      <c r="O42" s="315">
        <v>3.7314399999999998E-2</v>
      </c>
      <c r="P42" s="291">
        <v>5.7768000000000001E-4</v>
      </c>
      <c r="Q42" s="283">
        <v>3.6180000000000001E-4</v>
      </c>
      <c r="R42" s="281">
        <v>6.59635E-4</v>
      </c>
      <c r="S42" s="295">
        <v>3.3015099999999999E-4</v>
      </c>
      <c r="T42" s="293">
        <v>1.53382E-3</v>
      </c>
      <c r="U42" s="287">
        <v>9.3481599999999999E-4</v>
      </c>
      <c r="V42" s="285">
        <v>1.0927300000000001E-3</v>
      </c>
      <c r="W42" s="297">
        <v>7.4292200000000003E-4</v>
      </c>
      <c r="X42" s="312">
        <v>6.14491E-3</v>
      </c>
      <c r="Y42" s="361">
        <v>1.46406E-2</v>
      </c>
      <c r="Z42" s="361">
        <v>3.7376100000000002E-3</v>
      </c>
      <c r="AA42" s="361">
        <v>1.9765799999999999E-3</v>
      </c>
      <c r="AB42" s="362"/>
      <c r="AC42" s="361">
        <v>1048576</v>
      </c>
    </row>
    <row r="43" spans="1:33" x14ac:dyDescent="0.25">
      <c r="A43" s="46">
        <v>4</v>
      </c>
      <c r="B43" s="46">
        <v>16</v>
      </c>
      <c r="C43" s="313">
        <v>1.74636E-3</v>
      </c>
      <c r="D43" s="361">
        <v>6.5796699999999997E-4</v>
      </c>
      <c r="E43" s="299">
        <v>1.3505800000000001E-3</v>
      </c>
      <c r="F43" s="303">
        <v>1.3179299999999999E-3</v>
      </c>
      <c r="G43" s="301">
        <v>1.1950000000000001E-3</v>
      </c>
      <c r="H43" s="316">
        <v>1.8389799999999999E-4</v>
      </c>
      <c r="I43" s="305">
        <v>1.61677E-2</v>
      </c>
      <c r="J43" s="310">
        <v>2.6208799999999999E-3</v>
      </c>
      <c r="K43" s="306">
        <v>1.05142E-3</v>
      </c>
      <c r="L43" s="308">
        <v>9.8178999999999996E-4</v>
      </c>
      <c r="M43" s="290">
        <v>0.26733499999999999</v>
      </c>
      <c r="N43" s="289">
        <v>0.25996999999999998</v>
      </c>
      <c r="O43" s="315">
        <v>0.25758399999999998</v>
      </c>
      <c r="P43" s="291">
        <v>3.36047E-3</v>
      </c>
      <c r="Q43" s="283">
        <v>1.9482600000000001E-3</v>
      </c>
      <c r="R43" s="281">
        <v>2.49562E-3</v>
      </c>
      <c r="S43" s="295">
        <v>1.53882E-3</v>
      </c>
      <c r="T43" s="293">
        <v>9.6596500000000005E-3</v>
      </c>
      <c r="U43" s="287">
        <v>5.8277800000000003E-3</v>
      </c>
      <c r="V43" s="285">
        <v>7.3036300000000002E-3</v>
      </c>
      <c r="W43" s="297">
        <v>3.74859E-3</v>
      </c>
      <c r="X43" s="312">
        <v>2.6325399999999999E-2</v>
      </c>
      <c r="Y43" s="361">
        <v>0.12947700000000001</v>
      </c>
      <c r="Z43" s="361">
        <v>1.2572399999999999E-2</v>
      </c>
      <c r="AA43" s="361">
        <v>9.7476400000000001E-3</v>
      </c>
      <c r="AB43" s="362"/>
      <c r="AC43" s="361"/>
    </row>
    <row r="44" spans="1:33" x14ac:dyDescent="0.25">
      <c r="A44" s="46">
        <v>4</v>
      </c>
      <c r="B44" s="46">
        <v>16</v>
      </c>
      <c r="C44" s="313">
        <v>1.7336999999999999E-3</v>
      </c>
      <c r="D44" s="361">
        <v>6.4930499999999998E-4</v>
      </c>
      <c r="E44" s="299">
        <v>1.34658E-3</v>
      </c>
      <c r="F44" s="303">
        <v>1.3182700000000001E-3</v>
      </c>
      <c r="G44" s="301">
        <v>1.1840100000000001E-3</v>
      </c>
      <c r="H44" s="316">
        <v>1.78901E-4</v>
      </c>
      <c r="I44" s="305">
        <v>1.5921500000000002E-2</v>
      </c>
      <c r="J44" s="310">
        <v>2.4892899999999999E-3</v>
      </c>
      <c r="K44" s="306">
        <v>9.2548800000000003E-4</v>
      </c>
      <c r="L44" s="308">
        <v>9.16493E-4</v>
      </c>
      <c r="M44" s="290">
        <v>0.25706499999999999</v>
      </c>
      <c r="N44" s="289">
        <v>0.26308999999999999</v>
      </c>
      <c r="O44" s="315">
        <v>0.25867299999999999</v>
      </c>
      <c r="P44" s="291">
        <v>3.2461999999999999E-3</v>
      </c>
      <c r="Q44" s="283">
        <v>1.8429799999999999E-3</v>
      </c>
      <c r="R44" s="281">
        <v>2.3736899999999999E-3</v>
      </c>
      <c r="S44" s="295">
        <v>1.3849000000000001E-3</v>
      </c>
      <c r="T44" s="293">
        <v>9.5643700000000009E-3</v>
      </c>
      <c r="U44" s="287">
        <v>5.69785E-3</v>
      </c>
      <c r="V44" s="285">
        <v>7.0614299999999996E-3</v>
      </c>
      <c r="W44" s="297">
        <v>3.5913500000000001E-3</v>
      </c>
      <c r="X44" s="312">
        <v>2.6446600000000001E-2</v>
      </c>
      <c r="Y44" s="361">
        <v>0.123471</v>
      </c>
      <c r="Z44" s="361">
        <v>1.2504100000000001E-2</v>
      </c>
      <c r="AA44" s="361">
        <v>9.8175999999999992E-3</v>
      </c>
      <c r="AB44" s="362"/>
      <c r="AC44" s="361"/>
    </row>
    <row r="45" spans="1:33" x14ac:dyDescent="0.25">
      <c r="A45" s="46">
        <v>4</v>
      </c>
      <c r="B45" s="46">
        <v>16</v>
      </c>
      <c r="C45" s="313">
        <v>1.7280399999999999E-3</v>
      </c>
      <c r="D45" s="361">
        <v>6.4764E-4</v>
      </c>
      <c r="E45" s="299">
        <v>1.70772E-3</v>
      </c>
      <c r="F45" s="303">
        <v>1.31693E-3</v>
      </c>
      <c r="G45" s="301">
        <v>1.18501E-3</v>
      </c>
      <c r="H45" s="316">
        <v>1.8389799999999999E-4</v>
      </c>
      <c r="I45" s="305">
        <v>7.9096199999999992E-3</v>
      </c>
      <c r="J45" s="310">
        <v>2.48562E-3</v>
      </c>
      <c r="K45" s="306">
        <v>9.2681999999999997E-4</v>
      </c>
      <c r="L45" s="308">
        <v>8.6318899999999999E-4</v>
      </c>
      <c r="M45" s="290">
        <v>0.25696999999999998</v>
      </c>
      <c r="N45" s="289">
        <v>0.26108300000000001</v>
      </c>
      <c r="O45" s="315">
        <v>0.25829000000000002</v>
      </c>
      <c r="P45" s="291">
        <v>3.2658600000000002E-3</v>
      </c>
      <c r="Q45" s="283">
        <v>1.8786300000000001E-3</v>
      </c>
      <c r="R45" s="281">
        <v>2.3487E-3</v>
      </c>
      <c r="S45" s="295">
        <v>1.4252100000000001E-3</v>
      </c>
      <c r="T45" s="293">
        <v>9.6136799999999994E-3</v>
      </c>
      <c r="U45" s="287">
        <v>5.7334899999999999E-3</v>
      </c>
      <c r="V45" s="285">
        <v>7.1353900000000001E-3</v>
      </c>
      <c r="W45" s="297">
        <v>3.6483100000000001E-3</v>
      </c>
      <c r="X45" s="312">
        <v>2.6401999999999998E-2</v>
      </c>
      <c r="Y45" s="361">
        <v>0.123566</v>
      </c>
      <c r="Z45" s="361">
        <v>1.24621E-2</v>
      </c>
      <c r="AA45" s="361">
        <v>9.7899500000000004E-3</v>
      </c>
      <c r="AB45" s="362"/>
      <c r="AC45" s="361"/>
    </row>
    <row r="46" spans="1:33" x14ac:dyDescent="0.25">
      <c r="A46" s="46">
        <v>5</v>
      </c>
      <c r="B46" s="46">
        <v>23</v>
      </c>
      <c r="C46" s="313">
        <v>6.6039899999999997E-3</v>
      </c>
      <c r="D46" s="361">
        <v>2.0438600000000002E-3</v>
      </c>
      <c r="E46" s="299">
        <v>2.3900000000000001E-2</v>
      </c>
      <c r="F46" s="303">
        <v>5.7308100000000002E-3</v>
      </c>
      <c r="G46" s="301">
        <v>8.8617399999999999E-4</v>
      </c>
      <c r="H46" s="316">
        <v>4.8639799999999997E-4</v>
      </c>
      <c r="I46" s="305">
        <v>0.13342599999999999</v>
      </c>
      <c r="J46" s="310">
        <v>1.0450600000000001E-2</v>
      </c>
      <c r="K46" s="306">
        <v>2.7411499999999999E-3</v>
      </c>
      <c r="L46" s="308">
        <v>2.2107799999999999E-3</v>
      </c>
      <c r="M46" s="290">
        <v>1.60503</v>
      </c>
      <c r="N46" s="289">
        <v>1.9063699999999999</v>
      </c>
      <c r="O46" s="315">
        <v>1.77098</v>
      </c>
      <c r="P46" s="291">
        <v>7.8552200000000003E-2</v>
      </c>
      <c r="Q46" s="283">
        <v>7.9522700000000009E-3</v>
      </c>
      <c r="R46" s="281">
        <v>1.01484E-2</v>
      </c>
      <c r="S46" s="295">
        <v>4.6534300000000001E-3</v>
      </c>
      <c r="T46" s="293">
        <v>0.183894</v>
      </c>
      <c r="U46" s="287">
        <v>2.35157E-2</v>
      </c>
      <c r="V46" s="285">
        <v>2.7849599999999999E-2</v>
      </c>
      <c r="W46" s="297">
        <v>1.1680899999999999E-2</v>
      </c>
      <c r="X46" s="312">
        <v>9.7648700000000005E-2</v>
      </c>
      <c r="Y46" s="361">
        <v>0.49521700000000002</v>
      </c>
      <c r="Z46" s="361">
        <v>3.10099E-2</v>
      </c>
      <c r="AA46" s="361">
        <v>1.99767E-2</v>
      </c>
      <c r="AB46" s="362"/>
      <c r="AC46" s="361"/>
    </row>
    <row r="47" spans="1:33" x14ac:dyDescent="0.25">
      <c r="A47" s="46">
        <v>5</v>
      </c>
      <c r="B47" s="46">
        <v>23</v>
      </c>
      <c r="C47" s="313">
        <v>6.54069E-3</v>
      </c>
      <c r="D47" s="361">
        <v>2.0262100000000001E-3</v>
      </c>
      <c r="E47" s="299">
        <v>2.3878E-2</v>
      </c>
      <c r="F47" s="303">
        <v>5.7068300000000004E-3</v>
      </c>
      <c r="G47" s="301">
        <v>8.9017100000000004E-4</v>
      </c>
      <c r="H47" s="316">
        <v>4.7407100000000001E-4</v>
      </c>
      <c r="I47" s="305">
        <v>0.13347600000000001</v>
      </c>
      <c r="J47" s="310">
        <v>1.0112700000000001E-2</v>
      </c>
      <c r="K47" s="306">
        <v>2.4639699999999998E-3</v>
      </c>
      <c r="L47" s="308">
        <v>1.97058E-3</v>
      </c>
      <c r="M47" s="290">
        <v>1.60768</v>
      </c>
      <c r="N47" s="289">
        <v>1.9078599999999999</v>
      </c>
      <c r="O47" s="315">
        <v>1.7755799999999999</v>
      </c>
      <c r="P47" s="291">
        <v>7.8373999999999999E-2</v>
      </c>
      <c r="Q47" s="283">
        <v>7.5997900000000004E-3</v>
      </c>
      <c r="R47" s="281">
        <v>9.8012399999999993E-3</v>
      </c>
      <c r="S47" s="295">
        <v>4.3349299999999999E-3</v>
      </c>
      <c r="T47" s="293">
        <v>0.18995699999999999</v>
      </c>
      <c r="U47" s="287">
        <v>2.3100200000000001E-2</v>
      </c>
      <c r="V47" s="285">
        <v>2.7420799999999999E-2</v>
      </c>
      <c r="W47" s="297">
        <v>1.1432299999999999E-2</v>
      </c>
      <c r="X47" s="312">
        <v>9.7981499999999999E-2</v>
      </c>
      <c r="Y47" s="361">
        <v>0.490788</v>
      </c>
      <c r="Z47" s="361">
        <v>3.11255E-2</v>
      </c>
      <c r="AA47" s="361">
        <v>1.9864400000000001E-2</v>
      </c>
      <c r="AB47" s="362"/>
      <c r="AC47" s="361"/>
    </row>
    <row r="48" spans="1:33" x14ac:dyDescent="0.25">
      <c r="A48" s="46">
        <v>5</v>
      </c>
      <c r="B48" s="46">
        <v>23</v>
      </c>
      <c r="C48" s="313">
        <v>6.5386999999999997E-3</v>
      </c>
      <c r="D48" s="361">
        <v>2.0325400000000002E-3</v>
      </c>
      <c r="E48" s="299">
        <v>2.3925399999999999E-2</v>
      </c>
      <c r="F48" s="303">
        <v>5.6921699999999999E-3</v>
      </c>
      <c r="G48" s="301">
        <v>8.82842E-4</v>
      </c>
      <c r="H48" s="316">
        <v>4.8639799999999997E-4</v>
      </c>
      <c r="I48" s="305">
        <v>0.133577</v>
      </c>
      <c r="J48" s="310">
        <v>1.00518E-2</v>
      </c>
      <c r="K48" s="306">
        <v>2.4769599999999998E-3</v>
      </c>
      <c r="L48" s="308">
        <v>1.93593E-3</v>
      </c>
      <c r="M48" s="290">
        <v>1.60728</v>
      </c>
      <c r="N48" s="289">
        <v>1.9109</v>
      </c>
      <c r="O48" s="315">
        <v>1.7745</v>
      </c>
      <c r="P48" s="291">
        <v>7.7868900000000005E-2</v>
      </c>
      <c r="Q48" s="283">
        <v>7.4765300000000003E-3</v>
      </c>
      <c r="R48" s="281">
        <v>1.13864E-2</v>
      </c>
      <c r="S48" s="295">
        <v>4.3292699999999996E-3</v>
      </c>
      <c r="T48" s="293">
        <v>0.18434500000000001</v>
      </c>
      <c r="U48" s="287">
        <v>2.3122500000000001E-2</v>
      </c>
      <c r="V48" s="285">
        <v>2.74925E-2</v>
      </c>
      <c r="W48" s="297">
        <v>1.1150800000000001E-2</v>
      </c>
      <c r="X48" s="312">
        <v>9.6886399999999998E-2</v>
      </c>
      <c r="Y48" s="361">
        <v>0.48994599999999999</v>
      </c>
      <c r="Z48" s="361">
        <v>3.10636E-2</v>
      </c>
      <c r="AA48" s="361">
        <v>1.9737500000000002E-2</v>
      </c>
      <c r="AB48" s="362"/>
      <c r="AC48" s="361"/>
    </row>
    <row r="49" spans="1:29" x14ac:dyDescent="0.25">
      <c r="A49" s="46">
        <v>6</v>
      </c>
      <c r="B49" s="46">
        <v>32</v>
      </c>
      <c r="C49" s="313">
        <v>3.0971800000000001E-2</v>
      </c>
      <c r="D49" s="361">
        <v>6.8058800000000003E-3</v>
      </c>
      <c r="E49" s="299">
        <v>0.111836</v>
      </c>
      <c r="F49" s="303">
        <v>3.0352400000000002E-2</v>
      </c>
      <c r="G49" s="301">
        <v>0.10824499999999999</v>
      </c>
      <c r="H49" s="316">
        <v>1.30328E-3</v>
      </c>
      <c r="I49" s="305">
        <v>0.58076300000000003</v>
      </c>
      <c r="J49" s="310">
        <v>4.4884199999999999E-2</v>
      </c>
      <c r="K49" s="306">
        <v>7.03011E-3</v>
      </c>
      <c r="L49" s="308">
        <v>5.8414299999999999E-3</v>
      </c>
      <c r="M49" s="290">
        <v>6.7303199999999999</v>
      </c>
      <c r="N49" s="289">
        <v>8.2403600000000008</v>
      </c>
      <c r="O49" s="315">
        <v>6.7070699999999999</v>
      </c>
      <c r="P49" s="291">
        <v>0.381992</v>
      </c>
      <c r="Q49" s="283">
        <v>3.2475700000000003E-2</v>
      </c>
      <c r="R49" s="281">
        <v>3.44246E-2</v>
      </c>
      <c r="S49" s="295">
        <v>1.46526E-2</v>
      </c>
      <c r="T49" s="293">
        <v>0.88989499999999999</v>
      </c>
      <c r="U49" s="287">
        <v>0.10077899999999999</v>
      </c>
      <c r="V49" s="285">
        <v>0.111489</v>
      </c>
      <c r="W49" s="297">
        <v>3.6992900000000002E-2</v>
      </c>
      <c r="X49" s="312">
        <v>0.28689599999999998</v>
      </c>
      <c r="Y49" s="361">
        <v>2.0498099999999999</v>
      </c>
      <c r="Z49" s="361">
        <v>7.9223799999999997E-2</v>
      </c>
      <c r="AA49" s="361">
        <v>4.6594700000000003E-2</v>
      </c>
      <c r="AB49" s="362"/>
      <c r="AC49" s="361"/>
    </row>
    <row r="50" spans="1:29" x14ac:dyDescent="0.25">
      <c r="A50" s="46">
        <v>6</v>
      </c>
      <c r="B50" s="46">
        <v>32</v>
      </c>
      <c r="C50" s="313">
        <v>3.1484199999999997E-2</v>
      </c>
      <c r="D50" s="361">
        <v>6.8175400000000004E-3</v>
      </c>
      <c r="E50" s="299">
        <v>0.111578</v>
      </c>
      <c r="F50" s="303">
        <v>3.0418400000000002E-2</v>
      </c>
      <c r="G50" s="301">
        <v>0.108004</v>
      </c>
      <c r="H50" s="316">
        <v>1.28762E-3</v>
      </c>
      <c r="I50" s="305">
        <v>0.58124699999999996</v>
      </c>
      <c r="J50" s="310">
        <v>4.4367499999999997E-2</v>
      </c>
      <c r="K50" s="306">
        <v>6.4287800000000003E-3</v>
      </c>
      <c r="L50" s="308">
        <v>5.3257199999999999E-3</v>
      </c>
      <c r="M50" s="290">
        <v>6.7461399999999996</v>
      </c>
      <c r="N50" s="289">
        <v>8.2571300000000001</v>
      </c>
      <c r="O50" s="315">
        <v>6.7288100000000002</v>
      </c>
      <c r="P50" s="291">
        <v>0.38826699999999997</v>
      </c>
      <c r="Q50" s="283">
        <v>3.2096600000000003E-2</v>
      </c>
      <c r="R50" s="281">
        <v>3.3875299999999997E-2</v>
      </c>
      <c r="S50" s="295">
        <v>1.41802E-2</v>
      </c>
      <c r="T50" s="293">
        <v>0.89723600000000003</v>
      </c>
      <c r="U50" s="287">
        <v>0.100106</v>
      </c>
      <c r="V50" s="285">
        <v>0.11113000000000001</v>
      </c>
      <c r="W50" s="297">
        <v>3.5920500000000001E-2</v>
      </c>
      <c r="X50" s="312">
        <v>0.28586800000000001</v>
      </c>
      <c r="Y50" s="361">
        <v>2.05497</v>
      </c>
      <c r="Z50" s="361">
        <v>7.9147800000000004E-2</v>
      </c>
      <c r="AA50" s="361">
        <v>4.6408100000000001E-2</v>
      </c>
      <c r="AB50" s="362"/>
      <c r="AC50" s="361"/>
    </row>
    <row r="51" spans="1:29" x14ac:dyDescent="0.25">
      <c r="A51" s="46">
        <v>6</v>
      </c>
      <c r="B51" s="46">
        <v>32</v>
      </c>
      <c r="C51" s="313">
        <v>3.14925E-2</v>
      </c>
      <c r="D51" s="361">
        <v>6.4937199999999997E-3</v>
      </c>
      <c r="E51" s="299">
        <v>0.111725</v>
      </c>
      <c r="F51" s="303">
        <v>3.0630999999999999E-2</v>
      </c>
      <c r="G51" s="301">
        <v>0.10864500000000001</v>
      </c>
      <c r="H51" s="316">
        <v>1.29228E-3</v>
      </c>
      <c r="I51" s="305">
        <v>0.58156200000000002</v>
      </c>
      <c r="J51" s="310">
        <v>4.4154199999999998E-2</v>
      </c>
      <c r="K51" s="306">
        <v>6.4384400000000001E-3</v>
      </c>
      <c r="L51" s="308">
        <v>5.1891300000000001E-3</v>
      </c>
      <c r="M51" s="290">
        <v>6.7441000000000004</v>
      </c>
      <c r="N51" s="289">
        <v>8.2587299999999999</v>
      </c>
      <c r="O51" s="315">
        <v>6.7303300000000004</v>
      </c>
      <c r="P51" s="291">
        <v>0.38695400000000002</v>
      </c>
      <c r="Q51" s="283">
        <v>3.1983600000000001E-2</v>
      </c>
      <c r="R51" s="281">
        <v>3.3850900000000003E-2</v>
      </c>
      <c r="S51" s="295">
        <v>1.41032E-2</v>
      </c>
      <c r="T51" s="293">
        <v>0.90251599999999998</v>
      </c>
      <c r="U51" s="287">
        <v>0.10036200000000001</v>
      </c>
      <c r="V51" s="285">
        <v>0.111363</v>
      </c>
      <c r="W51" s="297">
        <v>3.5928500000000002E-2</v>
      </c>
      <c r="X51" s="312">
        <v>0.28661799999999998</v>
      </c>
      <c r="Y51" s="361">
        <v>2.06209</v>
      </c>
      <c r="Z51" s="361">
        <v>7.9047900000000004E-2</v>
      </c>
      <c r="AA51" s="361">
        <v>4.6431800000000002E-2</v>
      </c>
      <c r="AB51" s="362"/>
      <c r="AC51" s="361"/>
    </row>
    <row r="52" spans="1:29" x14ac:dyDescent="0.25">
      <c r="A52" s="46">
        <v>7</v>
      </c>
      <c r="B52" s="46">
        <v>45</v>
      </c>
      <c r="C52" s="313">
        <v>0.15291299999999999</v>
      </c>
      <c r="D52" s="361">
        <v>2.2772299999999999E-2</v>
      </c>
      <c r="E52" s="299">
        <v>0.11996900000000001</v>
      </c>
      <c r="F52" s="303">
        <v>0.102199</v>
      </c>
      <c r="G52" s="301">
        <v>9.2894999999999991E-3</v>
      </c>
      <c r="H52" s="316">
        <v>2.9743500000000002E-3</v>
      </c>
      <c r="I52" s="305">
        <v>0.67583099999999996</v>
      </c>
      <c r="J52" s="310">
        <v>0.14258799999999999</v>
      </c>
      <c r="K52" s="306">
        <v>1.7500999999999999E-2</v>
      </c>
      <c r="L52" s="308">
        <v>1.23079E-2</v>
      </c>
      <c r="M52" s="290">
        <v>139.67099999999999</v>
      </c>
      <c r="N52" s="289">
        <v>200.68299999999999</v>
      </c>
      <c r="O52" s="315">
        <v>186.32599999999999</v>
      </c>
      <c r="P52" s="291">
        <v>0.39527200000000001</v>
      </c>
      <c r="Q52" s="283">
        <v>0.10069599999999999</v>
      </c>
      <c r="R52" s="281">
        <v>0.107358</v>
      </c>
      <c r="S52" s="295">
        <v>3.7644799999999999E-2</v>
      </c>
      <c r="T52" s="293">
        <v>0.94398800000000005</v>
      </c>
      <c r="U52" s="287">
        <v>0.32957599999999998</v>
      </c>
      <c r="V52" s="285">
        <v>0.37670599999999999</v>
      </c>
      <c r="W52" s="297">
        <v>9.4074599999999994E-2</v>
      </c>
      <c r="X52" s="312">
        <v>0.79427999999999999</v>
      </c>
      <c r="Y52" s="361">
        <v>9.9769100000000002</v>
      </c>
      <c r="Z52" s="361">
        <v>0.15114900000000001</v>
      </c>
      <c r="AA52" s="361">
        <v>0.21054400000000001</v>
      </c>
      <c r="AB52" s="362"/>
      <c r="AC52" s="361"/>
    </row>
    <row r="53" spans="1:29" x14ac:dyDescent="0.25">
      <c r="A53" s="46">
        <v>7</v>
      </c>
      <c r="B53" s="46">
        <v>45</v>
      </c>
      <c r="C53" s="313">
        <v>0.154422</v>
      </c>
      <c r="D53" s="361">
        <v>2.2596100000000001E-2</v>
      </c>
      <c r="E53" s="299">
        <v>0.119602</v>
      </c>
      <c r="F53" s="303">
        <v>0.101396</v>
      </c>
      <c r="G53" s="301">
        <v>9.2295299999999997E-3</v>
      </c>
      <c r="H53" s="316">
        <v>2.9663599999999999E-3</v>
      </c>
      <c r="I53" s="305">
        <v>0.67154400000000003</v>
      </c>
      <c r="J53" s="310">
        <v>0.14071700000000001</v>
      </c>
      <c r="K53" s="306">
        <v>1.6294699999999999E-2</v>
      </c>
      <c r="L53" s="308">
        <v>1.09713E-2</v>
      </c>
      <c r="M53" s="290">
        <v>152.50399999999999</v>
      </c>
      <c r="N53" s="289">
        <v>206.459</v>
      </c>
      <c r="O53" s="315">
        <v>222.66900000000001</v>
      </c>
      <c r="P53" s="291">
        <v>0.39494899999999999</v>
      </c>
      <c r="Q53" s="283">
        <v>9.9371000000000001E-2</v>
      </c>
      <c r="R53" s="281">
        <v>0.105977</v>
      </c>
      <c r="S53" s="295">
        <v>3.6987199999999998E-2</v>
      </c>
      <c r="T53" s="293">
        <v>0.94540400000000002</v>
      </c>
      <c r="U53" s="287">
        <v>0.32821800000000001</v>
      </c>
      <c r="V53" s="285">
        <v>0.37574600000000002</v>
      </c>
      <c r="W53" s="297">
        <v>9.2831999999999998E-2</v>
      </c>
      <c r="X53" s="312">
        <v>0.79624200000000001</v>
      </c>
      <c r="Y53" s="361">
        <v>9.86632</v>
      </c>
      <c r="Z53" s="361">
        <v>0.15115999999999999</v>
      </c>
      <c r="AA53" s="361">
        <v>0.21109900000000001</v>
      </c>
      <c r="AB53" s="362"/>
      <c r="AC53" s="361"/>
    </row>
    <row r="54" spans="1:29" x14ac:dyDescent="0.25">
      <c r="A54" s="46">
        <v>7</v>
      </c>
      <c r="B54" s="46">
        <v>45</v>
      </c>
      <c r="C54" s="313">
        <v>0.151231</v>
      </c>
      <c r="D54" s="361">
        <v>2.2674699999999999E-2</v>
      </c>
      <c r="E54" s="299">
        <v>0.119838</v>
      </c>
      <c r="F54" s="303">
        <v>0.101169</v>
      </c>
      <c r="G54" s="301">
        <v>9.2192000000000003E-3</v>
      </c>
      <c r="H54" s="316">
        <v>2.9693599999999999E-3</v>
      </c>
      <c r="I54" s="305">
        <v>0.67396100000000003</v>
      </c>
      <c r="J54" s="310">
        <v>0.14102600000000001</v>
      </c>
      <c r="K54" s="306">
        <v>1.63879E-2</v>
      </c>
      <c r="L54" s="308">
        <v>1.1047599999999999E-2</v>
      </c>
      <c r="M54" s="290">
        <v>155.83600000000001</v>
      </c>
      <c r="N54" s="289">
        <v>185.285</v>
      </c>
      <c r="O54" s="315">
        <v>191.428</v>
      </c>
      <c r="P54" s="291">
        <v>0.395123</v>
      </c>
      <c r="Q54" s="283">
        <v>9.9334000000000006E-2</v>
      </c>
      <c r="R54" s="281">
        <v>0.105805</v>
      </c>
      <c r="S54" s="295">
        <v>3.6424499999999999E-2</v>
      </c>
      <c r="T54" s="293">
        <v>0.94210000000000005</v>
      </c>
      <c r="U54" s="287">
        <v>0.327905</v>
      </c>
      <c r="V54" s="285">
        <v>0.37590000000000001</v>
      </c>
      <c r="W54" s="297">
        <v>9.3486299999999994E-2</v>
      </c>
      <c r="X54" s="312">
        <v>0.78759800000000002</v>
      </c>
      <c r="Y54" s="361">
        <v>9.9264799999999997</v>
      </c>
      <c r="Z54" s="361">
        <v>0.15085299999999999</v>
      </c>
      <c r="AA54" s="361">
        <v>0.209929</v>
      </c>
      <c r="AB54" s="362"/>
      <c r="AC54" s="361"/>
    </row>
    <row r="55" spans="1:29" x14ac:dyDescent="0.25">
      <c r="A55" s="46">
        <v>8</v>
      </c>
      <c r="B55" s="46">
        <v>64</v>
      </c>
      <c r="C55" s="313">
        <v>0.55340500000000004</v>
      </c>
      <c r="D55" s="361">
        <v>6.2229699999999999E-2</v>
      </c>
      <c r="E55" s="299">
        <v>0.28536899999999998</v>
      </c>
      <c r="F55" s="303">
        <v>0.358458</v>
      </c>
      <c r="G55" s="301">
        <v>2.3494899999999999E-2</v>
      </c>
      <c r="H55" s="316">
        <v>7.8719800000000006E-3</v>
      </c>
      <c r="I55" s="305">
        <v>1.54129</v>
      </c>
      <c r="J55" s="310">
        <v>0.49145100000000003</v>
      </c>
      <c r="K55" s="306">
        <v>4.1557999999999998E-2</v>
      </c>
      <c r="L55" s="308">
        <v>2.6778199999999999E-2</v>
      </c>
      <c r="N55" s="50"/>
      <c r="O55" s="51"/>
      <c r="P55" s="291">
        <v>0.97385100000000002</v>
      </c>
      <c r="Q55" s="283">
        <v>0.33083200000000001</v>
      </c>
      <c r="R55" s="281">
        <v>0.331928</v>
      </c>
      <c r="S55" s="295">
        <v>9.1185199999999994E-2</v>
      </c>
      <c r="T55" s="293">
        <v>2.2784399999999998</v>
      </c>
      <c r="U55" s="287">
        <v>1.14073</v>
      </c>
      <c r="V55" s="285">
        <v>1.21838</v>
      </c>
      <c r="W55" s="297">
        <v>0.23120599999999999</v>
      </c>
      <c r="X55" s="312">
        <v>2.0385</v>
      </c>
      <c r="Y55" s="361">
        <v>37.267499999999998</v>
      </c>
      <c r="Z55" s="361">
        <v>0.376527</v>
      </c>
      <c r="AA55" s="361">
        <v>0.53613100000000002</v>
      </c>
      <c r="AB55" s="362"/>
      <c r="AC55" s="361"/>
    </row>
    <row r="56" spans="1:29" x14ac:dyDescent="0.25">
      <c r="A56" s="46">
        <v>8</v>
      </c>
      <c r="B56" s="46">
        <v>64</v>
      </c>
      <c r="C56" s="313">
        <v>0.55244099999999996</v>
      </c>
      <c r="D56" s="361">
        <v>6.1924899999999998E-2</v>
      </c>
      <c r="E56" s="299">
        <v>0.28229599999999999</v>
      </c>
      <c r="F56" s="303">
        <v>0.36125299999999999</v>
      </c>
      <c r="G56" s="301">
        <v>2.35712E-2</v>
      </c>
      <c r="H56" s="316">
        <v>7.6797499999999999E-3</v>
      </c>
      <c r="I56" s="305">
        <v>1.53939</v>
      </c>
      <c r="J56" s="310">
        <v>0.48890299999999998</v>
      </c>
      <c r="K56" s="306">
        <v>3.8767500000000003E-2</v>
      </c>
      <c r="L56" s="308">
        <v>2.4310499999999999E-2</v>
      </c>
      <c r="N56" s="50"/>
      <c r="O56" s="51"/>
      <c r="P56" s="291">
        <v>0.96694800000000003</v>
      </c>
      <c r="Q56" s="283">
        <v>0.33172699999999999</v>
      </c>
      <c r="R56" s="281">
        <v>0.33080700000000002</v>
      </c>
      <c r="S56" s="295">
        <v>8.8634000000000004E-2</v>
      </c>
      <c r="T56" s="293">
        <v>2.2819799999999999</v>
      </c>
      <c r="U56" s="287">
        <v>1.1390499999999999</v>
      </c>
      <c r="V56" s="285">
        <v>1.22204</v>
      </c>
      <c r="W56" s="297">
        <v>0.2266</v>
      </c>
      <c r="X56" s="312">
        <v>2.0385599999999999</v>
      </c>
      <c r="Y56" s="361">
        <v>37.005200000000002</v>
      </c>
      <c r="Z56" s="361">
        <v>0.376913</v>
      </c>
      <c r="AA56" s="361">
        <v>0.53382300000000005</v>
      </c>
      <c r="AB56" s="362"/>
      <c r="AC56" s="361"/>
    </row>
    <row r="57" spans="1:29" x14ac:dyDescent="0.25">
      <c r="A57" s="46">
        <v>8</v>
      </c>
      <c r="B57" s="46">
        <v>64</v>
      </c>
      <c r="C57" s="313">
        <v>0.55088700000000002</v>
      </c>
      <c r="D57" s="361">
        <v>6.2159800000000001E-2</v>
      </c>
      <c r="E57" s="299">
        <v>0.282775</v>
      </c>
      <c r="F57" s="303">
        <v>0.36085600000000001</v>
      </c>
      <c r="G57" s="301">
        <v>2.3490299999999999E-2</v>
      </c>
      <c r="H57" s="316">
        <v>7.7027399999999996E-3</v>
      </c>
      <c r="I57" s="305">
        <v>1.54006</v>
      </c>
      <c r="J57" s="310">
        <v>0.48979</v>
      </c>
      <c r="K57" s="306">
        <v>3.8770499999999999E-2</v>
      </c>
      <c r="L57" s="308">
        <v>2.4311900000000001E-2</v>
      </c>
      <c r="N57" s="50"/>
      <c r="O57" s="51"/>
      <c r="P57" s="291">
        <v>0.96863999999999995</v>
      </c>
      <c r="Q57" s="283">
        <v>0.33115499999999998</v>
      </c>
      <c r="R57" s="281">
        <v>0.33111299999999999</v>
      </c>
      <c r="S57" s="295">
        <v>8.8963799999999996E-2</v>
      </c>
      <c r="T57" s="293">
        <v>2.2842600000000002</v>
      </c>
      <c r="U57" s="287">
        <v>1.1376299999999999</v>
      </c>
      <c r="V57" s="285">
        <v>1.2239500000000001</v>
      </c>
      <c r="W57" s="297">
        <v>0.22672300000000001</v>
      </c>
      <c r="X57" s="312">
        <v>2.0500500000000001</v>
      </c>
      <c r="Y57" s="361">
        <v>36.909799999999997</v>
      </c>
      <c r="Z57" s="361">
        <v>0.37738899999999997</v>
      </c>
      <c r="AA57" s="361">
        <v>0.53438600000000003</v>
      </c>
      <c r="AB57" s="362"/>
      <c r="AC57" s="361"/>
    </row>
    <row r="58" spans="1:29" x14ac:dyDescent="0.25">
      <c r="A58" s="46">
        <v>10</v>
      </c>
      <c r="B58" s="46">
        <v>91</v>
      </c>
      <c r="C58" s="313">
        <v>2.7418900000000002</v>
      </c>
      <c r="D58" s="361">
        <v>0.20822099999999999</v>
      </c>
      <c r="E58" s="299">
        <v>6.91106</v>
      </c>
      <c r="F58" s="303">
        <v>1.96949</v>
      </c>
      <c r="G58" s="301">
        <v>7.9298199999999999E-2</v>
      </c>
      <c r="H58" s="316">
        <v>2.72079E-2</v>
      </c>
      <c r="I58" s="305">
        <v>28.656400000000001</v>
      </c>
      <c r="J58" s="310">
        <v>2.6856399999999998</v>
      </c>
      <c r="K58" s="306">
        <v>0.14197899999999999</v>
      </c>
      <c r="L58" s="308">
        <v>8.1450900000000007E-2</v>
      </c>
      <c r="N58" s="50"/>
      <c r="O58" s="51"/>
      <c r="P58" s="291">
        <v>23.666399999999999</v>
      </c>
      <c r="Q58" s="283">
        <v>1.7718499999999999</v>
      </c>
      <c r="R58" s="281">
        <v>1.4406600000000001</v>
      </c>
      <c r="S58" s="295">
        <v>0.36274499999999998</v>
      </c>
      <c r="T58" s="293">
        <v>52.719200000000001</v>
      </c>
      <c r="U58" s="287">
        <v>5.9365100000000002</v>
      </c>
      <c r="V58" s="285">
        <v>5.65768</v>
      </c>
      <c r="W58" s="297">
        <v>0.82359199999999999</v>
      </c>
      <c r="X58" s="312">
        <v>7.3562200000000004</v>
      </c>
      <c r="Y58" s="361">
        <v>226.547</v>
      </c>
      <c r="Z58" s="361">
        <v>1.2862499999999999</v>
      </c>
      <c r="AA58" s="361">
        <v>1.8079499999999999</v>
      </c>
      <c r="AB58" s="362"/>
      <c r="AC58" s="361"/>
    </row>
    <row r="59" spans="1:29" x14ac:dyDescent="0.25">
      <c r="A59" s="46">
        <v>10</v>
      </c>
      <c r="B59" s="46">
        <v>91</v>
      </c>
      <c r="C59" s="313">
        <v>2.7255799999999999</v>
      </c>
      <c r="D59" s="361">
        <v>0.20860500000000001</v>
      </c>
      <c r="E59" s="299">
        <v>7.0177399999999999</v>
      </c>
      <c r="F59" s="303">
        <v>1.96</v>
      </c>
      <c r="G59" s="301">
        <v>7.9253199999999996E-2</v>
      </c>
      <c r="H59" s="316">
        <v>2.74655E-2</v>
      </c>
      <c r="I59" s="305">
        <v>28.904399999999999</v>
      </c>
      <c r="J59" s="310">
        <v>2.6816300000000002</v>
      </c>
      <c r="K59" s="306">
        <v>0.13630900000000001</v>
      </c>
      <c r="L59" s="308">
        <v>7.6235499999999998E-2</v>
      </c>
      <c r="N59" s="50"/>
      <c r="O59" s="51"/>
      <c r="P59" s="291">
        <v>23.913499999999999</v>
      </c>
      <c r="Q59" s="283">
        <v>1.7688299999999999</v>
      </c>
      <c r="R59" s="281">
        <v>1.43875</v>
      </c>
      <c r="S59" s="295">
        <v>0.35918600000000001</v>
      </c>
      <c r="T59" s="293">
        <v>52.869199999999999</v>
      </c>
      <c r="U59" s="287">
        <v>5.9304100000000002</v>
      </c>
      <c r="V59" s="285">
        <v>5.6505900000000002</v>
      </c>
      <c r="W59" s="297">
        <v>0.82032799999999995</v>
      </c>
      <c r="X59" s="312">
        <v>7.2807399999999998</v>
      </c>
      <c r="Y59" s="361">
        <v>225.03200000000001</v>
      </c>
      <c r="Z59" s="361">
        <v>1.2859400000000001</v>
      </c>
      <c r="AA59" s="361">
        <v>1.8123899999999999</v>
      </c>
      <c r="AB59" s="362"/>
      <c r="AC59" s="361"/>
    </row>
    <row r="60" spans="1:29" x14ac:dyDescent="0.25">
      <c r="A60" s="46">
        <v>10</v>
      </c>
      <c r="B60" s="46">
        <v>91</v>
      </c>
      <c r="C60" s="313">
        <v>2.73793</v>
      </c>
      <c r="D60" s="361">
        <v>0.208786</v>
      </c>
      <c r="E60" s="299">
        <v>6.98935</v>
      </c>
      <c r="F60" s="303">
        <v>1.9617899999999999</v>
      </c>
      <c r="G60" s="301">
        <v>7.9339499999999993E-2</v>
      </c>
      <c r="H60" s="316">
        <v>2.74918E-2</v>
      </c>
      <c r="I60" s="305">
        <v>28.689900000000002</v>
      </c>
      <c r="J60" s="310">
        <v>2.7033399999999999</v>
      </c>
      <c r="K60" s="306">
        <v>0.13638</v>
      </c>
      <c r="L60" s="308">
        <v>7.6816200000000001E-2</v>
      </c>
      <c r="N60" s="50"/>
      <c r="O60" s="51"/>
      <c r="P60" s="291">
        <v>23.761099999999999</v>
      </c>
      <c r="Q60" s="283">
        <v>1.7794399999999999</v>
      </c>
      <c r="R60" s="281">
        <v>1.4394</v>
      </c>
      <c r="S60" s="295">
        <v>0.38751999999999998</v>
      </c>
      <c r="T60" s="293">
        <v>52.805900000000001</v>
      </c>
      <c r="U60" s="287">
        <v>5.9265499999999998</v>
      </c>
      <c r="V60" s="285">
        <v>5.6463599999999996</v>
      </c>
      <c r="W60" s="297">
        <v>0.81850599999999996</v>
      </c>
      <c r="X60" s="312">
        <v>7.2945599999999997</v>
      </c>
      <c r="Y60" s="361">
        <v>225.85300000000001</v>
      </c>
      <c r="Z60" s="361">
        <v>1.2867299999999999</v>
      </c>
      <c r="AA60" s="361">
        <v>1.80891</v>
      </c>
      <c r="AB60" s="362"/>
      <c r="AC60" s="361"/>
    </row>
    <row r="61" spans="1:29" x14ac:dyDescent="0.25">
      <c r="A61" s="46">
        <v>11</v>
      </c>
      <c r="B61" s="46">
        <v>128</v>
      </c>
      <c r="C61" s="313">
        <v>8.1748100000000008</v>
      </c>
      <c r="D61" s="361">
        <v>0.52626700000000004</v>
      </c>
      <c r="E61" s="299">
        <v>3.4587300000000001</v>
      </c>
      <c r="F61" s="303">
        <v>5.61897</v>
      </c>
      <c r="G61" s="301">
        <v>0.19373199999999999</v>
      </c>
      <c r="H61" s="316">
        <v>5.1634800000000002E-2</v>
      </c>
      <c r="I61" s="305">
        <v>16.1523</v>
      </c>
      <c r="J61" s="310">
        <v>7.16214</v>
      </c>
      <c r="K61" s="306">
        <v>0.28069300000000003</v>
      </c>
      <c r="L61" s="308">
        <v>0.13815</v>
      </c>
      <c r="N61" s="50"/>
      <c r="O61" s="51"/>
      <c r="P61" s="291">
        <v>13.6692</v>
      </c>
      <c r="Q61" s="283">
        <v>5.42415</v>
      </c>
      <c r="R61" s="281">
        <v>4.7600499999999997</v>
      </c>
      <c r="S61" s="295">
        <v>1.04447</v>
      </c>
      <c r="T61" s="293">
        <v>30.399000000000001</v>
      </c>
      <c r="U61" s="287">
        <v>17.5351</v>
      </c>
      <c r="V61" s="285">
        <v>17.600300000000001</v>
      </c>
      <c r="W61" s="297">
        <v>1.85721</v>
      </c>
      <c r="X61" s="312">
        <v>15.936400000000001</v>
      </c>
      <c r="Z61" s="361">
        <v>2.73807</v>
      </c>
      <c r="AA61" s="361">
        <v>4.1874099999999999</v>
      </c>
      <c r="AB61" s="362"/>
      <c r="AC61" s="361"/>
    </row>
    <row r="62" spans="1:29" x14ac:dyDescent="0.25">
      <c r="A62" s="46">
        <v>11</v>
      </c>
      <c r="B62" s="46">
        <v>128</v>
      </c>
      <c r="C62" s="313">
        <v>8.1915899999999997</v>
      </c>
      <c r="D62" s="361">
        <v>0.528887</v>
      </c>
      <c r="E62" s="299">
        <v>3.4826800000000002</v>
      </c>
      <c r="F62" s="303">
        <v>5.6106499999999997</v>
      </c>
      <c r="G62" s="301">
        <v>0.18133299999999999</v>
      </c>
      <c r="H62" s="316">
        <v>5.20305E-2</v>
      </c>
      <c r="I62" s="305">
        <v>16.1023</v>
      </c>
      <c r="J62" s="310">
        <v>7.19693</v>
      </c>
      <c r="K62" s="306">
        <v>0.27363199999999999</v>
      </c>
      <c r="L62" s="308">
        <v>0.127723</v>
      </c>
      <c r="N62" s="50"/>
      <c r="O62" s="51"/>
      <c r="P62" s="291">
        <v>13.659599999999999</v>
      </c>
      <c r="Q62" s="283">
        <v>5.3942300000000003</v>
      </c>
      <c r="R62" s="281">
        <v>4.7852399999999999</v>
      </c>
      <c r="S62" s="295">
        <v>1.0271399999999999</v>
      </c>
      <c r="T62" s="293">
        <v>30.408000000000001</v>
      </c>
      <c r="U62" s="287">
        <v>17.797899999999998</v>
      </c>
      <c r="V62" s="285">
        <v>17.5595</v>
      </c>
      <c r="W62" s="297">
        <v>1.8411500000000001</v>
      </c>
      <c r="X62" s="312">
        <v>15.6266</v>
      </c>
      <c r="Z62" s="361">
        <v>2.73786</v>
      </c>
      <c r="AA62" s="361">
        <v>4.1842800000000002</v>
      </c>
    </row>
    <row r="63" spans="1:29" x14ac:dyDescent="0.25">
      <c r="A63" s="46">
        <v>11</v>
      </c>
      <c r="B63" s="46">
        <v>128</v>
      </c>
      <c r="C63" s="313">
        <v>8.1510999999999996</v>
      </c>
      <c r="D63" s="361">
        <v>0.52622899999999995</v>
      </c>
      <c r="E63" s="299">
        <v>3.48143</v>
      </c>
      <c r="F63" s="303">
        <v>5.6094900000000001</v>
      </c>
      <c r="G63" s="301">
        <v>0.18207799999999999</v>
      </c>
      <c r="H63" s="316">
        <v>5.1877300000000001E-2</v>
      </c>
      <c r="I63" s="305">
        <v>16.0791</v>
      </c>
      <c r="J63" s="310">
        <v>7.19198</v>
      </c>
      <c r="K63" s="306">
        <v>0.27265499999999998</v>
      </c>
      <c r="L63" s="308">
        <v>0.12761400000000001</v>
      </c>
      <c r="N63" s="50"/>
      <c r="O63" s="51"/>
      <c r="P63" s="291">
        <v>13.6683</v>
      </c>
      <c r="Q63" s="283">
        <v>5.4464600000000001</v>
      </c>
      <c r="R63" s="281">
        <v>4.7084700000000002</v>
      </c>
      <c r="S63" s="295">
        <v>1.0283100000000001</v>
      </c>
      <c r="T63" s="293">
        <v>30.2758</v>
      </c>
      <c r="U63" s="287">
        <v>17.7469</v>
      </c>
      <c r="V63" s="285">
        <v>17.569099999999999</v>
      </c>
      <c r="W63" s="297">
        <v>1.8432500000000001</v>
      </c>
      <c r="X63" s="312">
        <v>15.724</v>
      </c>
      <c r="Z63" s="361">
        <v>2.7416100000000001</v>
      </c>
      <c r="AA63" s="361">
        <v>4.1870900000000004</v>
      </c>
    </row>
    <row r="64" spans="1:29" x14ac:dyDescent="0.25">
      <c r="A64" s="46">
        <v>13</v>
      </c>
      <c r="B64" s="46">
        <v>181</v>
      </c>
      <c r="C64" s="313">
        <v>52.801200000000001</v>
      </c>
      <c r="D64" s="361">
        <v>2.4885100000000002</v>
      </c>
      <c r="E64" s="299">
        <v>155.42599999999999</v>
      </c>
      <c r="F64" s="303">
        <v>42.860199999999999</v>
      </c>
      <c r="G64" s="301">
        <v>0.89909300000000003</v>
      </c>
      <c r="H64" s="316">
        <v>0.20150599999999999</v>
      </c>
      <c r="I64" s="107"/>
      <c r="J64" s="310">
        <v>61.104199999999999</v>
      </c>
      <c r="K64" s="306">
        <v>1.35012</v>
      </c>
      <c r="L64" s="308">
        <v>0.433728</v>
      </c>
      <c r="O64" s="51"/>
      <c r="P64" s="118"/>
      <c r="Q64" s="283">
        <v>39.033200000000001</v>
      </c>
      <c r="R64" s="281">
        <v>27.7043</v>
      </c>
      <c r="S64" s="295">
        <v>3.4899300000000002</v>
      </c>
      <c r="T64" s="48"/>
      <c r="U64" s="287">
        <v>93.301400000000001</v>
      </c>
      <c r="V64" s="285">
        <v>83.747699999999995</v>
      </c>
      <c r="W64" s="297">
        <v>5.68208</v>
      </c>
      <c r="X64" s="312">
        <v>48.907600000000002</v>
      </c>
      <c r="Z64" s="361">
        <v>9.0673899999999996</v>
      </c>
      <c r="AA64" s="361">
        <v>13.4476</v>
      </c>
    </row>
    <row r="65" spans="1:27" x14ac:dyDescent="0.25">
      <c r="A65" s="46">
        <v>13</v>
      </c>
      <c r="B65" s="46">
        <v>181</v>
      </c>
      <c r="C65" s="313">
        <v>51.636400000000002</v>
      </c>
      <c r="D65" s="361">
        <v>2.4887000000000001</v>
      </c>
      <c r="E65" s="299">
        <v>154.041</v>
      </c>
      <c r="F65" s="303">
        <v>43.201799999999999</v>
      </c>
      <c r="G65" s="301">
        <v>0.90053099999999997</v>
      </c>
      <c r="H65" s="316">
        <v>0.20009199999999999</v>
      </c>
      <c r="I65" s="107"/>
      <c r="J65" s="310">
        <v>61.149500000000003</v>
      </c>
      <c r="K65" s="306">
        <v>1.3414699999999999</v>
      </c>
      <c r="L65" s="308">
        <v>0.41511300000000001</v>
      </c>
      <c r="O65" s="51"/>
      <c r="P65" s="118"/>
      <c r="Q65" s="283">
        <v>38.691699999999997</v>
      </c>
      <c r="R65" s="281">
        <v>27.5334</v>
      </c>
      <c r="S65" s="295">
        <v>3.4573700000000001</v>
      </c>
      <c r="T65" s="48"/>
      <c r="U65" s="287">
        <v>93.423400000000001</v>
      </c>
      <c r="V65" s="285">
        <v>83.8399</v>
      </c>
      <c r="W65" s="297">
        <v>5.6416399999999998</v>
      </c>
      <c r="X65" s="312">
        <v>48.443399999999997</v>
      </c>
      <c r="Z65" s="361">
        <v>9.0664499999999997</v>
      </c>
      <c r="AA65" s="361">
        <v>13.45</v>
      </c>
    </row>
    <row r="66" spans="1:27" x14ac:dyDescent="0.25">
      <c r="A66" s="46">
        <v>13</v>
      </c>
      <c r="B66" s="46">
        <v>181</v>
      </c>
      <c r="C66" s="313">
        <v>51.9574</v>
      </c>
      <c r="D66" s="361">
        <v>2.4971299999999998</v>
      </c>
      <c r="E66" s="299">
        <v>155.20500000000001</v>
      </c>
      <c r="F66" s="303">
        <v>42.789000000000001</v>
      </c>
      <c r="G66" s="301">
        <v>0.89756000000000002</v>
      </c>
      <c r="H66" s="316">
        <v>0.19737199999999999</v>
      </c>
      <c r="I66" s="107"/>
      <c r="J66" s="310">
        <v>61.1828</v>
      </c>
      <c r="K66" s="306">
        <v>1.3361099999999999</v>
      </c>
      <c r="L66" s="308">
        <v>0.41335699999999997</v>
      </c>
      <c r="O66" s="51"/>
      <c r="P66" s="118"/>
      <c r="Q66" s="283">
        <v>38.7333</v>
      </c>
      <c r="R66" s="281">
        <v>27.566800000000001</v>
      </c>
      <c r="S66" s="295">
        <v>3.4733700000000001</v>
      </c>
      <c r="T66" s="48"/>
      <c r="U66" s="287">
        <v>93.401300000000006</v>
      </c>
      <c r="V66" s="285">
        <v>83.790599999999998</v>
      </c>
      <c r="W66" s="297">
        <v>5.6506600000000002</v>
      </c>
      <c r="X66" s="312">
        <v>48.355899999999998</v>
      </c>
      <c r="Z66" s="361">
        <v>9.0656499999999998</v>
      </c>
      <c r="AA66" s="361">
        <v>13.4565</v>
      </c>
    </row>
    <row r="67" spans="1:27" x14ac:dyDescent="0.25">
      <c r="A67" s="46">
        <v>16</v>
      </c>
      <c r="B67" s="46">
        <v>256</v>
      </c>
      <c r="D67" s="361">
        <v>14.9185</v>
      </c>
      <c r="G67" s="301">
        <v>3.7205699999999999</v>
      </c>
      <c r="H67" s="316">
        <v>0.80360299999999996</v>
      </c>
      <c r="J67" s="106"/>
      <c r="K67" s="306">
        <v>6.5677099999999999</v>
      </c>
      <c r="L67" s="308">
        <v>3.44984</v>
      </c>
      <c r="O67" s="51"/>
      <c r="P67" s="118"/>
      <c r="Q67" s="283">
        <v>198.386</v>
      </c>
      <c r="R67" s="281">
        <v>120.29</v>
      </c>
      <c r="S67" s="295">
        <v>15.224</v>
      </c>
      <c r="W67" s="297">
        <v>19.348800000000001</v>
      </c>
      <c r="Z67" s="361">
        <v>36.644799999999996</v>
      </c>
      <c r="AA67" s="361">
        <v>57.825200000000002</v>
      </c>
    </row>
    <row r="68" spans="1:27" x14ac:dyDescent="0.25">
      <c r="A68" s="46">
        <v>16</v>
      </c>
      <c r="B68" s="46">
        <v>256</v>
      </c>
      <c r="D68" s="361">
        <v>14.8405</v>
      </c>
      <c r="G68" s="301">
        <v>3.70825</v>
      </c>
      <c r="H68" s="316">
        <v>0.79959999999999998</v>
      </c>
      <c r="J68" s="106"/>
      <c r="K68" s="306">
        <v>6.5845399999999996</v>
      </c>
      <c r="L68" s="308">
        <v>3.4159299999999999</v>
      </c>
      <c r="O68" s="51"/>
      <c r="P68" s="118"/>
      <c r="Q68" s="283">
        <v>197.167</v>
      </c>
      <c r="R68" s="281">
        <v>119.523</v>
      </c>
      <c r="S68" s="295">
        <v>15.1265</v>
      </c>
      <c r="W68" s="297">
        <v>19.274699999999999</v>
      </c>
      <c r="Z68" s="361">
        <v>36.642699999999998</v>
      </c>
      <c r="AA68" s="361">
        <v>57.837600000000002</v>
      </c>
    </row>
    <row r="69" spans="1:27" x14ac:dyDescent="0.25">
      <c r="A69" s="46">
        <v>16</v>
      </c>
      <c r="B69" s="46">
        <v>256</v>
      </c>
      <c r="D69" s="361">
        <v>14.834</v>
      </c>
      <c r="G69" s="301">
        <v>3.7083900000000001</v>
      </c>
      <c r="H69" s="316">
        <v>0.79639099999999996</v>
      </c>
      <c r="J69" s="106"/>
      <c r="K69" s="306">
        <v>6.5684100000000001</v>
      </c>
      <c r="L69" s="308">
        <v>3.4236599999999999</v>
      </c>
      <c r="O69" s="51"/>
      <c r="P69" s="118"/>
      <c r="Q69" s="283">
        <v>197.703</v>
      </c>
      <c r="R69" s="281">
        <v>119.51900000000001</v>
      </c>
      <c r="S69" s="295">
        <v>15.1274</v>
      </c>
      <c r="W69" s="297">
        <v>19.274699999999999</v>
      </c>
      <c r="Z69" s="361">
        <v>36.6417</v>
      </c>
      <c r="AA69" s="361">
        <v>57.837899999999998</v>
      </c>
    </row>
    <row r="70" spans="1:27" x14ac:dyDescent="0.25">
      <c r="A70" s="49">
        <v>19</v>
      </c>
      <c r="B70" s="49">
        <v>362</v>
      </c>
      <c r="D70" s="361">
        <v>49.960999999999999</v>
      </c>
      <c r="G70" s="301">
        <v>11.432</v>
      </c>
      <c r="H70" s="316">
        <v>2.1670099999999999</v>
      </c>
      <c r="J70" s="106"/>
      <c r="K70" s="306">
        <v>11.8249</v>
      </c>
      <c r="L70" s="308">
        <v>2.9556800000000001</v>
      </c>
      <c r="S70" s="295">
        <v>48.769599999999997</v>
      </c>
      <c r="W70" s="297">
        <v>57.288800000000002</v>
      </c>
      <c r="Z70" s="361">
        <v>132.36600000000001</v>
      </c>
      <c r="AA70" s="361">
        <v>180.16200000000001</v>
      </c>
    </row>
    <row r="71" spans="1:27" x14ac:dyDescent="0.25">
      <c r="A71" s="49">
        <v>19</v>
      </c>
      <c r="B71" s="49">
        <v>362</v>
      </c>
      <c r="D71" s="361">
        <v>50.076300000000003</v>
      </c>
      <c r="G71" s="301">
        <v>11.4092</v>
      </c>
      <c r="H71" s="316">
        <v>2.1778400000000002</v>
      </c>
      <c r="J71" s="106"/>
      <c r="K71" s="306">
        <v>11.8727</v>
      </c>
      <c r="L71" s="308">
        <v>2.8984800000000002</v>
      </c>
      <c r="S71" s="295">
        <v>48.5839</v>
      </c>
      <c r="W71" s="297">
        <v>57.420200000000001</v>
      </c>
      <c r="Z71" s="361">
        <v>132.38499999999999</v>
      </c>
      <c r="AA71" s="361">
        <v>180.16</v>
      </c>
    </row>
    <row r="72" spans="1:27" x14ac:dyDescent="0.25">
      <c r="A72" s="49">
        <v>19</v>
      </c>
      <c r="B72" s="49">
        <v>362</v>
      </c>
      <c r="D72" s="361">
        <v>50.1432</v>
      </c>
      <c r="G72" s="301">
        <v>11.4057</v>
      </c>
      <c r="H72" s="316">
        <v>2.1764700000000001</v>
      </c>
      <c r="J72" s="106"/>
      <c r="K72" s="306">
        <v>11.886100000000001</v>
      </c>
      <c r="L72" s="308">
        <v>2.88781</v>
      </c>
      <c r="S72" s="295">
        <v>48.566899999999997</v>
      </c>
      <c r="W72" s="297">
        <v>57.114199999999997</v>
      </c>
      <c r="Z72" s="361">
        <v>132.363</v>
      </c>
      <c r="AA72" s="361">
        <v>180.18299999999999</v>
      </c>
    </row>
    <row r="73" spans="1:27" x14ac:dyDescent="0.25">
      <c r="A73" s="49">
        <v>23</v>
      </c>
      <c r="B73" s="49">
        <v>512</v>
      </c>
      <c r="D73" s="361">
        <v>177.857</v>
      </c>
      <c r="G73" s="301">
        <v>35.397300000000001</v>
      </c>
      <c r="H73" s="316">
        <v>7.0143899999999997</v>
      </c>
      <c r="J73" s="106"/>
      <c r="K73" s="306">
        <v>38.815399999999997</v>
      </c>
      <c r="L73" s="308">
        <v>7.5664300000000004</v>
      </c>
      <c r="S73" s="295">
        <v>179.298</v>
      </c>
      <c r="W73" s="297">
        <v>181.108</v>
      </c>
    </row>
    <row r="74" spans="1:27" x14ac:dyDescent="0.25">
      <c r="A74" s="49">
        <v>23</v>
      </c>
      <c r="B74" s="49">
        <v>512</v>
      </c>
      <c r="D74" s="361">
        <v>177.90199999999999</v>
      </c>
      <c r="G74" s="301">
        <v>35.478400000000001</v>
      </c>
      <c r="H74" s="316">
        <v>7.02332</v>
      </c>
      <c r="J74" s="106"/>
      <c r="K74" s="306">
        <v>38.881700000000002</v>
      </c>
      <c r="L74" s="308">
        <v>7.4450200000000004</v>
      </c>
      <c r="S74" s="295">
        <v>178.98599999999999</v>
      </c>
      <c r="W74" s="297">
        <v>180.87799999999999</v>
      </c>
    </row>
    <row r="75" spans="1:27" x14ac:dyDescent="0.25">
      <c r="A75" s="49">
        <v>23</v>
      </c>
      <c r="B75" s="49">
        <v>512</v>
      </c>
      <c r="D75" s="361">
        <v>177.82900000000001</v>
      </c>
      <c r="G75" s="301">
        <v>35.362499999999997</v>
      </c>
      <c r="H75" s="316">
        <v>7.0155000000000003</v>
      </c>
      <c r="J75" s="106"/>
      <c r="K75" s="306">
        <v>38.928699999999999</v>
      </c>
      <c r="L75" s="308">
        <v>7.4480700000000004</v>
      </c>
      <c r="S75" s="295">
        <v>178.679</v>
      </c>
      <c r="W75" s="297">
        <v>180.98099999999999</v>
      </c>
    </row>
    <row r="76" spans="1:27" x14ac:dyDescent="0.25">
      <c r="A76" s="49">
        <v>27</v>
      </c>
      <c r="B76" s="49">
        <v>724</v>
      </c>
      <c r="G76" s="301">
        <v>98.246200000000002</v>
      </c>
      <c r="H76" s="316">
        <v>19.434899999999999</v>
      </c>
      <c r="J76" s="106"/>
      <c r="K76" s="306">
        <v>93.017200000000003</v>
      </c>
      <c r="L76" s="308">
        <v>19.2545</v>
      </c>
    </row>
    <row r="77" spans="1:27" x14ac:dyDescent="0.25">
      <c r="A77" s="49">
        <v>27</v>
      </c>
      <c r="B77" s="49">
        <v>724</v>
      </c>
      <c r="G77" s="301">
        <v>98.198400000000007</v>
      </c>
      <c r="H77" s="316">
        <v>19.392099999999999</v>
      </c>
      <c r="J77" s="106"/>
      <c r="K77" s="306">
        <v>93.083600000000004</v>
      </c>
      <c r="L77" s="308">
        <v>19.139099999999999</v>
      </c>
    </row>
    <row r="78" spans="1:27" x14ac:dyDescent="0.25">
      <c r="A78" s="49">
        <v>27</v>
      </c>
      <c r="B78" s="49">
        <v>724</v>
      </c>
      <c r="G78" s="301">
        <v>97.877899999999997</v>
      </c>
      <c r="H78" s="316">
        <v>19.273900000000001</v>
      </c>
      <c r="J78" s="106"/>
      <c r="K78" s="306">
        <v>93.285200000000003</v>
      </c>
      <c r="L78" s="308">
        <v>19.109000000000002</v>
      </c>
    </row>
    <row r="79" spans="1:27" x14ac:dyDescent="0.25">
      <c r="A79" s="119">
        <v>32</v>
      </c>
      <c r="B79" s="119">
        <v>1024</v>
      </c>
      <c r="H79" s="316">
        <v>57.977699999999999</v>
      </c>
      <c r="L79" s="308">
        <v>235.178</v>
      </c>
    </row>
    <row r="80" spans="1:27" x14ac:dyDescent="0.25">
      <c r="A80" s="119">
        <v>32</v>
      </c>
      <c r="B80" s="119">
        <v>1024</v>
      </c>
      <c r="H80" s="316">
        <v>57.828000000000003</v>
      </c>
      <c r="L80" s="308">
        <v>235.22800000000001</v>
      </c>
    </row>
    <row r="81" spans="1:12" x14ac:dyDescent="0.25">
      <c r="A81" s="119">
        <v>32</v>
      </c>
      <c r="B81" s="119">
        <v>1024</v>
      </c>
      <c r="H81" s="316">
        <v>57.623199999999997</v>
      </c>
      <c r="L81" s="308">
        <v>236.15299999999999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topLeftCell="G1" workbookViewId="0">
      <selection activeCell="AC14" sqref="AC14"/>
    </sheetView>
  </sheetViews>
  <sheetFormatPr defaultRowHeight="15" x14ac:dyDescent="0.25"/>
  <sheetData>
    <row r="1" spans="1:41" x14ac:dyDescent="0.25">
      <c r="A1" s="24" t="str">
        <f>A30</f>
        <v>a</v>
      </c>
      <c r="B1" s="42" t="str">
        <f t="shared" ref="B1" si="0">B30</f>
        <v>b</v>
      </c>
      <c r="C1" s="24" t="s">
        <v>0</v>
      </c>
      <c r="D1" s="108" t="s">
        <v>19</v>
      </c>
      <c r="E1" s="108" t="s">
        <v>39</v>
      </c>
      <c r="F1" s="242" t="str">
        <f t="shared" ref="F1:H1" si="1">C30</f>
        <v>EK</v>
      </c>
      <c r="G1" s="242" t="str">
        <f t="shared" si="1"/>
        <v>Dinic</v>
      </c>
      <c r="H1" s="242" t="str">
        <f t="shared" si="1"/>
        <v>GT</v>
      </c>
      <c r="I1" s="242" t="str">
        <f>F30</f>
        <v>GT GRC</v>
      </c>
      <c r="J1" s="242" t="str">
        <f t="shared" ref="J1" si="2">G30</f>
        <v>GT GRP</v>
      </c>
      <c r="K1" s="242" t="str">
        <f t="shared" ref="K1" si="3">H30</f>
        <v>GT GRN</v>
      </c>
      <c r="L1" s="242" t="str">
        <f t="shared" ref="L1:M1" si="4">I30</f>
        <v>GT D</v>
      </c>
      <c r="M1" s="242" t="str">
        <f t="shared" si="4"/>
        <v>GT D GRC</v>
      </c>
      <c r="N1" s="242" t="str">
        <f t="shared" ref="N1" si="5">K30</f>
        <v>GT D GRP</v>
      </c>
      <c r="O1" s="242" t="str">
        <f t="shared" ref="O1" si="6">L30</f>
        <v>GT D GRN</v>
      </c>
      <c r="P1" s="242" t="str">
        <f t="shared" ref="P1:Q1" si="7">M30</f>
        <v>KR</v>
      </c>
      <c r="Q1" s="242" t="str">
        <f t="shared" si="7"/>
        <v>KR GRC</v>
      </c>
      <c r="R1" s="242" t="str">
        <f t="shared" ref="R1" si="8">O30</f>
        <v>KR GRP</v>
      </c>
      <c r="S1" s="242" t="str">
        <f t="shared" ref="S1" si="9">P30</f>
        <v>KR LM</v>
      </c>
      <c r="T1" s="242" t="str">
        <f t="shared" ref="T1:U1" si="10">Q30</f>
        <v>KR LM GRC</v>
      </c>
      <c r="U1" s="242" t="str">
        <f t="shared" si="10"/>
        <v>KR LM GRP</v>
      </c>
      <c r="V1" s="242" t="str">
        <f t="shared" ref="V1" si="11">S30</f>
        <v>KR LM GRN</v>
      </c>
      <c r="W1" s="242" t="str">
        <f t="shared" ref="W1" si="12">T30</f>
        <v>KR LM D</v>
      </c>
      <c r="X1" s="246" t="str">
        <f t="shared" ref="X1" si="13">U30</f>
        <v>KR LM D GRC</v>
      </c>
      <c r="Y1" s="246" t="str">
        <f t="shared" ref="Y1" si="14">V30</f>
        <v>KR LM D GRP</v>
      </c>
      <c r="Z1" s="246" t="str">
        <f t="shared" ref="Z1" si="15">W30</f>
        <v>KR LM D GRN</v>
      </c>
      <c r="AA1" s="246" t="str">
        <f t="shared" ref="AA1" si="16">X30</f>
        <v>GR</v>
      </c>
      <c r="AB1" s="361" t="str">
        <f t="shared" ref="AB1" si="17">Y30</f>
        <v>EK Lib</v>
      </c>
      <c r="AC1" s="361" t="str">
        <f t="shared" ref="AC1" si="18">Z30</f>
        <v>GT Lib</v>
      </c>
      <c r="AD1" s="361" t="str">
        <f t="shared" ref="AD1" si="19">AA30</f>
        <v>BK Lib</v>
      </c>
      <c r="AF1" s="361"/>
      <c r="AG1" s="361" t="s">
        <v>82</v>
      </c>
      <c r="AH1" s="361" t="s">
        <v>83</v>
      </c>
      <c r="AI1" s="361" t="s">
        <v>84</v>
      </c>
      <c r="AJ1" s="361" t="s">
        <v>85</v>
      </c>
      <c r="AK1" s="361" t="s">
        <v>86</v>
      </c>
      <c r="AL1" s="361" t="s">
        <v>87</v>
      </c>
      <c r="AM1" s="361" t="s">
        <v>88</v>
      </c>
    </row>
    <row r="2" spans="1:41" x14ac:dyDescent="0.25">
      <c r="A2" s="40">
        <f>AVERAGE(A31:A33)</f>
        <v>3</v>
      </c>
      <c r="B2" s="42">
        <f t="shared" ref="B2" si="20">AVERAGE(B31:B33)</f>
        <v>2</v>
      </c>
      <c r="C2">
        <f>A2*A2*B2</f>
        <v>18</v>
      </c>
      <c r="D2" s="111">
        <f>4*A2*(A2-1)*B2+A2*(B2-1)</f>
        <v>51</v>
      </c>
      <c r="E2" s="112">
        <f>A2*A2*(B2-1)</f>
        <v>9</v>
      </c>
      <c r="F2" s="242">
        <f t="shared" ref="F2:H2" si="21">AVERAGE(C31:C33)</f>
        <v>9.439203333333334E-6</v>
      </c>
      <c r="G2" s="242">
        <f t="shared" si="21"/>
        <v>1.4880610000000002E-5</v>
      </c>
      <c r="H2" s="242">
        <f t="shared" si="21"/>
        <v>2.2209866666666669E-5</v>
      </c>
      <c r="I2" s="242">
        <f>AVERAGE(F31:F33)</f>
        <v>1.8434166666666667E-5</v>
      </c>
      <c r="J2" s="242">
        <f t="shared" ref="J2" si="22">AVERAGE(G31:G33)</f>
        <v>2.0766200000000001E-5</v>
      </c>
      <c r="K2" s="242">
        <f t="shared" ref="K2" si="23">AVERAGE(H31:H33)</f>
        <v>1.5324863333333331E-5</v>
      </c>
      <c r="L2" s="242">
        <f t="shared" ref="L2:M2" si="24">AVERAGE(I31:I33)</f>
        <v>8.7396033333333342E-5</v>
      </c>
      <c r="M2" s="242">
        <f t="shared" si="24"/>
        <v>5.8745266666666668E-5</v>
      </c>
      <c r="N2" s="242">
        <f t="shared" ref="N2" si="25">AVERAGE(K31:K33)</f>
        <v>5.07497E-5</v>
      </c>
      <c r="O2" s="242">
        <f t="shared" ref="O2" si="26">AVERAGE(L31:L33)</f>
        <v>5.74127E-5</v>
      </c>
      <c r="P2" s="242">
        <f t="shared" ref="P2:Q2" si="27">AVERAGE(M31:M33)</f>
        <v>9.2482166666666679E-4</v>
      </c>
      <c r="Q2" s="242">
        <f t="shared" si="27"/>
        <v>9.9189366666666673E-4</v>
      </c>
      <c r="R2" s="242">
        <f t="shared" ref="R2" si="28">AVERAGE(O31:O33)</f>
        <v>1.0740733333333332E-3</v>
      </c>
      <c r="S2" s="242">
        <f t="shared" ref="S2" si="29">AVERAGE(P31:P33)</f>
        <v>5.74127E-5</v>
      </c>
      <c r="T2" s="242">
        <f t="shared" ref="T2:U2" si="30">AVERAGE(Q31:Q33)</f>
        <v>5.2637533333333332E-5</v>
      </c>
      <c r="U2" s="242">
        <f t="shared" si="30"/>
        <v>5.9300533333333333E-5</v>
      </c>
      <c r="V2" s="242">
        <f t="shared" ref="V2" si="31">AVERAGE(S31:S33)</f>
        <v>5.2637566666666672E-5</v>
      </c>
      <c r="W2" s="242">
        <f t="shared" ref="W2" si="32">AVERAGE(T31:T33)</f>
        <v>1.3603603333333332E-4</v>
      </c>
      <c r="X2" s="246">
        <f t="shared" ref="X2" si="33">AVERAGE(U31:U33)</f>
        <v>1.9622446666666665E-4</v>
      </c>
      <c r="Y2" s="246">
        <f t="shared" ref="Y2" si="34">AVERAGE(V31:V33)</f>
        <v>1.2148833333333332E-4</v>
      </c>
      <c r="Z2" s="246">
        <f t="shared" ref="Z2" si="35">AVERAGE(W31:W33)</f>
        <v>8.4730900000000006E-5</v>
      </c>
      <c r="AA2" s="246">
        <f t="shared" ref="AA2" si="36">AVERAGE(X31:X33)</f>
        <v>6.1021600000000012E-4</v>
      </c>
      <c r="AB2" s="361">
        <f t="shared" ref="AB2" si="37">AVERAGE(Y31:Y33)</f>
        <v>4.7518300000000006E-4</v>
      </c>
      <c r="AC2" s="361">
        <f t="shared" ref="AC2" si="38">AVERAGE(Z31:Z33)</f>
        <v>4.0011333333333328E-4</v>
      </c>
      <c r="AD2" s="361">
        <f t="shared" ref="AD2" si="39">AVERAGE(AA31:AA33)</f>
        <v>1.0405373333333334E-4</v>
      </c>
      <c r="AE2" s="361" t="str">
        <f>IF(AC2/AD2&lt;1,"GT","BK")</f>
        <v>BK</v>
      </c>
      <c r="AF2" s="361" t="str">
        <f t="shared" ref="AF2:AF18" si="40">IF(H2/P2&lt;1,"GT","KR")</f>
        <v>GT</v>
      </c>
      <c r="AG2" s="361" t="str">
        <f t="shared" ref="AG2:AG18" si="41">IF(I2/Q2&lt;1,"GT","KR")</f>
        <v>GT</v>
      </c>
      <c r="AH2" s="361" t="str">
        <f t="shared" ref="AH2:AH18" si="42">IF(J2/R2&lt;1,"GT","KR")</f>
        <v>GT</v>
      </c>
      <c r="AI2" s="361" t="str">
        <f t="shared" ref="AI2:AI18" si="43">IF(K2/S2&lt;1,"GT","KR")</f>
        <v>GT</v>
      </c>
      <c r="AJ2" s="361" t="str">
        <f t="shared" ref="AJ2:AJ18" si="44">IF(L2/T2&lt;1,"GT","KR")</f>
        <v>KR</v>
      </c>
      <c r="AK2" s="361" t="str">
        <f t="shared" ref="AK2:AK18" si="45">IF(M2/U2&lt;1,"GT","KR")</f>
        <v>GT</v>
      </c>
      <c r="AL2" s="361" t="str">
        <f t="shared" ref="AL2:AL18" si="46">IF(N2/V2&lt;1,"GT","KR")</f>
        <v>GT</v>
      </c>
      <c r="AM2" s="361" t="str">
        <f t="shared" ref="AM2:AM18" si="47">IF(O2/W2&lt;1,"GT","KR")</f>
        <v>GT</v>
      </c>
      <c r="AO2" s="361">
        <f t="shared" ref="AO2:AO12" si="48">L2/T2</f>
        <v>1.6603367938973839</v>
      </c>
    </row>
    <row r="3" spans="1:41" x14ac:dyDescent="0.25">
      <c r="A3" s="40">
        <f>AVERAGE(A34:A36)</f>
        <v>4</v>
      </c>
      <c r="B3" s="42">
        <f t="shared" ref="B3" si="49">AVERAGE(B34:B36)</f>
        <v>2</v>
      </c>
      <c r="C3" s="42">
        <f t="shared" ref="C3:C16" si="50">A3*A3*B3</f>
        <v>32</v>
      </c>
      <c r="D3" s="111">
        <f t="shared" ref="D3:D15" si="51">4*A3*(A3-1)*B3+A3*(B3-1)</f>
        <v>100</v>
      </c>
      <c r="E3" s="112">
        <f t="shared" ref="E3:E16" si="52">A3*A3*(B3-1)</f>
        <v>16</v>
      </c>
      <c r="F3" s="242">
        <f t="shared" ref="F3:H3" si="53">AVERAGE(C34:C36)</f>
        <v>1.7212633333333335E-5</v>
      </c>
      <c r="G3" s="242">
        <f t="shared" si="53"/>
        <v>2.1543566666666668E-5</v>
      </c>
      <c r="H3" s="242">
        <f t="shared" si="53"/>
        <v>4.4863933333333329E-5</v>
      </c>
      <c r="I3" s="242">
        <f>AVERAGE(F34:F36)</f>
        <v>2.7429166666666668E-5</v>
      </c>
      <c r="J3" s="242">
        <f t="shared" ref="J3" si="54">AVERAGE(G34:G36)</f>
        <v>2.8872833333333332E-5</v>
      </c>
      <c r="K3" s="242">
        <f t="shared" ref="K3" si="55">AVERAGE(H34:H36)</f>
        <v>1.7545866666666667E-5</v>
      </c>
      <c r="L3" s="242">
        <f t="shared" ref="L3:M3" si="56">AVERAGE(I34:I36)</f>
        <v>2.4764066666666668E-4</v>
      </c>
      <c r="M3" s="242">
        <f t="shared" si="56"/>
        <v>9.450336666666666E-5</v>
      </c>
      <c r="N3" s="242">
        <f t="shared" ref="N3" si="57">AVERAGE(K34:K36)</f>
        <v>8.6285599999999993E-5</v>
      </c>
      <c r="O3" s="242">
        <f t="shared" ref="O3" si="58">AVERAGE(L34:L36)</f>
        <v>8.2398866666666661E-5</v>
      </c>
      <c r="P3" s="242">
        <f t="shared" ref="P3:Q3" si="59">AVERAGE(M34:M36)</f>
        <v>5.1357133333333332E-3</v>
      </c>
      <c r="Q3" s="242">
        <f t="shared" si="59"/>
        <v>3.1698999999999998E-3</v>
      </c>
      <c r="R3" s="242">
        <f t="shared" ref="R3" si="60">AVERAGE(O34:O36)</f>
        <v>3.409223333333333E-3</v>
      </c>
      <c r="S3" s="242">
        <f t="shared" ref="S3" si="61">AVERAGE(P34:P36)</f>
        <v>1.2559733333333332E-4</v>
      </c>
      <c r="T3" s="242">
        <f t="shared" ref="T3:U3" si="62">AVERAGE(Q34:Q36)</f>
        <v>8.8506433333333323E-5</v>
      </c>
      <c r="U3" s="242">
        <f t="shared" si="62"/>
        <v>1.4902866666666666E-4</v>
      </c>
      <c r="V3" s="242">
        <f t="shared" ref="V3" si="63">AVERAGE(S34:S36)</f>
        <v>7.3737000000000002E-5</v>
      </c>
      <c r="W3" s="242">
        <f t="shared" ref="W3" si="64">AVERAGE(T34:T36)</f>
        <v>2.605226666666666E-4</v>
      </c>
      <c r="X3" s="246">
        <f t="shared" ref="X3" si="65">AVERAGE(U34:U36)</f>
        <v>1.7723499999999998E-4</v>
      </c>
      <c r="Y3" s="246">
        <f t="shared" ref="Y3" si="66">AVERAGE(V34:V36)</f>
        <v>3.1438166666666667E-4</v>
      </c>
      <c r="Z3" s="246">
        <f t="shared" ref="Z3" si="67">AVERAGE(W34:W36)</f>
        <v>3.0227700000000005E-4</v>
      </c>
      <c r="AA3" s="246">
        <f t="shared" ref="AA3" si="68">AVERAGE(X34:X36)</f>
        <v>1.38123E-3</v>
      </c>
      <c r="AB3" s="361">
        <f t="shared" ref="AB3" si="69">AVERAGE(Y34:Y36)</f>
        <v>1.3806866666666664E-3</v>
      </c>
      <c r="AC3" s="361">
        <f t="shared" ref="AC3" si="70">AVERAGE(Z34:Z36)</f>
        <v>7.3626200000000001E-4</v>
      </c>
      <c r="AD3" s="361">
        <f t="shared" ref="AD3" si="71">AVERAGE(AA34:AA36)</f>
        <v>2.1599233333333332E-4</v>
      </c>
      <c r="AE3" s="361" t="str">
        <f t="shared" ref="AE3:AE18" si="72">IF(AC3/AD3&lt;1,"GT","BK")</f>
        <v>BK</v>
      </c>
      <c r="AF3" s="361" t="str">
        <f t="shared" si="40"/>
        <v>GT</v>
      </c>
      <c r="AG3" s="361" t="str">
        <f t="shared" si="41"/>
        <v>GT</v>
      </c>
      <c r="AH3" s="361" t="str">
        <f t="shared" si="42"/>
        <v>GT</v>
      </c>
      <c r="AI3" s="361" t="str">
        <f t="shared" si="43"/>
        <v>GT</v>
      </c>
      <c r="AJ3" s="361" t="str">
        <f t="shared" si="44"/>
        <v>KR</v>
      </c>
      <c r="AK3" s="361" t="str">
        <f t="shared" si="45"/>
        <v>GT</v>
      </c>
      <c r="AL3" s="361" t="str">
        <f t="shared" si="46"/>
        <v>KR</v>
      </c>
      <c r="AM3" s="361" t="str">
        <f t="shared" si="47"/>
        <v>GT</v>
      </c>
      <c r="AO3" s="361">
        <f t="shared" si="48"/>
        <v>2.7979962285227482</v>
      </c>
    </row>
    <row r="4" spans="1:41" x14ac:dyDescent="0.25">
      <c r="A4" s="40">
        <f>AVERAGE(A37:A39)</f>
        <v>5</v>
      </c>
      <c r="B4" s="42">
        <f t="shared" ref="B4" si="73">AVERAGE(B37:B39)</f>
        <v>2</v>
      </c>
      <c r="C4" s="42">
        <f t="shared" si="50"/>
        <v>50</v>
      </c>
      <c r="D4" s="111">
        <f t="shared" si="51"/>
        <v>165</v>
      </c>
      <c r="E4" s="112">
        <f t="shared" si="52"/>
        <v>25</v>
      </c>
      <c r="F4" s="242">
        <f t="shared" ref="F4:H4" si="74">AVERAGE(C37:C39)</f>
        <v>4.0310933333333334E-5</v>
      </c>
      <c r="G4" s="242">
        <f t="shared" si="74"/>
        <v>4.6196500000000004E-5</v>
      </c>
      <c r="H4" s="242">
        <f t="shared" si="74"/>
        <v>1.1082736666666666E-4</v>
      </c>
      <c r="I4" s="242">
        <f>AVERAGE(F37:F39)</f>
        <v>5.230423333333334E-5</v>
      </c>
      <c r="J4" s="242">
        <f t="shared" ref="J4" si="75">AVERAGE(G37:G39)</f>
        <v>4.730703333333334E-5</v>
      </c>
      <c r="K4" s="242">
        <f t="shared" ref="K4" si="76">AVERAGE(H37:H39)</f>
        <v>3.1316000000000003E-5</v>
      </c>
      <c r="L4" s="242">
        <f t="shared" ref="L4:M4" si="77">AVERAGE(I37:I39)</f>
        <v>6.524166666666666E-4</v>
      </c>
      <c r="M4" s="242">
        <f t="shared" si="77"/>
        <v>1.9766866666666666E-4</v>
      </c>
      <c r="N4" s="242">
        <f t="shared" ref="N4" si="78">AVERAGE(K37:K39)</f>
        <v>1.8256533333333333E-4</v>
      </c>
      <c r="O4" s="242">
        <f t="shared" ref="O4" si="79">AVERAGE(L37:L39)</f>
        <v>1.4303166666666667E-4</v>
      </c>
      <c r="P4" s="242">
        <f t="shared" ref="P4:Q4" si="80">AVERAGE(M37:M39)</f>
        <v>1.0398666666666665E-2</v>
      </c>
      <c r="Q4" s="242">
        <f t="shared" si="80"/>
        <v>7.8918300000000007E-3</v>
      </c>
      <c r="R4" s="242">
        <f t="shared" ref="R4" si="81">AVERAGE(O37:O39)</f>
        <v>8.6333366666666665E-3</v>
      </c>
      <c r="S4" s="242">
        <f t="shared" ref="S4" si="82">AVERAGE(P37:P39)</f>
        <v>2.6041133333333332E-4</v>
      </c>
      <c r="T4" s="242">
        <f t="shared" ref="T4:U4" si="83">AVERAGE(Q37:Q39)</f>
        <v>1.4736299999999999E-4</v>
      </c>
      <c r="U4" s="242">
        <f t="shared" si="83"/>
        <v>2.9028366666666665E-4</v>
      </c>
      <c r="V4" s="242">
        <f t="shared" ref="V4" si="84">AVERAGE(S37:S39)</f>
        <v>1.2382033333333334E-4</v>
      </c>
      <c r="W4" s="242">
        <f t="shared" ref="W4" si="85">AVERAGE(T37:T39)</f>
        <v>6.6130066666666672E-4</v>
      </c>
      <c r="X4" s="246">
        <f t="shared" ref="X4" si="86">AVERAGE(U37:U39)</f>
        <v>3.7334899999999998E-4</v>
      </c>
      <c r="Y4" s="246">
        <f t="shared" ref="Y4" si="87">AVERAGE(V37:V39)</f>
        <v>6.5485966666666668E-4</v>
      </c>
      <c r="Z4" s="246">
        <f t="shared" ref="Z4" si="88">AVERAGE(W37:W39)</f>
        <v>6.4830766666666673E-4</v>
      </c>
      <c r="AA4" s="246">
        <f t="shared" ref="AA4" si="89">AVERAGE(X37:X39)</f>
        <v>3.1275933333333333E-3</v>
      </c>
      <c r="AB4" s="361">
        <f t="shared" ref="AB4" si="90">AVERAGE(Y37:Y39)</f>
        <v>3.3387199999999999E-3</v>
      </c>
      <c r="AC4" s="361">
        <f t="shared" ref="AC4" si="91">AVERAGE(Z37:Z39)</f>
        <v>2.0053399999999996E-3</v>
      </c>
      <c r="AD4" s="361">
        <f t="shared" ref="AD4" si="92">AVERAGE(AA37:AA39)</f>
        <v>3.9977999999999997E-4</v>
      </c>
      <c r="AE4" s="361" t="str">
        <f t="shared" si="72"/>
        <v>BK</v>
      </c>
      <c r="AF4" s="361" t="str">
        <f t="shared" si="40"/>
        <v>GT</v>
      </c>
      <c r="AG4" s="361" t="str">
        <f t="shared" si="41"/>
        <v>GT</v>
      </c>
      <c r="AH4" s="361" t="str">
        <f t="shared" si="42"/>
        <v>GT</v>
      </c>
      <c r="AI4" s="361" t="str">
        <f t="shared" si="43"/>
        <v>GT</v>
      </c>
      <c r="AJ4" s="361" t="str">
        <f t="shared" si="44"/>
        <v>KR</v>
      </c>
      <c r="AK4" s="361" t="str">
        <f t="shared" si="45"/>
        <v>GT</v>
      </c>
      <c r="AL4" s="361" t="str">
        <f t="shared" si="46"/>
        <v>KR</v>
      </c>
      <c r="AM4" s="361" t="str">
        <f t="shared" si="47"/>
        <v>GT</v>
      </c>
      <c r="AO4" s="361">
        <f t="shared" si="48"/>
        <v>4.4272759557464667</v>
      </c>
    </row>
    <row r="5" spans="1:41" x14ac:dyDescent="0.25">
      <c r="A5" s="40">
        <f>AVERAGE(A40:A42)</f>
        <v>7</v>
      </c>
      <c r="B5" s="42">
        <f t="shared" ref="B5" si="93">AVERAGE(B40:B42)</f>
        <v>3</v>
      </c>
      <c r="C5" s="42">
        <f t="shared" si="50"/>
        <v>147</v>
      </c>
      <c r="D5" s="111">
        <f t="shared" si="51"/>
        <v>518</v>
      </c>
      <c r="E5" s="112">
        <f t="shared" si="52"/>
        <v>98</v>
      </c>
      <c r="F5" s="242">
        <f t="shared" ref="F5:H5" si="94">AVERAGE(C40:C42)</f>
        <v>4.6540766666666663E-4</v>
      </c>
      <c r="G5" s="242">
        <f t="shared" si="94"/>
        <v>2.7240400000000002E-4</v>
      </c>
      <c r="H5" s="242">
        <f t="shared" si="94"/>
        <v>1.0726233333333334E-3</v>
      </c>
      <c r="I5" s="242">
        <f>AVERAGE(F40:F42)</f>
        <v>5.8689566666666668E-4</v>
      </c>
      <c r="J5" s="242">
        <f t="shared" ref="J5" si="95">AVERAGE(G40:G42)</f>
        <v>1.0082163333333333E-3</v>
      </c>
      <c r="K5" s="242">
        <f t="shared" ref="K5" si="96">AVERAGE(H40:H42)</f>
        <v>1.2370966666666667E-4</v>
      </c>
      <c r="L5" s="242">
        <f t="shared" ref="L5:M5" si="97">AVERAGE(I40:I42)</f>
        <v>6.9716999999999999E-3</v>
      </c>
      <c r="M5" s="242">
        <f t="shared" si="97"/>
        <v>1.4478666666666664E-3</v>
      </c>
      <c r="N5" s="242">
        <f t="shared" ref="N5" si="98">AVERAGE(K40:K42)</f>
        <v>6.1922400000000008E-3</v>
      </c>
      <c r="O5" s="242">
        <f t="shared" ref="O5" si="99">AVERAGE(L40:L42)</f>
        <v>6.37869E-4</v>
      </c>
      <c r="P5" s="242">
        <f t="shared" ref="P5:Q5" si="100">AVERAGE(M40:M42)</f>
        <v>0.10196040000000001</v>
      </c>
      <c r="Q5" s="242">
        <f t="shared" si="100"/>
        <v>0.101455</v>
      </c>
      <c r="R5" s="242">
        <f t="shared" ref="R5" si="101">AVERAGE(O40:O42)</f>
        <v>0.102404</v>
      </c>
      <c r="S5" s="242">
        <f t="shared" ref="S5" si="102">AVERAGE(P40:P42)</f>
        <v>2.5796833333333337E-3</v>
      </c>
      <c r="T5" s="242">
        <f t="shared" ref="T5:U5" si="103">AVERAGE(Q40:Q42)</f>
        <v>8.6318899999999999E-4</v>
      </c>
      <c r="U5" s="242">
        <f t="shared" si="103"/>
        <v>8.7140666666666667E-4</v>
      </c>
      <c r="V5" s="242">
        <f t="shared" ref="V5" si="104">AVERAGE(S40:S42)</f>
        <v>5.5091733333333332E-4</v>
      </c>
      <c r="W5" s="242">
        <f t="shared" ref="W5" si="105">AVERAGE(T40:T42)</f>
        <v>7.218563333333333E-3</v>
      </c>
      <c r="X5" s="246">
        <f t="shared" ref="X5" si="106">AVERAGE(U40:U42)</f>
        <v>2.4161066666666662E-3</v>
      </c>
      <c r="Y5" s="246">
        <f t="shared" ref="Y5" si="107">AVERAGE(V40:V42)</f>
        <v>4.8667500000000004E-3</v>
      </c>
      <c r="Z5" s="246">
        <f t="shared" ref="Z5" si="108">AVERAGE(W40:W42)</f>
        <v>4.2197800000000002E-3</v>
      </c>
      <c r="AA5" s="246">
        <f t="shared" ref="AA5" si="109">AVERAGE(X40:X42)</f>
        <v>1.6109833333333334E-2</v>
      </c>
      <c r="AB5" s="361">
        <f t="shared" ref="AB5" si="110">AVERAGE(Y40:Y42)</f>
        <v>3.9699066666666671E-2</v>
      </c>
      <c r="AC5" s="361">
        <f t="shared" ref="AC5" si="111">AVERAGE(Z40:Z42)</f>
        <v>8.4675633333333323E-3</v>
      </c>
      <c r="AD5" s="361">
        <f t="shared" ref="AD5" si="112">AVERAGE(AA40:AA42)</f>
        <v>2.5100633333333335E-3</v>
      </c>
      <c r="AE5" s="361" t="str">
        <f t="shared" si="72"/>
        <v>BK</v>
      </c>
      <c r="AF5" s="361" t="str">
        <f t="shared" si="40"/>
        <v>GT</v>
      </c>
      <c r="AG5" s="361" t="str">
        <f t="shared" si="41"/>
        <v>GT</v>
      </c>
      <c r="AH5" s="361" t="str">
        <f t="shared" si="42"/>
        <v>GT</v>
      </c>
      <c r="AI5" s="361" t="str">
        <f t="shared" si="43"/>
        <v>GT</v>
      </c>
      <c r="AJ5" s="361" t="str">
        <f t="shared" si="44"/>
        <v>KR</v>
      </c>
      <c r="AK5" s="361" t="str">
        <f t="shared" si="45"/>
        <v>KR</v>
      </c>
      <c r="AL5" s="361" t="str">
        <f t="shared" si="46"/>
        <v>KR</v>
      </c>
      <c r="AM5" s="361" t="str">
        <f t="shared" si="47"/>
        <v>GT</v>
      </c>
      <c r="AO5" s="361">
        <f t="shared" si="48"/>
        <v>8.0766784562824601</v>
      </c>
    </row>
    <row r="6" spans="1:41" x14ac:dyDescent="0.25">
      <c r="A6" s="40">
        <f>AVERAGE(A43:A45)</f>
        <v>9</v>
      </c>
      <c r="B6" s="42">
        <f t="shared" ref="B6" si="113">AVERAGE(B43:B45)</f>
        <v>3</v>
      </c>
      <c r="C6" s="42">
        <f t="shared" si="50"/>
        <v>243</v>
      </c>
      <c r="D6" s="111">
        <f t="shared" si="51"/>
        <v>882</v>
      </c>
      <c r="E6" s="112">
        <f t="shared" si="52"/>
        <v>162</v>
      </c>
      <c r="F6" s="242">
        <f t="shared" ref="F6:H6" si="114">AVERAGE(C43:C45)</f>
        <v>1.3161566666666667E-3</v>
      </c>
      <c r="G6" s="242">
        <f t="shared" si="114"/>
        <v>6.0144300000000001E-4</v>
      </c>
      <c r="H6" s="242">
        <f t="shared" si="114"/>
        <v>2.7776766666666665E-3</v>
      </c>
      <c r="I6" s="242">
        <f>AVERAGE(F43:F45)</f>
        <v>1.4770666666666665E-3</v>
      </c>
      <c r="J6" s="242">
        <f t="shared" ref="J6" si="115">AVERAGE(G43:G45)</f>
        <v>6.684056666666667E-4</v>
      </c>
      <c r="K6" s="242">
        <f t="shared" ref="K6" si="116">AVERAGE(H43:H45)</f>
        <v>2.6696333333333337E-4</v>
      </c>
      <c r="L6" s="242">
        <f t="shared" ref="L6:M6" si="117">AVERAGE(I43:I45)</f>
        <v>1.8692566666666667E-2</v>
      </c>
      <c r="M6" s="242">
        <f t="shared" si="117"/>
        <v>3.4515333333333333E-3</v>
      </c>
      <c r="N6" s="242">
        <f t="shared" ref="N6" si="118">AVERAGE(K43:K45)</f>
        <v>1.7656900000000001E-3</v>
      </c>
      <c r="O6" s="242">
        <f t="shared" ref="O6" si="119">AVERAGE(L43:L45)</f>
        <v>1.2020033333333333E-3</v>
      </c>
      <c r="P6" s="242">
        <f t="shared" ref="P6:Q6" si="120">AVERAGE(M43:M45)</f>
        <v>0.27430233333333337</v>
      </c>
      <c r="Q6" s="242">
        <f t="shared" si="120"/>
        <v>0.28587733333333332</v>
      </c>
      <c r="R6" s="242">
        <f t="shared" ref="R6" si="121">AVERAGE(O43:O45)</f>
        <v>0.27740599999999999</v>
      </c>
      <c r="S6" s="242">
        <f t="shared" ref="S6" si="122">AVERAGE(P43:P45)</f>
        <v>7.3245000000000003E-3</v>
      </c>
      <c r="T6" s="242">
        <f t="shared" ref="T6:U6" si="123">AVERAGE(Q43:Q45)</f>
        <v>1.9033933333333336E-3</v>
      </c>
      <c r="U6" s="242">
        <f t="shared" si="123"/>
        <v>4.9503699999999999E-3</v>
      </c>
      <c r="V6" s="242">
        <f t="shared" ref="V6" si="124">AVERAGE(S43:S45)</f>
        <v>4.0116666666666669E-3</v>
      </c>
      <c r="W6" s="242">
        <f t="shared" ref="W6" si="125">AVERAGE(T43:T45)</f>
        <v>1.9773733333333335E-2</v>
      </c>
      <c r="X6" s="246">
        <f t="shared" ref="X6" si="126">AVERAGE(U43:U45)</f>
        <v>5.5452633333333322E-3</v>
      </c>
      <c r="Y6" s="246">
        <f t="shared" ref="Y6" si="127">AVERAGE(V43:V45)</f>
        <v>1.28281E-2</v>
      </c>
      <c r="Z6" s="246">
        <f t="shared" ref="Z6" si="128">AVERAGE(W43:W45)</f>
        <v>1.10721E-2</v>
      </c>
      <c r="AA6" s="246">
        <f t="shared" ref="AA6" si="129">AVERAGE(X43:X45)</f>
        <v>3.1885166666666666E-2</v>
      </c>
      <c r="AB6" s="361">
        <f t="shared" ref="AB6" si="130">AVERAGE(Y43:Y45)</f>
        <v>0.11644333333333333</v>
      </c>
      <c r="AC6" s="361">
        <f t="shared" ref="AC6" si="131">AVERAGE(Z43:Z45)</f>
        <v>1.9826866666666668E-2</v>
      </c>
      <c r="AD6" s="361">
        <f t="shared" ref="AD6" si="132">AVERAGE(AA43:AA45)</f>
        <v>5.5351766666666665E-3</v>
      </c>
      <c r="AE6" s="361" t="str">
        <f t="shared" si="72"/>
        <v>BK</v>
      </c>
      <c r="AF6" s="361" t="str">
        <f t="shared" si="40"/>
        <v>GT</v>
      </c>
      <c r="AG6" s="361" t="str">
        <f t="shared" si="41"/>
        <v>GT</v>
      </c>
      <c r="AH6" s="361" t="str">
        <f t="shared" si="42"/>
        <v>GT</v>
      </c>
      <c r="AI6" s="361" t="str">
        <f t="shared" si="43"/>
        <v>GT</v>
      </c>
      <c r="AJ6" s="361" t="str">
        <f t="shared" si="44"/>
        <v>KR</v>
      </c>
      <c r="AK6" s="361" t="str">
        <f t="shared" si="45"/>
        <v>GT</v>
      </c>
      <c r="AL6" s="361" t="str">
        <f t="shared" si="46"/>
        <v>GT</v>
      </c>
      <c r="AM6" s="361" t="str">
        <f t="shared" si="47"/>
        <v>GT</v>
      </c>
      <c r="AO6" s="361">
        <f t="shared" si="48"/>
        <v>9.8206536396400796</v>
      </c>
    </row>
    <row r="7" spans="1:41" x14ac:dyDescent="0.25">
      <c r="A7" s="40">
        <f>AVERAGE(A46:A48)</f>
        <v>12</v>
      </c>
      <c r="B7" s="42">
        <f t="shared" ref="B7" si="133">AVERAGE(B46:B48)</f>
        <v>3</v>
      </c>
      <c r="C7" s="42">
        <f t="shared" si="50"/>
        <v>432</v>
      </c>
      <c r="D7" s="111">
        <f t="shared" si="51"/>
        <v>1608</v>
      </c>
      <c r="E7" s="112">
        <f t="shared" si="52"/>
        <v>288</v>
      </c>
      <c r="F7" s="242">
        <f t="shared" ref="F7:H7" si="134">AVERAGE(C46:C48)</f>
        <v>4.1852299999999999E-3</v>
      </c>
      <c r="G7" s="242">
        <f t="shared" si="134"/>
        <v>1.4408666666666668E-3</v>
      </c>
      <c r="H7" s="242">
        <f t="shared" si="134"/>
        <v>9.2276433333333321E-3</v>
      </c>
      <c r="I7" s="242">
        <f>AVERAGE(F46:F48)</f>
        <v>5.0913900000000003E-3</v>
      </c>
      <c r="J7" s="242">
        <f t="shared" ref="J7" si="135">AVERAGE(G46:G48)</f>
        <v>1.5793433333333334E-3</v>
      </c>
      <c r="K7" s="242">
        <f t="shared" ref="K7" si="136">AVERAGE(H46:H48)</f>
        <v>5.4747499999999996E-4</v>
      </c>
      <c r="L7" s="242">
        <f t="shared" ref="L7:M7" si="137">AVERAGE(I46:I48)</f>
        <v>5.4880833333333344E-2</v>
      </c>
      <c r="M7" s="242">
        <f t="shared" si="137"/>
        <v>1.0111966666666666E-2</v>
      </c>
      <c r="N7" s="242">
        <f t="shared" ref="N7" si="138">AVERAGE(K46:K48)</f>
        <v>3.6449833333333337E-3</v>
      </c>
      <c r="O7" s="242">
        <f t="shared" ref="O7" si="139">AVERAGE(L46:L48)</f>
        <v>2.5458099999999999E-3</v>
      </c>
      <c r="P7" s="242">
        <f t="shared" ref="P7:Q7" si="140">AVERAGE(M46:M48)</f>
        <v>0.9369816666666666</v>
      </c>
      <c r="Q7" s="242">
        <f t="shared" si="140"/>
        <v>1.00962</v>
      </c>
      <c r="R7" s="242">
        <f t="shared" ref="R7" si="141">AVERAGE(O46:O48)</f>
        <v>0.96582066666666666</v>
      </c>
      <c r="S7" s="242">
        <f t="shared" ref="S7" si="142">AVERAGE(P46:P48)</f>
        <v>2.4196833333333334E-2</v>
      </c>
      <c r="T7" s="242">
        <f t="shared" ref="T7:U7" si="143">AVERAGE(Q46:Q48)</f>
        <v>5.6264399999999999E-3</v>
      </c>
      <c r="U7" s="242">
        <f t="shared" si="143"/>
        <v>1.5484133333333332E-2</v>
      </c>
      <c r="V7" s="242">
        <f t="shared" ref="V7" si="144">AVERAGE(S46:S48)</f>
        <v>1.2442333333333333E-2</v>
      </c>
      <c r="W7" s="242">
        <f t="shared" ref="W7" si="145">AVERAGE(T46:T48)</f>
        <v>6.5377599999999994E-2</v>
      </c>
      <c r="X7" s="246">
        <f t="shared" ref="X7" si="146">AVERAGE(U46:U48)</f>
        <v>1.7499566666666664E-2</v>
      </c>
      <c r="Y7" s="246">
        <f t="shared" ref="Y7" si="147">AVERAGE(V46:V48)</f>
        <v>4.2627733333333334E-2</v>
      </c>
      <c r="Z7" s="246">
        <f t="shared" ref="Z7" si="148">AVERAGE(W46:W48)</f>
        <v>3.6097033333333334E-2</v>
      </c>
      <c r="AA7" s="246">
        <f t="shared" ref="AA7" si="149">AVERAGE(X46:X48)</f>
        <v>8.1808900000000004E-2</v>
      </c>
      <c r="AB7" s="361">
        <f t="shared" ref="AB7" si="150">AVERAGE(Y46:Y48)</f>
        <v>0.36323633333333333</v>
      </c>
      <c r="AC7" s="361">
        <f t="shared" ref="AC7" si="151">AVERAGE(Z46:Z48)</f>
        <v>4.357713333333333E-2</v>
      </c>
      <c r="AD7" s="361">
        <f t="shared" ref="AD7" si="152">AVERAGE(AA46:AA48)</f>
        <v>1.1036600000000001E-2</v>
      </c>
      <c r="AE7" s="361" t="str">
        <f t="shared" si="72"/>
        <v>BK</v>
      </c>
      <c r="AF7" s="361" t="str">
        <f t="shared" si="40"/>
        <v>GT</v>
      </c>
      <c r="AG7" s="361" t="str">
        <f t="shared" si="41"/>
        <v>GT</v>
      </c>
      <c r="AH7" s="361" t="str">
        <f t="shared" si="42"/>
        <v>GT</v>
      </c>
      <c r="AI7" s="361" t="str">
        <f t="shared" si="43"/>
        <v>GT</v>
      </c>
      <c r="AJ7" s="361" t="str">
        <f t="shared" si="44"/>
        <v>KR</v>
      </c>
      <c r="AK7" s="361" t="str">
        <f t="shared" si="45"/>
        <v>GT</v>
      </c>
      <c r="AL7" s="361" t="str">
        <f t="shared" si="46"/>
        <v>GT</v>
      </c>
      <c r="AM7" s="361" t="str">
        <f t="shared" si="47"/>
        <v>GT</v>
      </c>
      <c r="AO7" s="361">
        <f t="shared" si="48"/>
        <v>9.7540955441332962</v>
      </c>
    </row>
    <row r="8" spans="1:41" x14ac:dyDescent="0.25">
      <c r="A8" s="40">
        <f>AVERAGE(A49:A51)</f>
        <v>16</v>
      </c>
      <c r="B8" s="42">
        <f t="shared" ref="B8" si="153">AVERAGE(B49:B51)</f>
        <v>4</v>
      </c>
      <c r="C8" s="42">
        <f t="shared" si="50"/>
        <v>1024</v>
      </c>
      <c r="D8" s="111">
        <f t="shared" si="51"/>
        <v>3888</v>
      </c>
      <c r="E8" s="112">
        <f t="shared" si="52"/>
        <v>768</v>
      </c>
      <c r="F8" s="242">
        <f t="shared" ref="F8:H8" si="154">AVERAGE(C49:C51)</f>
        <v>3.1191966666666668E-2</v>
      </c>
      <c r="G8" s="242">
        <f t="shared" si="154"/>
        <v>6.5360299999999991E-3</v>
      </c>
      <c r="H8" s="242">
        <f t="shared" si="154"/>
        <v>5.6178766666666664E-2</v>
      </c>
      <c r="I8" s="242">
        <f>AVERAGE(F49:F51)</f>
        <v>3.5166766666666661E-2</v>
      </c>
      <c r="J8" s="242">
        <f t="shared" ref="J8" si="155">AVERAGE(G49:G51)</f>
        <v>8.9072666666666668E-3</v>
      </c>
      <c r="K8" s="242">
        <f t="shared" ref="K8" si="156">AVERAGE(H49:H51)</f>
        <v>2.0930633333333336E-3</v>
      </c>
      <c r="L8" s="242">
        <f t="shared" ref="L8:M8" si="157">AVERAGE(I49:I51)</f>
        <v>0.35153400000000001</v>
      </c>
      <c r="M8" s="242">
        <f t="shared" si="157"/>
        <v>5.9864533333333338E-2</v>
      </c>
      <c r="N8" s="242">
        <f t="shared" ref="N8" si="158">AVERAGE(K49:K51)</f>
        <v>1.4012366666666666E-2</v>
      </c>
      <c r="O8" s="242">
        <f t="shared" ref="O8" si="159">AVERAGE(L49:L51)</f>
        <v>8.2843066666666663E-3</v>
      </c>
      <c r="P8" s="242">
        <f t="shared" ref="P8:Q8" si="160">AVERAGE(M49:M51)</f>
        <v>5.5750766666666669</v>
      </c>
      <c r="Q8" s="242">
        <f t="shared" si="160"/>
        <v>6.3663566666666673</v>
      </c>
      <c r="R8" s="242">
        <f t="shared" ref="R8" si="161">AVERAGE(O49:O51)</f>
        <v>5.6563633333333323</v>
      </c>
      <c r="S8" s="242">
        <f t="shared" ref="S8" si="162">AVERAGE(P49:P51)</f>
        <v>0.19712566666666667</v>
      </c>
      <c r="T8" s="242">
        <f t="shared" ref="T8:U8" si="163">AVERAGE(Q49:Q51)</f>
        <v>3.6906366666666669E-2</v>
      </c>
      <c r="U8" s="242">
        <f t="shared" si="163"/>
        <v>7.888613333333333E-2</v>
      </c>
      <c r="V8" s="242">
        <f t="shared" ref="V8" si="164">AVERAGE(S49:S51)</f>
        <v>5.5324933333333326E-2</v>
      </c>
      <c r="W8" s="242">
        <f t="shared" ref="W8" si="165">AVERAGE(T49:T51)</f>
        <v>0.52589600000000003</v>
      </c>
      <c r="X8" s="246">
        <f t="shared" ref="X8" si="166">AVERAGE(U49:U51)</f>
        <v>0.11265700000000001</v>
      </c>
      <c r="Y8" s="246">
        <f t="shared" ref="Y8" si="167">AVERAGE(V49:V51)</f>
        <v>0.23222500000000001</v>
      </c>
      <c r="Z8" s="246">
        <f t="shared" ref="Z8" si="168">AVERAGE(W49:W51)</f>
        <v>1.7925533333333337E-2</v>
      </c>
      <c r="AA8" s="246">
        <f t="shared" ref="AA8" si="169">AVERAGE(X49:X51)</f>
        <v>0.34386333333333335</v>
      </c>
      <c r="AB8" s="361">
        <f t="shared" ref="AB8" si="170">AVERAGE(Y49:Y51)</f>
        <v>2.4961000000000002</v>
      </c>
      <c r="AC8" s="361">
        <f t="shared" ref="AC8" si="171">AVERAGE(Z49:Z51)</f>
        <v>0.13799366666666665</v>
      </c>
      <c r="AD8" s="361">
        <f t="shared" ref="AD8" si="172">AVERAGE(AA49:AA51)</f>
        <v>5.7066600000000002E-2</v>
      </c>
      <c r="AE8" s="361" t="str">
        <f t="shared" si="72"/>
        <v>BK</v>
      </c>
      <c r="AF8" s="361" t="str">
        <f t="shared" si="40"/>
        <v>GT</v>
      </c>
      <c r="AG8" s="361" t="str">
        <f t="shared" si="41"/>
        <v>GT</v>
      </c>
      <c r="AH8" s="361" t="str">
        <f t="shared" si="42"/>
        <v>GT</v>
      </c>
      <c r="AI8" s="361" t="str">
        <f t="shared" si="43"/>
        <v>GT</v>
      </c>
      <c r="AJ8" s="361" t="str">
        <f t="shared" si="44"/>
        <v>KR</v>
      </c>
      <c r="AK8" s="361" t="str">
        <f t="shared" si="45"/>
        <v>GT</v>
      </c>
      <c r="AL8" s="361" t="str">
        <f t="shared" si="46"/>
        <v>GT</v>
      </c>
      <c r="AM8" s="361" t="str">
        <f t="shared" si="47"/>
        <v>GT</v>
      </c>
      <c r="AO8" s="361">
        <f t="shared" si="48"/>
        <v>9.5250232344735455</v>
      </c>
    </row>
    <row r="9" spans="1:41" x14ac:dyDescent="0.25">
      <c r="A9" s="40">
        <f>AVERAGE(A52:A54)</f>
        <v>21</v>
      </c>
      <c r="B9" s="42">
        <f t="shared" ref="B9" si="173">AVERAGE(B52:B54)</f>
        <v>5</v>
      </c>
      <c r="C9" s="42">
        <f t="shared" si="50"/>
        <v>2205</v>
      </c>
      <c r="D9" s="111">
        <f t="shared" si="51"/>
        <v>8484</v>
      </c>
      <c r="E9" s="112">
        <f t="shared" si="52"/>
        <v>1764</v>
      </c>
      <c r="F9" s="242">
        <f t="shared" ref="F9:H9" si="174">AVERAGE(C52:C54)</f>
        <v>0.17699633333333334</v>
      </c>
      <c r="G9" s="242">
        <f t="shared" si="174"/>
        <v>2.2350033333333335E-2</v>
      </c>
      <c r="H9" s="242">
        <f t="shared" si="174"/>
        <v>0.34771066666666667</v>
      </c>
      <c r="I9" s="242">
        <f>AVERAGE(F52:F54)</f>
        <v>0.19947200000000001</v>
      </c>
      <c r="J9" s="242">
        <f t="shared" ref="J9" si="175">AVERAGE(G52:G54)</f>
        <v>2.8437500000000001E-2</v>
      </c>
      <c r="K9" s="242">
        <f t="shared" ref="K9" si="176">AVERAGE(H52:H54)</f>
        <v>7.6443266666666662E-3</v>
      </c>
      <c r="L9" s="242">
        <f t="shared" ref="L9:M9" si="177">AVERAGE(I52:I54)</f>
        <v>1.8239233333333333</v>
      </c>
      <c r="M9" s="242">
        <f t="shared" si="177"/>
        <v>0.29572700000000002</v>
      </c>
      <c r="N9" s="242">
        <f t="shared" ref="N9" si="178">AVERAGE(K52:K54)</f>
        <v>3.2288000000000004E-2</v>
      </c>
      <c r="O9" s="242">
        <f t="shared" ref="O9" si="179">AVERAGE(L52:L54)</f>
        <v>2.5236566666666665E-2</v>
      </c>
      <c r="P9" s="242">
        <f t="shared" ref="P9:Q9" si="180">AVERAGE(M52:M54)</f>
        <v>151.38533333333334</v>
      </c>
      <c r="Q9" s="242" t="e">
        <f t="shared" si="180"/>
        <v>#DIV/0!</v>
      </c>
      <c r="R9" s="242">
        <f t="shared" ref="R9" si="181">AVERAGE(O52:O54)</f>
        <v>172.75833333333333</v>
      </c>
      <c r="S9" s="242">
        <f t="shared" ref="S9" si="182">AVERAGE(P52:P54)</f>
        <v>1.2300700000000002</v>
      </c>
      <c r="T9" s="242">
        <f t="shared" ref="T9:U9" si="183">AVERAGE(Q52:Q54)</f>
        <v>0.18141133333333334</v>
      </c>
      <c r="U9" s="242">
        <f t="shared" si="183"/>
        <v>0.36570033333333329</v>
      </c>
      <c r="V9" s="242">
        <f t="shared" ref="V9" si="184">AVERAGE(S52:S54)</f>
        <v>0.23030533333333333</v>
      </c>
      <c r="W9" s="242">
        <f t="shared" ref="W9" si="185">AVERAGE(T52:T54)</f>
        <v>2.7250300000000003</v>
      </c>
      <c r="X9" s="246">
        <f t="shared" ref="X9" si="186">AVERAGE(U52:U54)</f>
        <v>0.58376366666666668</v>
      </c>
      <c r="Y9" s="246">
        <f t="shared" ref="Y9" si="187">AVERAGE(V52:V54)</f>
        <v>1.0531733333333335</v>
      </c>
      <c r="Z9" s="246">
        <f t="shared" ref="Z9" si="188">AVERAGE(W52:W54)</f>
        <v>0.71424333333333345</v>
      </c>
      <c r="AA9" s="246">
        <f t="shared" ref="AA9" si="189">AVERAGE(X52:X54)</f>
        <v>1.1531633333333333</v>
      </c>
      <c r="AB9" s="361">
        <f t="shared" ref="AB9" si="190">AVERAGE(Y52:Y54)</f>
        <v>11.803366666666667</v>
      </c>
      <c r="AC9" s="361">
        <f t="shared" ref="AC9" si="191">AVERAGE(Z52:Z54)</f>
        <v>0.5167533333333334</v>
      </c>
      <c r="AD9" s="361">
        <f t="shared" ref="AD9" si="192">AVERAGE(AA52:AA54)</f>
        <v>0.24216633333333334</v>
      </c>
      <c r="AE9" s="361" t="str">
        <f t="shared" si="72"/>
        <v>BK</v>
      </c>
      <c r="AF9" s="361" t="str">
        <f t="shared" si="40"/>
        <v>GT</v>
      </c>
      <c r="AG9" s="361" t="e">
        <f t="shared" si="41"/>
        <v>#DIV/0!</v>
      </c>
      <c r="AH9" s="361" t="str">
        <f t="shared" si="42"/>
        <v>GT</v>
      </c>
      <c r="AI9" s="361" t="str">
        <f t="shared" si="43"/>
        <v>GT</v>
      </c>
      <c r="AJ9" s="361" t="str">
        <f t="shared" si="44"/>
        <v>KR</v>
      </c>
      <c r="AK9" s="361" t="str">
        <f t="shared" si="45"/>
        <v>GT</v>
      </c>
      <c r="AL9" s="361" t="str">
        <f t="shared" si="46"/>
        <v>GT</v>
      </c>
      <c r="AM9" s="361" t="str">
        <f t="shared" si="47"/>
        <v>GT</v>
      </c>
      <c r="AO9" s="361">
        <f t="shared" si="48"/>
        <v>10.054076004071778</v>
      </c>
    </row>
    <row r="10" spans="1:41" x14ac:dyDescent="0.25">
      <c r="A10" s="40">
        <f>AVERAGE(A55:A57)</f>
        <v>28</v>
      </c>
      <c r="B10" s="42">
        <f t="shared" ref="B10" si="193">AVERAGE(B55:B57)</f>
        <v>5</v>
      </c>
      <c r="C10" s="42">
        <f t="shared" si="50"/>
        <v>3920</v>
      </c>
      <c r="D10" s="111">
        <f t="shared" si="51"/>
        <v>15232</v>
      </c>
      <c r="E10" s="112">
        <f t="shared" si="52"/>
        <v>3136</v>
      </c>
      <c r="F10" s="242">
        <f t="shared" ref="F10:H10" si="194">AVERAGE(C55:C57)</f>
        <v>0.61142200000000002</v>
      </c>
      <c r="G10" s="242">
        <f t="shared" si="194"/>
        <v>6.6030699999999998E-2</v>
      </c>
      <c r="H10" s="242">
        <f t="shared" si="194"/>
        <v>0.236927</v>
      </c>
      <c r="I10" s="242">
        <f>AVERAGE(F55:F57)</f>
        <v>0.70295833333333346</v>
      </c>
      <c r="J10" s="242">
        <f t="shared" ref="J10" si="195">AVERAGE(G55:G57)</f>
        <v>8.4576833333333337E-2</v>
      </c>
      <c r="K10" s="242">
        <f t="shared" ref="K10" si="196">AVERAGE(H55:H57)</f>
        <v>1.7937866666666667E-2</v>
      </c>
      <c r="L10" s="242">
        <f t="shared" ref="L10:M10" si="197">AVERAGE(I55:I57)</f>
        <v>1.4308000000000003</v>
      </c>
      <c r="M10" s="242">
        <f t="shared" si="197"/>
        <v>0.96390500000000001</v>
      </c>
      <c r="N10" s="242">
        <f t="shared" ref="N10" si="198">AVERAGE(K55:K57)</f>
        <v>9.5217433333333337E-2</v>
      </c>
      <c r="O10" s="242">
        <f t="shared" ref="O10" si="199">AVERAGE(L55:L57)</f>
        <v>5.6017433333333339E-2</v>
      </c>
      <c r="P10" s="242" t="e">
        <f t="shared" ref="P10:Q10" si="200">AVERAGE(M55:M57)</f>
        <v>#DIV/0!</v>
      </c>
      <c r="Q10" s="242" t="e">
        <f t="shared" si="200"/>
        <v>#DIV/0!</v>
      </c>
      <c r="R10" s="242" t="e">
        <f t="shared" ref="R10" si="201">AVERAGE(O55:O57)</f>
        <v>#DIV/0!</v>
      </c>
      <c r="S10" s="242">
        <f t="shared" ref="S10" si="202">AVERAGE(P55:P57)</f>
        <v>0.78713966666666657</v>
      </c>
      <c r="T10" s="242">
        <f t="shared" ref="T10:U10" si="203">AVERAGE(Q55:Q57)</f>
        <v>0.60583066666666674</v>
      </c>
      <c r="U10" s="242">
        <f t="shared" si="203"/>
        <v>1.2600499999999999</v>
      </c>
      <c r="V10" s="242">
        <f t="shared" ref="V10" si="204">AVERAGE(S55:S57)</f>
        <v>0.79410900000000006</v>
      </c>
      <c r="W10" s="242">
        <f t="shared" ref="W10" si="205">AVERAGE(T55:T57)</f>
        <v>2.3529100000000001</v>
      </c>
      <c r="X10" s="246">
        <f t="shared" ref="X10" si="206">AVERAGE(U55:U57)</f>
        <v>1.9450433333333335</v>
      </c>
      <c r="Y10" s="246">
        <f t="shared" ref="Y10" si="207">AVERAGE(V55:V57)</f>
        <v>3.6635433333333332</v>
      </c>
      <c r="Z10" s="246">
        <f t="shared" ref="Z10" si="208">AVERAGE(W55:W57)</f>
        <v>0.13264066666666666</v>
      </c>
      <c r="AA10" s="246">
        <f t="shared" ref="AA10" si="209">AVERAGE(X55:X57)</f>
        <v>2.8574600000000001</v>
      </c>
      <c r="AB10" s="361">
        <f t="shared" ref="AB10" si="210">AVERAGE(Y55:Y57)</f>
        <v>41.746366666666667</v>
      </c>
      <c r="AC10" s="361">
        <f t="shared" ref="AC10" si="211">AVERAGE(Z55:Z57)</f>
        <v>0.96684200000000009</v>
      </c>
      <c r="AD10" s="361">
        <f t="shared" ref="AD10" si="212">AVERAGE(AA55:AA57)</f>
        <v>0.62938700000000003</v>
      </c>
      <c r="AE10" s="361" t="str">
        <f t="shared" si="72"/>
        <v>BK</v>
      </c>
      <c r="AF10" s="361" t="e">
        <f t="shared" si="40"/>
        <v>#DIV/0!</v>
      </c>
      <c r="AG10" s="361" t="e">
        <f t="shared" si="41"/>
        <v>#DIV/0!</v>
      </c>
      <c r="AH10" s="361" t="e">
        <f t="shared" si="42"/>
        <v>#DIV/0!</v>
      </c>
      <c r="AI10" s="361" t="str">
        <f t="shared" si="43"/>
        <v>GT</v>
      </c>
      <c r="AJ10" s="361" t="str">
        <f t="shared" si="44"/>
        <v>KR</v>
      </c>
      <c r="AK10" s="361" t="str">
        <f t="shared" si="45"/>
        <v>GT</v>
      </c>
      <c r="AL10" s="361" t="str">
        <f t="shared" si="46"/>
        <v>GT</v>
      </c>
      <c r="AM10" s="361" t="str">
        <f t="shared" si="47"/>
        <v>GT</v>
      </c>
      <c r="AO10" s="361">
        <f t="shared" si="48"/>
        <v>2.3617160350637034</v>
      </c>
    </row>
    <row r="11" spans="1:41" x14ac:dyDescent="0.25">
      <c r="A11" s="40">
        <f>AVERAGE(A58:A60)</f>
        <v>37</v>
      </c>
      <c r="B11" s="42">
        <f t="shared" ref="B11" si="213">AVERAGE(B58:B60)</f>
        <v>6</v>
      </c>
      <c r="C11" s="42">
        <f t="shared" si="50"/>
        <v>8214</v>
      </c>
      <c r="D11" s="111">
        <f t="shared" si="51"/>
        <v>32153</v>
      </c>
      <c r="E11" s="112">
        <f t="shared" si="52"/>
        <v>6845</v>
      </c>
      <c r="F11" s="242">
        <f t="shared" ref="F11:H11" si="214">AVERAGE(C58:C60)</f>
        <v>3.0146066666666669</v>
      </c>
      <c r="G11" s="242">
        <f t="shared" si="214"/>
        <v>0.21552766666666667</v>
      </c>
      <c r="H11" s="242">
        <f t="shared" si="214"/>
        <v>1.7457099999999999</v>
      </c>
      <c r="I11" s="242">
        <f>AVERAGE(F58:F60)</f>
        <v>3.5860099999999999</v>
      </c>
      <c r="J11" s="242">
        <f t="shared" ref="J11" si="215">AVERAGE(G58:G60)</f>
        <v>0.26092766666666667</v>
      </c>
      <c r="K11" s="242">
        <f t="shared" ref="K11" si="216">AVERAGE(H58:H60)</f>
        <v>5.8765600000000001E-2</v>
      </c>
      <c r="L11" s="242">
        <f t="shared" ref="L11:M11" si="217">AVERAGE(I58:I60)</f>
        <v>10.433033333333334</v>
      </c>
      <c r="M11" s="242">
        <f t="shared" si="217"/>
        <v>4.6178300000000005</v>
      </c>
      <c r="N11" s="242">
        <f t="shared" ref="N11" si="218">AVERAGE(K58:K60)</f>
        <v>0.27925833333333333</v>
      </c>
      <c r="O11" s="242">
        <f t="shared" ref="O11" si="219">AVERAGE(L58:L60)</f>
        <v>0.17604166666666665</v>
      </c>
      <c r="P11" s="242" t="e">
        <f t="shared" ref="P11:Q11" si="220">AVERAGE(M58:M60)</f>
        <v>#DIV/0!</v>
      </c>
      <c r="Q11" s="242" t="e">
        <f t="shared" si="220"/>
        <v>#DIV/0!</v>
      </c>
      <c r="R11" s="242" t="e">
        <f t="shared" ref="R11" si="221">AVERAGE(O58:O60)</f>
        <v>#DIV/0!</v>
      </c>
      <c r="S11" s="242">
        <f t="shared" ref="S11" si="222">AVERAGE(P58:P60)</f>
        <v>6.5996199999999989</v>
      </c>
      <c r="T11" s="242">
        <f t="shared" ref="T11:U11" si="223">AVERAGE(Q58:Q60)</f>
        <v>2.9106400000000003</v>
      </c>
      <c r="U11" s="242">
        <f t="shared" si="223"/>
        <v>5.3123966666666673</v>
      </c>
      <c r="V11" s="242">
        <f t="shared" ref="V11" si="224">AVERAGE(S58:S60)</f>
        <v>2.9304733333333335</v>
      </c>
      <c r="W11" s="242">
        <f t="shared" ref="W11" si="225">AVERAGE(T58:T60)</f>
        <v>15.724699999999999</v>
      </c>
      <c r="X11" s="246">
        <f t="shared" ref="X11" si="226">AVERAGE(U58:U60)</f>
        <v>9.4608633333333341</v>
      </c>
      <c r="Y11" s="246">
        <f t="shared" ref="Y11" si="227">AVERAGE(V58:V60)</f>
        <v>15.963566666666665</v>
      </c>
      <c r="Z11" s="246">
        <f t="shared" ref="Z11" si="228">AVERAGE(W58:W60)</f>
        <v>9.1124166666666664</v>
      </c>
      <c r="AA11" s="246">
        <f t="shared" ref="AA11" si="229">AVERAGE(X58:X60)</f>
        <v>8.0682333333333336</v>
      </c>
      <c r="AB11" s="361" t="e">
        <f t="shared" ref="AB11" si="230">AVERAGE(Y58:Y60)</f>
        <v>#DIV/0!</v>
      </c>
      <c r="AC11" s="361">
        <f t="shared" ref="AC11" si="231">AVERAGE(Z58:Z60)</f>
        <v>2.7856199999999998</v>
      </c>
      <c r="AD11" s="361">
        <f t="shared" ref="AD11" si="232">AVERAGE(AA58:AA60)</f>
        <v>3.2757499999999999</v>
      </c>
      <c r="AE11" s="361" t="str">
        <f>IF(AC11/AD11&lt;1,"GT","BK")</f>
        <v>GT</v>
      </c>
      <c r="AF11" s="361" t="e">
        <f t="shared" si="40"/>
        <v>#DIV/0!</v>
      </c>
      <c r="AG11" s="361" t="e">
        <f t="shared" si="41"/>
        <v>#DIV/0!</v>
      </c>
      <c r="AH11" s="361" t="e">
        <f t="shared" si="42"/>
        <v>#DIV/0!</v>
      </c>
      <c r="AI11" s="361" t="str">
        <f t="shared" si="43"/>
        <v>GT</v>
      </c>
      <c r="AJ11" s="361" t="str">
        <f t="shared" si="44"/>
        <v>KR</v>
      </c>
      <c r="AK11" s="361" t="str">
        <f t="shared" si="45"/>
        <v>GT</v>
      </c>
      <c r="AL11" s="361" t="str">
        <f t="shared" si="46"/>
        <v>GT</v>
      </c>
      <c r="AM11" s="361" t="str">
        <f t="shared" si="47"/>
        <v>GT</v>
      </c>
      <c r="AO11" s="361">
        <f t="shared" si="48"/>
        <v>3.584446490577101</v>
      </c>
    </row>
    <row r="12" spans="1:41" x14ac:dyDescent="0.25">
      <c r="A12" s="40">
        <f>AVERAGE(A61:A63)</f>
        <v>49</v>
      </c>
      <c r="B12" s="42">
        <f t="shared" ref="B12" si="233">AVERAGE(B61:B63)</f>
        <v>7</v>
      </c>
      <c r="C12" s="42">
        <f t="shared" si="50"/>
        <v>16807</v>
      </c>
      <c r="D12" s="111">
        <f t="shared" si="51"/>
        <v>66150</v>
      </c>
      <c r="E12" s="112">
        <f t="shared" si="52"/>
        <v>14406</v>
      </c>
      <c r="F12" s="242">
        <f t="shared" ref="F12:H12" si="234">AVERAGE(C61:C63)</f>
        <v>14.278700000000001</v>
      </c>
      <c r="G12" s="242">
        <f t="shared" si="234"/>
        <v>0.6401376666666666</v>
      </c>
      <c r="H12" s="242">
        <f t="shared" si="234"/>
        <v>29.332033333333332</v>
      </c>
      <c r="I12" s="242">
        <f>AVERAGE(F61:F63)</f>
        <v>17.215766666666667</v>
      </c>
      <c r="J12" s="242">
        <f t="shared" ref="J12" si="235">AVERAGE(G61:G63)</f>
        <v>0.8689110000000001</v>
      </c>
      <c r="K12" s="242">
        <f t="shared" ref="K12" si="236">AVERAGE(H61:H63)</f>
        <v>0.19188300000000003</v>
      </c>
      <c r="L12" s="242">
        <f t="shared" ref="L12:M12" si="237">AVERAGE(I61:I63)</f>
        <v>127.97066666666666</v>
      </c>
      <c r="M12" s="242">
        <f t="shared" si="237"/>
        <v>22.477566666666664</v>
      </c>
      <c r="N12" s="242">
        <f t="shared" ref="N12" si="238">AVERAGE(K61:K63)</f>
        <v>0.67230833333333317</v>
      </c>
      <c r="O12" s="242">
        <f t="shared" ref="O12" si="239">AVERAGE(L61:L63)</f>
        <v>0.56721100000000002</v>
      </c>
      <c r="P12" s="242" t="e">
        <f t="shared" ref="P12:Q12" si="240">AVERAGE(M61:M63)</f>
        <v>#DIV/0!</v>
      </c>
      <c r="Q12" s="242" t="e">
        <f t="shared" si="240"/>
        <v>#DIV/0!</v>
      </c>
      <c r="R12" s="242" t="e">
        <f t="shared" ref="R12" si="241">AVERAGE(O61:O63)</f>
        <v>#DIV/0!</v>
      </c>
      <c r="S12" s="242">
        <f t="shared" ref="S12" si="242">AVERAGE(P61:P63)</f>
        <v>168.58899999999997</v>
      </c>
      <c r="T12" s="242">
        <f t="shared" ref="T12:U12" si="243">AVERAGE(Q61:Q63)</f>
        <v>14.7904</v>
      </c>
      <c r="U12" s="242">
        <f t="shared" si="243"/>
        <v>22.631233333333338</v>
      </c>
      <c r="V12" s="242">
        <f t="shared" ref="V12" si="244">AVERAGE(S61:S63)</f>
        <v>10.189233333333332</v>
      </c>
      <c r="W12" s="242" t="e">
        <f t="shared" ref="W12" si="245">AVERAGE(T61:T63)</f>
        <v>#DIV/0!</v>
      </c>
      <c r="X12" s="246">
        <f t="shared" ref="X12" si="246">AVERAGE(U61:U63)</f>
        <v>49.425466666666672</v>
      </c>
      <c r="Y12" s="246">
        <f t="shared" ref="Y12" si="247">AVERAGE(V61:V63)</f>
        <v>72.624600000000001</v>
      </c>
      <c r="Z12" s="246">
        <f t="shared" ref="Z12" si="248">AVERAGE(W61:W63)</f>
        <v>36.276833333333336</v>
      </c>
      <c r="AA12" s="246">
        <f t="shared" ref="AA12" si="249">AVERAGE(X61:X63)</f>
        <v>30.1861</v>
      </c>
      <c r="AB12" s="361" t="e">
        <f t="shared" ref="AB12" si="250">AVERAGE(Y61:Y63)</f>
        <v>#DIV/0!</v>
      </c>
      <c r="AC12" s="361">
        <f t="shared" ref="AC12" si="251">AVERAGE(Z61:Z63)</f>
        <v>10.305833333333334</v>
      </c>
      <c r="AD12" s="361">
        <f t="shared" ref="AD12" si="252">AVERAGE(AA61:AA63)</f>
        <v>14.249133333333333</v>
      </c>
      <c r="AE12" s="361" t="str">
        <f t="shared" si="72"/>
        <v>GT</v>
      </c>
      <c r="AF12" s="361" t="e">
        <f t="shared" si="40"/>
        <v>#DIV/0!</v>
      </c>
      <c r="AG12" s="361" t="e">
        <f t="shared" si="41"/>
        <v>#DIV/0!</v>
      </c>
      <c r="AH12" s="361" t="e">
        <f t="shared" si="42"/>
        <v>#DIV/0!</v>
      </c>
      <c r="AI12" s="361" t="str">
        <f t="shared" si="43"/>
        <v>GT</v>
      </c>
      <c r="AJ12" s="361" t="str">
        <f t="shared" si="44"/>
        <v>KR</v>
      </c>
      <c r="AK12" s="361" t="str">
        <f t="shared" si="45"/>
        <v>GT</v>
      </c>
      <c r="AL12" s="361" t="str">
        <f t="shared" si="46"/>
        <v>GT</v>
      </c>
      <c r="AM12" s="361" t="e">
        <f t="shared" si="47"/>
        <v>#DIV/0!</v>
      </c>
      <c r="AO12" s="361">
        <f t="shared" si="48"/>
        <v>8.6522789557190247</v>
      </c>
    </row>
    <row r="13" spans="1:41" x14ac:dyDescent="0.25">
      <c r="A13" s="40">
        <f>AVERAGE(A64:A66)</f>
        <v>64</v>
      </c>
      <c r="B13" s="42">
        <f t="shared" ref="B13" si="253">AVERAGE(B64:B66)</f>
        <v>8</v>
      </c>
      <c r="C13" s="42">
        <f t="shared" si="50"/>
        <v>32768</v>
      </c>
      <c r="D13" s="111">
        <f t="shared" si="51"/>
        <v>129472</v>
      </c>
      <c r="E13" s="112">
        <f t="shared" si="52"/>
        <v>28672</v>
      </c>
      <c r="F13" s="242">
        <f t="shared" ref="F13:H13" si="254">AVERAGE(C64:C66)</f>
        <v>88.949566666666669</v>
      </c>
      <c r="G13" s="242">
        <f t="shared" si="254"/>
        <v>2.5243533333333334</v>
      </c>
      <c r="H13" s="242">
        <f t="shared" si="254"/>
        <v>56.852733333333333</v>
      </c>
      <c r="I13" s="242">
        <f>AVERAGE(F64:F66)</f>
        <v>105.31566666666667</v>
      </c>
      <c r="J13" s="242">
        <f t="shared" ref="J13" si="255">AVERAGE(G64:G66)</f>
        <v>4.1374366666666669</v>
      </c>
      <c r="K13" s="242">
        <f t="shared" ref="K13" si="256">AVERAGE(H64:H66)</f>
        <v>0.80982033333333325</v>
      </c>
      <c r="L13" s="242" t="e">
        <f t="shared" ref="L13:M13" si="257">AVERAGE(I64:I66)</f>
        <v>#DIV/0!</v>
      </c>
      <c r="M13" s="242">
        <f t="shared" si="257"/>
        <v>138.50800000000001</v>
      </c>
      <c r="N13" s="242">
        <f t="shared" ref="N13" si="258">AVERAGE(K64:K66)</f>
        <v>3.0776699999999999</v>
      </c>
      <c r="O13" s="242">
        <f t="shared" ref="O13" si="259">AVERAGE(L64:L66)</f>
        <v>1.9957666666666665</v>
      </c>
      <c r="P13" s="242" t="e">
        <f t="shared" ref="P13:Q13" si="260">AVERAGE(M64:M66)</f>
        <v>#DIV/0!</v>
      </c>
      <c r="Q13" s="242" t="e">
        <f t="shared" si="260"/>
        <v>#DIV/0!</v>
      </c>
      <c r="R13" s="242" t="e">
        <f t="shared" ref="R13" si="261">AVERAGE(O64:O66)</f>
        <v>#DIV/0!</v>
      </c>
      <c r="S13" s="242" t="e">
        <f t="shared" ref="S13" si="262">AVERAGE(P64:P66)</f>
        <v>#DIV/0!</v>
      </c>
      <c r="T13" s="242">
        <f t="shared" ref="T13:U13" si="263">AVERAGE(Q64:Q66)</f>
        <v>89.843100000000007</v>
      </c>
      <c r="U13" s="242">
        <f t="shared" si="263"/>
        <v>107.98899999999999</v>
      </c>
      <c r="V13" s="242">
        <f t="shared" ref="V13" si="264">AVERAGE(S64:S66)</f>
        <v>39.328033333333337</v>
      </c>
      <c r="W13" s="242" t="e">
        <f t="shared" ref="W13" si="265">AVERAGE(T64:T66)</f>
        <v>#DIV/0!</v>
      </c>
      <c r="X13" s="246" t="e">
        <f t="shared" ref="X13" si="266">AVERAGE(U64:U66)</f>
        <v>#DIV/0!</v>
      </c>
      <c r="Y13" s="246" t="e">
        <f t="shared" ref="Y13" si="267">AVERAGE(V64:V66)</f>
        <v>#DIV/0!</v>
      </c>
      <c r="Z13" s="246">
        <f t="shared" ref="Z13" si="268">AVERAGE(W64:W66)</f>
        <v>128.90200000000002</v>
      </c>
      <c r="AA13" s="246">
        <f t="shared" ref="AA13" si="269">AVERAGE(X64:X66)</f>
        <v>122.866</v>
      </c>
      <c r="AB13" s="361" t="e">
        <f t="shared" ref="AB13" si="270">AVERAGE(Y64:Y66)</f>
        <v>#DIV/0!</v>
      </c>
      <c r="AC13" s="361">
        <f t="shared" ref="AC13" si="271">AVERAGE(Z64:Z66)</f>
        <v>29.975666666666665</v>
      </c>
      <c r="AD13" s="361">
        <f t="shared" ref="AD13" si="272">AVERAGE(AA64:AA66)</f>
        <v>65.096499999999992</v>
      </c>
      <c r="AE13" s="361" t="str">
        <f t="shared" si="72"/>
        <v>GT</v>
      </c>
      <c r="AF13" s="361" t="e">
        <f t="shared" si="40"/>
        <v>#DIV/0!</v>
      </c>
      <c r="AG13" s="361" t="e">
        <f t="shared" si="41"/>
        <v>#DIV/0!</v>
      </c>
      <c r="AH13" s="361" t="e">
        <f t="shared" si="42"/>
        <v>#DIV/0!</v>
      </c>
      <c r="AI13" s="361" t="e">
        <f t="shared" si="43"/>
        <v>#DIV/0!</v>
      </c>
      <c r="AJ13" s="361" t="e">
        <f t="shared" si="44"/>
        <v>#DIV/0!</v>
      </c>
      <c r="AK13" s="361" t="str">
        <f t="shared" si="45"/>
        <v>KR</v>
      </c>
      <c r="AL13" s="361" t="str">
        <f t="shared" si="46"/>
        <v>GT</v>
      </c>
      <c r="AM13" s="361" t="e">
        <f t="shared" si="47"/>
        <v>#DIV/0!</v>
      </c>
    </row>
    <row r="14" spans="1:41" x14ac:dyDescent="0.25">
      <c r="A14" s="40">
        <f>AVERAGE(A67:A69)</f>
        <v>84</v>
      </c>
      <c r="B14" s="42">
        <f t="shared" ref="B14" si="273">AVERAGE(B67:B69)</f>
        <v>9</v>
      </c>
      <c r="C14" s="42">
        <f t="shared" si="50"/>
        <v>63504</v>
      </c>
      <c r="D14" s="111">
        <f t="shared" si="51"/>
        <v>251664</v>
      </c>
      <c r="E14" s="112">
        <f t="shared" si="52"/>
        <v>56448</v>
      </c>
      <c r="F14" s="242" t="e">
        <f t="shared" ref="F14:H14" si="274">AVERAGE(C67:C69)</f>
        <v>#DIV/0!</v>
      </c>
      <c r="G14" s="242">
        <f t="shared" si="274"/>
        <v>12.026866666666669</v>
      </c>
      <c r="H14" s="242">
        <f t="shared" si="274"/>
        <v>58.285133333333334</v>
      </c>
      <c r="I14" s="242" t="e">
        <f>AVERAGE(F67:F69)</f>
        <v>#DIV/0!</v>
      </c>
      <c r="J14" s="242">
        <f t="shared" ref="J14" si="275">AVERAGE(G67:G69)</f>
        <v>14.962333333333333</v>
      </c>
      <c r="K14" s="242">
        <f t="shared" ref="K14" si="276">AVERAGE(H67:H69)</f>
        <v>2.8014766666666664</v>
      </c>
      <c r="L14" s="242" t="e">
        <f t="shared" ref="L14:M14" si="277">AVERAGE(I67:I69)</f>
        <v>#DIV/0!</v>
      </c>
      <c r="M14" s="242" t="e">
        <f t="shared" si="277"/>
        <v>#DIV/0!</v>
      </c>
      <c r="N14" s="242">
        <f t="shared" ref="N14" si="278">AVERAGE(K67:K69)</f>
        <v>10.2616</v>
      </c>
      <c r="O14" s="242">
        <f t="shared" ref="O14" si="279">AVERAGE(L67:L69)</f>
        <v>7.0205566666666668</v>
      </c>
      <c r="P14" s="242" t="e">
        <f t="shared" ref="P14:Q14" si="280">AVERAGE(M67:M69)</f>
        <v>#DIV/0!</v>
      </c>
      <c r="Q14" s="242" t="e">
        <f t="shared" si="280"/>
        <v>#DIV/0!</v>
      </c>
      <c r="R14" s="242" t="e">
        <f t="shared" ref="R14" si="281">AVERAGE(O67:O69)</f>
        <v>#DIV/0!</v>
      </c>
      <c r="S14" s="242" t="e">
        <f t="shared" ref="S14" si="282">AVERAGE(P67:P69)</f>
        <v>#DIV/0!</v>
      </c>
      <c r="T14" s="242" t="e">
        <f t="shared" ref="T14:U14" si="283">AVERAGE(Q67:Q69)</f>
        <v>#DIV/0!</v>
      </c>
      <c r="U14" s="242" t="e">
        <f t="shared" si="283"/>
        <v>#DIV/0!</v>
      </c>
      <c r="V14" s="242">
        <f t="shared" ref="V14" si="284">AVERAGE(S67:S69)</f>
        <v>145.86966666666669</v>
      </c>
      <c r="W14" s="242" t="e">
        <f t="shared" ref="W14" si="285">AVERAGE(T67:T69)</f>
        <v>#DIV/0!</v>
      </c>
      <c r="X14" s="246" t="e">
        <f t="shared" ref="X14" si="286">AVERAGE(U67:U69)</f>
        <v>#DIV/0!</v>
      </c>
      <c r="Y14" s="246" t="e">
        <f t="shared" ref="Y14" si="287">AVERAGE(V67:V69)</f>
        <v>#DIV/0!</v>
      </c>
      <c r="Z14" s="246" t="e">
        <f t="shared" ref="Z14" si="288">AVERAGE(W67:W69)</f>
        <v>#DIV/0!</v>
      </c>
      <c r="AA14" s="246" t="e">
        <f t="shared" ref="AA14" si="289">AVERAGE(X67:X69)</f>
        <v>#DIV/0!</v>
      </c>
      <c r="AB14" s="361" t="e">
        <f t="shared" ref="AB14" si="290">AVERAGE(Y67:Y69)</f>
        <v>#DIV/0!</v>
      </c>
      <c r="AC14" s="361">
        <f t="shared" ref="AC14" si="291">AVERAGE(Z67:Z69)</f>
        <v>95.179366666666667</v>
      </c>
      <c r="AD14" s="361" t="e">
        <f t="shared" ref="AD14" si="292">AVERAGE(AA67:AA69)</f>
        <v>#DIV/0!</v>
      </c>
      <c r="AE14" s="361" t="e">
        <f t="shared" si="72"/>
        <v>#DIV/0!</v>
      </c>
      <c r="AF14" s="361" t="e">
        <f t="shared" si="40"/>
        <v>#DIV/0!</v>
      </c>
      <c r="AG14" s="361" t="e">
        <f t="shared" si="41"/>
        <v>#DIV/0!</v>
      </c>
      <c r="AH14" s="361" t="e">
        <f t="shared" si="42"/>
        <v>#DIV/0!</v>
      </c>
      <c r="AI14" s="361" t="e">
        <f t="shared" si="43"/>
        <v>#DIV/0!</v>
      </c>
      <c r="AJ14" s="361" t="e">
        <f t="shared" si="44"/>
        <v>#DIV/0!</v>
      </c>
      <c r="AK14" s="361" t="e">
        <f t="shared" si="45"/>
        <v>#DIV/0!</v>
      </c>
      <c r="AL14" s="361" t="str">
        <f t="shared" si="46"/>
        <v>GT</v>
      </c>
      <c r="AM14" s="361" t="e">
        <f t="shared" si="47"/>
        <v>#DIV/0!</v>
      </c>
    </row>
    <row r="15" spans="1:41" x14ac:dyDescent="0.25">
      <c r="A15" s="40">
        <f>AVERAGE(A70:A72)</f>
        <v>111</v>
      </c>
      <c r="B15" s="42">
        <f t="shared" ref="B15" si="293">AVERAGE(B70:B72)</f>
        <v>11</v>
      </c>
      <c r="C15" s="42">
        <f t="shared" si="50"/>
        <v>135531</v>
      </c>
      <c r="D15" s="111">
        <f t="shared" si="51"/>
        <v>538350</v>
      </c>
      <c r="E15" s="112">
        <f t="shared" si="52"/>
        <v>123210</v>
      </c>
      <c r="F15" s="242" t="e">
        <f t="shared" ref="F15:H15" si="294">AVERAGE(C70:C72)</f>
        <v>#DIV/0!</v>
      </c>
      <c r="G15" s="242">
        <f t="shared" si="294"/>
        <v>36.997566666666671</v>
      </c>
      <c r="H15" s="242" t="e">
        <f t="shared" si="294"/>
        <v>#DIV/0!</v>
      </c>
      <c r="I15" s="242" t="e">
        <f>AVERAGE(F70:F72)</f>
        <v>#DIV/0!</v>
      </c>
      <c r="J15" s="242">
        <f t="shared" ref="J15" si="295">AVERAGE(G70:G72)</f>
        <v>54.335900000000002</v>
      </c>
      <c r="K15" s="242">
        <f t="shared" ref="K15" si="296">AVERAGE(H70:H72)</f>
        <v>12.067033333333335</v>
      </c>
      <c r="L15" s="242" t="e">
        <f t="shared" ref="L15:M15" si="297">AVERAGE(I70:I72)</f>
        <v>#DIV/0!</v>
      </c>
      <c r="M15" s="242" t="e">
        <f t="shared" si="297"/>
        <v>#DIV/0!</v>
      </c>
      <c r="N15" s="242">
        <f t="shared" ref="N15" si="298">AVERAGE(K70:K72)</f>
        <v>37.052866666666667</v>
      </c>
      <c r="O15" s="242">
        <f t="shared" ref="O15" si="299">AVERAGE(L70:L72)</f>
        <v>23.478400000000004</v>
      </c>
      <c r="P15" s="242" t="e">
        <f t="shared" ref="P15:Q15" si="300">AVERAGE(M70:M72)</f>
        <v>#DIV/0!</v>
      </c>
      <c r="Q15" s="242" t="e">
        <f t="shared" si="300"/>
        <v>#DIV/0!</v>
      </c>
      <c r="R15" s="242" t="e">
        <f t="shared" ref="R15" si="301">AVERAGE(O70:O72)</f>
        <v>#DIV/0!</v>
      </c>
      <c r="S15" s="242" t="e">
        <f t="shared" ref="S15" si="302">AVERAGE(P70:P72)</f>
        <v>#DIV/0!</v>
      </c>
      <c r="T15" s="242" t="e">
        <f t="shared" ref="T15:U15" si="303">AVERAGE(Q70:Q72)</f>
        <v>#DIV/0!</v>
      </c>
      <c r="U15" s="242" t="e">
        <f t="shared" si="303"/>
        <v>#DIV/0!</v>
      </c>
      <c r="V15" s="242" t="e">
        <f t="shared" ref="V15" si="304">AVERAGE(S70:S72)</f>
        <v>#DIV/0!</v>
      </c>
      <c r="W15" s="242" t="e">
        <f t="shared" ref="W15" si="305">AVERAGE(T70:T72)</f>
        <v>#DIV/0!</v>
      </c>
      <c r="X15" s="246" t="e">
        <f t="shared" ref="X15" si="306">AVERAGE(U70:U72)</f>
        <v>#DIV/0!</v>
      </c>
      <c r="Y15" s="246" t="e">
        <f t="shared" ref="Y15" si="307">AVERAGE(V70:V72)</f>
        <v>#DIV/0!</v>
      </c>
      <c r="Z15" s="246" t="e">
        <f t="shared" ref="Z15" si="308">AVERAGE(W70:W72)</f>
        <v>#DIV/0!</v>
      </c>
      <c r="AA15" s="246" t="e">
        <f t="shared" ref="AA15" si="309">AVERAGE(X70:X72)</f>
        <v>#DIV/0!</v>
      </c>
      <c r="AB15" s="361" t="e">
        <f t="shared" ref="AB15" si="310">AVERAGE(Y70:Y72)</f>
        <v>#DIV/0!</v>
      </c>
      <c r="AC15" s="361" t="e">
        <f t="shared" ref="AC15" si="311">AVERAGE(Z70:Z72)</f>
        <v>#DIV/0!</v>
      </c>
      <c r="AD15" s="361" t="e">
        <f t="shared" ref="AD15" si="312">AVERAGE(AA70:AA72)</f>
        <v>#DIV/0!</v>
      </c>
      <c r="AE15" s="361" t="e">
        <f t="shared" si="72"/>
        <v>#DIV/0!</v>
      </c>
      <c r="AF15" s="361" t="e">
        <f t="shared" si="40"/>
        <v>#DIV/0!</v>
      </c>
      <c r="AG15" s="361" t="e">
        <f t="shared" si="41"/>
        <v>#DIV/0!</v>
      </c>
      <c r="AH15" s="361" t="e">
        <f t="shared" si="42"/>
        <v>#DIV/0!</v>
      </c>
      <c r="AI15" s="361" t="e">
        <f t="shared" si="43"/>
        <v>#DIV/0!</v>
      </c>
      <c r="AJ15" s="361" t="e">
        <f t="shared" si="44"/>
        <v>#DIV/0!</v>
      </c>
      <c r="AK15" s="361" t="e">
        <f t="shared" si="45"/>
        <v>#DIV/0!</v>
      </c>
      <c r="AL15" s="361" t="e">
        <f t="shared" si="46"/>
        <v>#DIV/0!</v>
      </c>
      <c r="AM15" s="361" t="e">
        <f t="shared" si="47"/>
        <v>#DIV/0!</v>
      </c>
    </row>
    <row r="16" spans="1:41" x14ac:dyDescent="0.25">
      <c r="A16" s="40">
        <f>AVERAGE(A73:A75)</f>
        <v>147</v>
      </c>
      <c r="B16" s="42">
        <f t="shared" ref="B16" si="313">AVERAGE(B73:B75)</f>
        <v>12</v>
      </c>
      <c r="C16" s="42">
        <f t="shared" si="50"/>
        <v>259308</v>
      </c>
      <c r="D16" s="111">
        <f>4*A16*(A16-1)*B16+A16*(B16-1)</f>
        <v>1031793</v>
      </c>
      <c r="E16" s="112">
        <f t="shared" si="52"/>
        <v>237699</v>
      </c>
      <c r="F16" s="242" t="e">
        <f t="shared" ref="F16:H16" si="314">AVERAGE(C73:C75)</f>
        <v>#DIV/0!</v>
      </c>
      <c r="G16" s="242">
        <f t="shared" si="314"/>
        <v>109.84433333333334</v>
      </c>
      <c r="H16" s="242" t="e">
        <f t="shared" si="314"/>
        <v>#DIV/0!</v>
      </c>
      <c r="I16" s="242" t="e">
        <f>AVERAGE(F73:F75)</f>
        <v>#DIV/0!</v>
      </c>
      <c r="J16" s="242">
        <f t="shared" ref="J16" si="315">AVERAGE(G73:G75)</f>
        <v>181.03833333333333</v>
      </c>
      <c r="K16" s="242">
        <f t="shared" ref="K16" si="316">AVERAGE(H73:H75)</f>
        <v>36.680866666666667</v>
      </c>
      <c r="L16" s="242" t="e">
        <f t="shared" ref="L16:M16" si="317">AVERAGE(I73:I75)</f>
        <v>#DIV/0!</v>
      </c>
      <c r="M16" s="242" t="e">
        <f t="shared" si="317"/>
        <v>#DIV/0!</v>
      </c>
      <c r="N16" s="242">
        <f t="shared" ref="N16" si="318">AVERAGE(K73:K75)</f>
        <v>134.30133333333333</v>
      </c>
      <c r="O16" s="242">
        <f t="shared" ref="O16" si="319">AVERAGE(L73:L75)</f>
        <v>74.608500000000006</v>
      </c>
      <c r="P16" s="242" t="e">
        <f t="shared" ref="P16:Q16" si="320">AVERAGE(M73:M75)</f>
        <v>#DIV/0!</v>
      </c>
      <c r="Q16" s="242" t="e">
        <f t="shared" si="320"/>
        <v>#DIV/0!</v>
      </c>
      <c r="R16" s="242" t="e">
        <f t="shared" ref="R16" si="321">AVERAGE(O73:O75)</f>
        <v>#DIV/0!</v>
      </c>
      <c r="S16" s="242" t="e">
        <f t="shared" ref="S16" si="322">AVERAGE(P73:P75)</f>
        <v>#DIV/0!</v>
      </c>
      <c r="T16" s="242" t="e">
        <f t="shared" ref="T16:U16" si="323">AVERAGE(Q73:Q75)</f>
        <v>#DIV/0!</v>
      </c>
      <c r="U16" s="242" t="e">
        <f t="shared" si="323"/>
        <v>#DIV/0!</v>
      </c>
      <c r="V16" s="242" t="e">
        <f t="shared" ref="V16" si="324">AVERAGE(S73:S75)</f>
        <v>#DIV/0!</v>
      </c>
      <c r="W16" s="242" t="e">
        <f t="shared" ref="W16" si="325">AVERAGE(T73:T75)</f>
        <v>#DIV/0!</v>
      </c>
      <c r="X16" s="246" t="e">
        <f t="shared" ref="X16" si="326">AVERAGE(U73:U75)</f>
        <v>#DIV/0!</v>
      </c>
      <c r="Y16" s="246" t="e">
        <f t="shared" ref="Y16" si="327">AVERAGE(V73:V75)</f>
        <v>#DIV/0!</v>
      </c>
      <c r="Z16" s="246" t="e">
        <f t="shared" ref="Z16" si="328">AVERAGE(W73:W75)</f>
        <v>#DIV/0!</v>
      </c>
      <c r="AA16" s="246" t="e">
        <f t="shared" ref="AA16" si="329">AVERAGE(X73:X75)</f>
        <v>#DIV/0!</v>
      </c>
      <c r="AB16" s="361" t="e">
        <f t="shared" ref="AB16" si="330">AVERAGE(Y73:Y75)</f>
        <v>#DIV/0!</v>
      </c>
      <c r="AC16" s="361" t="e">
        <f t="shared" ref="AC16" si="331">AVERAGE(Z73:Z75)</f>
        <v>#DIV/0!</v>
      </c>
      <c r="AD16" s="361" t="e">
        <f t="shared" ref="AD16" si="332">AVERAGE(AA73:AA75)</f>
        <v>#DIV/0!</v>
      </c>
      <c r="AE16" s="361" t="e">
        <f t="shared" si="72"/>
        <v>#DIV/0!</v>
      </c>
      <c r="AF16" s="361" t="e">
        <f t="shared" si="40"/>
        <v>#DIV/0!</v>
      </c>
      <c r="AG16" s="361" t="e">
        <f t="shared" si="41"/>
        <v>#DIV/0!</v>
      </c>
      <c r="AH16" s="361" t="e">
        <f t="shared" si="42"/>
        <v>#DIV/0!</v>
      </c>
      <c r="AI16" s="361" t="e">
        <f t="shared" si="43"/>
        <v>#DIV/0!</v>
      </c>
      <c r="AJ16" s="361" t="e">
        <f t="shared" si="44"/>
        <v>#DIV/0!</v>
      </c>
      <c r="AK16" s="361" t="e">
        <f t="shared" si="45"/>
        <v>#DIV/0!</v>
      </c>
      <c r="AL16" s="361" t="e">
        <f t="shared" si="46"/>
        <v>#DIV/0!</v>
      </c>
      <c r="AM16" s="361" t="e">
        <f t="shared" si="47"/>
        <v>#DIV/0!</v>
      </c>
    </row>
    <row r="17" spans="1:39" x14ac:dyDescent="0.25">
      <c r="A17" s="268">
        <f>AVERAGE(A76:A78)</f>
        <v>194</v>
      </c>
      <c r="B17" s="268">
        <f>AVERAGE(B76:B78)</f>
        <v>14</v>
      </c>
      <c r="C17" s="268">
        <f t="shared" ref="C17" si="333">A17*A17*B17</f>
        <v>526904</v>
      </c>
      <c r="D17" s="268">
        <f>4*A17*(A17-1)*B17+A17*(B17-1)</f>
        <v>2099274</v>
      </c>
      <c r="E17" s="268">
        <f t="shared" ref="E17" si="334">A17*A17*(B17-1)</f>
        <v>489268</v>
      </c>
      <c r="F17" s="268" t="e">
        <f>AVERAGE(C76:C78)</f>
        <v>#DIV/0!</v>
      </c>
      <c r="G17" s="268" t="e">
        <f t="shared" ref="G17:AA17" si="335">AVERAGE(D76:D78)</f>
        <v>#DIV/0!</v>
      </c>
      <c r="H17" s="268" t="e">
        <f t="shared" si="335"/>
        <v>#DIV/0!</v>
      </c>
      <c r="I17" s="268" t="e">
        <f t="shared" si="335"/>
        <v>#DIV/0!</v>
      </c>
      <c r="J17" s="268" t="e">
        <f t="shared" si="335"/>
        <v>#DIV/0!</v>
      </c>
      <c r="K17" s="268">
        <f t="shared" si="335"/>
        <v>125.72266666666667</v>
      </c>
      <c r="L17" s="268" t="e">
        <f t="shared" si="335"/>
        <v>#DIV/0!</v>
      </c>
      <c r="M17" s="268" t="e">
        <f t="shared" si="335"/>
        <v>#DIV/0!</v>
      </c>
      <c r="N17" s="268" t="e">
        <f t="shared" si="335"/>
        <v>#DIV/0!</v>
      </c>
      <c r="O17" s="268" t="e">
        <f t="shared" si="335"/>
        <v>#DIV/0!</v>
      </c>
      <c r="P17" s="268" t="e">
        <f t="shared" si="335"/>
        <v>#DIV/0!</v>
      </c>
      <c r="Q17" s="268" t="e">
        <f t="shared" si="335"/>
        <v>#DIV/0!</v>
      </c>
      <c r="R17" s="268" t="e">
        <f t="shared" si="335"/>
        <v>#DIV/0!</v>
      </c>
      <c r="S17" s="268" t="e">
        <f t="shared" si="335"/>
        <v>#DIV/0!</v>
      </c>
      <c r="T17" s="268" t="e">
        <f t="shared" si="335"/>
        <v>#DIV/0!</v>
      </c>
      <c r="U17" s="268" t="e">
        <f t="shared" si="335"/>
        <v>#DIV/0!</v>
      </c>
      <c r="V17" s="268" t="e">
        <f t="shared" si="335"/>
        <v>#DIV/0!</v>
      </c>
      <c r="W17" s="268" t="e">
        <f t="shared" si="335"/>
        <v>#DIV/0!</v>
      </c>
      <c r="X17" s="268" t="e">
        <f t="shared" si="335"/>
        <v>#DIV/0!</v>
      </c>
      <c r="Y17" s="268" t="e">
        <f t="shared" si="335"/>
        <v>#DIV/0!</v>
      </c>
      <c r="Z17" s="268" t="e">
        <f t="shared" si="335"/>
        <v>#DIV/0!</v>
      </c>
      <c r="AA17" s="268" t="e">
        <f t="shared" si="335"/>
        <v>#DIV/0!</v>
      </c>
      <c r="AB17" s="361" t="e">
        <f t="shared" ref="AB17" si="336">AVERAGE(Y76:Y78)</f>
        <v>#DIV/0!</v>
      </c>
      <c r="AC17" s="361" t="e">
        <f t="shared" ref="AC17" si="337">AVERAGE(Z76:Z78)</f>
        <v>#DIV/0!</v>
      </c>
      <c r="AD17" s="361" t="e">
        <f t="shared" ref="AD17" si="338">AVERAGE(AA76:AA78)</f>
        <v>#DIV/0!</v>
      </c>
      <c r="AE17" s="361" t="e">
        <f t="shared" si="72"/>
        <v>#DIV/0!</v>
      </c>
      <c r="AF17" s="361" t="e">
        <f t="shared" si="40"/>
        <v>#DIV/0!</v>
      </c>
      <c r="AG17" s="361" t="e">
        <f t="shared" si="41"/>
        <v>#DIV/0!</v>
      </c>
      <c r="AH17" s="361" t="e">
        <f t="shared" si="42"/>
        <v>#DIV/0!</v>
      </c>
      <c r="AI17" s="361" t="e">
        <f t="shared" si="43"/>
        <v>#DIV/0!</v>
      </c>
      <c r="AJ17" s="361" t="e">
        <f t="shared" si="44"/>
        <v>#DIV/0!</v>
      </c>
      <c r="AK17" s="361" t="e">
        <f t="shared" si="45"/>
        <v>#DIV/0!</v>
      </c>
      <c r="AL17" s="361" t="e">
        <f t="shared" si="46"/>
        <v>#DIV/0!</v>
      </c>
      <c r="AM17" s="361" t="e">
        <f t="shared" si="47"/>
        <v>#DIV/0!</v>
      </c>
    </row>
    <row r="18" spans="1:39" x14ac:dyDescent="0.25">
      <c r="A18" s="40"/>
      <c r="B18" s="42"/>
      <c r="C18" s="42"/>
      <c r="D18" s="42"/>
      <c r="E18" s="42"/>
      <c r="F18" s="240" t="s">
        <v>35</v>
      </c>
      <c r="G18" s="240" t="s">
        <v>35</v>
      </c>
      <c r="H18" s="42"/>
      <c r="I18" s="42"/>
      <c r="J18" s="42"/>
      <c r="K18" s="240" t="s">
        <v>35</v>
      </c>
      <c r="L18" s="42"/>
      <c r="M18" s="240" t="s">
        <v>35</v>
      </c>
      <c r="N18" s="42"/>
      <c r="O18" s="42"/>
      <c r="P18" s="42"/>
      <c r="Q18" s="42"/>
      <c r="R18" s="240" t="s">
        <v>35</v>
      </c>
      <c r="S18" s="42"/>
      <c r="T18" s="42"/>
      <c r="U18" s="42"/>
      <c r="V18" s="240" t="s">
        <v>35</v>
      </c>
      <c r="W18" s="240" t="s">
        <v>35</v>
      </c>
      <c r="AA18" s="240" t="s">
        <v>35</v>
      </c>
      <c r="AB18" s="361" t="s">
        <v>35</v>
      </c>
      <c r="AC18" s="361" t="s">
        <v>35</v>
      </c>
      <c r="AD18" s="361" t="s">
        <v>35</v>
      </c>
      <c r="AE18" s="361" t="e">
        <f t="shared" si="72"/>
        <v>#VALUE!</v>
      </c>
      <c r="AF18" s="361" t="e">
        <f t="shared" si="40"/>
        <v>#DIV/0!</v>
      </c>
      <c r="AG18" s="361" t="e">
        <f t="shared" si="41"/>
        <v>#DIV/0!</v>
      </c>
      <c r="AH18" s="361" t="e">
        <f t="shared" si="42"/>
        <v>#VALUE!</v>
      </c>
      <c r="AI18" s="361" t="e">
        <f t="shared" si="43"/>
        <v>#VALUE!</v>
      </c>
      <c r="AJ18" s="361" t="e">
        <f t="shared" si="44"/>
        <v>#DIV/0!</v>
      </c>
      <c r="AK18" s="361" t="e">
        <f t="shared" si="45"/>
        <v>#VALUE!</v>
      </c>
      <c r="AL18" s="361" t="e">
        <f t="shared" si="46"/>
        <v>#VALUE!</v>
      </c>
      <c r="AM18" s="361" t="e">
        <f t="shared" si="47"/>
        <v>#VALUE!</v>
      </c>
    </row>
    <row r="19" spans="1:39" x14ac:dyDescent="0.25">
      <c r="A19" s="40"/>
      <c r="V19" s="45"/>
    </row>
    <row r="20" spans="1:39" x14ac:dyDescent="0.25">
      <c r="A20" s="40"/>
      <c r="V20" s="45"/>
    </row>
    <row r="21" spans="1:39" x14ac:dyDescent="0.25">
      <c r="A21" s="40"/>
    </row>
    <row r="22" spans="1:39" x14ac:dyDescent="0.25">
      <c r="A22" s="40"/>
    </row>
    <row r="23" spans="1:39" x14ac:dyDescent="0.25">
      <c r="A23" s="40"/>
    </row>
    <row r="24" spans="1:39" x14ac:dyDescent="0.25">
      <c r="A24" s="40"/>
      <c r="AC24">
        <v>18</v>
      </c>
      <c r="AD24">
        <v>1.4880610000000002E-5</v>
      </c>
    </row>
    <row r="25" spans="1:39" x14ac:dyDescent="0.25">
      <c r="A25" s="40"/>
      <c r="AC25">
        <v>32</v>
      </c>
      <c r="AD25">
        <v>2.1543566666666668E-5</v>
      </c>
    </row>
    <row r="26" spans="1:39" x14ac:dyDescent="0.25">
      <c r="A26" s="40"/>
      <c r="AC26">
        <v>50</v>
      </c>
      <c r="AD26">
        <v>4.6196500000000004E-5</v>
      </c>
    </row>
    <row r="27" spans="1:39" x14ac:dyDescent="0.25">
      <c r="A27" s="40"/>
      <c r="AC27">
        <v>147</v>
      </c>
      <c r="AD27">
        <v>2.7240400000000002E-4</v>
      </c>
    </row>
    <row r="28" spans="1:39" x14ac:dyDescent="0.25">
      <c r="A28" s="40"/>
      <c r="AC28">
        <v>243</v>
      </c>
      <c r="AD28">
        <v>6.0144300000000001E-4</v>
      </c>
    </row>
    <row r="29" spans="1:39" x14ac:dyDescent="0.25">
      <c r="A29" s="40"/>
      <c r="AC29">
        <v>432</v>
      </c>
      <c r="AD29">
        <v>1.4408666666666668E-3</v>
      </c>
    </row>
    <row r="30" spans="1:39" x14ac:dyDescent="0.25">
      <c r="A30" s="41" t="s">
        <v>33</v>
      </c>
      <c r="B30" s="41" t="s">
        <v>34</v>
      </c>
      <c r="C30" s="361" t="s">
        <v>1</v>
      </c>
      <c r="D30" s="361" t="s">
        <v>2</v>
      </c>
      <c r="E30" s="361" t="s">
        <v>58</v>
      </c>
      <c r="F30" s="361" t="s">
        <v>59</v>
      </c>
      <c r="G30" s="361" t="s">
        <v>60</v>
      </c>
      <c r="H30" s="361" t="s">
        <v>52</v>
      </c>
      <c r="I30" s="361" t="s">
        <v>61</v>
      </c>
      <c r="J30" s="361" t="s">
        <v>62</v>
      </c>
      <c r="K30" s="361" t="s">
        <v>63</v>
      </c>
      <c r="L30" s="361" t="s">
        <v>53</v>
      </c>
      <c r="M30" s="361" t="s">
        <v>9</v>
      </c>
      <c r="N30" s="361" t="s">
        <v>64</v>
      </c>
      <c r="O30" s="361" t="s">
        <v>65</v>
      </c>
      <c r="P30" s="361" t="s">
        <v>67</v>
      </c>
      <c r="Q30" s="361" t="s">
        <v>66</v>
      </c>
      <c r="R30" s="361" t="s">
        <v>68</v>
      </c>
      <c r="S30" s="361" t="s">
        <v>51</v>
      </c>
      <c r="T30" s="361" t="s">
        <v>69</v>
      </c>
      <c r="U30" s="361" t="s">
        <v>70</v>
      </c>
      <c r="V30" s="361" t="s">
        <v>71</v>
      </c>
      <c r="W30" s="361" t="s">
        <v>72</v>
      </c>
      <c r="X30" s="361" t="s">
        <v>18</v>
      </c>
      <c r="Y30" s="361" t="s">
        <v>79</v>
      </c>
      <c r="Z30" s="361" t="s">
        <v>80</v>
      </c>
      <c r="AA30" s="361" t="s">
        <v>81</v>
      </c>
      <c r="AC30">
        <v>1024</v>
      </c>
      <c r="AD30">
        <v>6.5360299999999991E-3</v>
      </c>
    </row>
    <row r="31" spans="1:39" x14ac:dyDescent="0.25">
      <c r="A31" s="41">
        <v>3</v>
      </c>
      <c r="B31" s="41">
        <v>2</v>
      </c>
      <c r="C31" s="279">
        <v>1.43254E-5</v>
      </c>
      <c r="D31" s="332">
        <v>2.4986100000000001E-5</v>
      </c>
      <c r="E31" s="261">
        <v>2.7651300000000001E-5</v>
      </c>
      <c r="F31" s="265">
        <v>2.86507E-5</v>
      </c>
      <c r="G31" s="263">
        <v>3.8978299999999999E-5</v>
      </c>
      <c r="H31" s="267">
        <v>2.69851E-5</v>
      </c>
      <c r="I31" s="269">
        <v>1.0327600000000001E-4</v>
      </c>
      <c r="J31" s="276">
        <v>7.9622600000000006E-5</v>
      </c>
      <c r="K31" s="272">
        <v>7.2293300000000001E-5</v>
      </c>
      <c r="L31" s="274">
        <v>7.7290600000000002E-5</v>
      </c>
      <c r="M31" s="251">
        <v>1.01877E-3</v>
      </c>
      <c r="N31" s="250">
        <v>1.0654099999999999E-3</v>
      </c>
      <c r="O31" s="280">
        <v>1.13104E-3</v>
      </c>
      <c r="P31" s="253">
        <v>7.8623199999999996E-5</v>
      </c>
      <c r="Q31" s="245">
        <v>7.2293300000000001E-5</v>
      </c>
      <c r="R31" s="243">
        <v>7.7290600000000002E-5</v>
      </c>
      <c r="S31" s="257">
        <v>7.6624299999999998E-5</v>
      </c>
      <c r="T31" s="254">
        <v>1.2659699999999999E-4</v>
      </c>
      <c r="U31" s="248">
        <v>1.2626299999999999E-4</v>
      </c>
      <c r="V31" s="246">
        <v>1.5191599999999999E-4</v>
      </c>
      <c r="W31" s="258">
        <v>1.07274E-4</v>
      </c>
      <c r="X31" s="277">
        <v>6.4230899999999998E-4</v>
      </c>
      <c r="Y31" s="361">
        <v>4.9472800000000005E-4</v>
      </c>
      <c r="Z31" s="361">
        <v>4.4009099999999998E-4</v>
      </c>
      <c r="AA31" s="361">
        <v>1.31927E-4</v>
      </c>
      <c r="AC31">
        <v>2205</v>
      </c>
      <c r="AD31">
        <v>2.2350033333333335E-2</v>
      </c>
    </row>
    <row r="32" spans="1:39" x14ac:dyDescent="0.25">
      <c r="A32" s="41">
        <v>3</v>
      </c>
      <c r="B32" s="41">
        <v>2</v>
      </c>
      <c r="C32" s="279">
        <v>5.9966600000000003E-6</v>
      </c>
      <c r="D32" s="332">
        <v>9.9944399999999998E-6</v>
      </c>
      <c r="E32" s="261">
        <v>1.6990499999999999E-5</v>
      </c>
      <c r="F32" s="265">
        <v>1.3325900000000001E-5</v>
      </c>
      <c r="G32" s="263">
        <v>1.26596E-5</v>
      </c>
      <c r="H32" s="267">
        <v>9.9944700000000002E-6</v>
      </c>
      <c r="I32" s="270">
        <v>7.9955800000000004E-5</v>
      </c>
      <c r="J32" s="276">
        <v>5.0305500000000001E-5</v>
      </c>
      <c r="K32" s="272">
        <v>4.1976800000000001E-5</v>
      </c>
      <c r="L32" s="274">
        <v>4.7973499999999997E-5</v>
      </c>
      <c r="M32" s="251">
        <v>9.1449399999999996E-4</v>
      </c>
      <c r="N32" s="250">
        <v>9.5613499999999999E-4</v>
      </c>
      <c r="O32" s="280">
        <v>1.0597499999999999E-3</v>
      </c>
      <c r="P32" s="253">
        <v>4.73072E-5</v>
      </c>
      <c r="Q32" s="245">
        <v>4.7640299999999999E-5</v>
      </c>
      <c r="R32" s="243">
        <v>5.4969600000000003E-5</v>
      </c>
      <c r="S32" s="257">
        <v>4.1976800000000001E-5</v>
      </c>
      <c r="T32" s="254">
        <v>1.89562E-4</v>
      </c>
      <c r="U32" s="249">
        <v>9.0283400000000004E-5</v>
      </c>
      <c r="V32" s="246">
        <v>1.1427E-4</v>
      </c>
      <c r="W32" s="259">
        <v>7.26265E-5</v>
      </c>
      <c r="X32" s="277">
        <v>5.9800100000000002E-4</v>
      </c>
      <c r="Y32" s="361">
        <v>4.6441100000000002E-4</v>
      </c>
      <c r="Z32" s="361">
        <v>3.8811999999999999E-4</v>
      </c>
      <c r="AA32" s="332">
        <v>9.0950000000000002E-5</v>
      </c>
      <c r="AC32">
        <v>3920</v>
      </c>
      <c r="AD32">
        <v>6.6030699999999998E-2</v>
      </c>
    </row>
    <row r="33" spans="1:30" x14ac:dyDescent="0.25">
      <c r="A33" s="41">
        <v>3</v>
      </c>
      <c r="B33" s="41">
        <v>2</v>
      </c>
      <c r="C33" s="279">
        <v>7.99555E-6</v>
      </c>
      <c r="D33" s="332">
        <v>9.6612899999999994E-6</v>
      </c>
      <c r="E33" s="261">
        <v>2.19878E-5</v>
      </c>
      <c r="F33" s="265">
        <v>1.3325900000000001E-5</v>
      </c>
      <c r="G33" s="263">
        <v>1.0660699999999999E-5</v>
      </c>
      <c r="H33" s="267">
        <v>8.9950200000000008E-6</v>
      </c>
      <c r="I33" s="270">
        <v>7.8956300000000002E-5</v>
      </c>
      <c r="J33" s="276">
        <v>4.6307699999999997E-5</v>
      </c>
      <c r="K33" s="272">
        <v>3.7978999999999997E-5</v>
      </c>
      <c r="L33" s="274">
        <v>4.6974000000000001E-5</v>
      </c>
      <c r="M33" s="251">
        <v>8.4120099999999997E-4</v>
      </c>
      <c r="N33" s="250">
        <v>9.5413599999999996E-4</v>
      </c>
      <c r="O33" s="280">
        <v>1.0314300000000001E-3</v>
      </c>
      <c r="P33" s="253">
        <v>4.6307699999999997E-5</v>
      </c>
      <c r="Q33" s="245">
        <v>3.7978999999999997E-5</v>
      </c>
      <c r="R33" s="243">
        <v>4.56414E-5</v>
      </c>
      <c r="S33" s="257">
        <v>3.9311599999999998E-5</v>
      </c>
      <c r="T33" s="255">
        <v>9.1949100000000004E-5</v>
      </c>
      <c r="U33" s="248">
        <v>3.7212699999999998E-4</v>
      </c>
      <c r="V33" s="247">
        <v>9.8278999999999999E-5</v>
      </c>
      <c r="W33" s="259">
        <v>7.42922E-5</v>
      </c>
      <c r="X33" s="277">
        <v>5.9033800000000004E-4</v>
      </c>
      <c r="Y33" s="361">
        <v>4.6641E-4</v>
      </c>
      <c r="Z33" s="361">
        <v>3.7212900000000001E-4</v>
      </c>
      <c r="AA33" s="332">
        <v>8.9284199999999995E-5</v>
      </c>
      <c r="AC33">
        <v>8214</v>
      </c>
      <c r="AD33">
        <v>0.21552766666666667</v>
      </c>
    </row>
    <row r="34" spans="1:30" x14ac:dyDescent="0.25">
      <c r="A34" s="41">
        <v>4</v>
      </c>
      <c r="B34" s="41">
        <v>2</v>
      </c>
      <c r="C34" s="279">
        <v>1.6990499999999999E-5</v>
      </c>
      <c r="D34" s="332">
        <v>2.2320899999999998E-5</v>
      </c>
      <c r="E34" s="261">
        <v>4.2976099999999997E-5</v>
      </c>
      <c r="F34" s="265">
        <v>2.6318699999999999E-5</v>
      </c>
      <c r="G34" s="263">
        <v>2.36535E-5</v>
      </c>
      <c r="H34" s="267">
        <v>1.8989499999999998E-5</v>
      </c>
      <c r="I34" s="269">
        <v>2.5785700000000001E-4</v>
      </c>
      <c r="J34" s="275">
        <v>1.0894E-4</v>
      </c>
      <c r="K34" s="272">
        <v>9.8612100000000004E-5</v>
      </c>
      <c r="L34" s="274">
        <v>9.4947500000000005E-5</v>
      </c>
      <c r="M34" s="251">
        <v>5.6821900000000002E-3</v>
      </c>
      <c r="N34" s="250">
        <v>3.2175400000000001E-3</v>
      </c>
      <c r="O34" s="280">
        <v>3.46708E-3</v>
      </c>
      <c r="P34" s="252">
        <v>1.4658600000000001E-4</v>
      </c>
      <c r="Q34" s="244">
        <v>1.10605E-4</v>
      </c>
      <c r="R34" s="242">
        <v>1.6524199999999999E-4</v>
      </c>
      <c r="S34" s="257">
        <v>9.0949699999999994E-5</v>
      </c>
      <c r="T34" s="254">
        <v>2.8117799999999998E-4</v>
      </c>
      <c r="U34" s="248">
        <v>1.9888999999999999E-4</v>
      </c>
      <c r="V34" s="246">
        <v>3.5480400000000001E-4</v>
      </c>
      <c r="W34" s="258">
        <v>2.9616899999999999E-4</v>
      </c>
      <c r="X34" s="277">
        <v>1.3928899999999999E-3</v>
      </c>
      <c r="Y34" s="361">
        <v>1.3898999999999999E-3</v>
      </c>
      <c r="Z34" s="361">
        <v>7.7157599999999995E-4</v>
      </c>
      <c r="AA34" s="361">
        <v>2.1821300000000001E-4</v>
      </c>
      <c r="AC34">
        <v>16807</v>
      </c>
      <c r="AD34">
        <v>0.6401376666666666</v>
      </c>
    </row>
    <row r="35" spans="1:30" x14ac:dyDescent="0.25">
      <c r="A35" s="41">
        <v>4</v>
      </c>
      <c r="B35" s="41">
        <v>2</v>
      </c>
      <c r="C35" s="279">
        <v>1.8323100000000001E-5</v>
      </c>
      <c r="D35" s="332">
        <v>2.1654600000000001E-5</v>
      </c>
      <c r="E35" s="261">
        <v>4.5974399999999998E-5</v>
      </c>
      <c r="F35" s="265">
        <v>2.7318099999999999E-5</v>
      </c>
      <c r="G35" s="263">
        <v>2.19878E-5</v>
      </c>
      <c r="H35" s="267">
        <v>1.76569E-5</v>
      </c>
      <c r="I35" s="269">
        <v>2.4952900000000002E-4</v>
      </c>
      <c r="J35" s="276">
        <v>8.4286699999999994E-5</v>
      </c>
      <c r="K35" s="272">
        <v>8.2954099999999999E-5</v>
      </c>
      <c r="L35" s="274">
        <v>7.6624299999999998E-5</v>
      </c>
      <c r="M35" s="251">
        <v>5.5589200000000002E-3</v>
      </c>
      <c r="N35" s="250">
        <v>3.19089E-3</v>
      </c>
      <c r="O35" s="280">
        <v>3.3751300000000001E-3</v>
      </c>
      <c r="P35" s="252">
        <v>1.17268E-4</v>
      </c>
      <c r="Q35" s="245">
        <v>8.09552E-5</v>
      </c>
      <c r="R35" s="242">
        <v>1.36258E-4</v>
      </c>
      <c r="S35" s="257">
        <v>6.7962399999999998E-5</v>
      </c>
      <c r="T35" s="254">
        <v>2.5019499999999999E-4</v>
      </c>
      <c r="U35" s="248">
        <v>1.7323699999999999E-4</v>
      </c>
      <c r="V35" s="246">
        <v>2.9850100000000001E-4</v>
      </c>
      <c r="W35" s="258">
        <v>3.1482599999999998E-4</v>
      </c>
      <c r="X35" s="277">
        <v>1.37057E-3</v>
      </c>
      <c r="Y35" s="361">
        <v>1.3755799999999999E-3</v>
      </c>
      <c r="Z35" s="361">
        <v>7.1860499999999998E-4</v>
      </c>
      <c r="AA35" s="361">
        <v>2.16548E-4</v>
      </c>
      <c r="AC35">
        <v>32768</v>
      </c>
      <c r="AD35">
        <v>2.5243533333333334</v>
      </c>
    </row>
    <row r="36" spans="1:30" x14ac:dyDescent="0.25">
      <c r="A36" s="41">
        <v>4</v>
      </c>
      <c r="B36" s="41">
        <v>2</v>
      </c>
      <c r="C36" s="279">
        <v>1.6324299999999999E-5</v>
      </c>
      <c r="D36" s="332">
        <v>2.0655199999999998E-5</v>
      </c>
      <c r="E36" s="261">
        <v>4.56413E-5</v>
      </c>
      <c r="F36" s="265">
        <v>2.86507E-5</v>
      </c>
      <c r="G36" s="263">
        <v>4.0977199999999998E-5</v>
      </c>
      <c r="H36" s="267">
        <v>1.59912E-5</v>
      </c>
      <c r="I36" s="269">
        <v>2.35536E-4</v>
      </c>
      <c r="J36" s="276">
        <v>9.0283400000000004E-5</v>
      </c>
      <c r="K36" s="272">
        <v>7.7290600000000002E-5</v>
      </c>
      <c r="L36" s="274">
        <v>7.5624799999999995E-5</v>
      </c>
      <c r="M36" s="251">
        <v>4.1660300000000003E-3</v>
      </c>
      <c r="N36" s="250">
        <v>3.1012700000000002E-3</v>
      </c>
      <c r="O36" s="280">
        <v>3.3854599999999999E-3</v>
      </c>
      <c r="P36" s="252">
        <v>1.12938E-4</v>
      </c>
      <c r="Q36" s="245">
        <v>7.3959099999999995E-5</v>
      </c>
      <c r="R36" s="242">
        <v>1.4558600000000001E-4</v>
      </c>
      <c r="S36" s="257">
        <v>6.2298900000000001E-5</v>
      </c>
      <c r="T36" s="254">
        <v>2.5019499999999999E-4</v>
      </c>
      <c r="U36" s="248">
        <v>1.5957800000000001E-4</v>
      </c>
      <c r="V36" s="246">
        <v>2.8983999999999998E-4</v>
      </c>
      <c r="W36" s="258">
        <v>2.95836E-4</v>
      </c>
      <c r="X36" s="277">
        <v>1.3802300000000001E-3</v>
      </c>
      <c r="Y36" s="361">
        <v>1.3765800000000001E-3</v>
      </c>
      <c r="Z36" s="361">
        <v>7.1860499999999998E-4</v>
      </c>
      <c r="AA36" s="361">
        <v>2.1321600000000001E-4</v>
      </c>
      <c r="AC36">
        <v>63504</v>
      </c>
      <c r="AD36">
        <v>12.026866666666669</v>
      </c>
    </row>
    <row r="37" spans="1:30" x14ac:dyDescent="0.25">
      <c r="A37" s="41">
        <v>5</v>
      </c>
      <c r="B37" s="41">
        <v>2</v>
      </c>
      <c r="C37" s="279">
        <v>3.9977800000000002E-5</v>
      </c>
      <c r="D37" s="332">
        <v>4.7973299999999997E-5</v>
      </c>
      <c r="E37" s="260">
        <v>1.31927E-4</v>
      </c>
      <c r="F37" s="265">
        <v>5.4636299999999997E-5</v>
      </c>
      <c r="G37" s="263">
        <v>4.5974399999999998E-5</v>
      </c>
      <c r="H37" s="267">
        <v>3.5980099999999998E-5</v>
      </c>
      <c r="I37" s="269">
        <v>6.7062899999999995E-4</v>
      </c>
      <c r="J37" s="275">
        <v>2.1388200000000001E-4</v>
      </c>
      <c r="K37" s="271">
        <v>1.92893E-4</v>
      </c>
      <c r="L37" s="273">
        <v>1.5891200000000001E-4</v>
      </c>
      <c r="M37" s="251">
        <v>1.05851E-2</v>
      </c>
      <c r="N37" s="250">
        <v>8.0581799999999999E-3</v>
      </c>
      <c r="O37" s="280">
        <v>8.70252E-3</v>
      </c>
      <c r="P37" s="252">
        <v>2.8151100000000002E-4</v>
      </c>
      <c r="Q37" s="244">
        <v>1.6924E-4</v>
      </c>
      <c r="R37" s="242">
        <v>3.2448699999999999E-4</v>
      </c>
      <c r="S37" s="256">
        <v>1.4758499999999999E-4</v>
      </c>
      <c r="T37" s="254">
        <v>6.8628700000000005E-4</v>
      </c>
      <c r="U37" s="248">
        <v>3.95781E-4</v>
      </c>
      <c r="V37" s="246">
        <v>6.8695300000000002E-4</v>
      </c>
      <c r="W37" s="258">
        <v>6.9194999999999999E-4</v>
      </c>
      <c r="X37" s="277">
        <v>3.1539099999999998E-3</v>
      </c>
      <c r="Y37" s="361">
        <v>3.4377800000000001E-3</v>
      </c>
      <c r="Z37" s="361">
        <v>2.0022299999999998E-3</v>
      </c>
      <c r="AA37" s="361">
        <v>4.0211199999999999E-4</v>
      </c>
      <c r="AC37">
        <v>135531</v>
      </c>
      <c r="AD37">
        <v>36.997566666666671</v>
      </c>
    </row>
    <row r="38" spans="1:30" x14ac:dyDescent="0.25">
      <c r="A38" s="41">
        <v>5</v>
      </c>
      <c r="B38" s="41">
        <v>2</v>
      </c>
      <c r="C38" s="279">
        <v>4.1643500000000002E-5</v>
      </c>
      <c r="D38" s="332">
        <v>4.5308100000000001E-5</v>
      </c>
      <c r="E38" s="260">
        <v>1.01277E-4</v>
      </c>
      <c r="F38" s="265">
        <v>5.1304799999999997E-5</v>
      </c>
      <c r="G38" s="263">
        <v>4.8306500000000002E-5</v>
      </c>
      <c r="H38" s="267">
        <v>2.9983400000000002E-5</v>
      </c>
      <c r="I38" s="269">
        <v>6.4697500000000005E-4</v>
      </c>
      <c r="J38" s="275">
        <v>1.8989500000000001E-4</v>
      </c>
      <c r="K38" s="271">
        <v>1.66241E-4</v>
      </c>
      <c r="L38" s="273">
        <v>1.37257E-4</v>
      </c>
      <c r="M38" s="251">
        <v>1.0175999999999999E-2</v>
      </c>
      <c r="N38" s="250">
        <v>7.7683400000000003E-3</v>
      </c>
      <c r="O38" s="280">
        <v>8.7258400000000003E-3</v>
      </c>
      <c r="P38" s="252">
        <v>2.5319300000000003E-4</v>
      </c>
      <c r="Q38" s="244">
        <v>1.4292100000000001E-4</v>
      </c>
      <c r="R38" s="242">
        <v>2.7384799999999998E-4</v>
      </c>
      <c r="S38" s="256">
        <v>1.10605E-4</v>
      </c>
      <c r="T38" s="254">
        <v>6.3964600000000001E-4</v>
      </c>
      <c r="U38" s="248">
        <v>3.6346600000000001E-4</v>
      </c>
      <c r="V38" s="246">
        <v>6.3731400000000004E-4</v>
      </c>
      <c r="W38" s="258">
        <v>6.2865200000000005E-4</v>
      </c>
      <c r="X38" s="277">
        <v>3.12993E-3</v>
      </c>
      <c r="Y38" s="361">
        <v>3.2955200000000001E-3</v>
      </c>
      <c r="Z38" s="361">
        <v>2.0145599999999999E-3</v>
      </c>
      <c r="AA38" s="361">
        <v>3.99114E-4</v>
      </c>
      <c r="AC38">
        <v>259308</v>
      </c>
      <c r="AD38">
        <v>109.84433333333334</v>
      </c>
    </row>
    <row r="39" spans="1:30" x14ac:dyDescent="0.25">
      <c r="A39" s="41">
        <v>5</v>
      </c>
      <c r="B39" s="41">
        <v>2</v>
      </c>
      <c r="C39" s="279">
        <v>3.9311499999999998E-5</v>
      </c>
      <c r="D39" s="332">
        <v>4.5308100000000001E-5</v>
      </c>
      <c r="E39" s="261">
        <v>9.9278100000000001E-5</v>
      </c>
      <c r="F39" s="265">
        <v>5.0971599999999998E-5</v>
      </c>
      <c r="G39" s="263">
        <v>4.7640199999999998E-5</v>
      </c>
      <c r="H39" s="267">
        <v>2.7984499999999999E-5</v>
      </c>
      <c r="I39" s="269">
        <v>6.3964600000000001E-4</v>
      </c>
      <c r="J39" s="275">
        <v>1.8922899999999999E-4</v>
      </c>
      <c r="K39" s="271">
        <v>1.88562E-4</v>
      </c>
      <c r="L39" s="273">
        <v>1.3292600000000001E-4</v>
      </c>
      <c r="M39" s="251">
        <v>1.04349E-2</v>
      </c>
      <c r="N39" s="250">
        <v>7.8489700000000003E-3</v>
      </c>
      <c r="O39" s="280">
        <v>8.4716500000000007E-3</v>
      </c>
      <c r="P39" s="252">
        <v>2.4653000000000001E-4</v>
      </c>
      <c r="Q39" s="244">
        <v>1.2992799999999999E-4</v>
      </c>
      <c r="R39" s="242">
        <v>2.7251599999999999E-4</v>
      </c>
      <c r="S39" s="256">
        <v>1.1327099999999999E-4</v>
      </c>
      <c r="T39" s="254">
        <v>6.57969E-4</v>
      </c>
      <c r="U39" s="248">
        <v>3.6079999999999999E-4</v>
      </c>
      <c r="V39" s="246">
        <v>6.4031199999999998E-4</v>
      </c>
      <c r="W39" s="258">
        <v>6.2432099999999995E-4</v>
      </c>
      <c r="X39" s="277">
        <v>3.0989400000000001E-3</v>
      </c>
      <c r="Y39" s="361">
        <v>3.2828599999999999E-3</v>
      </c>
      <c r="Z39" s="361">
        <v>1.9992299999999998E-3</v>
      </c>
      <c r="AA39" s="361">
        <v>3.9811399999999998E-4</v>
      </c>
      <c r="AC39">
        <v>526904</v>
      </c>
    </row>
    <row r="40" spans="1:30" x14ac:dyDescent="0.25">
      <c r="A40" s="41">
        <v>7</v>
      </c>
      <c r="B40" s="41">
        <v>3</v>
      </c>
      <c r="C40" s="278">
        <v>4.6440799999999998E-4</v>
      </c>
      <c r="D40" s="361">
        <v>2.7284800000000001E-4</v>
      </c>
      <c r="E40" s="260">
        <v>1.0777300000000001E-3</v>
      </c>
      <c r="F40" s="264">
        <v>5.90005E-4</v>
      </c>
      <c r="G40" s="262">
        <v>1.0117699999999999E-3</v>
      </c>
      <c r="H40" s="266">
        <v>1.28596E-4</v>
      </c>
      <c r="I40" s="269">
        <v>7.07042E-3</v>
      </c>
      <c r="J40" s="275">
        <v>1.4981700000000001E-3</v>
      </c>
      <c r="K40" s="271">
        <v>6.2462100000000003E-3</v>
      </c>
      <c r="L40" s="273">
        <v>6.8462099999999995E-4</v>
      </c>
      <c r="M40" s="251">
        <v>0.107461</v>
      </c>
      <c r="N40" s="250">
        <v>0.10267900000000001</v>
      </c>
      <c r="O40" s="280">
        <v>0.103174</v>
      </c>
      <c r="P40" s="252">
        <v>2.63321E-3</v>
      </c>
      <c r="Q40" s="244">
        <v>9.0849699999999997E-4</v>
      </c>
      <c r="R40" s="242">
        <v>9.3215099999999999E-4</v>
      </c>
      <c r="S40" s="256">
        <v>5.9833599999999999E-4</v>
      </c>
      <c r="T40" s="254">
        <v>7.2423299999999999E-3</v>
      </c>
      <c r="U40" s="248">
        <v>2.4573099999999999E-3</v>
      </c>
      <c r="V40" s="246">
        <v>4.93327E-3</v>
      </c>
      <c r="W40" s="258">
        <v>4.3129500000000003E-3</v>
      </c>
      <c r="X40" s="277">
        <v>1.6131E-2</v>
      </c>
      <c r="Y40" s="361">
        <v>4.0049000000000001E-2</v>
      </c>
      <c r="Z40" s="361">
        <v>8.4670100000000005E-3</v>
      </c>
      <c r="AA40" s="361">
        <v>2.5052899999999999E-3</v>
      </c>
    </row>
    <row r="41" spans="1:30" x14ac:dyDescent="0.25">
      <c r="A41" s="41">
        <v>7</v>
      </c>
      <c r="B41" s="41">
        <v>3</v>
      </c>
      <c r="C41" s="278">
        <v>4.6740699999999998E-4</v>
      </c>
      <c r="D41" s="361">
        <v>2.7451400000000001E-4</v>
      </c>
      <c r="E41" s="260">
        <v>1.07007E-3</v>
      </c>
      <c r="F41" s="264">
        <v>5.83009E-4</v>
      </c>
      <c r="G41" s="262">
        <v>1.0170999999999999E-3</v>
      </c>
      <c r="H41" s="266">
        <v>1.21933E-4</v>
      </c>
      <c r="I41" s="269">
        <v>6.9081799999999999E-3</v>
      </c>
      <c r="J41" s="275">
        <v>1.42388E-3</v>
      </c>
      <c r="K41" s="271">
        <v>6.1785800000000004E-3</v>
      </c>
      <c r="L41" s="273">
        <v>6.1532600000000002E-4</v>
      </c>
      <c r="M41" s="251">
        <v>9.9554900000000002E-2</v>
      </c>
      <c r="N41" s="250">
        <v>0.101051</v>
      </c>
      <c r="O41" s="280">
        <v>0.101989</v>
      </c>
      <c r="P41" s="252">
        <v>2.5605799999999998E-3</v>
      </c>
      <c r="Q41" s="244">
        <v>8.2720899999999997E-4</v>
      </c>
      <c r="R41" s="242">
        <v>8.4786400000000004E-4</v>
      </c>
      <c r="S41" s="256">
        <v>5.2171100000000001E-4</v>
      </c>
      <c r="T41" s="254">
        <v>7.2076800000000002E-3</v>
      </c>
      <c r="U41" s="248">
        <v>2.4030000000000002E-3</v>
      </c>
      <c r="V41" s="246">
        <v>4.8203300000000003E-3</v>
      </c>
      <c r="W41" s="258">
        <v>4.1836900000000003E-3</v>
      </c>
      <c r="X41" s="277">
        <v>1.6083099999999999E-2</v>
      </c>
      <c r="Y41" s="361">
        <v>3.9554899999999997E-2</v>
      </c>
      <c r="Z41" s="361">
        <v>8.4516799999999996E-3</v>
      </c>
      <c r="AA41" s="361">
        <v>2.5056200000000001E-3</v>
      </c>
    </row>
    <row r="42" spans="1:30" x14ac:dyDescent="0.25">
      <c r="A42" s="41">
        <v>7</v>
      </c>
      <c r="B42" s="41">
        <v>3</v>
      </c>
      <c r="C42" s="278">
        <v>4.6440799999999998E-4</v>
      </c>
      <c r="D42" s="361">
        <v>2.6985000000000003E-4</v>
      </c>
      <c r="E42" s="260">
        <v>1.07007E-3</v>
      </c>
      <c r="F42" s="264">
        <v>5.8767300000000004E-4</v>
      </c>
      <c r="G42" s="262">
        <v>9.9577900000000002E-4</v>
      </c>
      <c r="H42" s="266">
        <v>1.206E-4</v>
      </c>
      <c r="I42" s="269">
        <v>6.9365E-3</v>
      </c>
      <c r="J42" s="275">
        <v>1.4215499999999999E-3</v>
      </c>
      <c r="K42" s="271">
        <v>6.1519299999999999E-3</v>
      </c>
      <c r="L42" s="273">
        <v>6.1366000000000003E-4</v>
      </c>
      <c r="M42" s="251">
        <v>9.8865300000000003E-2</v>
      </c>
      <c r="N42" s="250">
        <v>0.100635</v>
      </c>
      <c r="O42" s="280">
        <v>0.102049</v>
      </c>
      <c r="P42" s="252">
        <v>2.5452600000000001E-3</v>
      </c>
      <c r="Q42" s="244">
        <v>8.5386100000000003E-4</v>
      </c>
      <c r="R42" s="242">
        <v>8.3420499999999997E-4</v>
      </c>
      <c r="S42" s="256">
        <v>5.3270499999999996E-4</v>
      </c>
      <c r="T42" s="254">
        <v>7.2056799999999999E-3</v>
      </c>
      <c r="U42" s="248">
        <v>2.3880099999999999E-3</v>
      </c>
      <c r="V42" s="246">
        <v>4.8466500000000001E-3</v>
      </c>
      <c r="W42" s="258">
        <v>4.1627000000000001E-3</v>
      </c>
      <c r="X42" s="277">
        <v>1.6115399999999998E-2</v>
      </c>
      <c r="Y42" s="361">
        <v>3.9493300000000002E-2</v>
      </c>
      <c r="Z42" s="361">
        <v>8.4840000000000002E-3</v>
      </c>
      <c r="AA42" s="361">
        <v>2.51928E-3</v>
      </c>
    </row>
    <row r="43" spans="1:30" x14ac:dyDescent="0.25">
      <c r="A43" s="41">
        <v>9</v>
      </c>
      <c r="B43" s="41">
        <v>3</v>
      </c>
      <c r="C43" s="278">
        <v>1.31094E-3</v>
      </c>
      <c r="D43" s="361">
        <v>6.0133199999999999E-4</v>
      </c>
      <c r="E43" s="260">
        <v>2.76713E-3</v>
      </c>
      <c r="F43" s="264">
        <v>1.4765100000000001E-3</v>
      </c>
      <c r="G43" s="262">
        <v>6.6729500000000004E-4</v>
      </c>
      <c r="H43" s="266">
        <v>2.63854E-4</v>
      </c>
      <c r="I43" s="269">
        <v>1.93873E-2</v>
      </c>
      <c r="J43" s="275">
        <v>3.5053900000000002E-3</v>
      </c>
      <c r="K43" s="271">
        <v>1.85231E-3</v>
      </c>
      <c r="L43" s="273">
        <v>1.2906199999999999E-3</v>
      </c>
      <c r="M43" s="251">
        <v>0.27401700000000001</v>
      </c>
      <c r="N43" s="250">
        <v>0.28595900000000002</v>
      </c>
      <c r="O43" s="280">
        <v>0.27674599999999999</v>
      </c>
      <c r="P43" s="252">
        <v>7.41656E-3</v>
      </c>
      <c r="Q43" s="244">
        <v>1.9772399999999999E-3</v>
      </c>
      <c r="R43" s="242">
        <v>5.0295499999999998E-3</v>
      </c>
      <c r="S43" s="256">
        <v>4.0933999999999996E-3</v>
      </c>
      <c r="T43" s="254">
        <v>1.9958E-2</v>
      </c>
      <c r="U43" s="248">
        <v>5.65154E-3</v>
      </c>
      <c r="V43" s="246">
        <v>1.28875E-2</v>
      </c>
      <c r="W43" s="258">
        <v>1.1171499999999999E-2</v>
      </c>
      <c r="X43" s="277">
        <v>3.2096800000000002E-2</v>
      </c>
      <c r="Y43" s="361">
        <v>0.11632199999999999</v>
      </c>
      <c r="Z43" s="361">
        <v>1.98184E-2</v>
      </c>
      <c r="AA43" s="361">
        <v>5.5439499999999997E-3</v>
      </c>
    </row>
    <row r="44" spans="1:30" x14ac:dyDescent="0.25">
      <c r="A44" s="41">
        <v>9</v>
      </c>
      <c r="B44" s="41">
        <v>3</v>
      </c>
      <c r="C44" s="278">
        <v>1.31127E-3</v>
      </c>
      <c r="D44" s="361">
        <v>6.0133199999999999E-4</v>
      </c>
      <c r="E44" s="260">
        <v>2.78978E-3</v>
      </c>
      <c r="F44" s="264">
        <v>1.4765100000000001E-3</v>
      </c>
      <c r="G44" s="262">
        <v>6.59966E-4</v>
      </c>
      <c r="H44" s="266">
        <v>2.7218300000000001E-4</v>
      </c>
      <c r="I44" s="269">
        <v>1.8879900000000002E-2</v>
      </c>
      <c r="J44" s="275">
        <v>3.4074499999999998E-3</v>
      </c>
      <c r="K44" s="271">
        <v>1.7303799999999999E-3</v>
      </c>
      <c r="L44" s="273">
        <v>1.15003E-3</v>
      </c>
      <c r="M44" s="251">
        <v>0.27376099999999998</v>
      </c>
      <c r="N44" s="250">
        <v>0.28494900000000001</v>
      </c>
      <c r="O44" s="280">
        <v>0.27770899999999998</v>
      </c>
      <c r="P44" s="252">
        <v>7.2959599999999998E-3</v>
      </c>
      <c r="Q44" s="244">
        <v>1.87963E-3</v>
      </c>
      <c r="R44" s="242">
        <v>4.9259400000000002E-3</v>
      </c>
      <c r="S44" s="256">
        <v>3.9911199999999999E-3</v>
      </c>
      <c r="T44" s="254">
        <v>1.9683800000000001E-2</v>
      </c>
      <c r="U44" s="248">
        <v>5.4793000000000003E-3</v>
      </c>
      <c r="V44" s="246">
        <v>1.2821900000000001E-2</v>
      </c>
      <c r="W44" s="258">
        <v>1.10302E-2</v>
      </c>
      <c r="X44" s="277">
        <v>3.1872299999999999E-2</v>
      </c>
      <c r="Y44" s="361">
        <v>0.11643299999999999</v>
      </c>
      <c r="Z44" s="361">
        <v>1.9819400000000001E-2</v>
      </c>
      <c r="AA44" s="361">
        <v>5.5252900000000004E-3</v>
      </c>
    </row>
    <row r="45" spans="1:30" x14ac:dyDescent="0.25">
      <c r="A45" s="41">
        <v>9</v>
      </c>
      <c r="B45" s="41">
        <v>3</v>
      </c>
      <c r="C45" s="278">
        <v>1.3262599999999999E-3</v>
      </c>
      <c r="D45" s="361">
        <v>6.0166500000000003E-4</v>
      </c>
      <c r="E45" s="260">
        <v>2.77612E-3</v>
      </c>
      <c r="F45" s="264">
        <v>1.4781799999999999E-3</v>
      </c>
      <c r="G45" s="262">
        <v>6.7795599999999996E-4</v>
      </c>
      <c r="H45" s="266">
        <v>2.6485300000000001E-4</v>
      </c>
      <c r="I45" s="269">
        <v>1.78105E-2</v>
      </c>
      <c r="J45" s="275">
        <v>3.4417599999999999E-3</v>
      </c>
      <c r="K45" s="271">
        <v>1.7143799999999999E-3</v>
      </c>
      <c r="L45" s="273">
        <v>1.1653600000000001E-3</v>
      </c>
      <c r="M45" s="251">
        <v>0.27512900000000001</v>
      </c>
      <c r="N45" s="250">
        <v>0.28672399999999998</v>
      </c>
      <c r="O45" s="280">
        <v>0.27776299999999998</v>
      </c>
      <c r="P45" s="252">
        <v>7.2609800000000002E-3</v>
      </c>
      <c r="Q45" s="244">
        <v>1.8533099999999999E-3</v>
      </c>
      <c r="R45" s="242">
        <v>4.8956199999999998E-3</v>
      </c>
      <c r="S45" s="256">
        <v>3.9504800000000001E-3</v>
      </c>
      <c r="T45" s="254">
        <v>1.96794E-2</v>
      </c>
      <c r="U45" s="248">
        <v>5.5049499999999998E-3</v>
      </c>
      <c r="V45" s="246">
        <v>1.27749E-2</v>
      </c>
      <c r="W45" s="258">
        <v>1.1014599999999999E-2</v>
      </c>
      <c r="X45" s="277">
        <v>3.1686400000000003E-2</v>
      </c>
      <c r="Y45" s="361">
        <v>0.116575</v>
      </c>
      <c r="Z45" s="361">
        <v>1.9842800000000001E-2</v>
      </c>
      <c r="AA45" s="361">
        <v>5.5362900000000001E-3</v>
      </c>
    </row>
    <row r="46" spans="1:30" x14ac:dyDescent="0.25">
      <c r="A46" s="41">
        <v>12</v>
      </c>
      <c r="B46" s="41">
        <v>3</v>
      </c>
      <c r="C46" s="278">
        <v>4.2256500000000001E-3</v>
      </c>
      <c r="D46" s="361">
        <v>1.4422E-3</v>
      </c>
      <c r="E46" s="260">
        <v>9.25285E-3</v>
      </c>
      <c r="F46" s="264">
        <v>5.1071600000000003E-3</v>
      </c>
      <c r="G46" s="262">
        <v>1.5777899999999999E-3</v>
      </c>
      <c r="H46" s="266">
        <v>5.5202799999999998E-4</v>
      </c>
      <c r="I46" s="269">
        <v>5.4963900000000003E-2</v>
      </c>
      <c r="J46" s="275">
        <v>1.0224E-2</v>
      </c>
      <c r="K46" s="271">
        <v>3.7969000000000002E-3</v>
      </c>
      <c r="L46" s="273">
        <v>2.7044999999999999E-3</v>
      </c>
      <c r="M46" s="251">
        <v>0.93570299999999995</v>
      </c>
      <c r="N46" s="250">
        <v>1.00847</v>
      </c>
      <c r="O46" s="280">
        <v>0.96533199999999997</v>
      </c>
      <c r="P46" s="252">
        <v>2.4496799999999999E-2</v>
      </c>
      <c r="Q46" s="244">
        <v>5.8044500000000001E-3</v>
      </c>
      <c r="R46" s="242">
        <v>1.55721E-2</v>
      </c>
      <c r="S46" s="256">
        <v>1.2530700000000001E-2</v>
      </c>
      <c r="T46" s="254">
        <v>6.51756E-2</v>
      </c>
      <c r="U46" s="248">
        <v>1.76499E-2</v>
      </c>
      <c r="V46" s="246">
        <v>4.2753699999999999E-2</v>
      </c>
      <c r="W46" s="258">
        <v>3.6124999999999997E-2</v>
      </c>
      <c r="X46" s="277">
        <v>8.1642199999999998E-2</v>
      </c>
      <c r="Y46" s="361">
        <v>0.36434899999999998</v>
      </c>
      <c r="Z46" s="361">
        <v>4.3574399999999999E-2</v>
      </c>
      <c r="AA46" s="361">
        <v>1.10349E-2</v>
      </c>
    </row>
    <row r="47" spans="1:30" x14ac:dyDescent="0.25">
      <c r="A47" s="41">
        <v>12</v>
      </c>
      <c r="B47" s="41">
        <v>3</v>
      </c>
      <c r="C47" s="278">
        <v>4.1766800000000003E-3</v>
      </c>
      <c r="D47" s="361">
        <v>1.4378699999999999E-3</v>
      </c>
      <c r="E47" s="260">
        <v>9.3421400000000005E-3</v>
      </c>
      <c r="F47" s="264">
        <v>5.0761799999999996E-3</v>
      </c>
      <c r="G47" s="262">
        <v>1.5757900000000001E-3</v>
      </c>
      <c r="H47" s="266">
        <v>5.4936299999999998E-4</v>
      </c>
      <c r="I47" s="269">
        <v>5.4689399999999999E-2</v>
      </c>
      <c r="J47" s="275">
        <v>1.00068E-2</v>
      </c>
      <c r="K47" s="271">
        <v>3.5633599999999998E-3</v>
      </c>
      <c r="L47" s="273">
        <v>2.41033E-3</v>
      </c>
      <c r="M47" s="251">
        <v>0.937643</v>
      </c>
      <c r="N47" s="250">
        <v>1.00986</v>
      </c>
      <c r="O47" s="280">
        <v>0.96596400000000004</v>
      </c>
      <c r="P47" s="252">
        <v>2.3969399999999998E-2</v>
      </c>
      <c r="Q47" s="244">
        <v>5.5002899999999997E-3</v>
      </c>
      <c r="R47" s="242">
        <v>1.5443800000000001E-2</v>
      </c>
      <c r="S47" s="256">
        <v>1.2307500000000001E-2</v>
      </c>
      <c r="T47" s="254">
        <v>6.5636700000000006E-2</v>
      </c>
      <c r="U47" s="248">
        <v>1.7488699999999999E-2</v>
      </c>
      <c r="V47" s="246">
        <v>4.2715999999999997E-2</v>
      </c>
      <c r="W47" s="258">
        <v>3.6178000000000002E-2</v>
      </c>
      <c r="X47" s="277">
        <v>8.1586900000000004E-2</v>
      </c>
      <c r="Y47" s="361">
        <v>0.36213499999999998</v>
      </c>
      <c r="Z47" s="361">
        <v>4.3594000000000001E-2</v>
      </c>
      <c r="AA47" s="361">
        <v>1.10166E-2</v>
      </c>
    </row>
    <row r="48" spans="1:30" x14ac:dyDescent="0.25">
      <c r="A48" s="41">
        <v>12</v>
      </c>
      <c r="B48" s="41">
        <v>3</v>
      </c>
      <c r="C48" s="278">
        <v>4.15336E-3</v>
      </c>
      <c r="D48" s="361">
        <v>1.44253E-3</v>
      </c>
      <c r="E48" s="260">
        <v>9.0879399999999992E-3</v>
      </c>
      <c r="F48" s="264">
        <v>5.0908300000000002E-3</v>
      </c>
      <c r="G48" s="262">
        <v>1.5844500000000001E-3</v>
      </c>
      <c r="H48" s="266">
        <v>5.4103400000000002E-4</v>
      </c>
      <c r="I48" s="269">
        <v>5.4989200000000002E-2</v>
      </c>
      <c r="J48" s="275">
        <v>1.0105100000000001E-2</v>
      </c>
      <c r="K48" s="271">
        <v>3.5746900000000002E-3</v>
      </c>
      <c r="L48" s="273">
        <v>2.5225999999999998E-3</v>
      </c>
      <c r="M48" s="251">
        <v>0.93759899999999996</v>
      </c>
      <c r="N48" s="250">
        <v>1.0105299999999999</v>
      </c>
      <c r="O48" s="280">
        <v>0.96616599999999997</v>
      </c>
      <c r="P48" s="252">
        <v>2.4124300000000001E-2</v>
      </c>
      <c r="Q48" s="244">
        <v>5.57458E-3</v>
      </c>
      <c r="R48" s="242">
        <v>1.5436500000000001E-2</v>
      </c>
      <c r="S48" s="256">
        <v>1.24888E-2</v>
      </c>
      <c r="T48" s="254">
        <v>6.5320500000000004E-2</v>
      </c>
      <c r="U48" s="248">
        <v>1.73601E-2</v>
      </c>
      <c r="V48" s="246">
        <v>4.24135E-2</v>
      </c>
      <c r="W48" s="258">
        <v>3.5988100000000002E-2</v>
      </c>
      <c r="X48" s="277">
        <v>8.2197599999999996E-2</v>
      </c>
      <c r="Y48" s="361">
        <v>0.36322500000000002</v>
      </c>
      <c r="Z48" s="361">
        <v>4.3562999999999998E-2</v>
      </c>
      <c r="AA48" s="361">
        <v>1.10583E-2</v>
      </c>
    </row>
    <row r="49" spans="1:27" x14ac:dyDescent="0.25">
      <c r="A49" s="41">
        <v>16</v>
      </c>
      <c r="B49" s="41">
        <v>4</v>
      </c>
      <c r="C49" s="278">
        <v>3.14305E-2</v>
      </c>
      <c r="D49" s="361">
        <v>6.5113799999999998E-3</v>
      </c>
      <c r="E49" s="260">
        <v>5.6688500000000003E-2</v>
      </c>
      <c r="F49" s="264">
        <v>3.51794E-2</v>
      </c>
      <c r="G49" s="262">
        <v>8.9033800000000007E-3</v>
      </c>
      <c r="H49" s="266">
        <v>2.0898399999999999E-3</v>
      </c>
      <c r="I49" s="269">
        <v>0.35136499999999998</v>
      </c>
      <c r="J49" s="275">
        <v>6.0307300000000001E-2</v>
      </c>
      <c r="K49" s="271">
        <v>1.4381400000000001E-2</v>
      </c>
      <c r="L49" s="273">
        <v>8.7341699999999994E-3</v>
      </c>
      <c r="M49" s="251">
        <v>5.5672899999999998</v>
      </c>
      <c r="N49" s="250">
        <v>6.34755</v>
      </c>
      <c r="O49" s="280">
        <v>5.6488199999999997</v>
      </c>
      <c r="P49" s="252">
        <v>0.19683700000000001</v>
      </c>
      <c r="Q49" s="244">
        <v>3.6846299999999998E-2</v>
      </c>
      <c r="R49" s="242">
        <v>7.82664E-2</v>
      </c>
      <c r="S49" s="256">
        <v>5.5128799999999999E-2</v>
      </c>
      <c r="T49" s="254">
        <v>0.52194300000000005</v>
      </c>
      <c r="U49" s="248">
        <v>0.114091</v>
      </c>
      <c r="V49" s="246">
        <v>0.23408300000000001</v>
      </c>
      <c r="W49" s="258">
        <v>1.8328500000000001E-2</v>
      </c>
      <c r="X49" s="277">
        <v>0.34228199999999998</v>
      </c>
      <c r="Y49" s="361">
        <v>2.4887100000000002</v>
      </c>
      <c r="Z49" s="361">
        <v>0.13783300000000001</v>
      </c>
      <c r="AA49" s="361">
        <v>5.7130599999999997E-2</v>
      </c>
    </row>
    <row r="50" spans="1:27" x14ac:dyDescent="0.25">
      <c r="A50" s="41">
        <v>16</v>
      </c>
      <c r="B50" s="41">
        <v>4</v>
      </c>
      <c r="C50" s="278">
        <v>3.0960399999999999E-2</v>
      </c>
      <c r="D50" s="361">
        <v>6.5506899999999996E-3</v>
      </c>
      <c r="E50" s="260">
        <v>5.5835299999999997E-2</v>
      </c>
      <c r="F50" s="264">
        <v>3.5045199999999999E-2</v>
      </c>
      <c r="G50" s="262">
        <v>8.9110400000000003E-3</v>
      </c>
      <c r="H50" s="266">
        <v>2.0908400000000001E-3</v>
      </c>
      <c r="I50" s="269">
        <v>0.35156500000000002</v>
      </c>
      <c r="J50" s="275">
        <v>5.9788599999999997E-2</v>
      </c>
      <c r="K50" s="271">
        <v>1.3841300000000001E-2</v>
      </c>
      <c r="L50" s="273">
        <v>8.1071800000000003E-3</v>
      </c>
      <c r="M50" s="251">
        <v>5.5795199999999996</v>
      </c>
      <c r="N50" s="250">
        <v>6.3891200000000001</v>
      </c>
      <c r="O50" s="280">
        <v>5.6608900000000002</v>
      </c>
      <c r="P50" s="252">
        <v>0.197579</v>
      </c>
      <c r="Q50" s="244">
        <v>3.6442500000000003E-2</v>
      </c>
      <c r="R50" s="242">
        <v>7.9659599999999997E-2</v>
      </c>
      <c r="S50" s="256">
        <v>5.5995000000000003E-2</v>
      </c>
      <c r="T50" s="254">
        <v>0.53116200000000002</v>
      </c>
      <c r="U50" s="248">
        <v>0.11160100000000001</v>
      </c>
      <c r="V50" s="246">
        <v>0.23189499999999999</v>
      </c>
      <c r="W50" s="258">
        <v>1.7716900000000001E-2</v>
      </c>
      <c r="X50" s="277">
        <v>0.34561599999999998</v>
      </c>
      <c r="Y50" s="361">
        <v>2.4917500000000001</v>
      </c>
      <c r="Z50" s="361">
        <v>0.13783599999999999</v>
      </c>
      <c r="AA50" s="361">
        <v>5.69893E-2</v>
      </c>
    </row>
    <row r="51" spans="1:27" x14ac:dyDescent="0.25">
      <c r="A51" s="41">
        <v>16</v>
      </c>
      <c r="B51" s="41">
        <v>4</v>
      </c>
      <c r="C51" s="278">
        <v>3.1185000000000001E-2</v>
      </c>
      <c r="D51" s="361">
        <v>6.5460199999999996E-3</v>
      </c>
      <c r="E51" s="260">
        <v>5.60125E-2</v>
      </c>
      <c r="F51" s="264">
        <v>3.52757E-2</v>
      </c>
      <c r="G51" s="262">
        <v>8.9073799999999995E-3</v>
      </c>
      <c r="H51" s="266">
        <v>2.09851E-3</v>
      </c>
      <c r="I51" s="269">
        <v>0.35167199999999998</v>
      </c>
      <c r="J51" s="275">
        <v>5.9497700000000001E-2</v>
      </c>
      <c r="K51" s="271">
        <v>1.3814399999999999E-2</v>
      </c>
      <c r="L51" s="273">
        <v>8.0115700000000008E-3</v>
      </c>
      <c r="M51" s="251">
        <v>5.5784200000000004</v>
      </c>
      <c r="N51" s="250">
        <v>6.3624000000000001</v>
      </c>
      <c r="O51" s="280">
        <v>5.6593799999999996</v>
      </c>
      <c r="P51" s="252">
        <v>0.196961</v>
      </c>
      <c r="Q51" s="244">
        <v>3.74303E-2</v>
      </c>
      <c r="R51" s="242">
        <v>7.8732399999999994E-2</v>
      </c>
      <c r="S51" s="256">
        <v>5.4850999999999997E-2</v>
      </c>
      <c r="T51" s="254">
        <v>0.52458300000000002</v>
      </c>
      <c r="U51" s="248">
        <v>0.112279</v>
      </c>
      <c r="V51" s="246">
        <v>0.23069700000000001</v>
      </c>
      <c r="W51" s="258">
        <v>1.7731199999999999E-2</v>
      </c>
      <c r="X51" s="277">
        <v>0.343692</v>
      </c>
      <c r="Y51" s="361">
        <v>2.5078399999999998</v>
      </c>
      <c r="Z51" s="361">
        <v>0.13831199999999999</v>
      </c>
      <c r="AA51" s="361">
        <v>5.7079900000000003E-2</v>
      </c>
    </row>
    <row r="52" spans="1:27" x14ac:dyDescent="0.25">
      <c r="A52" s="41">
        <v>21</v>
      </c>
      <c r="B52" s="41">
        <v>5</v>
      </c>
      <c r="C52" s="278">
        <v>0.17835400000000001</v>
      </c>
      <c r="D52" s="361">
        <v>2.2365599999999999E-2</v>
      </c>
      <c r="E52" s="260">
        <v>0.34705799999999998</v>
      </c>
      <c r="F52" s="264">
        <v>0.19974500000000001</v>
      </c>
      <c r="G52" s="262">
        <v>2.8391900000000001E-2</v>
      </c>
      <c r="H52" s="266">
        <v>7.7110700000000004E-3</v>
      </c>
      <c r="I52" s="269">
        <v>1.82518</v>
      </c>
      <c r="J52" s="275">
        <v>0.29673100000000002</v>
      </c>
      <c r="K52" s="271">
        <v>3.3105299999999997E-2</v>
      </c>
      <c r="L52" s="273">
        <v>2.6090200000000001E-2</v>
      </c>
      <c r="M52" s="251">
        <v>163.196</v>
      </c>
      <c r="O52" s="280">
        <v>150.357</v>
      </c>
      <c r="P52" s="252">
        <v>1.2293400000000001</v>
      </c>
      <c r="Q52" s="244">
        <v>0.18348400000000001</v>
      </c>
      <c r="R52" s="242">
        <v>0.366226</v>
      </c>
      <c r="S52" s="256">
        <v>0.23127</v>
      </c>
      <c r="T52" s="254">
        <v>2.7316099999999999</v>
      </c>
      <c r="U52" s="248">
        <v>0.584256</v>
      </c>
      <c r="V52" s="246">
        <v>1.05396</v>
      </c>
      <c r="W52" s="258">
        <v>0.71510600000000002</v>
      </c>
      <c r="X52" s="277">
        <v>1.1572499999999999</v>
      </c>
      <c r="Y52" s="361">
        <v>11.7384</v>
      </c>
      <c r="Z52" s="361">
        <v>0.51717800000000003</v>
      </c>
      <c r="AA52" s="361">
        <v>0.24219299999999999</v>
      </c>
    </row>
    <row r="53" spans="1:27" x14ac:dyDescent="0.25">
      <c r="A53" s="41">
        <v>21</v>
      </c>
      <c r="B53" s="41">
        <v>5</v>
      </c>
      <c r="C53" s="278">
        <v>0.17746999999999999</v>
      </c>
      <c r="D53" s="361">
        <v>2.23409E-2</v>
      </c>
      <c r="E53" s="260">
        <v>0.34704000000000002</v>
      </c>
      <c r="F53" s="264">
        <v>0.199403</v>
      </c>
      <c r="G53" s="262">
        <v>2.84798E-2</v>
      </c>
      <c r="H53" s="266">
        <v>7.6154500000000002E-3</v>
      </c>
      <c r="I53" s="269">
        <v>1.82121</v>
      </c>
      <c r="J53" s="275">
        <v>0.29466100000000001</v>
      </c>
      <c r="K53" s="271">
        <v>3.1990600000000001E-2</v>
      </c>
      <c r="L53" s="273">
        <v>2.49675E-2</v>
      </c>
      <c r="M53" s="251">
        <v>160.01300000000001</v>
      </c>
      <c r="O53" s="280">
        <v>206.529</v>
      </c>
      <c r="P53" s="252">
        <v>1.23075</v>
      </c>
      <c r="Q53" s="244">
        <v>0.18202299999999999</v>
      </c>
      <c r="R53" s="242">
        <v>0.36579</v>
      </c>
      <c r="S53" s="256">
        <v>0.23035600000000001</v>
      </c>
      <c r="T53" s="254">
        <v>2.72478</v>
      </c>
      <c r="U53" s="248">
        <v>0.58279099999999995</v>
      </c>
      <c r="V53" s="246">
        <v>1.0523100000000001</v>
      </c>
      <c r="W53" s="258">
        <v>0.71308300000000002</v>
      </c>
      <c r="X53" s="277">
        <v>1.15465</v>
      </c>
      <c r="Y53" s="361">
        <v>11.8447</v>
      </c>
      <c r="Z53" s="361">
        <v>0.51634400000000003</v>
      </c>
      <c r="AA53" s="361">
        <v>0.24241799999999999</v>
      </c>
    </row>
    <row r="54" spans="1:27" x14ac:dyDescent="0.25">
      <c r="A54" s="41">
        <v>21</v>
      </c>
      <c r="B54" s="41">
        <v>5</v>
      </c>
      <c r="C54" s="278">
        <v>0.17516499999999999</v>
      </c>
      <c r="D54" s="361">
        <v>2.2343600000000002E-2</v>
      </c>
      <c r="E54" s="260">
        <v>0.34903400000000001</v>
      </c>
      <c r="F54" s="264">
        <v>0.199268</v>
      </c>
      <c r="G54" s="262">
        <v>2.8440799999999999E-2</v>
      </c>
      <c r="H54" s="266">
        <v>7.6064599999999998E-3</v>
      </c>
      <c r="I54" s="269">
        <v>1.82538</v>
      </c>
      <c r="J54" s="275">
        <v>0.29578900000000002</v>
      </c>
      <c r="K54" s="271">
        <v>3.1768100000000001E-2</v>
      </c>
      <c r="L54" s="273">
        <v>2.4652E-2</v>
      </c>
      <c r="M54" s="251">
        <v>130.947</v>
      </c>
      <c r="O54" s="280">
        <v>161.38900000000001</v>
      </c>
      <c r="P54" s="252">
        <v>1.2301200000000001</v>
      </c>
      <c r="Q54" s="244">
        <v>0.178727</v>
      </c>
      <c r="R54" s="242">
        <v>0.36508499999999999</v>
      </c>
      <c r="S54" s="256">
        <v>0.22928999999999999</v>
      </c>
      <c r="T54" s="254">
        <v>2.7187000000000001</v>
      </c>
      <c r="U54" s="248">
        <v>0.58424399999999999</v>
      </c>
      <c r="V54" s="246">
        <v>1.05325</v>
      </c>
      <c r="W54" s="258">
        <v>0.71454099999999998</v>
      </c>
      <c r="X54" s="277">
        <v>1.1475900000000001</v>
      </c>
      <c r="Y54" s="361">
        <v>11.827</v>
      </c>
      <c r="Z54" s="361">
        <v>0.51673800000000003</v>
      </c>
      <c r="AA54" s="361">
        <v>0.24188799999999999</v>
      </c>
    </row>
    <row r="55" spans="1:27" x14ac:dyDescent="0.25">
      <c r="A55" s="41">
        <v>28</v>
      </c>
      <c r="B55" s="41">
        <v>5</v>
      </c>
      <c r="C55" s="278">
        <v>0.61290500000000003</v>
      </c>
      <c r="D55" s="361">
        <v>6.5998600000000004E-2</v>
      </c>
      <c r="E55" s="260">
        <v>0.23666300000000001</v>
      </c>
      <c r="F55" s="264">
        <v>0.70323199999999997</v>
      </c>
      <c r="G55" s="262">
        <v>8.4664900000000001E-2</v>
      </c>
      <c r="H55" s="266">
        <v>1.78035E-2</v>
      </c>
      <c r="I55" s="269">
        <v>1.4300200000000001</v>
      </c>
      <c r="J55" s="275">
        <v>0.96518899999999996</v>
      </c>
      <c r="K55" s="271">
        <v>9.6778100000000006E-2</v>
      </c>
      <c r="L55" s="273">
        <v>5.7865600000000003E-2</v>
      </c>
      <c r="P55" s="252">
        <v>0.79025299999999998</v>
      </c>
      <c r="Q55" s="244">
        <v>0.60576099999999999</v>
      </c>
      <c r="R55" s="242">
        <v>1.25939</v>
      </c>
      <c r="S55" s="256">
        <v>0.79928399999999999</v>
      </c>
      <c r="T55" s="254">
        <v>2.3502900000000002</v>
      </c>
      <c r="U55" s="248">
        <v>1.9302900000000001</v>
      </c>
      <c r="V55" s="246">
        <v>3.67136</v>
      </c>
      <c r="W55" s="258">
        <v>0.133296</v>
      </c>
      <c r="X55" s="277">
        <v>2.8553199999999999</v>
      </c>
      <c r="Y55" s="361">
        <v>41.703699999999998</v>
      </c>
      <c r="Z55" s="361">
        <v>0.96495699999999995</v>
      </c>
      <c r="AA55" s="361">
        <v>0.62829800000000002</v>
      </c>
    </row>
    <row r="56" spans="1:27" x14ac:dyDescent="0.25">
      <c r="A56" s="41">
        <v>28</v>
      </c>
      <c r="B56" s="41">
        <v>5</v>
      </c>
      <c r="C56" s="278">
        <v>0.61093500000000001</v>
      </c>
      <c r="D56" s="361">
        <v>6.6157499999999994E-2</v>
      </c>
      <c r="E56" s="260">
        <v>0.23780000000000001</v>
      </c>
      <c r="F56" s="264">
        <v>0.703905</v>
      </c>
      <c r="G56" s="262">
        <v>8.4380399999999994E-2</v>
      </c>
      <c r="H56" s="266">
        <v>1.7796200000000002E-2</v>
      </c>
      <c r="I56" s="269">
        <v>1.4307300000000001</v>
      </c>
      <c r="J56" s="275">
        <v>0.96212200000000003</v>
      </c>
      <c r="K56" s="271">
        <v>9.41023E-2</v>
      </c>
      <c r="L56" s="273">
        <v>5.5135200000000002E-2</v>
      </c>
      <c r="P56" s="252">
        <v>0.785551</v>
      </c>
      <c r="Q56" s="244">
        <v>0.60707999999999995</v>
      </c>
      <c r="R56" s="242">
        <v>1.2582899999999999</v>
      </c>
      <c r="S56" s="256">
        <v>0.78925400000000001</v>
      </c>
      <c r="T56" s="254">
        <v>2.3505699999999998</v>
      </c>
      <c r="U56" s="248">
        <v>1.9487300000000001</v>
      </c>
      <c r="V56" s="246">
        <v>3.6611899999999999</v>
      </c>
      <c r="W56" s="258">
        <v>0.13328400000000001</v>
      </c>
      <c r="X56" s="277">
        <v>2.8639899999999998</v>
      </c>
      <c r="Y56" s="361">
        <v>41.512</v>
      </c>
      <c r="Z56" s="361">
        <v>0.96870900000000004</v>
      </c>
      <c r="AA56" s="361">
        <v>0.63060799999999995</v>
      </c>
    </row>
    <row r="57" spans="1:27" x14ac:dyDescent="0.25">
      <c r="A57" s="41">
        <v>28</v>
      </c>
      <c r="B57" s="41">
        <v>5</v>
      </c>
      <c r="C57" s="278">
        <v>0.61042600000000002</v>
      </c>
      <c r="D57" s="361">
        <v>6.5935999999999995E-2</v>
      </c>
      <c r="E57" s="260">
        <v>0.236318</v>
      </c>
      <c r="F57" s="264">
        <v>0.70173799999999997</v>
      </c>
      <c r="G57" s="262">
        <v>8.4685200000000002E-2</v>
      </c>
      <c r="H57" s="266">
        <v>1.8213900000000002E-2</v>
      </c>
      <c r="I57" s="269">
        <v>1.4316500000000001</v>
      </c>
      <c r="J57" s="275">
        <v>0.96440400000000004</v>
      </c>
      <c r="K57" s="271">
        <v>9.4771900000000006E-2</v>
      </c>
      <c r="L57" s="273">
        <v>5.5051500000000003E-2</v>
      </c>
      <c r="P57" s="252">
        <v>0.78561499999999995</v>
      </c>
      <c r="Q57" s="244">
        <v>0.60465100000000005</v>
      </c>
      <c r="R57" s="242">
        <v>1.26247</v>
      </c>
      <c r="S57" s="256">
        <v>0.79378899999999997</v>
      </c>
      <c r="T57" s="254">
        <v>2.3578700000000001</v>
      </c>
      <c r="U57" s="248">
        <v>1.95611</v>
      </c>
      <c r="V57" s="246">
        <v>3.65808</v>
      </c>
      <c r="W57" s="258">
        <v>0.13134199999999999</v>
      </c>
      <c r="X57" s="277">
        <v>2.8530700000000002</v>
      </c>
      <c r="Y57" s="361">
        <v>42.023400000000002</v>
      </c>
      <c r="Z57" s="361">
        <v>0.96686000000000005</v>
      </c>
      <c r="AA57" s="361">
        <v>0.62925500000000001</v>
      </c>
    </row>
    <row r="58" spans="1:27" x14ac:dyDescent="0.25">
      <c r="A58" s="41">
        <v>37</v>
      </c>
      <c r="B58" s="41">
        <v>6</v>
      </c>
      <c r="C58" s="278">
        <v>3.0209000000000001</v>
      </c>
      <c r="D58" s="361">
        <v>0.21559400000000001</v>
      </c>
      <c r="E58" s="260">
        <v>1.7423900000000001</v>
      </c>
      <c r="F58" s="264">
        <v>3.5825300000000002</v>
      </c>
      <c r="G58" s="262">
        <v>0.25983899999999999</v>
      </c>
      <c r="H58" s="266">
        <v>5.8824799999999997E-2</v>
      </c>
      <c r="I58" s="269">
        <v>10.353400000000001</v>
      </c>
      <c r="J58" s="275">
        <v>4.6157500000000002</v>
      </c>
      <c r="K58" s="271">
        <v>0.282634</v>
      </c>
      <c r="L58" s="273">
        <v>0.17952799999999999</v>
      </c>
      <c r="P58" s="252">
        <v>6.6049499999999997</v>
      </c>
      <c r="Q58" s="244">
        <v>2.9144199999999998</v>
      </c>
      <c r="R58" s="242">
        <v>5.3099600000000002</v>
      </c>
      <c r="S58" s="256">
        <v>2.9372699999999998</v>
      </c>
      <c r="T58" s="254">
        <v>15.7225</v>
      </c>
      <c r="U58" s="248">
        <v>9.4366099999999999</v>
      </c>
      <c r="V58" s="246">
        <v>15.961399999999999</v>
      </c>
      <c r="W58" s="258">
        <v>9.0960400000000003</v>
      </c>
      <c r="X58" s="277">
        <v>8.0917600000000007</v>
      </c>
      <c r="Z58" s="361">
        <v>2.7854299999999999</v>
      </c>
      <c r="AA58" s="361">
        <v>3.26688</v>
      </c>
    </row>
    <row r="59" spans="1:27" x14ac:dyDescent="0.25">
      <c r="A59" s="41">
        <v>37</v>
      </c>
      <c r="B59" s="41">
        <v>6</v>
      </c>
      <c r="C59" s="278">
        <v>3.0179499999999999</v>
      </c>
      <c r="D59" s="361">
        <v>0.21439800000000001</v>
      </c>
      <c r="E59" s="260">
        <v>1.74485</v>
      </c>
      <c r="F59" s="264">
        <v>3.5773899999999998</v>
      </c>
      <c r="G59" s="262">
        <v>0.26138800000000001</v>
      </c>
      <c r="H59" s="266">
        <v>5.8555599999999999E-2</v>
      </c>
      <c r="I59" s="269">
        <v>10.3605</v>
      </c>
      <c r="J59" s="275">
        <v>4.6164500000000004</v>
      </c>
      <c r="K59" s="271">
        <v>0.27739399999999997</v>
      </c>
      <c r="L59" s="273">
        <v>0.17401900000000001</v>
      </c>
      <c r="P59" s="252">
        <v>6.5726599999999999</v>
      </c>
      <c r="Q59" s="244">
        <v>2.9067500000000002</v>
      </c>
      <c r="R59" s="242">
        <v>5.3162200000000004</v>
      </c>
      <c r="S59" s="256">
        <v>2.9249200000000002</v>
      </c>
      <c r="T59" s="254">
        <v>15.691000000000001</v>
      </c>
      <c r="U59" s="248">
        <v>9.4774799999999999</v>
      </c>
      <c r="V59" s="246">
        <v>15.959099999999999</v>
      </c>
      <c r="W59" s="258">
        <v>9.1663999999999994</v>
      </c>
      <c r="X59" s="277">
        <v>8.0768500000000003</v>
      </c>
      <c r="Z59" s="361">
        <v>2.78552</v>
      </c>
      <c r="AA59" s="361">
        <v>3.2769499999999998</v>
      </c>
    </row>
    <row r="60" spans="1:27" x14ac:dyDescent="0.25">
      <c r="A60" s="41">
        <v>37</v>
      </c>
      <c r="B60" s="41">
        <v>6</v>
      </c>
      <c r="C60" s="278">
        <v>3.0049700000000001</v>
      </c>
      <c r="D60" s="361">
        <v>0.21659100000000001</v>
      </c>
      <c r="E60" s="260">
        <v>1.7498899999999999</v>
      </c>
      <c r="F60" s="264">
        <v>3.5981100000000001</v>
      </c>
      <c r="G60" s="262">
        <v>0.26155600000000001</v>
      </c>
      <c r="H60" s="266">
        <v>5.8916400000000001E-2</v>
      </c>
      <c r="I60" s="269">
        <v>10.5852</v>
      </c>
      <c r="J60" s="275">
        <v>4.6212900000000001</v>
      </c>
      <c r="K60" s="271">
        <v>0.27774700000000002</v>
      </c>
      <c r="L60" s="273">
        <v>0.17457800000000001</v>
      </c>
      <c r="P60" s="252">
        <v>6.6212499999999999</v>
      </c>
      <c r="Q60" s="244">
        <v>2.9107500000000002</v>
      </c>
      <c r="R60" s="242">
        <v>5.3110099999999996</v>
      </c>
      <c r="S60" s="256">
        <v>2.92923</v>
      </c>
      <c r="T60" s="254">
        <v>15.7606</v>
      </c>
      <c r="U60" s="248">
        <v>9.4685000000000006</v>
      </c>
      <c r="V60" s="246">
        <v>15.9702</v>
      </c>
      <c r="W60" s="258">
        <v>9.0748099999999994</v>
      </c>
      <c r="X60" s="277">
        <v>8.0360899999999997</v>
      </c>
      <c r="Z60" s="361">
        <v>2.7859099999999999</v>
      </c>
      <c r="AA60" s="361">
        <v>3.28342</v>
      </c>
    </row>
    <row r="61" spans="1:27" x14ac:dyDescent="0.25">
      <c r="A61" s="41">
        <v>49</v>
      </c>
      <c r="B61" s="41">
        <v>7</v>
      </c>
      <c r="C61" s="278">
        <v>14.3003</v>
      </c>
      <c r="D61" s="361">
        <v>0.63760099999999997</v>
      </c>
      <c r="E61" s="260">
        <v>29.7776</v>
      </c>
      <c r="F61" s="264">
        <v>17.254999999999999</v>
      </c>
      <c r="G61" s="262">
        <v>0.86948700000000001</v>
      </c>
      <c r="H61" s="266">
        <v>0.19189800000000001</v>
      </c>
      <c r="I61" s="269">
        <v>126.97199999999999</v>
      </c>
      <c r="J61" s="275">
        <v>22.366099999999999</v>
      </c>
      <c r="K61" s="271">
        <v>0.67870299999999995</v>
      </c>
      <c r="L61" s="273">
        <v>0.56903499999999996</v>
      </c>
      <c r="P61" s="252">
        <v>168.63</v>
      </c>
      <c r="Q61" s="244">
        <v>14.857200000000001</v>
      </c>
      <c r="R61" s="242">
        <v>22.652100000000001</v>
      </c>
      <c r="S61" s="256">
        <v>10.187099999999999</v>
      </c>
      <c r="U61" s="248">
        <v>49.662100000000002</v>
      </c>
      <c r="V61" s="246">
        <v>72.828699999999998</v>
      </c>
      <c r="W61" s="258">
        <v>36.261600000000001</v>
      </c>
      <c r="X61" s="277">
        <v>30.182099999999998</v>
      </c>
      <c r="Z61" s="361">
        <v>10.299899999999999</v>
      </c>
      <c r="AA61" s="361">
        <v>14.2486</v>
      </c>
    </row>
    <row r="62" spans="1:27" x14ac:dyDescent="0.25">
      <c r="A62" s="41">
        <v>49</v>
      </c>
      <c r="B62" s="41">
        <v>7</v>
      </c>
      <c r="C62" s="278">
        <v>14.2874</v>
      </c>
      <c r="D62" s="361">
        <v>0.63612299999999999</v>
      </c>
      <c r="E62" s="260">
        <v>29.333600000000001</v>
      </c>
      <c r="F62" s="264">
        <v>17.177600000000002</v>
      </c>
      <c r="G62" s="262">
        <v>0.86614000000000002</v>
      </c>
      <c r="H62" s="266">
        <v>0.190168</v>
      </c>
      <c r="I62" s="269">
        <v>128.113</v>
      </c>
      <c r="J62" s="275">
        <v>22.559699999999999</v>
      </c>
      <c r="K62" s="271">
        <v>0.66925199999999996</v>
      </c>
      <c r="L62" s="273">
        <v>0.56718599999999997</v>
      </c>
      <c r="P62" s="252">
        <v>168.72200000000001</v>
      </c>
      <c r="Q62" s="244">
        <v>14.680199999999999</v>
      </c>
      <c r="R62" s="242">
        <v>22.641300000000001</v>
      </c>
      <c r="S62" s="256">
        <v>10.195499999999999</v>
      </c>
      <c r="U62" s="248">
        <v>49.167000000000002</v>
      </c>
      <c r="V62" s="246">
        <v>72.443899999999999</v>
      </c>
      <c r="W62" s="258">
        <v>36.381900000000002</v>
      </c>
      <c r="X62" s="277">
        <v>30.19</v>
      </c>
      <c r="Z62" s="361">
        <v>10.302</v>
      </c>
      <c r="AA62" s="361">
        <v>14.2538</v>
      </c>
    </row>
    <row r="63" spans="1:27" x14ac:dyDescent="0.25">
      <c r="A63" s="41">
        <v>49</v>
      </c>
      <c r="B63" s="41">
        <v>7</v>
      </c>
      <c r="C63" s="278">
        <v>14.2484</v>
      </c>
      <c r="D63" s="361">
        <v>0.64668899999999996</v>
      </c>
      <c r="E63" s="260">
        <v>28.884899999999998</v>
      </c>
      <c r="F63" s="264">
        <v>17.214700000000001</v>
      </c>
      <c r="G63" s="262">
        <v>0.87110600000000005</v>
      </c>
      <c r="H63" s="266">
        <v>0.19358300000000001</v>
      </c>
      <c r="I63" s="269">
        <v>128.827</v>
      </c>
      <c r="J63" s="275">
        <v>22.506900000000002</v>
      </c>
      <c r="K63" s="271">
        <v>0.66896999999999995</v>
      </c>
      <c r="L63" s="273">
        <v>0.56541200000000003</v>
      </c>
      <c r="P63" s="252">
        <v>168.41499999999999</v>
      </c>
      <c r="Q63" s="244">
        <v>14.8338</v>
      </c>
      <c r="R63" s="242">
        <v>22.600300000000001</v>
      </c>
      <c r="S63" s="256">
        <v>10.1851</v>
      </c>
      <c r="U63" s="248">
        <v>49.447299999999998</v>
      </c>
      <c r="V63" s="246">
        <v>72.601200000000006</v>
      </c>
      <c r="W63" s="258">
        <v>36.186999999999998</v>
      </c>
      <c r="X63" s="277">
        <v>30.186199999999999</v>
      </c>
      <c r="Z63" s="361">
        <v>10.3156</v>
      </c>
      <c r="AA63" s="361">
        <v>14.244999999999999</v>
      </c>
    </row>
    <row r="64" spans="1:27" x14ac:dyDescent="0.25">
      <c r="A64" s="41">
        <v>64</v>
      </c>
      <c r="B64" s="41">
        <v>8</v>
      </c>
      <c r="C64" s="278">
        <v>89.012</v>
      </c>
      <c r="D64" s="361">
        <v>2.5459800000000001</v>
      </c>
      <c r="E64" s="260">
        <v>56.353700000000003</v>
      </c>
      <c r="F64" s="264">
        <v>105.871</v>
      </c>
      <c r="G64" s="262">
        <v>4.1608200000000002</v>
      </c>
      <c r="H64" s="266">
        <v>0.81101900000000005</v>
      </c>
      <c r="J64" s="275">
        <v>138.27500000000001</v>
      </c>
      <c r="K64" s="271">
        <v>3.0727600000000002</v>
      </c>
      <c r="L64" s="273">
        <v>1.9940500000000001</v>
      </c>
      <c r="Q64" s="244">
        <v>90.410200000000003</v>
      </c>
      <c r="R64" s="242">
        <v>108.06699999999999</v>
      </c>
      <c r="S64" s="256">
        <v>39.303800000000003</v>
      </c>
      <c r="W64" s="258">
        <v>128.86099999999999</v>
      </c>
      <c r="X64" s="277">
        <v>122.82</v>
      </c>
      <c r="Z64" s="361">
        <v>29.982199999999999</v>
      </c>
      <c r="AA64" s="361">
        <v>64.864599999999996</v>
      </c>
    </row>
    <row r="65" spans="1:27" x14ac:dyDescent="0.25">
      <c r="A65" s="41">
        <v>64</v>
      </c>
      <c r="B65" s="41">
        <v>8</v>
      </c>
      <c r="C65" s="278">
        <v>88.876000000000005</v>
      </c>
      <c r="D65" s="361">
        <v>2.49979</v>
      </c>
      <c r="E65" s="260">
        <v>56.403399999999998</v>
      </c>
      <c r="F65" s="264">
        <v>105.506</v>
      </c>
      <c r="G65" s="262">
        <v>4.1522800000000002</v>
      </c>
      <c r="H65" s="266">
        <v>0.81007499999999999</v>
      </c>
      <c r="J65" s="275">
        <v>138.10900000000001</v>
      </c>
      <c r="K65" s="271">
        <v>3.0804299999999998</v>
      </c>
      <c r="L65" s="273">
        <v>1.97773</v>
      </c>
      <c r="Q65" s="244">
        <v>89.288300000000007</v>
      </c>
      <c r="R65" s="242">
        <v>108.154</v>
      </c>
      <c r="S65" s="256">
        <v>39.357399999999998</v>
      </c>
      <c r="W65" s="258">
        <v>129.02799999999999</v>
      </c>
      <c r="X65" s="277">
        <v>122.935</v>
      </c>
      <c r="Z65" s="361">
        <v>29.964500000000001</v>
      </c>
      <c r="AA65" s="361">
        <v>64.8185</v>
      </c>
    </row>
    <row r="66" spans="1:27" x14ac:dyDescent="0.25">
      <c r="A66" s="41">
        <v>64</v>
      </c>
      <c r="B66" s="41">
        <v>8</v>
      </c>
      <c r="C66" s="278">
        <v>88.960700000000003</v>
      </c>
      <c r="D66" s="361">
        <v>2.5272899999999998</v>
      </c>
      <c r="E66" s="260">
        <v>57.801099999999998</v>
      </c>
      <c r="F66" s="264">
        <v>104.57</v>
      </c>
      <c r="G66" s="262">
        <v>4.0992100000000002</v>
      </c>
      <c r="H66" s="266">
        <v>0.80836699999999995</v>
      </c>
      <c r="J66" s="275">
        <v>139.13999999999999</v>
      </c>
      <c r="K66" s="271">
        <v>3.0798199999999998</v>
      </c>
      <c r="L66" s="273">
        <v>2.01552</v>
      </c>
      <c r="Q66" s="244">
        <v>89.830799999999996</v>
      </c>
      <c r="R66" s="242">
        <v>107.746</v>
      </c>
      <c r="S66" s="256">
        <v>39.322899999999997</v>
      </c>
      <c r="W66" s="258">
        <v>128.81700000000001</v>
      </c>
      <c r="X66" s="277">
        <v>122.843</v>
      </c>
      <c r="Z66" s="361">
        <v>29.9803</v>
      </c>
      <c r="AA66" s="361">
        <v>65.606399999999994</v>
      </c>
    </row>
    <row r="67" spans="1:27" x14ac:dyDescent="0.25">
      <c r="A67" s="41">
        <v>84</v>
      </c>
      <c r="B67" s="41">
        <v>9</v>
      </c>
      <c r="C67" s="43"/>
      <c r="D67" s="361">
        <v>12.143000000000001</v>
      </c>
      <c r="E67" s="260">
        <v>58.3596</v>
      </c>
      <c r="G67" s="262">
        <v>14.976800000000001</v>
      </c>
      <c r="H67" s="266">
        <v>2.82118</v>
      </c>
      <c r="K67" s="271">
        <v>10.3203</v>
      </c>
      <c r="L67" s="273">
        <v>7.0721400000000001</v>
      </c>
      <c r="S67" s="256">
        <v>146.06700000000001</v>
      </c>
      <c r="Z67" s="361">
        <v>95.082899999999995</v>
      </c>
    </row>
    <row r="68" spans="1:27" x14ac:dyDescent="0.25">
      <c r="A68" s="41">
        <v>84</v>
      </c>
      <c r="B68" s="41">
        <v>9</v>
      </c>
      <c r="D68" s="361">
        <v>11.966900000000001</v>
      </c>
      <c r="E68" s="260">
        <v>58.264499999999998</v>
      </c>
      <c r="G68" s="262">
        <v>15.0663</v>
      </c>
      <c r="H68" s="266">
        <v>2.8116599999999998</v>
      </c>
      <c r="K68" s="271">
        <v>10.2415</v>
      </c>
      <c r="L68" s="273">
        <v>6.9808899999999996</v>
      </c>
      <c r="S68" s="256">
        <v>144.524</v>
      </c>
      <c r="Z68" s="361">
        <v>95.396799999999999</v>
      </c>
    </row>
    <row r="69" spans="1:27" x14ac:dyDescent="0.25">
      <c r="A69" s="41">
        <v>84</v>
      </c>
      <c r="B69" s="41">
        <v>9</v>
      </c>
      <c r="D69" s="361">
        <v>11.970700000000001</v>
      </c>
      <c r="E69" s="260">
        <v>58.231299999999997</v>
      </c>
      <c r="G69" s="262">
        <v>14.8439</v>
      </c>
      <c r="H69" s="266">
        <v>2.7715900000000002</v>
      </c>
      <c r="K69" s="271">
        <v>10.223000000000001</v>
      </c>
      <c r="L69" s="273">
        <v>7.0086399999999998</v>
      </c>
      <c r="S69" s="256">
        <v>147.018</v>
      </c>
      <c r="Z69" s="361">
        <v>95.058400000000006</v>
      </c>
    </row>
    <row r="70" spans="1:27" x14ac:dyDescent="0.25">
      <c r="A70" s="41">
        <v>111</v>
      </c>
      <c r="B70" s="41">
        <v>11</v>
      </c>
      <c r="D70" s="361">
        <v>37.104999999999997</v>
      </c>
      <c r="G70" s="262">
        <v>54.307600000000001</v>
      </c>
      <c r="H70" s="266">
        <v>12.063499999999999</v>
      </c>
      <c r="K70" s="271">
        <v>37.029899999999998</v>
      </c>
      <c r="L70" s="273">
        <v>23.524000000000001</v>
      </c>
    </row>
    <row r="71" spans="1:27" x14ac:dyDescent="0.25">
      <c r="A71" s="41">
        <v>111</v>
      </c>
      <c r="B71" s="41">
        <v>11</v>
      </c>
      <c r="D71" s="361">
        <v>36.878900000000002</v>
      </c>
      <c r="G71" s="262">
        <v>54.378599999999999</v>
      </c>
      <c r="H71" s="266">
        <v>12.078900000000001</v>
      </c>
      <c r="K71" s="271">
        <v>37.014099999999999</v>
      </c>
      <c r="L71" s="273">
        <v>23.463000000000001</v>
      </c>
    </row>
    <row r="72" spans="1:27" x14ac:dyDescent="0.25">
      <c r="A72" s="41">
        <v>111</v>
      </c>
      <c r="B72" s="41">
        <v>11</v>
      </c>
      <c r="D72" s="361">
        <v>37.008800000000001</v>
      </c>
      <c r="G72" s="262">
        <v>54.3215</v>
      </c>
      <c r="H72" s="266">
        <v>12.0587</v>
      </c>
      <c r="K72" s="271">
        <v>37.114600000000003</v>
      </c>
      <c r="L72" s="273">
        <v>23.4482</v>
      </c>
    </row>
    <row r="73" spans="1:27" x14ac:dyDescent="0.25">
      <c r="A73" s="44">
        <v>147</v>
      </c>
      <c r="B73" s="44">
        <v>12</v>
      </c>
      <c r="D73" s="361">
        <v>109.86799999999999</v>
      </c>
      <c r="G73" s="262">
        <v>180.65600000000001</v>
      </c>
      <c r="H73" s="266">
        <v>36.742899999999999</v>
      </c>
      <c r="K73" s="271">
        <v>133.947</v>
      </c>
      <c r="L73" s="273">
        <v>74.457099999999997</v>
      </c>
    </row>
    <row r="74" spans="1:27" x14ac:dyDescent="0.25">
      <c r="A74" s="44">
        <v>147</v>
      </c>
      <c r="B74" s="44">
        <v>12</v>
      </c>
      <c r="D74" s="361">
        <v>109.545</v>
      </c>
      <c r="G74" s="262">
        <v>181.72900000000001</v>
      </c>
      <c r="H74" s="266">
        <v>36.698799999999999</v>
      </c>
      <c r="K74" s="271">
        <v>134.12100000000001</v>
      </c>
      <c r="L74" s="273">
        <v>74.657600000000002</v>
      </c>
    </row>
    <row r="75" spans="1:27" x14ac:dyDescent="0.25">
      <c r="A75" s="44">
        <v>147</v>
      </c>
      <c r="B75" s="44">
        <v>12</v>
      </c>
      <c r="D75" s="361">
        <v>110.12</v>
      </c>
      <c r="G75" s="262">
        <v>180.73</v>
      </c>
      <c r="H75" s="266">
        <v>36.600900000000003</v>
      </c>
      <c r="K75" s="271">
        <v>134.83600000000001</v>
      </c>
      <c r="L75" s="273">
        <v>74.710800000000006</v>
      </c>
    </row>
    <row r="76" spans="1:27" x14ac:dyDescent="0.25">
      <c r="A76" s="268">
        <v>194</v>
      </c>
      <c r="B76" s="268">
        <v>14</v>
      </c>
      <c r="H76" s="266">
        <v>125.818</v>
      </c>
    </row>
    <row r="77" spans="1:27" x14ac:dyDescent="0.25">
      <c r="A77" s="268">
        <v>194</v>
      </c>
      <c r="B77" s="268">
        <v>14</v>
      </c>
      <c r="H77" s="266">
        <v>125.375</v>
      </c>
    </row>
    <row r="78" spans="1:27" x14ac:dyDescent="0.25">
      <c r="A78" s="268">
        <v>194</v>
      </c>
      <c r="B78" s="268">
        <v>14</v>
      </c>
      <c r="H78" s="266">
        <v>125.97499999999999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topLeftCell="Y1" workbookViewId="0">
      <selection activeCell="C10" sqref="C10:D10"/>
    </sheetView>
  </sheetViews>
  <sheetFormatPr defaultRowHeight="15" x14ac:dyDescent="0.25"/>
  <sheetData>
    <row r="1" spans="1:41" x14ac:dyDescent="0.25">
      <c r="A1" s="79" t="s">
        <v>33</v>
      </c>
      <c r="B1" s="79" t="s">
        <v>34</v>
      </c>
      <c r="C1" s="79" t="s">
        <v>0</v>
      </c>
      <c r="D1" s="112" t="s">
        <v>19</v>
      </c>
      <c r="E1" s="112" t="s">
        <v>39</v>
      </c>
      <c r="F1" s="64" t="str">
        <f t="shared" ref="F1" si="0">C30</f>
        <v>EK</v>
      </c>
      <c r="G1" s="212" t="str">
        <f t="shared" ref="G1" si="1">D30</f>
        <v>Dinic</v>
      </c>
      <c r="H1" s="212" t="str">
        <f t="shared" ref="H1" si="2">E30</f>
        <v>GT</v>
      </c>
      <c r="I1" s="212" t="str">
        <f t="shared" ref="I1" si="3">F30</f>
        <v>GT GRC</v>
      </c>
      <c r="J1" s="212" t="str">
        <f t="shared" ref="J1" si="4">G30</f>
        <v>GT GRP</v>
      </c>
      <c r="K1" s="212" t="str">
        <f t="shared" ref="K1" si="5">H30</f>
        <v>GT GRN</v>
      </c>
      <c r="L1" s="212" t="str">
        <f t="shared" ref="L1" si="6">I30</f>
        <v>GT D</v>
      </c>
      <c r="M1" s="212" t="str">
        <f t="shared" ref="M1" si="7">J30</f>
        <v>GT D GRC</v>
      </c>
      <c r="N1" s="212" t="str">
        <f t="shared" ref="N1" si="8">K30</f>
        <v>GT D GRP</v>
      </c>
      <c r="O1" s="212" t="str">
        <f t="shared" ref="O1" si="9">L30</f>
        <v>GT D GRN</v>
      </c>
      <c r="P1" s="212" t="str">
        <f t="shared" ref="P1" si="10">M30</f>
        <v>KR</v>
      </c>
      <c r="Q1" s="212" t="str">
        <f t="shared" ref="Q1" si="11">N30</f>
        <v>KR GRC</v>
      </c>
      <c r="R1" s="212" t="str">
        <f t="shared" ref="R1" si="12">O30</f>
        <v>KR GRP</v>
      </c>
      <c r="S1" s="212" t="str">
        <f t="shared" ref="S1" si="13">P30</f>
        <v>KR LM</v>
      </c>
      <c r="T1" s="212" t="str">
        <f t="shared" ref="T1" si="14">Q30</f>
        <v>KR LM GRC</v>
      </c>
      <c r="U1" s="212" t="str">
        <f t="shared" ref="U1" si="15">R30</f>
        <v>KR LM GRP</v>
      </c>
      <c r="V1" s="212" t="str">
        <f t="shared" ref="V1" si="16">S30</f>
        <v>KR LM GRN</v>
      </c>
      <c r="W1" s="212" t="str">
        <f t="shared" ref="W1" si="17">T30</f>
        <v>KR LM D</v>
      </c>
      <c r="X1" s="212" t="str">
        <f t="shared" ref="X1" si="18">U30</f>
        <v>KR LM D GRC</v>
      </c>
      <c r="Y1" s="212" t="str">
        <f t="shared" ref="Y1" si="19">V30</f>
        <v>KR LM D GRP</v>
      </c>
      <c r="Z1" s="212" t="str">
        <f t="shared" ref="Z1" si="20">W30</f>
        <v>KR LM D GRN</v>
      </c>
      <c r="AA1" s="212" t="str">
        <f t="shared" ref="AA1" si="21">X30</f>
        <v>GR</v>
      </c>
      <c r="AB1" s="361" t="str">
        <f t="shared" ref="AB1" si="22">Y30</f>
        <v>EK Lib</v>
      </c>
      <c r="AC1" s="361" t="str">
        <f t="shared" ref="AC1" si="23">Z30</f>
        <v>GT Lib</v>
      </c>
      <c r="AD1" s="361" t="str">
        <f t="shared" ref="AD1" si="24">AA30</f>
        <v>BK Lib</v>
      </c>
      <c r="AF1" s="361"/>
      <c r="AG1" s="361" t="s">
        <v>82</v>
      </c>
      <c r="AH1" s="361" t="s">
        <v>83</v>
      </c>
      <c r="AI1" s="361" t="s">
        <v>84</v>
      </c>
      <c r="AJ1" s="361" t="s">
        <v>85</v>
      </c>
      <c r="AK1" s="361" t="s">
        <v>86</v>
      </c>
      <c r="AL1" s="361" t="s">
        <v>87</v>
      </c>
      <c r="AM1" s="361" t="s">
        <v>88</v>
      </c>
    </row>
    <row r="2" spans="1:41" x14ac:dyDescent="0.25">
      <c r="A2" s="79">
        <f>AVERAGE(A31:A33)</f>
        <v>3</v>
      </c>
      <c r="B2" s="79">
        <f>AVERAGE(B31:B33)</f>
        <v>3</v>
      </c>
      <c r="C2">
        <f>A2*A2*B2</f>
        <v>27</v>
      </c>
      <c r="D2" s="112">
        <f>4*A2*(A2-1)*B2+A2*(B2-1)</f>
        <v>78</v>
      </c>
      <c r="E2" s="112">
        <f>A2*A2*(B2-1)</f>
        <v>18</v>
      </c>
      <c r="F2" s="213">
        <f>AVERAGE(C31:C33)</f>
        <v>1.8323166666666668E-5</v>
      </c>
      <c r="G2" s="213">
        <f t="shared" ref="G2:AA2" si="25">AVERAGE(D31:D33)</f>
        <v>2.1654633333333334E-5</v>
      </c>
      <c r="H2" s="213">
        <f t="shared" si="25"/>
        <v>2.5430299999999999E-5</v>
      </c>
      <c r="I2" s="213">
        <f t="shared" si="25"/>
        <v>3.0316466666666667E-5</v>
      </c>
      <c r="J2" s="213">
        <f t="shared" si="25"/>
        <v>2.9317000000000001E-5</v>
      </c>
      <c r="K2" s="213">
        <f t="shared" si="25"/>
        <v>2.03221E-5</v>
      </c>
      <c r="L2" s="213">
        <f t="shared" si="25"/>
        <v>1.3303766666666666E-4</v>
      </c>
      <c r="M2" s="213">
        <f t="shared" si="25"/>
        <v>8.9505866666666673E-5</v>
      </c>
      <c r="N2" s="213">
        <f t="shared" si="25"/>
        <v>8.1510333333333331E-5</v>
      </c>
      <c r="O2" s="213">
        <f t="shared" si="25"/>
        <v>8.9839199999999992E-5</v>
      </c>
      <c r="P2" s="213">
        <f t="shared" si="25"/>
        <v>2.1616866666666667E-3</v>
      </c>
      <c r="Q2" s="213">
        <f t="shared" si="25"/>
        <v>2.2334233333333336E-3</v>
      </c>
      <c r="R2" s="213">
        <f t="shared" si="25"/>
        <v>2.2151066666666664E-3</v>
      </c>
      <c r="S2" s="213">
        <f t="shared" si="25"/>
        <v>7.7845833333333339E-5</v>
      </c>
      <c r="T2" s="213">
        <f t="shared" si="25"/>
        <v>7.5846766666666667E-5</v>
      </c>
      <c r="U2" s="213">
        <f t="shared" si="25"/>
        <v>1.0338723333333333E-4</v>
      </c>
      <c r="V2" s="213">
        <f t="shared" si="25"/>
        <v>9.62799E-5</v>
      </c>
      <c r="W2" s="213">
        <f t="shared" si="25"/>
        <v>1.6124433333333335E-4</v>
      </c>
      <c r="X2" s="213">
        <f t="shared" si="25"/>
        <v>1.4280999999999997E-4</v>
      </c>
      <c r="Y2" s="213">
        <f t="shared" si="25"/>
        <v>1.8389799999999997E-4</v>
      </c>
      <c r="Z2" s="213">
        <f t="shared" si="25"/>
        <v>1.7001666666666666E-4</v>
      </c>
      <c r="AA2" s="213">
        <f t="shared" si="25"/>
        <v>1.0982799999999999E-3</v>
      </c>
      <c r="AB2" s="332">
        <f t="shared" ref="AB2" si="26">AVERAGE(Y31:Y33)</f>
        <v>1.2241033333333332E-3</v>
      </c>
      <c r="AC2" s="332">
        <f t="shared" ref="AC2" si="27">AVERAGE(Z31:Z33)</f>
        <v>9.2215933333333335E-4</v>
      </c>
      <c r="AD2" s="332">
        <f t="shared" ref="AD2" si="28">AVERAGE(AA31:AA33)</f>
        <v>2.6463233333333332E-4</v>
      </c>
      <c r="AE2" s="361" t="str">
        <f>IF(AC2/AD2&lt;1,"GT","BK")</f>
        <v>BK</v>
      </c>
      <c r="AF2" s="361" t="str">
        <f t="shared" ref="AF2:AF18" si="29">IF(H2/P2&lt;1,"GT","KR")</f>
        <v>GT</v>
      </c>
      <c r="AG2" s="361" t="str">
        <f t="shared" ref="AG2:AG18" si="30">IF(I2/Q2&lt;1,"GT","KR")</f>
        <v>GT</v>
      </c>
      <c r="AH2" s="361" t="str">
        <f t="shared" ref="AH2:AH18" si="31">IF(J2/R2&lt;1,"GT","KR")</f>
        <v>GT</v>
      </c>
      <c r="AI2" s="361" t="str">
        <f t="shared" ref="AI2:AI18" si="32">IF(K2/S2&lt;1,"GT","KR")</f>
        <v>GT</v>
      </c>
      <c r="AJ2" s="361" t="str">
        <f t="shared" ref="AJ2:AJ18" si="33">IF(L2/T2&lt;1,"GT","KR")</f>
        <v>KR</v>
      </c>
      <c r="AK2" s="361" t="str">
        <f t="shared" ref="AK2:AK18" si="34">IF(M2/U2&lt;1,"GT","KR")</f>
        <v>GT</v>
      </c>
      <c r="AL2" s="361" t="str">
        <f t="shared" ref="AL2:AL18" si="35">IF(N2/V2&lt;1,"GT","KR")</f>
        <v>GT</v>
      </c>
      <c r="AM2" s="361" t="str">
        <f t="shared" ref="AM2:AM18" si="36">IF(O2/W2&lt;1,"GT","KR")</f>
        <v>GT</v>
      </c>
      <c r="AO2" s="361">
        <f t="shared" ref="AO2:AO12" si="37">L2/T2</f>
        <v>1.7540321428775474</v>
      </c>
    </row>
    <row r="3" spans="1:41" x14ac:dyDescent="0.25">
      <c r="A3" s="79">
        <f>AVERAGE(A34:A36)</f>
        <v>3</v>
      </c>
      <c r="B3" s="79">
        <f>AVERAGE(B34:B36)</f>
        <v>3</v>
      </c>
      <c r="C3" s="79">
        <f t="shared" ref="C3:C18" si="38">A3*A3*B3</f>
        <v>27</v>
      </c>
      <c r="D3" s="112">
        <f t="shared" ref="D3:D17" si="39">4*A3*(A3-1)*B3+A3*(B3-1)</f>
        <v>78</v>
      </c>
      <c r="E3" s="112">
        <f t="shared" ref="E3:E17" si="40">A3*A3*(B3-1)</f>
        <v>18</v>
      </c>
      <c r="F3" s="64">
        <f t="shared" ref="F3" si="41">AVERAGE(C34:C36)</f>
        <v>1.6435299999999998E-5</v>
      </c>
      <c r="G3" s="212">
        <f t="shared" ref="G3" si="42">AVERAGE(D34:D36)</f>
        <v>1.9877833333333331E-5</v>
      </c>
      <c r="H3" s="212">
        <f t="shared" ref="H3" si="43">AVERAGE(E34:E36)</f>
        <v>2.3764566666666669E-5</v>
      </c>
      <c r="I3" s="212">
        <f t="shared" ref="I3" si="44">AVERAGE(F34:F36)</f>
        <v>2.2431966666666668E-5</v>
      </c>
      <c r="J3" s="212">
        <f t="shared" ref="J3" si="45">AVERAGE(G34:G36)</f>
        <v>2.7318166666666669E-5</v>
      </c>
      <c r="K3" s="212">
        <f t="shared" ref="K3" si="46">AVERAGE(H34:H36)</f>
        <v>1.5102733333333334E-5</v>
      </c>
      <c r="L3" s="212">
        <f t="shared" ref="L3" si="47">AVERAGE(I34:I36)</f>
        <v>1.2715200000000001E-4</v>
      </c>
      <c r="M3" s="212">
        <f t="shared" ref="M3" si="48">AVERAGE(J34:J36)</f>
        <v>8.0399966666666676E-5</v>
      </c>
      <c r="N3" s="212">
        <f t="shared" ref="N3" si="49">AVERAGE(K34:K36)</f>
        <v>7.5957933333333327E-5</v>
      </c>
      <c r="O3" s="212">
        <f t="shared" ref="O3" si="50">AVERAGE(L34:L36)</f>
        <v>6.9294999999999993E-5</v>
      </c>
      <c r="P3" s="212">
        <f t="shared" ref="P3" si="51">AVERAGE(M34:M36)</f>
        <v>2.0339766666666666E-3</v>
      </c>
      <c r="Q3" s="212">
        <f t="shared" ref="Q3" si="52">AVERAGE(N34:N36)</f>
        <v>2.0828400000000003E-3</v>
      </c>
      <c r="R3" s="212">
        <f t="shared" ref="R3" si="53">AVERAGE(O34:O36)</f>
        <v>2.0858466666666669E-3</v>
      </c>
      <c r="S3" s="212">
        <f t="shared" ref="S3" si="54">AVERAGE(P34:P36)</f>
        <v>7.1182799999999999E-5</v>
      </c>
      <c r="T3" s="212">
        <f t="shared" ref="T3" si="55">AVERAGE(Q34:Q36)</f>
        <v>6.7740300000000006E-5</v>
      </c>
      <c r="U3" s="212">
        <f t="shared" ref="U3" si="56">AVERAGE(R34:R36)</f>
        <v>9.2171133333333316E-5</v>
      </c>
      <c r="V3" s="212">
        <f t="shared" ref="V3" si="57">AVERAGE(S34:S36)</f>
        <v>8.5952466666666661E-5</v>
      </c>
      <c r="W3" s="212">
        <f t="shared" ref="W3" si="58">AVERAGE(T34:T36)</f>
        <v>1.5824599999999999E-4</v>
      </c>
      <c r="X3" s="212">
        <f t="shared" ref="X3" si="59">AVERAGE(U34:U36)</f>
        <v>1.3359266666666665E-4</v>
      </c>
      <c r="Y3" s="212">
        <f t="shared" ref="Y3" si="60">AVERAGE(V34:V36)</f>
        <v>1.6979500000000001E-4</v>
      </c>
      <c r="Z3" s="212">
        <f t="shared" ref="Z3" si="61">AVERAGE(W34:W36)</f>
        <v>1.57357E-4</v>
      </c>
      <c r="AA3" s="212">
        <f t="shared" ref="AA3" si="62">AVERAGE(X34:X36)</f>
        <v>1.07007E-3</v>
      </c>
      <c r="AB3" s="361">
        <f t="shared" ref="AB3" si="63">AVERAGE(Y34:Y36)</f>
        <v>1.2169966666666667E-3</v>
      </c>
      <c r="AC3" s="361">
        <f t="shared" ref="AC3" si="64">AVERAGE(Z34:Z36)</f>
        <v>9.1505233333333323E-4</v>
      </c>
      <c r="AD3" s="361">
        <f t="shared" ref="AD3" si="65">AVERAGE(AA34:AA36)</f>
        <v>2.59413E-4</v>
      </c>
      <c r="AE3" s="361" t="str">
        <f t="shared" ref="AE3:AE18" si="66">IF(AC3/AD3&lt;1,"GT","BK")</f>
        <v>BK</v>
      </c>
      <c r="AF3" s="361" t="str">
        <f t="shared" si="29"/>
        <v>GT</v>
      </c>
      <c r="AG3" s="361" t="str">
        <f t="shared" si="30"/>
        <v>GT</v>
      </c>
      <c r="AH3" s="361" t="str">
        <f t="shared" si="31"/>
        <v>GT</v>
      </c>
      <c r="AI3" s="361" t="str">
        <f t="shared" si="32"/>
        <v>GT</v>
      </c>
      <c r="AJ3" s="361" t="str">
        <f t="shared" si="33"/>
        <v>KR</v>
      </c>
      <c r="AK3" s="361" t="str">
        <f t="shared" si="34"/>
        <v>GT</v>
      </c>
      <c r="AL3" s="361" t="str">
        <f t="shared" si="35"/>
        <v>GT</v>
      </c>
      <c r="AM3" s="361" t="str">
        <f t="shared" si="36"/>
        <v>GT</v>
      </c>
      <c r="AO3" s="361">
        <f t="shared" si="37"/>
        <v>1.8770510316606215</v>
      </c>
    </row>
    <row r="4" spans="1:41" x14ac:dyDescent="0.25">
      <c r="A4" s="79">
        <f>AVERAGE(A37:A39)</f>
        <v>4</v>
      </c>
      <c r="B4" s="79">
        <f>AVERAGE(B37:B39)</f>
        <v>4</v>
      </c>
      <c r="C4" s="79">
        <f t="shared" si="38"/>
        <v>64</v>
      </c>
      <c r="D4" s="112">
        <f t="shared" si="39"/>
        <v>204</v>
      </c>
      <c r="E4" s="112">
        <f t="shared" si="40"/>
        <v>48</v>
      </c>
      <c r="F4" s="64">
        <f t="shared" ref="F4" si="67">AVERAGE(C37:C39)</f>
        <v>9.1948833333333336E-5</v>
      </c>
      <c r="G4" s="212">
        <f t="shared" ref="G4" si="68">AVERAGE(D37:D39)</f>
        <v>7.0405300000000008E-5</v>
      </c>
      <c r="H4" s="212">
        <f t="shared" ref="H4" si="69">AVERAGE(E37:E39)</f>
        <v>1.539143333333333E-4</v>
      </c>
      <c r="I4" s="212">
        <f t="shared" ref="I4" si="70">AVERAGE(F37:F39)</f>
        <v>1.1116033333333333E-4</v>
      </c>
      <c r="J4" s="212">
        <f t="shared" ref="J4" si="71">AVERAGE(G37:G39)</f>
        <v>8.8395266666666677E-5</v>
      </c>
      <c r="K4" s="212">
        <f t="shared" ref="K4" si="72">AVERAGE(H37:H39)</f>
        <v>4.042206666666666E-5</v>
      </c>
      <c r="L4" s="212">
        <f t="shared" ref="L4" si="73">AVERAGE(I37:I39)</f>
        <v>9.7745899999999997E-4</v>
      </c>
      <c r="M4" s="212">
        <f t="shared" ref="M4" si="74">AVERAGE(J37:J39)</f>
        <v>3.2881799999999998E-4</v>
      </c>
      <c r="N4" s="212">
        <f t="shared" ref="N4" si="75">AVERAGE(K37:K39)</f>
        <v>5.4458766666666666E-4</v>
      </c>
      <c r="O4" s="212">
        <f t="shared" ref="O4" si="76">AVERAGE(L37:L39)</f>
        <v>1.8078866666666665E-4</v>
      </c>
      <c r="P4" s="212">
        <f t="shared" ref="P4" si="77">AVERAGE(M37:M39)</f>
        <v>1.44907E-2</v>
      </c>
      <c r="Q4" s="212">
        <f t="shared" ref="Q4" si="78">AVERAGE(N37:N39)</f>
        <v>1.4971033333333333E-2</v>
      </c>
      <c r="R4" s="212">
        <f t="shared" ref="R4" si="79">AVERAGE(O37:O39)</f>
        <v>2.2137766666666666E-2</v>
      </c>
      <c r="S4" s="212">
        <f t="shared" ref="S4" si="80">AVERAGE(P37:P39)</f>
        <v>3.9622533333333337E-4</v>
      </c>
      <c r="T4" s="212">
        <f t="shared" ref="T4" si="81">AVERAGE(Q37:Q39)</f>
        <v>2.3287133333333332E-4</v>
      </c>
      <c r="U4" s="212">
        <f t="shared" ref="U4" si="82">AVERAGE(R37:R39)</f>
        <v>4.7329366666666665E-4</v>
      </c>
      <c r="V4" s="212">
        <f t="shared" ref="V4" si="83">AVERAGE(S37:S39)</f>
        <v>3.2593100000000001E-4</v>
      </c>
      <c r="W4" s="212">
        <f t="shared" ref="W4" si="84">AVERAGE(T37:T39)</f>
        <v>1.0370933333333334E-3</v>
      </c>
      <c r="X4" s="212">
        <f t="shared" ref="X4" si="85">AVERAGE(U37:U39)</f>
        <v>5.3059533333333329E-4</v>
      </c>
      <c r="Y4" s="212">
        <f t="shared" ref="Y4" si="86">AVERAGE(V37:V39)</f>
        <v>8.8273400000000004E-4</v>
      </c>
      <c r="Z4" s="212">
        <f t="shared" ref="Z4" si="87">AVERAGE(W37:W39)</f>
        <v>7.2260033333333316E-4</v>
      </c>
      <c r="AA4" s="212">
        <f t="shared" ref="AA4" si="88">AVERAGE(X37:X39)</f>
        <v>4.1868933333333337E-3</v>
      </c>
      <c r="AB4" s="361">
        <f t="shared" ref="AB4" si="89">AVERAGE(Y37:Y39)</f>
        <v>7.1495133333333329E-3</v>
      </c>
      <c r="AC4" s="361">
        <f t="shared" ref="AC4" si="90">AVERAGE(Z37:Z39)</f>
        <v>2.6202266666666666E-3</v>
      </c>
      <c r="AD4" s="361">
        <f t="shared" ref="AD4" si="91">AVERAGE(AA37:AA39)</f>
        <v>9.0239233333333328E-4</v>
      </c>
      <c r="AE4" s="361" t="str">
        <f t="shared" si="66"/>
        <v>BK</v>
      </c>
      <c r="AF4" s="361" t="str">
        <f t="shared" si="29"/>
        <v>GT</v>
      </c>
      <c r="AG4" s="361" t="str">
        <f t="shared" si="30"/>
        <v>GT</v>
      </c>
      <c r="AH4" s="361" t="str">
        <f t="shared" si="31"/>
        <v>GT</v>
      </c>
      <c r="AI4" s="361" t="str">
        <f t="shared" si="32"/>
        <v>GT</v>
      </c>
      <c r="AJ4" s="361" t="str">
        <f t="shared" si="33"/>
        <v>KR</v>
      </c>
      <c r="AK4" s="361" t="str">
        <f t="shared" si="34"/>
        <v>GT</v>
      </c>
      <c r="AL4" s="361" t="str">
        <f t="shared" si="35"/>
        <v>KR</v>
      </c>
      <c r="AM4" s="361" t="str">
        <f t="shared" si="36"/>
        <v>GT</v>
      </c>
      <c r="AO4" s="361">
        <f t="shared" si="37"/>
        <v>4.1974208933688706</v>
      </c>
    </row>
    <row r="5" spans="1:41" x14ac:dyDescent="0.25">
      <c r="A5" s="79">
        <f>AVERAGE(A40:A42)</f>
        <v>5</v>
      </c>
      <c r="B5" s="79">
        <f>AVERAGE(B40:B42)</f>
        <v>5</v>
      </c>
      <c r="C5" s="79">
        <f t="shared" si="38"/>
        <v>125</v>
      </c>
      <c r="D5" s="112">
        <f t="shared" si="39"/>
        <v>420</v>
      </c>
      <c r="E5" s="112">
        <f t="shared" si="40"/>
        <v>100</v>
      </c>
      <c r="F5" s="64">
        <f t="shared" ref="F5" si="92">AVERAGE(C40:C42)</f>
        <v>3.5857833333333334E-4</v>
      </c>
      <c r="G5" s="212">
        <f t="shared" ref="G5" si="93">AVERAGE(D40:D42)</f>
        <v>1.9222633333333333E-4</v>
      </c>
      <c r="H5" s="212">
        <f t="shared" ref="H5" si="94">AVERAGE(E40:E42)</f>
        <v>2.8428633333333334E-4</v>
      </c>
      <c r="I5" s="212">
        <f t="shared" ref="I5" si="95">AVERAGE(F40:F42)</f>
        <v>3.2659600000000002E-4</v>
      </c>
      <c r="J5" s="212">
        <f t="shared" ref="J5" si="96">AVERAGE(G40:G42)</f>
        <v>1.3303700000000002E-4</v>
      </c>
      <c r="K5" s="212">
        <f t="shared" ref="K5" si="97">AVERAGE(H40:H42)</f>
        <v>8.1843599999999997E-5</v>
      </c>
      <c r="L5" s="212">
        <f t="shared" ref="L5" si="98">AVERAGE(I40:I42)</f>
        <v>1.6820699999999999E-3</v>
      </c>
      <c r="M5" s="212">
        <f t="shared" ref="M5" si="99">AVERAGE(J40:J42)</f>
        <v>7.6635400000000002E-4</v>
      </c>
      <c r="N5" s="212">
        <f t="shared" ref="N5" si="100">AVERAGE(K40:K42)</f>
        <v>5.1105066666666662E-4</v>
      </c>
      <c r="O5" s="212">
        <f t="shared" ref="O5" si="101">AVERAGE(L40:L42)</f>
        <v>3.6790766666666669E-4</v>
      </c>
      <c r="P5" s="212">
        <f t="shared" ref="P5" si="102">AVERAGE(M40:M42)</f>
        <v>6.8889900000000004E-2</v>
      </c>
      <c r="Q5" s="212">
        <f t="shared" ref="Q5" si="103">AVERAGE(N40:N42)</f>
        <v>6.2672033333333335E-2</v>
      </c>
      <c r="R5" s="212">
        <f t="shared" ref="R5" si="104">AVERAGE(O40:O42)</f>
        <v>6.0497533333333332E-2</v>
      </c>
      <c r="S5" s="212">
        <f t="shared" ref="S5" si="105">AVERAGE(P40:P42)</f>
        <v>8.2376633333333335E-4</v>
      </c>
      <c r="T5" s="212">
        <f t="shared" ref="T5" si="106">AVERAGE(Q40:Q42)</f>
        <v>6.5030700000000003E-4</v>
      </c>
      <c r="U5" s="212">
        <f t="shared" ref="U5" si="107">AVERAGE(R40:R42)</f>
        <v>1.1453633333333333E-3</v>
      </c>
      <c r="V5" s="212">
        <f t="shared" ref="V5" si="108">AVERAGE(S40:S42)</f>
        <v>8.1155100000000009E-4</v>
      </c>
      <c r="W5" s="212">
        <f t="shared" ref="W5" si="109">AVERAGE(T40:T42)</f>
        <v>2.0615266666666669E-3</v>
      </c>
      <c r="X5" s="212">
        <f t="shared" ref="X5" si="110">AVERAGE(U40:U42)</f>
        <v>1.5924533333333336E-3</v>
      </c>
      <c r="Y5" s="212">
        <f t="shared" ref="Y5" si="111">AVERAGE(V40:V42)</f>
        <v>2.6217700000000003E-3</v>
      </c>
      <c r="Z5" s="212">
        <f t="shared" ref="Z5" si="112">AVERAGE(W40:W42)</f>
        <v>1.9887866666666669E-3</v>
      </c>
      <c r="AA5" s="212">
        <f t="shared" ref="AA5" si="113">AVERAGE(X40:X42)</f>
        <v>1.25998E-2</v>
      </c>
      <c r="AB5" s="361">
        <f t="shared" ref="AB5" si="114">AVERAGE(Y40:Y42)</f>
        <v>3.5015499999999998E-2</v>
      </c>
      <c r="AC5" s="361">
        <f t="shared" ref="AC5" si="115">AVERAGE(Z40:Z42)</f>
        <v>6.5623933333333329E-3</v>
      </c>
      <c r="AD5" s="361">
        <f t="shared" ref="AD5" si="116">AVERAGE(AA40:AA42)</f>
        <v>2.9227266666666668E-3</v>
      </c>
      <c r="AE5" s="361" t="str">
        <f t="shared" si="66"/>
        <v>BK</v>
      </c>
      <c r="AF5" s="361" t="str">
        <f t="shared" si="29"/>
        <v>GT</v>
      </c>
      <c r="AG5" s="361" t="str">
        <f t="shared" si="30"/>
        <v>GT</v>
      </c>
      <c r="AH5" s="361" t="str">
        <f t="shared" si="31"/>
        <v>GT</v>
      </c>
      <c r="AI5" s="361" t="str">
        <f t="shared" si="32"/>
        <v>GT</v>
      </c>
      <c r="AJ5" s="361" t="str">
        <f t="shared" si="33"/>
        <v>KR</v>
      </c>
      <c r="AK5" s="361" t="str">
        <f t="shared" si="34"/>
        <v>GT</v>
      </c>
      <c r="AL5" s="361" t="str">
        <f t="shared" si="35"/>
        <v>GT</v>
      </c>
      <c r="AM5" s="361" t="str">
        <f t="shared" si="36"/>
        <v>GT</v>
      </c>
      <c r="AO5" s="361">
        <f t="shared" si="37"/>
        <v>2.586578339153661</v>
      </c>
    </row>
    <row r="6" spans="1:41" x14ac:dyDescent="0.25">
      <c r="A6" s="79">
        <f>AVERAGE(A43:A45)</f>
        <v>6</v>
      </c>
      <c r="B6" s="79">
        <f>AVERAGE(B43:B45)</f>
        <v>6</v>
      </c>
      <c r="C6" s="79">
        <f t="shared" si="38"/>
        <v>216</v>
      </c>
      <c r="D6" s="112">
        <f t="shared" si="39"/>
        <v>750</v>
      </c>
      <c r="E6" s="112">
        <f t="shared" si="40"/>
        <v>180</v>
      </c>
      <c r="F6" s="64">
        <f t="shared" ref="F6" si="117">AVERAGE(C43:C45)</f>
        <v>2.7893366666666666E-3</v>
      </c>
      <c r="G6" s="212">
        <f t="shared" ref="G6" si="118">AVERAGE(D43:D45)</f>
        <v>1.1151573333333332E-3</v>
      </c>
      <c r="H6" s="212">
        <f t="shared" ref="H6" si="119">AVERAGE(E43:E45)</f>
        <v>1.1141600000000001E-3</v>
      </c>
      <c r="I6" s="212">
        <f t="shared" ref="I6" si="120">AVERAGE(F43:F45)</f>
        <v>1.3827866666666667E-3</v>
      </c>
      <c r="J6" s="212">
        <f t="shared" ref="J6" si="121">AVERAGE(G43:G45)</f>
        <v>4.2243166666666661E-4</v>
      </c>
      <c r="K6" s="212">
        <f t="shared" ref="K6" si="122">AVERAGE(H43:H45)</f>
        <v>1.9977833333333333E-4</v>
      </c>
      <c r="L6" s="212">
        <f t="shared" ref="L6" si="123">AVERAGE(I43:I45)</f>
        <v>7.4207833333333334E-3</v>
      </c>
      <c r="M6" s="212">
        <f t="shared" ref="M6" si="124">AVERAGE(J43:J45)</f>
        <v>2.5277133333333336E-3</v>
      </c>
      <c r="N6" s="212">
        <f t="shared" ref="N6" si="125">AVERAGE(K43:K45)</f>
        <v>1.0819566666666668E-3</v>
      </c>
      <c r="O6" s="212">
        <f t="shared" ref="O6" si="126">AVERAGE(L43:L45)</f>
        <v>9.508059999999999E-4</v>
      </c>
      <c r="P6" s="212">
        <f t="shared" ref="P6" si="127">AVERAGE(M43:M45)</f>
        <v>0.20789899999999997</v>
      </c>
      <c r="Q6" s="212">
        <f t="shared" ref="Q6" si="128">AVERAGE(N43:N45)</f>
        <v>0.21034600000000001</v>
      </c>
      <c r="R6" s="212">
        <f t="shared" ref="R6" si="129">AVERAGE(O43:O45)</f>
        <v>0.20520066666666667</v>
      </c>
      <c r="S6" s="212">
        <f t="shared" ref="S6" si="130">AVERAGE(P43:P45)</f>
        <v>3.079186666666667E-3</v>
      </c>
      <c r="T6" s="212">
        <f t="shared" ref="T6" si="131">AVERAGE(Q43:Q45)</f>
        <v>1.96269E-3</v>
      </c>
      <c r="U6" s="212">
        <f t="shared" ref="U6" si="132">AVERAGE(R43:R45)</f>
        <v>1.8430900000000001E-3</v>
      </c>
      <c r="V6" s="212">
        <f t="shared" ref="V6" si="133">AVERAGE(S43:S45)</f>
        <v>1.009107E-3</v>
      </c>
      <c r="W6" s="212">
        <f t="shared" ref="W6" si="134">AVERAGE(T43:T45)</f>
        <v>8.3816966666666673E-3</v>
      </c>
      <c r="X6" s="212">
        <f t="shared" ref="X6" si="135">AVERAGE(U43:U45)</f>
        <v>5.6946266666666676E-3</v>
      </c>
      <c r="Y6" s="212">
        <f t="shared" ref="Y6" si="136">AVERAGE(V43:V45)</f>
        <v>8.297853333333334E-3</v>
      </c>
      <c r="Z6" s="212">
        <f t="shared" ref="Z6" si="137">AVERAGE(W43:W45)</f>
        <v>5.7353833333333333E-3</v>
      </c>
      <c r="AA6" s="212">
        <f t="shared" ref="AA6" si="138">AVERAGE(X43:X45)</f>
        <v>2.7625866666666665E-2</v>
      </c>
      <c r="AB6" s="361">
        <f t="shared" ref="AB6" si="139">AVERAGE(Y43:Y45)</f>
        <v>0.11049833333333332</v>
      </c>
      <c r="AC6" s="361">
        <f t="shared" ref="AC6" si="140">AVERAGE(Z43:Z45)</f>
        <v>1.3568533333333334E-2</v>
      </c>
      <c r="AD6" s="361">
        <f t="shared" ref="AD6" si="141">AVERAGE(AA43:AA45)</f>
        <v>7.462453333333334E-3</v>
      </c>
      <c r="AE6" s="361" t="str">
        <f t="shared" si="66"/>
        <v>BK</v>
      </c>
      <c r="AF6" s="361" t="str">
        <f t="shared" si="29"/>
        <v>GT</v>
      </c>
      <c r="AG6" s="361" t="str">
        <f t="shared" si="30"/>
        <v>GT</v>
      </c>
      <c r="AH6" s="361" t="str">
        <f t="shared" si="31"/>
        <v>GT</v>
      </c>
      <c r="AI6" s="361" t="str">
        <f t="shared" si="32"/>
        <v>GT</v>
      </c>
      <c r="AJ6" s="361" t="str">
        <f t="shared" si="33"/>
        <v>KR</v>
      </c>
      <c r="AK6" s="361" t="str">
        <f t="shared" si="34"/>
        <v>KR</v>
      </c>
      <c r="AL6" s="361" t="str">
        <f t="shared" si="35"/>
        <v>KR</v>
      </c>
      <c r="AM6" s="361" t="str">
        <f t="shared" si="36"/>
        <v>GT</v>
      </c>
      <c r="AO6" s="361">
        <f t="shared" si="37"/>
        <v>3.7809248191682503</v>
      </c>
    </row>
    <row r="7" spans="1:41" x14ac:dyDescent="0.25">
      <c r="A7" s="79">
        <f>AVERAGE(A46:A48)</f>
        <v>8</v>
      </c>
      <c r="B7" s="79">
        <f>AVERAGE(B46:B48)</f>
        <v>8</v>
      </c>
      <c r="C7" s="79">
        <f t="shared" si="38"/>
        <v>512</v>
      </c>
      <c r="D7" s="112">
        <f t="shared" si="39"/>
        <v>1848</v>
      </c>
      <c r="E7" s="112">
        <f t="shared" si="40"/>
        <v>448</v>
      </c>
      <c r="F7" s="64">
        <f t="shared" ref="F7" si="142">AVERAGE(C46:C48)</f>
        <v>1.1478266666666667E-2</v>
      </c>
      <c r="G7" s="212">
        <f t="shared" ref="G7" si="143">AVERAGE(D46:D48)</f>
        <v>3.1193733333333331E-3</v>
      </c>
      <c r="H7" s="212">
        <f t="shared" ref="H7" si="144">AVERAGE(E46:E48)</f>
        <v>1.2694499999999999E-2</v>
      </c>
      <c r="I7" s="212">
        <f t="shared" ref="I7" si="145">AVERAGE(F46:F48)</f>
        <v>6.8239800000000003E-3</v>
      </c>
      <c r="J7" s="212">
        <f t="shared" ref="J7" si="146">AVERAGE(G46:G48)</f>
        <v>1.3051599999999999E-3</v>
      </c>
      <c r="K7" s="212">
        <f t="shared" ref="K7" si="147">AVERAGE(H46:H48)</f>
        <v>5.7734733333333335E-4</v>
      </c>
      <c r="L7" s="212">
        <f t="shared" ref="L7" si="148">AVERAGE(I46:I48)</f>
        <v>7.5174499999999991E-2</v>
      </c>
      <c r="M7" s="212">
        <f t="shared" ref="M7" si="149">AVERAGE(J46:J48)</f>
        <v>1.14739E-2</v>
      </c>
      <c r="N7" s="212">
        <f t="shared" ref="N7" si="150">AVERAGE(K46:K48)</f>
        <v>2.8274366666666668E-3</v>
      </c>
      <c r="O7" s="212">
        <f t="shared" ref="O7" si="151">AVERAGE(L46:L48)</f>
        <v>2.66219E-3</v>
      </c>
      <c r="P7" s="212">
        <f t="shared" ref="P7" si="152">AVERAGE(M46:M48)</f>
        <v>1.2392200000000002</v>
      </c>
      <c r="Q7" s="212">
        <f t="shared" ref="Q7" si="153">AVERAGE(N46:N48)</f>
        <v>1.3977366666666668</v>
      </c>
      <c r="R7" s="212">
        <f t="shared" ref="R7" si="154">AVERAGE(O46:O48)</f>
        <v>1.2654400000000001</v>
      </c>
      <c r="S7" s="212">
        <f t="shared" ref="S7" si="155">AVERAGE(P46:P48)</f>
        <v>3.4277133333333328E-2</v>
      </c>
      <c r="T7" s="212">
        <f t="shared" ref="T7" si="156">AVERAGE(Q46:Q48)</f>
        <v>8.1644866666666666E-3</v>
      </c>
      <c r="U7" s="212">
        <f t="shared" ref="U7" si="157">AVERAGE(R46:R48)</f>
        <v>1.3407133333333335E-2</v>
      </c>
      <c r="V7" s="212">
        <f t="shared" ref="V7" si="158">AVERAGE(S46:S48)</f>
        <v>1.0306333333333334E-2</v>
      </c>
      <c r="W7" s="212">
        <f t="shared" ref="W7" si="159">AVERAGE(T46:T48)</f>
        <v>8.9949433333333328E-2</v>
      </c>
      <c r="X7" s="212">
        <f t="shared" ref="X7" si="160">AVERAGE(U46:U48)</f>
        <v>2.5246366666666669E-2</v>
      </c>
      <c r="Y7" s="212">
        <f t="shared" ref="Y7" si="161">AVERAGE(V46:V48)</f>
        <v>3.7802966666666667E-2</v>
      </c>
      <c r="Z7" s="212">
        <f t="shared" ref="Z7" si="162">AVERAGE(W46:W48)</f>
        <v>2.2002833333333333E-2</v>
      </c>
      <c r="AA7" s="212">
        <f t="shared" ref="AA7" si="163">AVERAGE(X46:X48)</f>
        <v>0.10360333333333334</v>
      </c>
      <c r="AB7" s="361">
        <f t="shared" ref="AB7" si="164">AVERAGE(Y46:Y48)</f>
        <v>0.53547599999999995</v>
      </c>
      <c r="AC7" s="361">
        <f t="shared" ref="AC7" si="165">AVERAGE(Z46:Z48)</f>
        <v>4.3020666666666672E-2</v>
      </c>
      <c r="AD7" s="361">
        <f t="shared" ref="AD7" si="166">AVERAGE(AA46:AA48)</f>
        <v>2.5325933333333332E-2</v>
      </c>
      <c r="AE7" s="361" t="str">
        <f t="shared" si="66"/>
        <v>BK</v>
      </c>
      <c r="AF7" s="361" t="str">
        <f t="shared" si="29"/>
        <v>GT</v>
      </c>
      <c r="AG7" s="361" t="str">
        <f t="shared" si="30"/>
        <v>GT</v>
      </c>
      <c r="AH7" s="361" t="str">
        <f t="shared" si="31"/>
        <v>GT</v>
      </c>
      <c r="AI7" s="361" t="str">
        <f t="shared" si="32"/>
        <v>GT</v>
      </c>
      <c r="AJ7" s="361" t="str">
        <f t="shared" si="33"/>
        <v>KR</v>
      </c>
      <c r="AK7" s="361" t="str">
        <f t="shared" si="34"/>
        <v>GT</v>
      </c>
      <c r="AL7" s="361" t="str">
        <f t="shared" si="35"/>
        <v>GT</v>
      </c>
      <c r="AM7" s="361" t="str">
        <f t="shared" si="36"/>
        <v>GT</v>
      </c>
      <c r="AO7" s="361">
        <f t="shared" si="37"/>
        <v>9.2074986547429383</v>
      </c>
    </row>
    <row r="8" spans="1:41" x14ac:dyDescent="0.25">
      <c r="A8" s="79">
        <f>AVERAGE(A49:A51)</f>
        <v>10</v>
      </c>
      <c r="B8" s="79">
        <f>AVERAGE(B49:B51)</f>
        <v>10</v>
      </c>
      <c r="C8" s="79">
        <f t="shared" si="38"/>
        <v>1000</v>
      </c>
      <c r="D8" s="112">
        <f t="shared" si="39"/>
        <v>3690</v>
      </c>
      <c r="E8" s="112">
        <f t="shared" si="40"/>
        <v>900</v>
      </c>
      <c r="F8" s="64">
        <f t="shared" ref="F8" si="167">AVERAGE(C49:C51)</f>
        <v>3.9519566666666665E-2</v>
      </c>
      <c r="G8" s="212">
        <f t="shared" ref="G8" si="168">AVERAGE(D49:D51)</f>
        <v>9.9160399999999992E-3</v>
      </c>
      <c r="H8" s="212">
        <f t="shared" ref="H8" si="169">AVERAGE(E49:E51)</f>
        <v>7.5073033333333331E-2</v>
      </c>
      <c r="I8" s="212">
        <f t="shared" ref="I8" si="170">AVERAGE(F49:F51)</f>
        <v>3.1213833333333333E-2</v>
      </c>
      <c r="J8" s="212">
        <f t="shared" ref="J8" si="171">AVERAGE(G49:G51)</f>
        <v>4.5258166666666674E-3</v>
      </c>
      <c r="K8" s="212">
        <f t="shared" ref="K8" si="172">AVERAGE(H49:H51)</f>
        <v>1.5091666666666667E-3</v>
      </c>
      <c r="L8" s="212">
        <f t="shared" ref="L8" si="173">AVERAGE(I49:I51)</f>
        <v>0.41724600000000001</v>
      </c>
      <c r="M8" s="212">
        <f t="shared" ref="M8" si="174">AVERAGE(J49:J51)</f>
        <v>4.7524900000000002E-2</v>
      </c>
      <c r="N8" s="212">
        <f t="shared" ref="N8" si="175">AVERAGE(K49:K51)</f>
        <v>8.2485433333333337E-3</v>
      </c>
      <c r="O8" s="212">
        <f t="shared" ref="O8" si="176">AVERAGE(L49:L51)</f>
        <v>7.3135099999999996E-3</v>
      </c>
      <c r="P8" s="212">
        <f t="shared" ref="P8" si="177">AVERAGE(M49:M51)</f>
        <v>5.2300399999999998</v>
      </c>
      <c r="Q8" s="212">
        <f t="shared" ref="Q8" si="178">AVERAGE(N49:N51)</f>
        <v>6.43309</v>
      </c>
      <c r="R8" s="212">
        <f t="shared" ref="R8" si="179">AVERAGE(O49:O51)</f>
        <v>5.7173566666666664</v>
      </c>
      <c r="S8" s="212">
        <f t="shared" ref="S8" si="180">AVERAGE(P49:P51)</f>
        <v>0.27572766666666665</v>
      </c>
      <c r="T8" s="212">
        <f t="shared" ref="T8" si="181">AVERAGE(Q49:Q51)</f>
        <v>3.2080500000000005E-2</v>
      </c>
      <c r="U8" s="212">
        <f t="shared" ref="U8" si="182">AVERAGE(R49:R51)</f>
        <v>4.7549266666666666E-2</v>
      </c>
      <c r="V8" s="212">
        <f t="shared" ref="V8" si="183">AVERAGE(S49:S51)</f>
        <v>2.4287900000000001E-2</v>
      </c>
      <c r="W8" s="212">
        <f t="shared" ref="W8" si="184">AVERAGE(T49:T51)</f>
        <v>0.62296133333333337</v>
      </c>
      <c r="X8" s="212">
        <f t="shared" ref="X8" si="185">AVERAGE(U49:U51)</f>
        <v>0.10097233333333333</v>
      </c>
      <c r="Y8" s="212">
        <f t="shared" ref="Y8" si="186">AVERAGE(V49:V51)</f>
        <v>0.14162033333333332</v>
      </c>
      <c r="Z8" s="212">
        <f t="shared" ref="Z8" si="187">AVERAGE(W49:W51)</f>
        <v>6.9205599999999992E-2</v>
      </c>
      <c r="AA8" s="212">
        <f t="shared" ref="AA8" si="188">AVERAGE(X49:X51)</f>
        <v>0.31336166666666659</v>
      </c>
      <c r="AB8" s="361">
        <f t="shared" ref="AB8" si="189">AVERAGE(Y49:Y51)</f>
        <v>2.4056299999999999</v>
      </c>
      <c r="AC8" s="361">
        <f t="shared" ref="AC8" si="190">AVERAGE(Z49:Z51)</f>
        <v>0.114954</v>
      </c>
      <c r="AD8" s="361">
        <f t="shared" ref="AD8" si="191">AVERAGE(AA49:AA51)</f>
        <v>9.5990433333333333E-2</v>
      </c>
      <c r="AE8" s="361" t="str">
        <f t="shared" si="66"/>
        <v>BK</v>
      </c>
      <c r="AF8" s="361" t="str">
        <f t="shared" si="29"/>
        <v>GT</v>
      </c>
      <c r="AG8" s="361" t="str">
        <f t="shared" si="30"/>
        <v>GT</v>
      </c>
      <c r="AH8" s="361" t="str">
        <f t="shared" si="31"/>
        <v>GT</v>
      </c>
      <c r="AI8" s="361" t="str">
        <f t="shared" si="32"/>
        <v>GT</v>
      </c>
      <c r="AJ8" s="361" t="str">
        <f t="shared" si="33"/>
        <v>KR</v>
      </c>
      <c r="AK8" s="361" t="str">
        <f t="shared" si="34"/>
        <v>GT</v>
      </c>
      <c r="AL8" s="361" t="str">
        <f t="shared" si="35"/>
        <v>GT</v>
      </c>
      <c r="AM8" s="361" t="str">
        <f t="shared" si="36"/>
        <v>GT</v>
      </c>
      <c r="AO8" s="361">
        <f t="shared" si="37"/>
        <v>13.006218731004815</v>
      </c>
    </row>
    <row r="9" spans="1:41" x14ac:dyDescent="0.25">
      <c r="A9" s="79">
        <f>AVERAGE(A52:A54)</f>
        <v>13</v>
      </c>
      <c r="B9" s="79">
        <f>AVERAGE(B52:B54)</f>
        <v>13</v>
      </c>
      <c r="C9" s="79">
        <f t="shared" si="38"/>
        <v>2197</v>
      </c>
      <c r="D9" s="112">
        <f t="shared" si="39"/>
        <v>8268</v>
      </c>
      <c r="E9" s="112">
        <f t="shared" si="40"/>
        <v>2028</v>
      </c>
      <c r="F9" s="64">
        <f t="shared" ref="F9" si="192">AVERAGE(C52:C54)</f>
        <v>0.18927099999999999</v>
      </c>
      <c r="G9" s="212">
        <f t="shared" ref="G9" si="193">AVERAGE(D52:D54)</f>
        <v>2.2189799999999999E-2</v>
      </c>
      <c r="H9" s="212">
        <f t="shared" ref="H9" si="194">AVERAGE(E52:E54)</f>
        <v>5.5363333333333341E-2</v>
      </c>
      <c r="I9" s="212">
        <f t="shared" ref="I9" si="195">AVERAGE(F52:F54)</f>
        <v>0.16648000000000002</v>
      </c>
      <c r="J9" s="212">
        <f t="shared" ref="J9" si="196">AVERAGE(G52:G54)</f>
        <v>1.5537799999999999E-2</v>
      </c>
      <c r="K9" s="212">
        <f t="shared" ref="K9" si="197">AVERAGE(H52:H54)</f>
        <v>5.0507633333333329E-3</v>
      </c>
      <c r="L9" s="212">
        <f t="shared" ref="L9" si="198">AVERAGE(I52:I54)</f>
        <v>0.35832933333333328</v>
      </c>
      <c r="M9" s="212">
        <f t="shared" ref="M9" si="199">AVERAGE(J52:J54)</f>
        <v>0.21650833333333333</v>
      </c>
      <c r="N9" s="212">
        <f t="shared" ref="N9" si="200">AVERAGE(K52:K54)</f>
        <v>2.6213166666666666E-2</v>
      </c>
      <c r="O9" s="212">
        <f t="shared" ref="O9" si="201">AVERAGE(L52:L54)</f>
        <v>1.8466766666666665E-2</v>
      </c>
      <c r="P9" s="212">
        <f t="shared" ref="P9" si="202">AVERAGE(M52:M54)</f>
        <v>258.178</v>
      </c>
      <c r="Q9" s="212">
        <f t="shared" ref="Q9" si="203">AVERAGE(N52:N54)</f>
        <v>249.93766666666667</v>
      </c>
      <c r="R9" s="212">
        <f t="shared" ref="R9" si="204">AVERAGE(O52:O54)</f>
        <v>198.01599999999999</v>
      </c>
      <c r="S9" s="212">
        <f t="shared" ref="S9" si="205">AVERAGE(P52:P54)</f>
        <v>0.17329366666666668</v>
      </c>
      <c r="T9" s="212">
        <f t="shared" ref="T9" si="206">AVERAGE(Q52:Q54)</f>
        <v>0.13988033333333336</v>
      </c>
      <c r="U9" s="212">
        <f t="shared" ref="U9" si="207">AVERAGE(R52:R54)</f>
        <v>0.209707</v>
      </c>
      <c r="V9" s="212">
        <f t="shared" ref="V9" si="208">AVERAGE(S52:S54)</f>
        <v>9.098556666666667E-2</v>
      </c>
      <c r="W9" s="212">
        <f t="shared" ref="W9" si="209">AVERAGE(T52:T54)</f>
        <v>0.45936766666666667</v>
      </c>
      <c r="X9" s="212">
        <f t="shared" ref="X9" si="210">AVERAGE(U52:U54)</f>
        <v>0.47378433333333331</v>
      </c>
      <c r="Y9" s="212">
        <f t="shared" ref="Y9" si="211">AVERAGE(V52:V54)</f>
        <v>0.646652</v>
      </c>
      <c r="Z9" s="212">
        <f t="shared" ref="Z9" si="212">AVERAGE(W52:W54)</f>
        <v>0.25747799999999998</v>
      </c>
      <c r="AA9" s="212">
        <f t="shared" ref="AA9" si="213">AVERAGE(X52:X54)</f>
        <v>1.0335099999999999</v>
      </c>
      <c r="AB9" s="361">
        <f t="shared" ref="AB9" si="214">AVERAGE(Y52:Y54)</f>
        <v>11.938833333333333</v>
      </c>
      <c r="AC9" s="361">
        <f t="shared" ref="AC9" si="215">AVERAGE(Z52:Z54)</f>
        <v>0.29191266666666665</v>
      </c>
      <c r="AD9" s="361">
        <f t="shared" ref="AD9" si="216">AVERAGE(AA52:AA54)</f>
        <v>0.40863366666666662</v>
      </c>
      <c r="AE9" s="361" t="str">
        <f t="shared" si="66"/>
        <v>GT</v>
      </c>
      <c r="AF9" s="361" t="str">
        <f t="shared" si="29"/>
        <v>GT</v>
      </c>
      <c r="AG9" s="361" t="str">
        <f t="shared" si="30"/>
        <v>GT</v>
      </c>
      <c r="AH9" s="361" t="str">
        <f t="shared" si="31"/>
        <v>GT</v>
      </c>
      <c r="AI9" s="361" t="str">
        <f t="shared" si="32"/>
        <v>GT</v>
      </c>
      <c r="AJ9" s="361" t="str">
        <f t="shared" si="33"/>
        <v>KR</v>
      </c>
      <c r="AK9" s="361" t="str">
        <f t="shared" si="34"/>
        <v>KR</v>
      </c>
      <c r="AL9" s="361" t="str">
        <f t="shared" si="35"/>
        <v>GT</v>
      </c>
      <c r="AM9" s="361" t="str">
        <f t="shared" si="36"/>
        <v>GT</v>
      </c>
      <c r="AO9" s="361">
        <f t="shared" si="37"/>
        <v>2.5616848687330354</v>
      </c>
    </row>
    <row r="10" spans="1:41" x14ac:dyDescent="0.25">
      <c r="A10" s="79">
        <f>AVERAGE(A55:A57)</f>
        <v>16</v>
      </c>
      <c r="B10" s="79">
        <f>AVERAGE(B55:B57)</f>
        <v>16</v>
      </c>
      <c r="C10" s="79">
        <f t="shared" si="38"/>
        <v>4096</v>
      </c>
      <c r="D10" s="112">
        <f t="shared" si="39"/>
        <v>15600</v>
      </c>
      <c r="E10" s="112">
        <f t="shared" si="40"/>
        <v>3840</v>
      </c>
      <c r="F10" s="64">
        <f t="shared" ref="F10" si="217">AVERAGE(C55:C57)</f>
        <v>0.70650633333333335</v>
      </c>
      <c r="G10" s="212">
        <f t="shared" ref="G10" si="218">AVERAGE(D55:D57)</f>
        <v>5.3542766666666665E-2</v>
      </c>
      <c r="H10" s="212">
        <f t="shared" ref="H10" si="219">AVERAGE(E55:E57)</f>
        <v>0.24596133333333334</v>
      </c>
      <c r="I10" s="212">
        <f t="shared" ref="I10" si="220">AVERAGE(F55:F57)</f>
        <v>0.58362133333333333</v>
      </c>
      <c r="J10" s="212">
        <f t="shared" ref="J10" si="221">AVERAGE(G55:G57)</f>
        <v>3.6563666666666668E-2</v>
      </c>
      <c r="K10" s="212">
        <f t="shared" ref="K10" si="222">AVERAGE(H55:H57)</f>
        <v>1.13486E-2</v>
      </c>
      <c r="L10" s="212">
        <f t="shared" ref="L10" si="223">AVERAGE(I55:I57)</f>
        <v>1.5030133333333335</v>
      </c>
      <c r="M10" s="212">
        <f t="shared" ref="M10" si="224">AVERAGE(J55:J57)</f>
        <v>0.74413200000000002</v>
      </c>
      <c r="N10" s="212">
        <f t="shared" ref="N10" si="225">AVERAGE(K55:K57)</f>
        <v>5.5797466666666663E-2</v>
      </c>
      <c r="O10" s="212">
        <f t="shared" ref="O10" si="226">AVERAGE(L55:L57)</f>
        <v>3.6885933333333336E-2</v>
      </c>
      <c r="P10" s="212" t="e">
        <f t="shared" ref="P10" si="227">AVERAGE(M55:M57)</f>
        <v>#DIV/0!</v>
      </c>
      <c r="Q10" s="212" t="e">
        <f t="shared" ref="Q10" si="228">AVERAGE(N55:N57)</f>
        <v>#DIV/0!</v>
      </c>
      <c r="R10" s="212" t="e">
        <f t="shared" ref="R10" si="229">AVERAGE(O55:O57)</f>
        <v>#DIV/0!</v>
      </c>
      <c r="S10" s="212">
        <f t="shared" ref="S10" si="230">AVERAGE(P55:P57)</f>
        <v>0.8598553333333333</v>
      </c>
      <c r="T10" s="212">
        <f t="shared" ref="T10" si="231">AVERAGE(Q55:Q57)</f>
        <v>0.49214933333333333</v>
      </c>
      <c r="U10" s="212">
        <f t="shared" ref="U10" si="232">AVERAGE(R55:R57)</f>
        <v>0.64104133333333335</v>
      </c>
      <c r="V10" s="212">
        <f t="shared" ref="V10" si="233">AVERAGE(S55:S57)</f>
        <v>6.2492866666666674E-2</v>
      </c>
      <c r="W10" s="212">
        <f t="shared" ref="W10" si="234">AVERAGE(T55:T57)</f>
        <v>2.2988733333333333</v>
      </c>
      <c r="X10" s="212">
        <f t="shared" ref="X10" si="235">AVERAGE(U55:U57)</f>
        <v>1.6928133333333333</v>
      </c>
      <c r="Y10" s="212">
        <f t="shared" ref="Y10" si="236">AVERAGE(V55:V57)</f>
        <v>2.0749566666666666</v>
      </c>
      <c r="Z10" s="212">
        <f t="shared" ref="Z10" si="237">AVERAGE(W55:W57)</f>
        <v>0.75049433333333326</v>
      </c>
      <c r="AA10" s="212">
        <f t="shared" ref="AA10" si="238">AVERAGE(X55:X57)</f>
        <v>2.7532266666666665</v>
      </c>
      <c r="AB10" s="361">
        <f t="shared" ref="AB10" si="239">AVERAGE(Y55:Y57)</f>
        <v>44.25053333333333</v>
      </c>
      <c r="AC10" s="361">
        <f t="shared" ref="AC10" si="240">AVERAGE(Z55:Z57)</f>
        <v>0.58643766666666663</v>
      </c>
      <c r="AD10" s="361">
        <f t="shared" ref="AD10" si="241">AVERAGE(AA55:AA57)</f>
        <v>1.2308666666666666</v>
      </c>
      <c r="AE10" s="361" t="str">
        <f t="shared" si="66"/>
        <v>GT</v>
      </c>
      <c r="AF10" s="361" t="e">
        <f t="shared" si="29"/>
        <v>#DIV/0!</v>
      </c>
      <c r="AG10" s="361" t="e">
        <f t="shared" si="30"/>
        <v>#DIV/0!</v>
      </c>
      <c r="AH10" s="361" t="e">
        <f t="shared" si="31"/>
        <v>#DIV/0!</v>
      </c>
      <c r="AI10" s="361" t="str">
        <f t="shared" si="32"/>
        <v>GT</v>
      </c>
      <c r="AJ10" s="361" t="str">
        <f t="shared" si="33"/>
        <v>KR</v>
      </c>
      <c r="AK10" s="361" t="str">
        <f t="shared" si="34"/>
        <v>KR</v>
      </c>
      <c r="AL10" s="361" t="str">
        <f t="shared" si="35"/>
        <v>GT</v>
      </c>
      <c r="AM10" s="361" t="str">
        <f t="shared" si="36"/>
        <v>GT</v>
      </c>
      <c r="AO10" s="361">
        <f t="shared" si="37"/>
        <v>3.0539781963198167</v>
      </c>
    </row>
    <row r="11" spans="1:41" x14ac:dyDescent="0.25">
      <c r="A11" s="79">
        <f>AVERAGE(A58:A60)</f>
        <v>20</v>
      </c>
      <c r="B11" s="79">
        <f>AVERAGE(B58:B60)</f>
        <v>20</v>
      </c>
      <c r="C11" s="79">
        <f t="shared" si="38"/>
        <v>8000</v>
      </c>
      <c r="D11" s="112">
        <f t="shared" si="39"/>
        <v>30780</v>
      </c>
      <c r="E11" s="112">
        <f t="shared" si="40"/>
        <v>7600</v>
      </c>
      <c r="F11" s="64">
        <f t="shared" ref="F11" si="242">AVERAGE(C58:C60)</f>
        <v>2.78247</v>
      </c>
      <c r="G11" s="212">
        <f t="shared" ref="G11" si="243">AVERAGE(D58:D60)</f>
        <v>0.14486666666666667</v>
      </c>
      <c r="H11" s="212">
        <f t="shared" ref="H11" si="244">AVERAGE(E58:E60)</f>
        <v>0.48840900000000004</v>
      </c>
      <c r="I11" s="212">
        <f t="shared" ref="I11" si="245">AVERAGE(F58:F60)</f>
        <v>2.3512633333333333</v>
      </c>
      <c r="J11" s="212">
        <f t="shared" ref="J11" si="246">AVERAGE(G58:G60)</f>
        <v>0.11181433333333335</v>
      </c>
      <c r="K11" s="212">
        <f t="shared" ref="K11" si="247">AVERAGE(H58:H60)</f>
        <v>2.9768100000000002E-2</v>
      </c>
      <c r="L11" s="212">
        <f t="shared" ref="L11" si="248">AVERAGE(I58:I60)</f>
        <v>3.0357666666666669</v>
      </c>
      <c r="M11" s="212">
        <f t="shared" ref="M11" si="249">AVERAGE(J58:J60)</f>
        <v>2.9685000000000001</v>
      </c>
      <c r="N11" s="212">
        <f t="shared" ref="N11" si="250">AVERAGE(K58:K60)</f>
        <v>0.11968566666666668</v>
      </c>
      <c r="O11" s="212">
        <f t="shared" ref="O11" si="251">AVERAGE(L58:L60)</f>
        <v>8.782319999999999E-2</v>
      </c>
      <c r="P11" s="212" t="e">
        <f t="shared" ref="P11" si="252">AVERAGE(M58:M60)</f>
        <v>#DIV/0!</v>
      </c>
      <c r="Q11" s="212" t="e">
        <f t="shared" ref="Q11" si="253">AVERAGE(N58:N60)</f>
        <v>#DIV/0!</v>
      </c>
      <c r="R11" s="212" t="e">
        <f t="shared" ref="R11" si="254">AVERAGE(O58:O60)</f>
        <v>#DIV/0!</v>
      </c>
      <c r="S11" s="212">
        <f t="shared" ref="S11" si="255">AVERAGE(P58:P60)</f>
        <v>1.7650333333333332</v>
      </c>
      <c r="T11" s="212">
        <f t="shared" ref="T11" si="256">AVERAGE(Q58:Q60)</f>
        <v>1.9203400000000002</v>
      </c>
      <c r="U11" s="212">
        <f t="shared" ref="U11" si="257">AVERAGE(R58:R60)</f>
        <v>2.3923166666666669</v>
      </c>
      <c r="V11" s="212">
        <f t="shared" ref="V11" si="258">AVERAGE(S58:S60)</f>
        <v>0.84353</v>
      </c>
      <c r="W11" s="212">
        <f t="shared" ref="W11" si="259">AVERAGE(T58:T60)</f>
        <v>4.3347066666666665</v>
      </c>
      <c r="X11" s="212">
        <f t="shared" ref="X11" si="260">AVERAGE(U58:U60)</f>
        <v>6.8616933333333323</v>
      </c>
      <c r="Y11" s="212">
        <f t="shared" ref="Y11" si="261">AVERAGE(V58:V60)</f>
        <v>10.3482</v>
      </c>
      <c r="Z11" s="212">
        <f t="shared" ref="Z11" si="262">AVERAGE(W58:W60)</f>
        <v>2.4833400000000001</v>
      </c>
      <c r="AA11" s="212">
        <f t="shared" ref="AA11" si="263">AVERAGE(X58:X60)</f>
        <v>7.7153466666666661</v>
      </c>
      <c r="AB11" s="361">
        <f t="shared" ref="AB11" si="264">AVERAGE(Y58:Y60)</f>
        <v>211.9366666666667</v>
      </c>
      <c r="AC11" s="361">
        <f t="shared" ref="AC11" si="265">AVERAGE(Z58:Z60)</f>
        <v>1.5530933333333332</v>
      </c>
      <c r="AD11" s="361">
        <f t="shared" ref="AD11" si="266">AVERAGE(AA58:AA60)</f>
        <v>4.4416433333333343</v>
      </c>
      <c r="AE11" s="361" t="str">
        <f>IF(AC11/AD11&lt;1,"GT","BK")</f>
        <v>GT</v>
      </c>
      <c r="AF11" s="361" t="e">
        <f t="shared" si="29"/>
        <v>#DIV/0!</v>
      </c>
      <c r="AG11" s="361" t="e">
        <f t="shared" si="30"/>
        <v>#DIV/0!</v>
      </c>
      <c r="AH11" s="361" t="e">
        <f t="shared" si="31"/>
        <v>#DIV/0!</v>
      </c>
      <c r="AI11" s="361" t="str">
        <f t="shared" si="32"/>
        <v>GT</v>
      </c>
      <c r="AJ11" s="361" t="str">
        <f t="shared" si="33"/>
        <v>KR</v>
      </c>
      <c r="AK11" s="361" t="str">
        <f t="shared" si="34"/>
        <v>KR</v>
      </c>
      <c r="AL11" s="361" t="str">
        <f t="shared" si="35"/>
        <v>GT</v>
      </c>
      <c r="AM11" s="361" t="str">
        <f t="shared" si="36"/>
        <v>GT</v>
      </c>
      <c r="AO11" s="361">
        <f t="shared" si="37"/>
        <v>1.5808485302949824</v>
      </c>
    </row>
    <row r="12" spans="1:41" x14ac:dyDescent="0.25">
      <c r="A12" s="79">
        <f>AVERAGE(A61:A63)</f>
        <v>25</v>
      </c>
      <c r="B12" s="79">
        <f>AVERAGE(B61:B63)</f>
        <v>25</v>
      </c>
      <c r="C12" s="79">
        <f t="shared" si="38"/>
        <v>15625</v>
      </c>
      <c r="D12" s="112">
        <f t="shared" si="39"/>
        <v>60600</v>
      </c>
      <c r="E12" s="112">
        <f t="shared" si="40"/>
        <v>15000</v>
      </c>
      <c r="F12" s="64">
        <f t="shared" ref="F12" si="267">AVERAGE(C61:C63)</f>
        <v>12.127733333333332</v>
      </c>
      <c r="G12" s="212">
        <f t="shared" ref="G12" si="268">AVERAGE(D61:D63)</f>
        <v>0.59337000000000006</v>
      </c>
      <c r="H12" s="212">
        <f t="shared" ref="H12" si="269">AVERAGE(E61:E63)</f>
        <v>31.417033333333336</v>
      </c>
      <c r="I12" s="212">
        <f t="shared" ref="I12" si="270">AVERAGE(F61:F63)</f>
        <v>10.811999999999999</v>
      </c>
      <c r="J12" s="212">
        <f t="shared" ref="J12" si="271">AVERAGE(G61:G63)</f>
        <v>0.30789099999999997</v>
      </c>
      <c r="K12" s="212">
        <f t="shared" ref="K12" si="272">AVERAGE(H61:H63)</f>
        <v>9.6823533333333336E-2</v>
      </c>
      <c r="L12" s="212">
        <f t="shared" ref="L12" si="273">AVERAGE(I61:I63)</f>
        <v>127.17166666666667</v>
      </c>
      <c r="M12" s="212">
        <f t="shared" ref="M12" si="274">AVERAGE(J61:J63)</f>
        <v>14.741233333333334</v>
      </c>
      <c r="N12" s="212">
        <f t="shared" ref="N12" si="275">AVERAGE(K61:K63)</f>
        <v>0.41261866666666663</v>
      </c>
      <c r="O12" s="212">
        <f t="shared" ref="O12" si="276">AVERAGE(L61:L63)</f>
        <v>0.26410566666666668</v>
      </c>
      <c r="P12" s="212" t="e">
        <f t="shared" ref="P12" si="277">AVERAGE(M61:M63)</f>
        <v>#DIV/0!</v>
      </c>
      <c r="Q12" s="212" t="e">
        <f t="shared" ref="Q12" si="278">AVERAGE(N61:N63)</f>
        <v>#DIV/0!</v>
      </c>
      <c r="R12" s="212" t="e">
        <f t="shared" ref="R12" si="279">AVERAGE(O61:O63)</f>
        <v>#DIV/0!</v>
      </c>
      <c r="S12" s="212">
        <f t="shared" ref="S12" si="280">AVERAGE(P61:P63)</f>
        <v>118.149</v>
      </c>
      <c r="T12" s="212">
        <f t="shared" ref="T12" si="281">AVERAGE(Q61:Q63)</f>
        <v>9.41052</v>
      </c>
      <c r="U12" s="212">
        <f t="shared" ref="U12" si="282">AVERAGE(R61:R63)</f>
        <v>9.4721333333333337</v>
      </c>
      <c r="V12" s="212">
        <f t="shared" ref="V12" si="283">AVERAGE(S61:S63)</f>
        <v>2.9786733333333331</v>
      </c>
      <c r="W12" s="212" t="e">
        <f t="shared" ref="W12" si="284">AVERAGE(T61:T63)</f>
        <v>#DIV/0!</v>
      </c>
      <c r="X12" s="212">
        <f t="shared" ref="X12" si="285">AVERAGE(U61:U63)</f>
        <v>33.215000000000003</v>
      </c>
      <c r="Y12" s="212">
        <f t="shared" ref="Y12" si="286">AVERAGE(V61:V63)</f>
        <v>34.673366666666666</v>
      </c>
      <c r="Z12" s="212">
        <f t="shared" ref="Z12" si="287">AVERAGE(W61:W63)</f>
        <v>8.26</v>
      </c>
      <c r="AA12" s="212">
        <f t="shared" ref="AA12" si="288">AVERAGE(X61:X63)</f>
        <v>23.231999999999999</v>
      </c>
      <c r="AB12" s="361" t="e">
        <f t="shared" ref="AB12" si="289">AVERAGE(Y61:Y63)</f>
        <v>#DIV/0!</v>
      </c>
      <c r="AC12" s="361">
        <f t="shared" ref="AC12" si="290">AVERAGE(Z61:Z63)</f>
        <v>5.7438333333333338</v>
      </c>
      <c r="AD12" s="361">
        <f t="shared" ref="AD12" si="291">AVERAGE(AA61:AA63)</f>
        <v>24.726166666666668</v>
      </c>
      <c r="AE12" s="361" t="str">
        <f t="shared" si="66"/>
        <v>GT</v>
      </c>
      <c r="AF12" s="361" t="e">
        <f t="shared" si="29"/>
        <v>#DIV/0!</v>
      </c>
      <c r="AG12" s="361" t="e">
        <f t="shared" si="30"/>
        <v>#DIV/0!</v>
      </c>
      <c r="AH12" s="361" t="e">
        <f t="shared" si="31"/>
        <v>#DIV/0!</v>
      </c>
      <c r="AI12" s="361" t="str">
        <f t="shared" si="32"/>
        <v>GT</v>
      </c>
      <c r="AJ12" s="361" t="str">
        <f t="shared" si="33"/>
        <v>KR</v>
      </c>
      <c r="AK12" s="361" t="str">
        <f t="shared" si="34"/>
        <v>KR</v>
      </c>
      <c r="AL12" s="361" t="str">
        <f t="shared" si="35"/>
        <v>GT</v>
      </c>
      <c r="AM12" s="361" t="e">
        <f t="shared" si="36"/>
        <v>#DIV/0!</v>
      </c>
      <c r="AO12" s="361">
        <f t="shared" si="37"/>
        <v>13.513776780312529</v>
      </c>
    </row>
    <row r="13" spans="1:41" x14ac:dyDescent="0.25">
      <c r="A13" s="79">
        <f>AVERAGE(A64:A66)</f>
        <v>32</v>
      </c>
      <c r="B13" s="79">
        <f>AVERAGE(B64:B66)</f>
        <v>32</v>
      </c>
      <c r="C13" s="79">
        <f t="shared" si="38"/>
        <v>32768</v>
      </c>
      <c r="D13" s="112">
        <f t="shared" si="39"/>
        <v>127968</v>
      </c>
      <c r="E13" s="112">
        <f t="shared" si="40"/>
        <v>31744</v>
      </c>
      <c r="F13" s="64">
        <f t="shared" ref="F13" si="292">AVERAGE(C64:C66)</f>
        <v>96.656899999999993</v>
      </c>
      <c r="G13" s="212">
        <f t="shared" ref="G13" si="293">AVERAGE(D64:D66)</f>
        <v>2.4171</v>
      </c>
      <c r="H13" s="212">
        <f t="shared" ref="H13" si="294">AVERAGE(E64:E66)</f>
        <v>59.171866666666666</v>
      </c>
      <c r="I13" s="212">
        <f t="shared" ref="I13" si="295">AVERAGE(F64:F66)</f>
        <v>85.612366666666674</v>
      </c>
      <c r="J13" s="212">
        <f t="shared" ref="J13" si="296">AVERAGE(G64:G66)</f>
        <v>1.6035866666666667</v>
      </c>
      <c r="K13" s="212">
        <f t="shared" ref="K13" si="297">AVERAGE(H64:H66)</f>
        <v>0.35027900000000001</v>
      </c>
      <c r="L13" s="212" t="e">
        <f t="shared" ref="L13" si="298">AVERAGE(I64:I66)</f>
        <v>#DIV/0!</v>
      </c>
      <c r="M13" s="212">
        <f t="shared" ref="M13" si="299">AVERAGE(J64:J66)</f>
        <v>104.462</v>
      </c>
      <c r="N13" s="212">
        <f t="shared" ref="N13" si="300">AVERAGE(K64:K66)</f>
        <v>1.8762100000000002</v>
      </c>
      <c r="O13" s="212">
        <f t="shared" ref="O13" si="301">AVERAGE(L64:L66)</f>
        <v>0.84847366666666668</v>
      </c>
      <c r="P13" s="212" t="e">
        <f t="shared" ref="P13" si="302">AVERAGE(M64:M66)</f>
        <v>#DIV/0!</v>
      </c>
      <c r="Q13" s="212" t="e">
        <f t="shared" ref="Q13" si="303">AVERAGE(N64:N66)</f>
        <v>#DIV/0!</v>
      </c>
      <c r="R13" s="212" t="e">
        <f t="shared" ref="R13" si="304">AVERAGE(O64:O66)</f>
        <v>#DIV/0!</v>
      </c>
      <c r="S13" s="212" t="e">
        <f t="shared" ref="S13" si="305">AVERAGE(P64:P66)</f>
        <v>#DIV/0!</v>
      </c>
      <c r="T13" s="212">
        <f t="shared" ref="T13" si="306">AVERAGE(Q64:Q66)</f>
        <v>66.650466666666659</v>
      </c>
      <c r="U13" s="212">
        <f t="shared" ref="U13" si="307">AVERAGE(R64:R66)</f>
        <v>57.298166666666667</v>
      </c>
      <c r="V13" s="212">
        <f t="shared" ref="V13" si="308">AVERAGE(S64:S66)</f>
        <v>11.019399999999999</v>
      </c>
      <c r="W13" s="212" t="e">
        <f t="shared" ref="W13" si="309">AVERAGE(T64:T66)</f>
        <v>#DIV/0!</v>
      </c>
      <c r="X13" s="212">
        <f t="shared" ref="X13" si="310">AVERAGE(U64:U66)</f>
        <v>187.03533333333334</v>
      </c>
      <c r="Y13" s="212">
        <f t="shared" ref="Y13" si="311">AVERAGE(V64:V66)</f>
        <v>177.81500000000003</v>
      </c>
      <c r="Z13" s="212">
        <f t="shared" ref="Z13" si="312">AVERAGE(W64:W66)</f>
        <v>30.146933333333333</v>
      </c>
      <c r="AA13" s="212">
        <f t="shared" ref="AA13" si="313">AVERAGE(X64:X66)</f>
        <v>108.92466666666667</v>
      </c>
      <c r="AB13" s="361" t="e">
        <f t="shared" ref="AB13" si="314">AVERAGE(Y64:Y66)</f>
        <v>#DIV/0!</v>
      </c>
      <c r="AC13" s="361">
        <f t="shared" ref="AC13" si="315">AVERAGE(Z64:Z66)</f>
        <v>15.126133333333334</v>
      </c>
      <c r="AD13" s="361">
        <f t="shared" ref="AD13" si="316">AVERAGE(AA64:AA66)</f>
        <v>129.54400000000001</v>
      </c>
      <c r="AE13" s="361" t="str">
        <f t="shared" si="66"/>
        <v>GT</v>
      </c>
      <c r="AF13" s="361" t="e">
        <f t="shared" si="29"/>
        <v>#DIV/0!</v>
      </c>
      <c r="AG13" s="361" t="e">
        <f t="shared" si="30"/>
        <v>#DIV/0!</v>
      </c>
      <c r="AH13" s="361" t="e">
        <f t="shared" si="31"/>
        <v>#DIV/0!</v>
      </c>
      <c r="AI13" s="361" t="e">
        <f t="shared" si="32"/>
        <v>#DIV/0!</v>
      </c>
      <c r="AJ13" s="361" t="e">
        <f t="shared" si="33"/>
        <v>#DIV/0!</v>
      </c>
      <c r="AK13" s="361" t="str">
        <f t="shared" si="34"/>
        <v>KR</v>
      </c>
      <c r="AL13" s="361" t="str">
        <f t="shared" si="35"/>
        <v>GT</v>
      </c>
      <c r="AM13" s="361" t="e">
        <f t="shared" si="36"/>
        <v>#DIV/0!</v>
      </c>
    </row>
    <row r="14" spans="1:41" x14ac:dyDescent="0.25">
      <c r="A14" s="79">
        <f>AVERAGE(A67:A69)</f>
        <v>40</v>
      </c>
      <c r="B14" s="79">
        <f>AVERAGE(B67:B69)</f>
        <v>40</v>
      </c>
      <c r="C14" s="79">
        <f t="shared" si="38"/>
        <v>64000</v>
      </c>
      <c r="D14" s="112">
        <f t="shared" si="39"/>
        <v>251160</v>
      </c>
      <c r="E14" s="112">
        <f t="shared" si="40"/>
        <v>62400</v>
      </c>
      <c r="F14" s="64" t="e">
        <f t="shared" ref="F14" si="317">AVERAGE(C67:C69)</f>
        <v>#DIV/0!</v>
      </c>
      <c r="G14" s="212">
        <f t="shared" ref="G14" si="318">AVERAGE(D67:D69)</f>
        <v>9.9275133333333319</v>
      </c>
      <c r="H14" s="212">
        <f t="shared" ref="H14" si="319">AVERAGE(E67:E69)</f>
        <v>109.86066666666666</v>
      </c>
      <c r="I14" s="212" t="e">
        <f t="shared" ref="I14" si="320">AVERAGE(F67:F69)</f>
        <v>#DIV/0!</v>
      </c>
      <c r="J14" s="212">
        <f t="shared" ref="J14" si="321">AVERAGE(G67:G69)</f>
        <v>5.25922</v>
      </c>
      <c r="K14" s="212">
        <f t="shared" ref="K14" si="322">AVERAGE(H67:H69)</f>
        <v>1.0149966666666668</v>
      </c>
      <c r="L14" s="212" t="e">
        <f t="shared" ref="L14" si="323">AVERAGE(I67:I69)</f>
        <v>#DIV/0!</v>
      </c>
      <c r="M14" s="212" t="e">
        <f t="shared" ref="M14" si="324">AVERAGE(J67:J69)</f>
        <v>#DIV/0!</v>
      </c>
      <c r="N14" s="212">
        <f t="shared" ref="N14" si="325">AVERAGE(K67:K69)</f>
        <v>4.8146166666666668</v>
      </c>
      <c r="O14" s="212">
        <f t="shared" ref="O14" si="326">AVERAGE(L67:L69)</f>
        <v>2.2830133333333333</v>
      </c>
      <c r="P14" s="212" t="e">
        <f t="shared" ref="P14" si="327">AVERAGE(M67:M69)</f>
        <v>#DIV/0!</v>
      </c>
      <c r="Q14" s="212" t="e">
        <f t="shared" ref="Q14" si="328">AVERAGE(N67:N69)</f>
        <v>#DIV/0!</v>
      </c>
      <c r="R14" s="212" t="e">
        <f t="shared" ref="R14" si="329">AVERAGE(O67:O69)</f>
        <v>#DIV/0!</v>
      </c>
      <c r="S14" s="212" t="e">
        <f t="shared" ref="S14" si="330">AVERAGE(P67:P69)</f>
        <v>#DIV/0!</v>
      </c>
      <c r="T14" s="212" t="e">
        <f t="shared" ref="T14" si="331">AVERAGE(Q67:Q69)</f>
        <v>#DIV/0!</v>
      </c>
      <c r="U14" s="212">
        <f t="shared" ref="U14" si="332">AVERAGE(R67:R69)</f>
        <v>212.26966666666667</v>
      </c>
      <c r="V14" s="212">
        <f t="shared" ref="V14" si="333">AVERAGE(S67:S69)</f>
        <v>33.353000000000002</v>
      </c>
      <c r="W14" s="212" t="e">
        <f t="shared" ref="W14" si="334">AVERAGE(T67:T69)</f>
        <v>#DIV/0!</v>
      </c>
      <c r="X14" s="212" t="e">
        <f t="shared" ref="X14" si="335">AVERAGE(U67:U69)</f>
        <v>#DIV/0!</v>
      </c>
      <c r="Y14" s="212" t="e">
        <f t="shared" ref="Y14" si="336">AVERAGE(V67:V69)</f>
        <v>#DIV/0!</v>
      </c>
      <c r="Z14" s="212">
        <f t="shared" ref="Z14" si="337">AVERAGE(W67:W69)</f>
        <v>92.175133333333335</v>
      </c>
      <c r="AA14" s="212" t="e">
        <f t="shared" ref="AA14" si="338">AVERAGE(X67:X69)</f>
        <v>#DIV/0!</v>
      </c>
      <c r="AB14" s="361" t="e">
        <f t="shared" ref="AB14" si="339">AVERAGE(Y67:Y69)</f>
        <v>#DIV/0!</v>
      </c>
      <c r="AC14" s="361">
        <f t="shared" ref="AC14" si="340">AVERAGE(Z67:Z69)</f>
        <v>43.956833333333329</v>
      </c>
      <c r="AD14" s="361" t="e">
        <f t="shared" ref="AD14" si="341">AVERAGE(AA67:AA69)</f>
        <v>#DIV/0!</v>
      </c>
      <c r="AE14" s="361" t="e">
        <f t="shared" si="66"/>
        <v>#DIV/0!</v>
      </c>
      <c r="AF14" s="361" t="e">
        <f t="shared" si="29"/>
        <v>#DIV/0!</v>
      </c>
      <c r="AG14" s="361" t="e">
        <f t="shared" si="30"/>
        <v>#DIV/0!</v>
      </c>
      <c r="AH14" s="361" t="e">
        <f t="shared" si="31"/>
        <v>#DIV/0!</v>
      </c>
      <c r="AI14" s="361" t="e">
        <f t="shared" si="32"/>
        <v>#DIV/0!</v>
      </c>
      <c r="AJ14" s="361" t="e">
        <f t="shared" si="33"/>
        <v>#DIV/0!</v>
      </c>
      <c r="AK14" s="361" t="e">
        <f t="shared" si="34"/>
        <v>#DIV/0!</v>
      </c>
      <c r="AL14" s="361" t="str">
        <f t="shared" si="35"/>
        <v>GT</v>
      </c>
      <c r="AM14" s="361" t="e">
        <f t="shared" si="36"/>
        <v>#DIV/0!</v>
      </c>
    </row>
    <row r="15" spans="1:41" x14ac:dyDescent="0.25">
      <c r="A15" s="79">
        <f>AVERAGE(A70:A72)</f>
        <v>51</v>
      </c>
      <c r="B15" s="79">
        <f>AVERAGE(B70:B72)</f>
        <v>51</v>
      </c>
      <c r="C15" s="79">
        <f t="shared" si="38"/>
        <v>132651</v>
      </c>
      <c r="D15" s="112">
        <f t="shared" si="39"/>
        <v>522750</v>
      </c>
      <c r="E15" s="112">
        <f t="shared" si="40"/>
        <v>130050</v>
      </c>
      <c r="F15" s="64" t="e">
        <f t="shared" ref="F15" si="342">AVERAGE(C70:C72)</f>
        <v>#DIV/0!</v>
      </c>
      <c r="G15" s="212">
        <f t="shared" ref="G15" si="343">AVERAGE(D70:D72)</f>
        <v>24.715666666666664</v>
      </c>
      <c r="H15" s="212" t="e">
        <f t="shared" ref="H15" si="344">AVERAGE(E70:E72)</f>
        <v>#DIV/0!</v>
      </c>
      <c r="I15" s="212" t="e">
        <f t="shared" ref="I15" si="345">AVERAGE(F70:F72)</f>
        <v>#DIV/0!</v>
      </c>
      <c r="J15" s="212">
        <f t="shared" ref="J15" si="346">AVERAGE(G70:G72)</f>
        <v>12.753866666666667</v>
      </c>
      <c r="K15" s="212">
        <f t="shared" ref="K15" si="347">AVERAGE(H70:H72)</f>
        <v>2.6982999999999997</v>
      </c>
      <c r="L15" s="212" t="e">
        <f t="shared" ref="L15" si="348">AVERAGE(I70:I72)</f>
        <v>#DIV/0!</v>
      </c>
      <c r="M15" s="212" t="e">
        <f t="shared" ref="M15" si="349">AVERAGE(J70:J72)</f>
        <v>#DIV/0!</v>
      </c>
      <c r="N15" s="212">
        <f t="shared" ref="N15" si="350">AVERAGE(K70:K72)</f>
        <v>10.912566666666665</v>
      </c>
      <c r="O15" s="212">
        <f t="shared" ref="O15" si="351">AVERAGE(L70:L72)</f>
        <v>5.7664800000000005</v>
      </c>
      <c r="P15" s="212" t="e">
        <f t="shared" ref="P15" si="352">AVERAGE(M70:M72)</f>
        <v>#DIV/0!</v>
      </c>
      <c r="Q15" s="212" t="e">
        <f t="shared" ref="Q15" si="353">AVERAGE(N70:N72)</f>
        <v>#DIV/0!</v>
      </c>
      <c r="R15" s="212" t="e">
        <f t="shared" ref="R15" si="354">AVERAGE(O70:O72)</f>
        <v>#DIV/0!</v>
      </c>
      <c r="S15" s="212" t="e">
        <f t="shared" ref="S15" si="355">AVERAGE(P70:P72)</f>
        <v>#DIV/0!</v>
      </c>
      <c r="T15" s="212" t="e">
        <f t="shared" ref="T15" si="356">AVERAGE(Q70:Q72)</f>
        <v>#DIV/0!</v>
      </c>
      <c r="U15" s="212" t="e">
        <f t="shared" ref="U15" si="357">AVERAGE(R70:R72)</f>
        <v>#DIV/0!</v>
      </c>
      <c r="V15" s="212">
        <f t="shared" ref="V15" si="358">AVERAGE(S70:S72)</f>
        <v>23.403966666666665</v>
      </c>
      <c r="W15" s="212" t="e">
        <f t="shared" ref="W15" si="359">AVERAGE(T70:T72)</f>
        <v>#DIV/0!</v>
      </c>
      <c r="X15" s="212" t="e">
        <f t="shared" ref="X15" si="360">AVERAGE(U70:U72)</f>
        <v>#DIV/0!</v>
      </c>
      <c r="Y15" s="212" t="e">
        <f t="shared" ref="Y15" si="361">AVERAGE(V70:V72)</f>
        <v>#DIV/0!</v>
      </c>
      <c r="Z15" s="212" t="e">
        <f t="shared" ref="Z15" si="362">AVERAGE(W70:W72)</f>
        <v>#DIV/0!</v>
      </c>
      <c r="AA15" s="212" t="e">
        <f t="shared" ref="AA15" si="363">AVERAGE(X70:X72)</f>
        <v>#DIV/0!</v>
      </c>
      <c r="AB15" s="361" t="e">
        <f t="shared" ref="AB15" si="364">AVERAGE(Y70:Y72)</f>
        <v>#DIV/0!</v>
      </c>
      <c r="AC15" s="361">
        <f t="shared" ref="AC15" si="365">AVERAGE(Z70:Z72)</f>
        <v>164.33366666666666</v>
      </c>
      <c r="AD15" s="361" t="e">
        <f t="shared" ref="AD15" si="366">AVERAGE(AA70:AA72)</f>
        <v>#DIV/0!</v>
      </c>
      <c r="AE15" s="361" t="e">
        <f t="shared" si="66"/>
        <v>#DIV/0!</v>
      </c>
      <c r="AF15" s="361" t="e">
        <f t="shared" si="29"/>
        <v>#DIV/0!</v>
      </c>
      <c r="AG15" s="361" t="e">
        <f t="shared" si="30"/>
        <v>#DIV/0!</v>
      </c>
      <c r="AH15" s="361" t="e">
        <f t="shared" si="31"/>
        <v>#DIV/0!</v>
      </c>
      <c r="AI15" s="361" t="e">
        <f t="shared" si="32"/>
        <v>#DIV/0!</v>
      </c>
      <c r="AJ15" s="361" t="e">
        <f t="shared" si="33"/>
        <v>#DIV/0!</v>
      </c>
      <c r="AK15" s="361" t="e">
        <f t="shared" si="34"/>
        <v>#DIV/0!</v>
      </c>
      <c r="AL15" s="361" t="str">
        <f t="shared" si="35"/>
        <v>GT</v>
      </c>
      <c r="AM15" s="361" t="e">
        <f t="shared" si="36"/>
        <v>#DIV/0!</v>
      </c>
    </row>
    <row r="16" spans="1:41" x14ac:dyDescent="0.25">
      <c r="A16" s="79">
        <f>AVERAGE(A73:A75)</f>
        <v>64</v>
      </c>
      <c r="B16" s="79">
        <f>AVERAGE(B73:B75)</f>
        <v>64</v>
      </c>
      <c r="C16" s="79">
        <f t="shared" si="38"/>
        <v>262144</v>
      </c>
      <c r="D16" s="112">
        <f t="shared" si="39"/>
        <v>1036224</v>
      </c>
      <c r="E16" s="112">
        <f t="shared" si="40"/>
        <v>258048</v>
      </c>
      <c r="F16" s="64" t="e">
        <f t="shared" ref="F16" si="367">AVERAGE(C73:C75)</f>
        <v>#DIV/0!</v>
      </c>
      <c r="G16" s="212">
        <f t="shared" ref="G16" si="368">AVERAGE(D73:D75)</f>
        <v>72.89203333333333</v>
      </c>
      <c r="H16" s="212" t="e">
        <f t="shared" ref="H16" si="369">AVERAGE(E73:E75)</f>
        <v>#DIV/0!</v>
      </c>
      <c r="I16" s="212" t="e">
        <f t="shared" ref="I16" si="370">AVERAGE(F73:F75)</f>
        <v>#DIV/0!</v>
      </c>
      <c r="J16" s="212">
        <f t="shared" ref="J16" si="371">AVERAGE(G73:G75)</f>
        <v>33.787333333333329</v>
      </c>
      <c r="K16" s="212">
        <f t="shared" ref="K16" si="372">AVERAGE(H73:H75)</f>
        <v>7.1012533333333332</v>
      </c>
      <c r="L16" s="212" t="e">
        <f t="shared" ref="L16" si="373">AVERAGE(I73:I75)</f>
        <v>#DIV/0!</v>
      </c>
      <c r="M16" s="212" t="e">
        <f t="shared" ref="M16" si="374">AVERAGE(J73:J75)</f>
        <v>#DIV/0!</v>
      </c>
      <c r="N16" s="212">
        <f t="shared" ref="N16" si="375">AVERAGE(K73:K75)</f>
        <v>55.885033333333332</v>
      </c>
      <c r="O16" s="212">
        <f t="shared" ref="O16" si="376">AVERAGE(L73:L75)</f>
        <v>22.945599999999999</v>
      </c>
      <c r="P16" s="212" t="e">
        <f t="shared" ref="P16" si="377">AVERAGE(M73:M75)</f>
        <v>#DIV/0!</v>
      </c>
      <c r="Q16" s="212" t="e">
        <f t="shared" ref="Q16" si="378">AVERAGE(N73:N75)</f>
        <v>#DIV/0!</v>
      </c>
      <c r="R16" s="212" t="e">
        <f t="shared" ref="R16" si="379">AVERAGE(O73:O75)</f>
        <v>#DIV/0!</v>
      </c>
      <c r="S16" s="212" t="e">
        <f t="shared" ref="S16" si="380">AVERAGE(P73:P75)</f>
        <v>#DIV/0!</v>
      </c>
      <c r="T16" s="212" t="e">
        <f t="shared" ref="T16" si="381">AVERAGE(Q73:Q75)</f>
        <v>#DIV/0!</v>
      </c>
      <c r="U16" s="212" t="e">
        <f t="shared" ref="U16" si="382">AVERAGE(R73:R75)</f>
        <v>#DIV/0!</v>
      </c>
      <c r="V16" s="212">
        <f t="shared" ref="V16" si="383">AVERAGE(S73:S75)</f>
        <v>59.15526666666667</v>
      </c>
      <c r="W16" s="212" t="e">
        <f t="shared" ref="W16" si="384">AVERAGE(T73:T75)</f>
        <v>#DIV/0!</v>
      </c>
      <c r="X16" s="212" t="e">
        <f t="shared" ref="X16" si="385">AVERAGE(U73:U75)</f>
        <v>#DIV/0!</v>
      </c>
      <c r="Y16" s="212" t="e">
        <f t="shared" ref="Y16" si="386">AVERAGE(V73:V75)</f>
        <v>#DIV/0!</v>
      </c>
      <c r="Z16" s="212" t="e">
        <f t="shared" ref="Z16" si="387">AVERAGE(W73:W75)</f>
        <v>#DIV/0!</v>
      </c>
      <c r="AA16" s="212" t="e">
        <f t="shared" ref="AA16" si="388">AVERAGE(X73:X75)</f>
        <v>#DIV/0!</v>
      </c>
      <c r="AB16" s="361" t="e">
        <f t="shared" ref="AB16" si="389">AVERAGE(Y73:Y75)</f>
        <v>#DIV/0!</v>
      </c>
      <c r="AC16" s="361" t="e">
        <f t="shared" ref="AC16" si="390">AVERAGE(Z73:Z75)</f>
        <v>#DIV/0!</v>
      </c>
      <c r="AD16" s="361" t="e">
        <f t="shared" ref="AD16" si="391">AVERAGE(AA73:AA75)</f>
        <v>#DIV/0!</v>
      </c>
      <c r="AE16" s="361" t="e">
        <f t="shared" si="66"/>
        <v>#DIV/0!</v>
      </c>
      <c r="AF16" s="361" t="e">
        <f t="shared" si="29"/>
        <v>#DIV/0!</v>
      </c>
      <c r="AG16" s="361" t="e">
        <f t="shared" si="30"/>
        <v>#DIV/0!</v>
      </c>
      <c r="AH16" s="361" t="e">
        <f t="shared" si="31"/>
        <v>#DIV/0!</v>
      </c>
      <c r="AI16" s="361" t="e">
        <f t="shared" si="32"/>
        <v>#DIV/0!</v>
      </c>
      <c r="AJ16" s="361" t="e">
        <f t="shared" si="33"/>
        <v>#DIV/0!</v>
      </c>
      <c r="AK16" s="361" t="e">
        <f t="shared" si="34"/>
        <v>#DIV/0!</v>
      </c>
      <c r="AL16" s="361" t="str">
        <f t="shared" si="35"/>
        <v>GT</v>
      </c>
      <c r="AM16" s="361" t="e">
        <f t="shared" si="36"/>
        <v>#DIV/0!</v>
      </c>
    </row>
    <row r="17" spans="1:39" x14ac:dyDescent="0.25">
      <c r="A17" s="79">
        <f>AVERAGE(A76:A78)</f>
        <v>81</v>
      </c>
      <c r="B17" s="79">
        <f>AVERAGE(B76:B78)</f>
        <v>81</v>
      </c>
      <c r="C17" s="79">
        <f t="shared" si="38"/>
        <v>531441</v>
      </c>
      <c r="D17" s="112">
        <f t="shared" si="39"/>
        <v>2106000</v>
      </c>
      <c r="E17" s="112">
        <f t="shared" si="40"/>
        <v>524880</v>
      </c>
      <c r="F17" s="64" t="e">
        <f t="shared" ref="F17" si="392">AVERAGE(C76:C78)</f>
        <v>#DIV/0!</v>
      </c>
      <c r="G17" s="212" t="e">
        <f t="shared" ref="G17" si="393">AVERAGE(D76:D78)</f>
        <v>#DIV/0!</v>
      </c>
      <c r="H17" s="212" t="e">
        <f t="shared" ref="H17" si="394">AVERAGE(E76:E78)</f>
        <v>#DIV/0!</v>
      </c>
      <c r="I17" s="212" t="e">
        <f t="shared" ref="I17" si="395">AVERAGE(F76:F78)</f>
        <v>#DIV/0!</v>
      </c>
      <c r="J17" s="212">
        <f t="shared" ref="J17" si="396">AVERAGE(G76:G78)</f>
        <v>100.26233333333334</v>
      </c>
      <c r="K17" s="212">
        <f t="shared" ref="K17" si="397">AVERAGE(H76:H78)</f>
        <v>19.291566666666665</v>
      </c>
      <c r="L17" s="212" t="e">
        <f t="shared" ref="L17" si="398">AVERAGE(I76:I78)</f>
        <v>#DIV/0!</v>
      </c>
      <c r="M17" s="212" t="e">
        <f t="shared" ref="M17" si="399">AVERAGE(J76:J78)</f>
        <v>#DIV/0!</v>
      </c>
      <c r="N17" s="212">
        <f t="shared" ref="N17" si="400">AVERAGE(K76:K78)</f>
        <v>99.031833333333338</v>
      </c>
      <c r="O17" s="212">
        <f t="shared" ref="O17" si="401">AVERAGE(L76:L78)</f>
        <v>41.735933333333328</v>
      </c>
      <c r="P17" s="212" t="e">
        <f t="shared" ref="P17" si="402">AVERAGE(M76:M78)</f>
        <v>#DIV/0!</v>
      </c>
      <c r="Q17" s="212" t="e">
        <f t="shared" ref="Q17" si="403">AVERAGE(N76:N78)</f>
        <v>#DIV/0!</v>
      </c>
      <c r="R17" s="212" t="e">
        <f t="shared" ref="R17" si="404">AVERAGE(O76:O78)</f>
        <v>#DIV/0!</v>
      </c>
      <c r="S17" s="212" t="e">
        <f t="shared" ref="S17" si="405">AVERAGE(P76:P78)</f>
        <v>#DIV/0!</v>
      </c>
      <c r="T17" s="212" t="e">
        <f t="shared" ref="T17" si="406">AVERAGE(Q76:Q78)</f>
        <v>#DIV/0!</v>
      </c>
      <c r="U17" s="212" t="e">
        <f t="shared" ref="U17" si="407">AVERAGE(R76:R78)</f>
        <v>#DIV/0!</v>
      </c>
      <c r="V17" s="212" t="e">
        <f t="shared" ref="V17" si="408">AVERAGE(S76:S78)</f>
        <v>#DIV/0!</v>
      </c>
      <c r="W17" s="212" t="e">
        <f t="shared" ref="W17" si="409">AVERAGE(T76:T78)</f>
        <v>#DIV/0!</v>
      </c>
      <c r="X17" s="212" t="e">
        <f t="shared" ref="X17" si="410">AVERAGE(U76:U78)</f>
        <v>#DIV/0!</v>
      </c>
      <c r="Y17" s="212" t="e">
        <f t="shared" ref="Y17" si="411">AVERAGE(V76:V78)</f>
        <v>#DIV/0!</v>
      </c>
      <c r="Z17" s="212" t="e">
        <f t="shared" ref="Z17" si="412">AVERAGE(W76:W78)</f>
        <v>#DIV/0!</v>
      </c>
      <c r="AA17" s="212" t="e">
        <f t="shared" ref="AA17" si="413">AVERAGE(X76:X78)</f>
        <v>#DIV/0!</v>
      </c>
      <c r="AB17" s="361" t="e">
        <f t="shared" ref="AB17" si="414">AVERAGE(Y76:Y78)</f>
        <v>#DIV/0!</v>
      </c>
      <c r="AC17" s="361" t="e">
        <f t="shared" ref="AC17" si="415">AVERAGE(Z76:Z78)</f>
        <v>#DIV/0!</v>
      </c>
      <c r="AD17" s="361" t="e">
        <f t="shared" ref="AD17" si="416">AVERAGE(AA76:AA78)</f>
        <v>#DIV/0!</v>
      </c>
      <c r="AE17" s="361" t="e">
        <f t="shared" si="66"/>
        <v>#DIV/0!</v>
      </c>
      <c r="AF17" s="361" t="e">
        <f t="shared" si="29"/>
        <v>#DIV/0!</v>
      </c>
      <c r="AG17" s="361" t="e">
        <f t="shared" si="30"/>
        <v>#DIV/0!</v>
      </c>
      <c r="AH17" s="361" t="e">
        <f t="shared" si="31"/>
        <v>#DIV/0!</v>
      </c>
      <c r="AI17" s="361" t="e">
        <f t="shared" si="32"/>
        <v>#DIV/0!</v>
      </c>
      <c r="AJ17" s="361" t="e">
        <f t="shared" si="33"/>
        <v>#DIV/0!</v>
      </c>
      <c r="AK17" s="361" t="e">
        <f t="shared" si="34"/>
        <v>#DIV/0!</v>
      </c>
      <c r="AL17" s="361" t="e">
        <f t="shared" si="35"/>
        <v>#DIV/0!</v>
      </c>
      <c r="AM17" s="361" t="e">
        <f t="shared" si="36"/>
        <v>#DIV/0!</v>
      </c>
    </row>
    <row r="18" spans="1:39" x14ac:dyDescent="0.25">
      <c r="A18" s="79">
        <f>AVERAGE(A79:A81)</f>
        <v>102</v>
      </c>
      <c r="B18" s="79">
        <f>AVERAGE(B79:B81)</f>
        <v>102</v>
      </c>
      <c r="C18" s="79">
        <f t="shared" si="38"/>
        <v>1061208</v>
      </c>
      <c r="D18" s="240">
        <f t="shared" ref="D18" si="417">4*A18*(A18-1)*B18+A18*(B18-1)</f>
        <v>4213518</v>
      </c>
      <c r="E18" s="240">
        <f t="shared" ref="E18" si="418">A18*A18*(B18-1)</f>
        <v>1050804</v>
      </c>
      <c r="F18" s="64" t="e">
        <f t="shared" ref="F18" si="419">AVERAGE(C79:C81)</f>
        <v>#DIV/0!</v>
      </c>
      <c r="G18" s="212" t="e">
        <f t="shared" ref="G18" si="420">AVERAGE(D79:D81)</f>
        <v>#DIV/0!</v>
      </c>
      <c r="H18" s="212" t="e">
        <f t="shared" ref="H18" si="421">AVERAGE(E79:E81)</f>
        <v>#DIV/0!</v>
      </c>
      <c r="I18" s="212" t="e">
        <f t="shared" ref="I18" si="422">AVERAGE(F79:F81)</f>
        <v>#DIV/0!</v>
      </c>
      <c r="J18" s="212" t="e">
        <f t="shared" ref="J18" si="423">AVERAGE(G79:G81)</f>
        <v>#DIV/0!</v>
      </c>
      <c r="K18" s="212">
        <f t="shared" ref="K18" si="424">AVERAGE(H79:H81)</f>
        <v>64.0214</v>
      </c>
      <c r="L18" s="212" t="e">
        <f t="shared" ref="L18" si="425">AVERAGE(I79:I81)</f>
        <v>#DIV/0!</v>
      </c>
      <c r="M18" s="212" t="e">
        <f t="shared" ref="M18" si="426">AVERAGE(J79:J81)</f>
        <v>#DIV/0!</v>
      </c>
      <c r="N18" s="212" t="e">
        <f t="shared" ref="N18" si="427">AVERAGE(K79:K81)</f>
        <v>#DIV/0!</v>
      </c>
      <c r="O18" s="212">
        <f t="shared" ref="O18" si="428">AVERAGE(L79:L81)</f>
        <v>129.80499999999998</v>
      </c>
      <c r="P18" s="212" t="e">
        <f t="shared" ref="P18" si="429">AVERAGE(M79:M81)</f>
        <v>#DIV/0!</v>
      </c>
      <c r="Q18" s="212" t="e">
        <f t="shared" ref="Q18" si="430">AVERAGE(N79:N81)</f>
        <v>#DIV/0!</v>
      </c>
      <c r="R18" s="212" t="e">
        <f t="shared" ref="R18" si="431">AVERAGE(O79:O81)</f>
        <v>#DIV/0!</v>
      </c>
      <c r="S18" s="212" t="e">
        <f t="shared" ref="S18" si="432">AVERAGE(P79:P81)</f>
        <v>#DIV/0!</v>
      </c>
      <c r="T18" s="212" t="e">
        <f t="shared" ref="T18" si="433">AVERAGE(Q79:Q81)</f>
        <v>#DIV/0!</v>
      </c>
      <c r="U18" s="212" t="e">
        <f t="shared" ref="U18" si="434">AVERAGE(R79:R81)</f>
        <v>#DIV/0!</v>
      </c>
      <c r="V18" s="212" t="e">
        <f t="shared" ref="V18" si="435">AVERAGE(S79:S81)</f>
        <v>#DIV/0!</v>
      </c>
      <c r="W18" s="212" t="e">
        <f t="shared" ref="W18" si="436">AVERAGE(T79:T81)</f>
        <v>#DIV/0!</v>
      </c>
      <c r="X18" s="212" t="e">
        <f t="shared" ref="X18" si="437">AVERAGE(U79:U81)</f>
        <v>#DIV/0!</v>
      </c>
      <c r="Y18" s="212" t="e">
        <f t="shared" ref="Y18" si="438">AVERAGE(V79:V81)</f>
        <v>#DIV/0!</v>
      </c>
      <c r="Z18" s="212" t="e">
        <f t="shared" ref="Z18" si="439">AVERAGE(W79:W81)</f>
        <v>#DIV/0!</v>
      </c>
      <c r="AA18" s="212" t="e">
        <f t="shared" ref="AA18" si="440">AVERAGE(X79:X81)</f>
        <v>#DIV/0!</v>
      </c>
      <c r="AB18" s="361" t="e">
        <f t="shared" ref="AB18" si="441">AVERAGE(Y79:Y81)</f>
        <v>#DIV/0!</v>
      </c>
      <c r="AC18" s="361" t="e">
        <f t="shared" ref="AC18" si="442">AVERAGE(Z79:Z81)</f>
        <v>#DIV/0!</v>
      </c>
      <c r="AD18" s="361" t="e">
        <f t="shared" ref="AD18" si="443">AVERAGE(AA79:AA81)</f>
        <v>#DIV/0!</v>
      </c>
      <c r="AE18" s="361" t="e">
        <f t="shared" si="66"/>
        <v>#DIV/0!</v>
      </c>
      <c r="AF18" s="361" t="e">
        <f t="shared" si="29"/>
        <v>#DIV/0!</v>
      </c>
      <c r="AG18" s="361" t="e">
        <f t="shared" si="30"/>
        <v>#DIV/0!</v>
      </c>
      <c r="AH18" s="361" t="e">
        <f t="shared" si="31"/>
        <v>#DIV/0!</v>
      </c>
      <c r="AI18" s="361" t="e">
        <f t="shared" si="32"/>
        <v>#DIV/0!</v>
      </c>
      <c r="AJ18" s="361" t="e">
        <f t="shared" si="33"/>
        <v>#DIV/0!</v>
      </c>
      <c r="AK18" s="361" t="e">
        <f t="shared" si="34"/>
        <v>#DIV/0!</v>
      </c>
      <c r="AL18" s="361" t="e">
        <f t="shared" si="35"/>
        <v>#DIV/0!</v>
      </c>
      <c r="AM18" s="361" t="e">
        <f t="shared" si="36"/>
        <v>#DIV/0!</v>
      </c>
    </row>
    <row r="19" spans="1:39" x14ac:dyDescent="0.25">
      <c r="A19" s="64"/>
      <c r="F19" s="240" t="s">
        <v>35</v>
      </c>
      <c r="G19" s="240" t="s">
        <v>35</v>
      </c>
      <c r="K19" s="240" t="s">
        <v>35</v>
      </c>
      <c r="L19" s="240" t="s">
        <v>35</v>
      </c>
      <c r="P19" s="240" t="s">
        <v>35</v>
      </c>
      <c r="V19" s="240" t="s">
        <v>35</v>
      </c>
      <c r="W19" s="240" t="s">
        <v>35</v>
      </c>
      <c r="AA19" s="240" t="s">
        <v>35</v>
      </c>
      <c r="AB19" s="361" t="s">
        <v>35</v>
      </c>
      <c r="AC19" s="361" t="s">
        <v>35</v>
      </c>
      <c r="AD19" s="361" t="s">
        <v>35</v>
      </c>
    </row>
    <row r="20" spans="1:39" x14ac:dyDescent="0.25">
      <c r="A20" s="64"/>
    </row>
    <row r="21" spans="1:39" x14ac:dyDescent="0.25">
      <c r="A21" s="64"/>
    </row>
    <row r="22" spans="1:39" x14ac:dyDescent="0.25">
      <c r="A22" s="64"/>
      <c r="AC22">
        <v>27</v>
      </c>
      <c r="AD22">
        <v>2.1654633333333334E-5</v>
      </c>
    </row>
    <row r="23" spans="1:39" x14ac:dyDescent="0.25">
      <c r="A23" s="64"/>
      <c r="AC23">
        <v>27</v>
      </c>
      <c r="AD23">
        <v>1.9877833333333331E-5</v>
      </c>
    </row>
    <row r="24" spans="1:39" x14ac:dyDescent="0.25">
      <c r="A24" s="64"/>
      <c r="AC24">
        <v>64</v>
      </c>
      <c r="AD24">
        <v>7.0405300000000008E-5</v>
      </c>
    </row>
    <row r="25" spans="1:39" x14ac:dyDescent="0.25">
      <c r="A25" s="64"/>
      <c r="AC25">
        <v>125</v>
      </c>
      <c r="AD25">
        <v>1.9222633333333333E-4</v>
      </c>
    </row>
    <row r="26" spans="1:39" x14ac:dyDescent="0.25">
      <c r="A26" s="64"/>
      <c r="AC26">
        <v>216</v>
      </c>
      <c r="AD26">
        <v>1.1151573333333332E-3</v>
      </c>
    </row>
    <row r="27" spans="1:39" x14ac:dyDescent="0.25">
      <c r="A27" s="64"/>
      <c r="AC27">
        <v>512</v>
      </c>
      <c r="AD27">
        <v>3.1193733333333331E-3</v>
      </c>
    </row>
    <row r="28" spans="1:39" x14ac:dyDescent="0.25">
      <c r="A28" s="64"/>
      <c r="AC28">
        <v>1000</v>
      </c>
      <c r="AD28">
        <v>9.9160399999999992E-3</v>
      </c>
    </row>
    <row r="29" spans="1:39" x14ac:dyDescent="0.25">
      <c r="A29" s="64"/>
      <c r="AC29">
        <v>2197</v>
      </c>
      <c r="AD29">
        <v>2.2189799999999999E-2</v>
      </c>
    </row>
    <row r="30" spans="1:39" x14ac:dyDescent="0.25">
      <c r="A30" s="79" t="s">
        <v>33</v>
      </c>
      <c r="B30" s="79" t="s">
        <v>34</v>
      </c>
      <c r="C30" s="361" t="s">
        <v>1</v>
      </c>
      <c r="D30" s="361" t="s">
        <v>2</v>
      </c>
      <c r="E30" s="361" t="s">
        <v>58</v>
      </c>
      <c r="F30" s="361" t="s">
        <v>59</v>
      </c>
      <c r="G30" s="361" t="s">
        <v>60</v>
      </c>
      <c r="H30" s="361" t="s">
        <v>52</v>
      </c>
      <c r="I30" s="361" t="s">
        <v>61</v>
      </c>
      <c r="J30" s="361" t="s">
        <v>62</v>
      </c>
      <c r="K30" s="361" t="s">
        <v>63</v>
      </c>
      <c r="L30" s="361" t="s">
        <v>53</v>
      </c>
      <c r="M30" s="361" t="s">
        <v>9</v>
      </c>
      <c r="N30" s="361" t="s">
        <v>64</v>
      </c>
      <c r="O30" s="361" t="s">
        <v>65</v>
      </c>
      <c r="P30" s="361" t="s">
        <v>67</v>
      </c>
      <c r="Q30" s="361" t="s">
        <v>66</v>
      </c>
      <c r="R30" s="361" t="s">
        <v>68</v>
      </c>
      <c r="S30" s="361" t="s">
        <v>51</v>
      </c>
      <c r="T30" s="361" t="s">
        <v>69</v>
      </c>
      <c r="U30" s="361" t="s">
        <v>70</v>
      </c>
      <c r="V30" s="361" t="s">
        <v>71</v>
      </c>
      <c r="W30" s="361" t="s">
        <v>72</v>
      </c>
      <c r="X30" s="361" t="s">
        <v>18</v>
      </c>
      <c r="Y30" s="361" t="s">
        <v>79</v>
      </c>
      <c r="Z30" s="361" t="s">
        <v>80</v>
      </c>
      <c r="AA30" s="361" t="s">
        <v>81</v>
      </c>
      <c r="AC30">
        <v>4096</v>
      </c>
      <c r="AD30">
        <v>5.3542766666666665E-2</v>
      </c>
    </row>
    <row r="31" spans="1:39" x14ac:dyDescent="0.25">
      <c r="A31" s="81">
        <v>3</v>
      </c>
      <c r="B31" s="81">
        <v>3</v>
      </c>
      <c r="C31" s="218">
        <v>2.4652999999999999E-5</v>
      </c>
      <c r="D31" s="332">
        <v>2.2320899999999998E-5</v>
      </c>
      <c r="E31" s="235">
        <v>2.8983899999999999E-5</v>
      </c>
      <c r="F31" s="239">
        <v>4.1976600000000001E-5</v>
      </c>
      <c r="G31" s="237">
        <v>4.5308100000000001E-5</v>
      </c>
      <c r="H31" s="241">
        <v>3.2315499999999999E-5</v>
      </c>
      <c r="I31" s="207">
        <v>1.5558100000000001E-4</v>
      </c>
      <c r="J31" s="214">
        <v>1.1959999999999999E-4</v>
      </c>
      <c r="K31" s="208">
        <v>1.0594099999999999E-4</v>
      </c>
      <c r="L31" s="210">
        <v>1.206E-4</v>
      </c>
      <c r="M31" s="227">
        <v>2.2723999999999999E-3</v>
      </c>
      <c r="N31" s="226">
        <v>2.2690700000000002E-3</v>
      </c>
      <c r="O31" s="219">
        <v>2.2470900000000002E-3</v>
      </c>
      <c r="P31" s="229">
        <v>9.8945300000000003E-5</v>
      </c>
      <c r="Q31" s="222">
        <v>1.03942E-4</v>
      </c>
      <c r="R31" s="220">
        <v>1.2959500000000001E-4</v>
      </c>
      <c r="S31" s="231">
        <v>1.2626299999999999E-4</v>
      </c>
      <c r="T31" s="230">
        <v>1.9622500000000001E-4</v>
      </c>
      <c r="U31" s="225">
        <v>1.7790199999999999E-4</v>
      </c>
      <c r="V31" s="224">
        <v>2.2221E-4</v>
      </c>
      <c r="W31" s="233">
        <v>2.1121599999999999E-4</v>
      </c>
      <c r="X31" s="216">
        <v>1.1350399999999999E-3</v>
      </c>
      <c r="Y31" s="361">
        <v>1.24198E-3</v>
      </c>
      <c r="Z31" s="361">
        <v>9.5814000000000001E-4</v>
      </c>
      <c r="AA31" s="361">
        <v>2.9084E-4</v>
      </c>
      <c r="AC31">
        <v>8000</v>
      </c>
      <c r="AD31">
        <v>0.14486666666666667</v>
      </c>
    </row>
    <row r="32" spans="1:39" x14ac:dyDescent="0.25">
      <c r="A32" s="81">
        <v>3</v>
      </c>
      <c r="B32" s="81">
        <v>3</v>
      </c>
      <c r="C32" s="218">
        <v>1.5324799999999999E-5</v>
      </c>
      <c r="D32" s="332">
        <v>2.0655199999999998E-5</v>
      </c>
      <c r="E32" s="235">
        <v>2.43198E-5</v>
      </c>
      <c r="F32" s="239">
        <v>2.4652999999999999E-5</v>
      </c>
      <c r="G32" s="237">
        <v>2.2320899999999998E-5</v>
      </c>
      <c r="H32" s="241">
        <v>1.4991700000000001E-5</v>
      </c>
      <c r="I32" s="207">
        <v>1.1993399999999999E-4</v>
      </c>
      <c r="J32" s="215">
        <v>7.7290600000000002E-5</v>
      </c>
      <c r="K32" s="209">
        <v>6.9961299999999997E-5</v>
      </c>
      <c r="L32" s="211">
        <v>8.1954700000000003E-5</v>
      </c>
      <c r="M32" s="227">
        <v>2.1574699999999999E-3</v>
      </c>
      <c r="N32" s="226">
        <v>2.2287600000000002E-3</v>
      </c>
      <c r="O32" s="219">
        <v>2.2334299999999998E-3</v>
      </c>
      <c r="P32" s="229">
        <v>6.5297199999999995E-5</v>
      </c>
      <c r="Q32" s="223">
        <v>6.3631499999999995E-5</v>
      </c>
      <c r="R32" s="221">
        <v>9.1949100000000004E-5</v>
      </c>
      <c r="S32" s="232">
        <v>8.0288899999999996E-5</v>
      </c>
      <c r="T32" s="230">
        <v>1.44587E-4</v>
      </c>
      <c r="U32" s="225">
        <v>1.24931E-4</v>
      </c>
      <c r="V32" s="224">
        <v>1.65575E-4</v>
      </c>
      <c r="W32" s="233">
        <v>1.5091599999999999E-4</v>
      </c>
      <c r="X32" s="216">
        <v>1.0794000000000001E-3</v>
      </c>
      <c r="Y32" s="361">
        <v>1.2146699999999999E-3</v>
      </c>
      <c r="Z32" s="361">
        <v>9.0416900000000002E-4</v>
      </c>
      <c r="AA32" s="361">
        <v>2.5086200000000003E-4</v>
      </c>
      <c r="AC32">
        <v>15625</v>
      </c>
      <c r="AD32">
        <v>0.59337000000000006</v>
      </c>
    </row>
    <row r="33" spans="1:30" x14ac:dyDescent="0.25">
      <c r="A33" s="81">
        <v>3</v>
      </c>
      <c r="B33" s="81">
        <v>3</v>
      </c>
      <c r="C33" s="218">
        <v>1.4991700000000001E-5</v>
      </c>
      <c r="D33" s="332">
        <v>2.19878E-5</v>
      </c>
      <c r="E33" s="235">
        <v>2.2987199999999999E-5</v>
      </c>
      <c r="F33" s="239">
        <v>2.43198E-5</v>
      </c>
      <c r="G33" s="237">
        <v>2.0322E-5</v>
      </c>
      <c r="H33" s="241">
        <v>1.3659099999999999E-5</v>
      </c>
      <c r="I33" s="207">
        <v>1.2359799999999999E-4</v>
      </c>
      <c r="J33" s="215">
        <v>7.1626999999999997E-5</v>
      </c>
      <c r="K33" s="209">
        <v>6.8628700000000002E-5</v>
      </c>
      <c r="L33" s="211">
        <v>6.6962899999999995E-5</v>
      </c>
      <c r="M33" s="227">
        <v>2.0551900000000001E-3</v>
      </c>
      <c r="N33" s="226">
        <v>2.20244E-3</v>
      </c>
      <c r="O33" s="219">
        <v>2.1648000000000001E-3</v>
      </c>
      <c r="P33" s="229">
        <v>6.9295000000000007E-5</v>
      </c>
      <c r="Q33" s="223">
        <v>5.9966800000000003E-5</v>
      </c>
      <c r="R33" s="221">
        <v>8.8617599999999997E-5</v>
      </c>
      <c r="S33" s="232">
        <v>8.2287799999999995E-5</v>
      </c>
      <c r="T33" s="230">
        <v>1.4292100000000001E-4</v>
      </c>
      <c r="U33" s="225">
        <v>1.25597E-4</v>
      </c>
      <c r="V33" s="224">
        <v>1.6390900000000001E-4</v>
      </c>
      <c r="W33" s="233">
        <v>1.47918E-4</v>
      </c>
      <c r="X33" s="216">
        <v>1.0804E-3</v>
      </c>
      <c r="Y33" s="361">
        <v>1.2156599999999999E-3</v>
      </c>
      <c r="Z33" s="361">
        <v>9.0416900000000002E-4</v>
      </c>
      <c r="AA33" s="361">
        <v>2.5219499999999998E-4</v>
      </c>
      <c r="AC33">
        <v>32768</v>
      </c>
      <c r="AD33">
        <v>2.4171</v>
      </c>
    </row>
    <row r="34" spans="1:30" x14ac:dyDescent="0.25">
      <c r="A34" s="81">
        <v>3</v>
      </c>
      <c r="B34" s="81">
        <v>3</v>
      </c>
      <c r="C34" s="218">
        <v>1.7323700000000002E-5</v>
      </c>
      <c r="D34" s="332">
        <v>2.0655199999999998E-5</v>
      </c>
      <c r="E34" s="235">
        <v>2.43198E-5</v>
      </c>
      <c r="F34" s="239">
        <v>2.3320400000000001E-5</v>
      </c>
      <c r="G34" s="237">
        <v>2.1321499999999999E-5</v>
      </c>
      <c r="H34" s="241">
        <v>1.7323700000000002E-5</v>
      </c>
      <c r="I34" s="207">
        <v>1.37591E-4</v>
      </c>
      <c r="J34" s="215">
        <v>9.3281699999999998E-5</v>
      </c>
      <c r="K34" s="209">
        <v>8.4619799999999999E-5</v>
      </c>
      <c r="L34" s="211">
        <v>7.9622600000000006E-5</v>
      </c>
      <c r="M34" s="227">
        <v>2.1304800000000001E-3</v>
      </c>
      <c r="N34" s="226">
        <v>2.1388100000000001E-3</v>
      </c>
      <c r="O34" s="219">
        <v>2.1038400000000001E-3</v>
      </c>
      <c r="P34" s="229">
        <v>8.26209E-5</v>
      </c>
      <c r="Q34" s="223">
        <v>7.9622600000000006E-5</v>
      </c>
      <c r="R34" s="220">
        <v>1.0794E-4</v>
      </c>
      <c r="S34" s="232">
        <v>9.7279499999999996E-5</v>
      </c>
      <c r="T34" s="230">
        <v>1.6257700000000001E-4</v>
      </c>
      <c r="U34" s="225">
        <v>1.4625200000000001E-4</v>
      </c>
      <c r="V34" s="224">
        <v>1.82566E-4</v>
      </c>
      <c r="W34" s="233">
        <v>1.7057199999999999E-4</v>
      </c>
      <c r="X34" s="216">
        <v>1.0713999999999999E-3</v>
      </c>
      <c r="Y34" s="361">
        <v>1.2163300000000001E-3</v>
      </c>
      <c r="Z34" s="361">
        <v>9.30155E-4</v>
      </c>
      <c r="AA34" s="361">
        <v>2.7018499999999999E-4</v>
      </c>
      <c r="AC34">
        <v>64000</v>
      </c>
      <c r="AD34">
        <v>9.9275133333333319</v>
      </c>
    </row>
    <row r="35" spans="1:30" x14ac:dyDescent="0.25">
      <c r="A35" s="81">
        <v>3</v>
      </c>
      <c r="B35" s="81">
        <v>3</v>
      </c>
      <c r="C35" s="218">
        <v>1.59911E-5</v>
      </c>
      <c r="D35" s="332">
        <v>1.9988900000000001E-5</v>
      </c>
      <c r="E35" s="235">
        <v>2.36535E-5</v>
      </c>
      <c r="F35" s="239">
        <v>2.09883E-5</v>
      </c>
      <c r="G35" s="237">
        <v>2.1321499999999999E-5</v>
      </c>
      <c r="H35" s="241">
        <v>1.43254E-5</v>
      </c>
      <c r="I35" s="207">
        <v>1.2359799999999999E-4</v>
      </c>
      <c r="J35" s="215">
        <v>7.5291700000000003E-5</v>
      </c>
      <c r="K35" s="209">
        <v>6.9628099999999998E-5</v>
      </c>
      <c r="L35" s="211">
        <v>6.4964100000000004E-5</v>
      </c>
      <c r="M35" s="227">
        <v>1.9645700000000001E-3</v>
      </c>
      <c r="N35" s="226">
        <v>2.0681800000000002E-3</v>
      </c>
      <c r="O35" s="219">
        <v>2.0135499999999998E-3</v>
      </c>
      <c r="P35" s="229">
        <v>6.3964600000000001E-5</v>
      </c>
      <c r="Q35" s="223">
        <v>6.3298299999999997E-5</v>
      </c>
      <c r="R35" s="221">
        <v>8.3620400000000003E-5</v>
      </c>
      <c r="S35" s="232">
        <v>8.0622099999999995E-5</v>
      </c>
      <c r="T35" s="230">
        <v>1.4925100000000001E-4</v>
      </c>
      <c r="U35" s="225">
        <v>1.2459799999999999E-4</v>
      </c>
      <c r="V35" s="224">
        <v>1.65575E-4</v>
      </c>
      <c r="W35" s="233">
        <v>1.5091599999999999E-4</v>
      </c>
      <c r="X35" s="216">
        <v>1.07573E-3</v>
      </c>
      <c r="Y35" s="361">
        <v>1.2186600000000001E-3</v>
      </c>
      <c r="Z35" s="361">
        <v>9.0983299999999997E-4</v>
      </c>
      <c r="AA35" s="361">
        <v>2.5419400000000001E-4</v>
      </c>
      <c r="AC35">
        <v>132651</v>
      </c>
      <c r="AD35">
        <v>24.715666666666664</v>
      </c>
    </row>
    <row r="36" spans="1:30" x14ac:dyDescent="0.25">
      <c r="A36" s="81">
        <v>3</v>
      </c>
      <c r="B36" s="81">
        <v>3</v>
      </c>
      <c r="C36" s="218">
        <v>1.59911E-5</v>
      </c>
      <c r="D36" s="332">
        <v>1.8989400000000002E-5</v>
      </c>
      <c r="E36" s="235">
        <v>2.3320400000000001E-5</v>
      </c>
      <c r="F36" s="239">
        <v>2.2987199999999999E-5</v>
      </c>
      <c r="G36" s="237">
        <v>3.9311499999999998E-5</v>
      </c>
      <c r="H36" s="241">
        <v>1.3659099999999999E-5</v>
      </c>
      <c r="I36" s="207">
        <v>1.2026700000000001E-4</v>
      </c>
      <c r="J36" s="215">
        <v>7.26265E-5</v>
      </c>
      <c r="K36" s="209">
        <v>7.3625899999999996E-5</v>
      </c>
      <c r="L36" s="211">
        <v>6.3298299999999997E-5</v>
      </c>
      <c r="M36" s="227">
        <v>2.0068799999999999E-3</v>
      </c>
      <c r="N36" s="226">
        <v>2.0415300000000002E-3</v>
      </c>
      <c r="O36" s="219">
        <v>2.14015E-3</v>
      </c>
      <c r="P36" s="229">
        <v>6.6962899999999995E-5</v>
      </c>
      <c r="Q36" s="223">
        <v>6.0300000000000002E-5</v>
      </c>
      <c r="R36" s="221">
        <v>8.4952999999999998E-5</v>
      </c>
      <c r="S36" s="232">
        <v>7.9955800000000004E-5</v>
      </c>
      <c r="T36" s="230">
        <v>1.6291E-4</v>
      </c>
      <c r="U36" s="225">
        <v>1.2992799999999999E-4</v>
      </c>
      <c r="V36" s="224">
        <v>1.61244E-4</v>
      </c>
      <c r="W36" s="233">
        <v>1.50583E-4</v>
      </c>
      <c r="X36" s="216">
        <v>1.0630800000000001E-3</v>
      </c>
      <c r="Y36" s="361">
        <v>1.2160000000000001E-3</v>
      </c>
      <c r="Z36" s="361">
        <v>9.0516900000000005E-4</v>
      </c>
      <c r="AA36" s="361">
        <v>2.5386000000000001E-4</v>
      </c>
      <c r="AC36">
        <v>262144</v>
      </c>
      <c r="AD36">
        <v>72.89203333333333</v>
      </c>
    </row>
    <row r="37" spans="1:30" x14ac:dyDescent="0.25">
      <c r="A37" s="81">
        <v>4</v>
      </c>
      <c r="B37" s="81">
        <v>4</v>
      </c>
      <c r="C37" s="218">
        <v>9.3281400000000004E-5</v>
      </c>
      <c r="D37" s="332">
        <v>7.3292600000000004E-5</v>
      </c>
      <c r="E37" s="234">
        <v>1.5091599999999999E-4</v>
      </c>
      <c r="F37" s="238">
        <v>1.12271E-4</v>
      </c>
      <c r="G37" s="237">
        <v>8.8950500000000002E-5</v>
      </c>
      <c r="H37" s="241">
        <v>4.0977299999999998E-5</v>
      </c>
      <c r="I37" s="207">
        <v>9.9278400000000003E-4</v>
      </c>
      <c r="J37" s="214">
        <v>3.4914000000000001E-4</v>
      </c>
      <c r="K37" s="208">
        <v>5.6768599999999997E-4</v>
      </c>
      <c r="L37" s="210">
        <v>2.0655200000000001E-4</v>
      </c>
      <c r="M37" s="227">
        <v>1.45442E-2</v>
      </c>
      <c r="N37" s="226">
        <v>1.49917E-2</v>
      </c>
      <c r="O37" s="219">
        <v>2.6109899999999998E-2</v>
      </c>
      <c r="P37" s="228">
        <v>4.2842999999999999E-4</v>
      </c>
      <c r="Q37" s="222">
        <v>2.6585299999999998E-4</v>
      </c>
      <c r="R37" s="220">
        <v>5.0505400000000001E-4</v>
      </c>
      <c r="S37" s="231">
        <v>3.2581999999999999E-4</v>
      </c>
      <c r="T37" s="230">
        <v>1.05908E-3</v>
      </c>
      <c r="U37" s="225">
        <v>5.6168899999999998E-4</v>
      </c>
      <c r="V37" s="224">
        <v>8.9850300000000004E-4</v>
      </c>
      <c r="W37" s="233">
        <v>7.3259499999999995E-4</v>
      </c>
      <c r="X37" s="216">
        <v>4.2206500000000003E-3</v>
      </c>
      <c r="Y37" s="361">
        <v>7.1394099999999997E-3</v>
      </c>
      <c r="Z37" s="361">
        <v>2.6198900000000002E-3</v>
      </c>
      <c r="AA37" s="361">
        <v>9.0750100000000001E-4</v>
      </c>
      <c r="AC37">
        <v>531441</v>
      </c>
    </row>
    <row r="38" spans="1:30" x14ac:dyDescent="0.25">
      <c r="A38" s="81">
        <v>4</v>
      </c>
      <c r="B38" s="81">
        <v>4</v>
      </c>
      <c r="C38" s="218">
        <v>9.1615700000000004E-5</v>
      </c>
      <c r="D38" s="332">
        <v>7.1293700000000005E-5</v>
      </c>
      <c r="E38" s="234">
        <v>1.62576E-4</v>
      </c>
      <c r="F38" s="238">
        <v>1.11271E-4</v>
      </c>
      <c r="G38" s="237">
        <v>8.7951100000000006E-5</v>
      </c>
      <c r="H38" s="241">
        <v>4.06442E-5</v>
      </c>
      <c r="I38" s="207">
        <v>9.6146800000000004E-4</v>
      </c>
      <c r="J38" s="214">
        <v>3.1848999999999999E-4</v>
      </c>
      <c r="K38" s="208">
        <v>5.2504299999999999E-4</v>
      </c>
      <c r="L38" s="210">
        <v>1.6790699999999999E-4</v>
      </c>
      <c r="M38" s="227">
        <v>1.44516E-2</v>
      </c>
      <c r="N38" s="226">
        <v>1.51869E-2</v>
      </c>
      <c r="O38" s="219">
        <v>2.6136199999999998E-2</v>
      </c>
      <c r="P38" s="228">
        <v>3.8645299999999998E-4</v>
      </c>
      <c r="Q38" s="222">
        <v>2.2121099999999999E-4</v>
      </c>
      <c r="R38" s="220">
        <v>4.6207799999999999E-4</v>
      </c>
      <c r="S38" s="231">
        <v>3.7679199999999998E-4</v>
      </c>
      <c r="T38" s="230">
        <v>1.05042E-3</v>
      </c>
      <c r="U38" s="225">
        <v>5.13716E-4</v>
      </c>
      <c r="V38" s="224">
        <v>8.7618199999999998E-4</v>
      </c>
      <c r="W38" s="233">
        <v>6.9161699999999995E-4</v>
      </c>
      <c r="X38" s="216">
        <v>4.1610199999999996E-3</v>
      </c>
      <c r="Y38" s="361">
        <v>7.1830499999999999E-3</v>
      </c>
      <c r="Z38" s="361">
        <v>2.6258900000000001E-3</v>
      </c>
      <c r="AA38" s="361">
        <v>8.9983800000000003E-4</v>
      </c>
      <c r="AC38">
        <v>1061208</v>
      </c>
    </row>
    <row r="39" spans="1:30" x14ac:dyDescent="0.25">
      <c r="A39" s="81">
        <v>4</v>
      </c>
      <c r="B39" s="81">
        <v>4</v>
      </c>
      <c r="C39" s="218">
        <v>9.09494E-5</v>
      </c>
      <c r="D39" s="332">
        <v>6.6629600000000003E-5</v>
      </c>
      <c r="E39" s="234">
        <v>1.4825099999999999E-4</v>
      </c>
      <c r="F39" s="238">
        <v>1.0993900000000001E-4</v>
      </c>
      <c r="G39" s="237">
        <v>8.8284199999999997E-5</v>
      </c>
      <c r="H39" s="241">
        <v>3.9644699999999997E-5</v>
      </c>
      <c r="I39" s="207">
        <v>9.7812500000000004E-4</v>
      </c>
      <c r="J39" s="214">
        <v>3.18824E-4</v>
      </c>
      <c r="K39" s="208">
        <v>5.4103400000000002E-4</v>
      </c>
      <c r="L39" s="210">
        <v>1.6790699999999999E-4</v>
      </c>
      <c r="M39" s="227">
        <v>1.4476299999999999E-2</v>
      </c>
      <c r="N39" s="226">
        <v>1.4734499999999999E-2</v>
      </c>
      <c r="O39" s="219">
        <v>1.41672E-2</v>
      </c>
      <c r="P39" s="228">
        <v>3.7379299999999998E-4</v>
      </c>
      <c r="Q39" s="222">
        <v>2.1154999999999999E-4</v>
      </c>
      <c r="R39" s="220">
        <v>4.5274900000000001E-4</v>
      </c>
      <c r="S39" s="231">
        <v>2.7518099999999999E-4</v>
      </c>
      <c r="T39" s="230">
        <v>1.0017800000000001E-3</v>
      </c>
      <c r="U39" s="225">
        <v>5.16381E-4</v>
      </c>
      <c r="V39" s="224">
        <v>8.7351699999999998E-4</v>
      </c>
      <c r="W39" s="233">
        <v>7.4358900000000001E-4</v>
      </c>
      <c r="X39" s="216">
        <v>4.1790100000000004E-3</v>
      </c>
      <c r="Y39" s="361">
        <v>7.1260799999999999E-3</v>
      </c>
      <c r="Z39" s="361">
        <v>2.6148999999999999E-3</v>
      </c>
      <c r="AA39" s="361">
        <v>8.9983800000000003E-4</v>
      </c>
    </row>
    <row r="40" spans="1:30" x14ac:dyDescent="0.25">
      <c r="A40" s="81">
        <v>5</v>
      </c>
      <c r="B40" s="81">
        <v>5</v>
      </c>
      <c r="C40" s="217">
        <v>3.57468E-4</v>
      </c>
      <c r="D40" s="361">
        <v>1.9422499999999999E-4</v>
      </c>
      <c r="E40" s="234">
        <v>3.0016599999999999E-4</v>
      </c>
      <c r="F40" s="238">
        <v>3.2748400000000001E-4</v>
      </c>
      <c r="G40" s="236">
        <v>1.3226000000000001E-4</v>
      </c>
      <c r="H40" s="241">
        <v>8.26209E-5</v>
      </c>
      <c r="I40" s="207">
        <v>1.74837E-3</v>
      </c>
      <c r="J40" s="214">
        <v>8.0422200000000005E-4</v>
      </c>
      <c r="K40" s="208">
        <v>5.5302699999999999E-4</v>
      </c>
      <c r="L40" s="210">
        <v>4.1043999999999998E-4</v>
      </c>
      <c r="M40" s="227">
        <v>6.0608299999999997E-2</v>
      </c>
      <c r="N40" s="226">
        <v>6.4265900000000001E-2</v>
      </c>
      <c r="O40" s="219">
        <v>6.0769700000000003E-2</v>
      </c>
      <c r="P40" s="228">
        <v>8.9716999999999998E-4</v>
      </c>
      <c r="Q40" s="222">
        <v>6.9295000000000001E-4</v>
      </c>
      <c r="R40" s="220">
        <v>1.1916699999999999E-3</v>
      </c>
      <c r="S40" s="231">
        <v>9.1416100000000003E-4</v>
      </c>
      <c r="T40" s="230">
        <v>2.10517E-3</v>
      </c>
      <c r="U40" s="225">
        <v>1.6394300000000001E-3</v>
      </c>
      <c r="V40" s="224">
        <v>2.6701899999999998E-3</v>
      </c>
      <c r="W40" s="233">
        <v>2.0395399999999998E-3</v>
      </c>
      <c r="X40" s="216">
        <v>1.2623000000000001E-2</v>
      </c>
      <c r="Y40" s="361">
        <v>5.2500100000000001E-2</v>
      </c>
      <c r="Z40" s="361">
        <v>6.5707200000000004E-3</v>
      </c>
      <c r="AA40" s="361">
        <v>2.9287200000000001E-3</v>
      </c>
    </row>
    <row r="41" spans="1:30" x14ac:dyDescent="0.25">
      <c r="A41" s="81">
        <v>5</v>
      </c>
      <c r="B41" s="81">
        <v>5</v>
      </c>
      <c r="C41" s="217">
        <v>3.5879999999999999E-4</v>
      </c>
      <c r="D41" s="361">
        <v>1.91893E-4</v>
      </c>
      <c r="E41" s="234">
        <v>2.7651299999999999E-4</v>
      </c>
      <c r="F41" s="238">
        <v>3.2581899999999998E-4</v>
      </c>
      <c r="G41" s="236">
        <v>1.3559100000000001E-4</v>
      </c>
      <c r="H41" s="241">
        <v>8.09552E-5</v>
      </c>
      <c r="I41" s="207">
        <v>1.65408E-3</v>
      </c>
      <c r="J41" s="214">
        <v>7.3525999999999995E-4</v>
      </c>
      <c r="K41" s="208">
        <v>4.9805800000000001E-4</v>
      </c>
      <c r="L41" s="210">
        <v>3.4914000000000001E-4</v>
      </c>
      <c r="M41" s="227">
        <v>6.5315300000000007E-2</v>
      </c>
      <c r="N41" s="226">
        <v>6.1949900000000002E-2</v>
      </c>
      <c r="O41" s="219">
        <v>6.05119E-2</v>
      </c>
      <c r="P41" s="228">
        <v>7.9855799999999999E-4</v>
      </c>
      <c r="Q41" s="222">
        <v>6.2165600000000005E-4</v>
      </c>
      <c r="R41" s="220">
        <v>1.11871E-3</v>
      </c>
      <c r="S41" s="231">
        <v>7.59247E-4</v>
      </c>
      <c r="T41" s="230">
        <v>2.0288799999999998E-3</v>
      </c>
      <c r="U41" s="225">
        <v>1.5641299999999999E-3</v>
      </c>
      <c r="V41" s="224">
        <v>2.5932300000000002E-3</v>
      </c>
      <c r="W41" s="233">
        <v>1.9609100000000002E-3</v>
      </c>
      <c r="X41" s="216">
        <v>1.25907E-2</v>
      </c>
      <c r="Y41" s="361">
        <v>2.6333499999999999E-2</v>
      </c>
      <c r="Z41" s="361">
        <v>6.5544000000000002E-3</v>
      </c>
      <c r="AA41" s="361">
        <v>2.92173E-3</v>
      </c>
    </row>
    <row r="42" spans="1:30" x14ac:dyDescent="0.25">
      <c r="A42" s="81">
        <v>5</v>
      </c>
      <c r="B42" s="81">
        <v>5</v>
      </c>
      <c r="C42" s="217">
        <v>3.5946699999999998E-4</v>
      </c>
      <c r="D42" s="361">
        <v>1.9056100000000001E-4</v>
      </c>
      <c r="E42" s="234">
        <v>2.7618E-4</v>
      </c>
      <c r="F42" s="238">
        <v>3.26485E-4</v>
      </c>
      <c r="G42" s="236">
        <v>1.3125999999999999E-4</v>
      </c>
      <c r="H42" s="241">
        <v>8.1954700000000003E-5</v>
      </c>
      <c r="I42" s="207">
        <v>1.64376E-3</v>
      </c>
      <c r="J42" s="214">
        <v>7.5958000000000004E-4</v>
      </c>
      <c r="K42" s="208">
        <v>4.8206699999999998E-4</v>
      </c>
      <c r="L42" s="210">
        <v>3.4414299999999999E-4</v>
      </c>
      <c r="M42" s="227">
        <v>8.0746100000000001E-2</v>
      </c>
      <c r="N42" s="226">
        <v>6.1800300000000002E-2</v>
      </c>
      <c r="O42" s="219">
        <v>6.0211000000000001E-2</v>
      </c>
      <c r="P42" s="228">
        <v>7.7557099999999996E-4</v>
      </c>
      <c r="Q42" s="222">
        <v>6.3631500000000004E-4</v>
      </c>
      <c r="R42" s="220">
        <v>1.12571E-3</v>
      </c>
      <c r="S42" s="231">
        <v>7.6124500000000002E-4</v>
      </c>
      <c r="T42" s="230">
        <v>2.0505300000000001E-3</v>
      </c>
      <c r="U42" s="225">
        <v>1.5738E-3</v>
      </c>
      <c r="V42" s="224">
        <v>2.6018899999999999E-3</v>
      </c>
      <c r="W42" s="233">
        <v>1.96591E-3</v>
      </c>
      <c r="X42" s="216">
        <v>1.25857E-2</v>
      </c>
      <c r="Y42" s="361">
        <v>2.6212900000000001E-2</v>
      </c>
      <c r="Z42" s="361">
        <v>6.5620599999999998E-3</v>
      </c>
      <c r="AA42" s="361">
        <v>2.9177299999999999E-3</v>
      </c>
    </row>
    <row r="43" spans="1:30" x14ac:dyDescent="0.25">
      <c r="A43" s="81">
        <v>6</v>
      </c>
      <c r="B43" s="81">
        <v>6</v>
      </c>
      <c r="C43" s="217">
        <v>2.78612E-3</v>
      </c>
      <c r="D43" s="361">
        <v>1.2156599999999999E-3</v>
      </c>
      <c r="E43" s="234">
        <v>1.1140499999999999E-3</v>
      </c>
      <c r="F43" s="238">
        <v>1.3878899999999999E-3</v>
      </c>
      <c r="G43" s="236">
        <v>4.2343099999999999E-4</v>
      </c>
      <c r="H43" s="240">
        <v>2.0322100000000001E-4</v>
      </c>
      <c r="I43" s="207">
        <v>7.48053E-3</v>
      </c>
      <c r="J43" s="214">
        <v>2.6162199999999998E-3</v>
      </c>
      <c r="K43" s="208">
        <v>1.14803E-3</v>
      </c>
      <c r="L43" s="210">
        <v>1.02443E-3</v>
      </c>
      <c r="M43" s="227">
        <v>0.212704</v>
      </c>
      <c r="N43" s="226">
        <v>0.209983</v>
      </c>
      <c r="O43" s="219">
        <v>0.20502799999999999</v>
      </c>
      <c r="P43" s="228">
        <v>3.15359E-3</v>
      </c>
      <c r="Q43" s="222">
        <v>2.0335399999999999E-3</v>
      </c>
      <c r="R43" s="220">
        <v>1.92194E-3</v>
      </c>
      <c r="S43" s="231">
        <v>1.1673499999999999E-3</v>
      </c>
      <c r="T43" s="230">
        <v>8.4739800000000007E-3</v>
      </c>
      <c r="U43" s="225">
        <v>5.7797999999999999E-3</v>
      </c>
      <c r="V43" s="224">
        <v>8.4113499999999997E-3</v>
      </c>
      <c r="W43" s="233">
        <v>5.4739699999999999E-3</v>
      </c>
      <c r="X43" s="216">
        <v>2.77039E-2</v>
      </c>
      <c r="Y43" s="361">
        <v>0.110542</v>
      </c>
      <c r="Z43" s="361">
        <v>1.35689E-2</v>
      </c>
      <c r="AA43" s="361">
        <v>7.4885500000000001E-3</v>
      </c>
    </row>
    <row r="44" spans="1:30" x14ac:dyDescent="0.25">
      <c r="A44" s="81">
        <v>6</v>
      </c>
      <c r="B44" s="81">
        <v>6</v>
      </c>
      <c r="C44" s="217">
        <v>2.78911E-3</v>
      </c>
      <c r="D44" s="361">
        <v>1.21732E-3</v>
      </c>
      <c r="E44" s="234">
        <v>1.11305E-3</v>
      </c>
      <c r="F44" s="238">
        <v>1.3829000000000001E-3</v>
      </c>
      <c r="G44" s="236">
        <v>4.2343099999999999E-4</v>
      </c>
      <c r="H44" s="240">
        <v>1.98557E-4</v>
      </c>
      <c r="I44" s="207">
        <v>7.3879100000000001E-3</v>
      </c>
      <c r="J44" s="214">
        <v>2.4889600000000001E-3</v>
      </c>
      <c r="K44" s="208">
        <v>1.05608E-3</v>
      </c>
      <c r="L44" s="210">
        <v>9.10496E-4</v>
      </c>
      <c r="M44" s="227">
        <v>0.20685400000000001</v>
      </c>
      <c r="N44" s="226">
        <v>0.20865900000000001</v>
      </c>
      <c r="O44" s="219">
        <v>0.20511099999999999</v>
      </c>
      <c r="P44" s="228">
        <v>3.06464E-3</v>
      </c>
      <c r="Q44" s="222">
        <v>1.94392E-3</v>
      </c>
      <c r="R44" s="220">
        <v>1.8169900000000001E-3</v>
      </c>
      <c r="S44" s="231">
        <v>9.3648199999999998E-4</v>
      </c>
      <c r="T44" s="230">
        <v>8.3437200000000007E-3</v>
      </c>
      <c r="U44" s="225">
        <v>5.6692000000000001E-3</v>
      </c>
      <c r="V44" s="224">
        <v>8.2577599999999994E-3</v>
      </c>
      <c r="W44" s="233">
        <v>5.3463800000000004E-3</v>
      </c>
      <c r="X44" s="216">
        <v>2.76613E-2</v>
      </c>
      <c r="Y44" s="361">
        <v>0.11053399999999999</v>
      </c>
      <c r="Z44" s="361">
        <v>1.35672E-2</v>
      </c>
      <c r="AA44" s="361">
        <v>7.4312500000000004E-3</v>
      </c>
    </row>
    <row r="45" spans="1:30" x14ac:dyDescent="0.25">
      <c r="A45" s="81">
        <v>6</v>
      </c>
      <c r="B45" s="81">
        <v>6</v>
      </c>
      <c r="C45" s="217">
        <v>2.7927799999999999E-3</v>
      </c>
      <c r="D45" s="361">
        <v>9.1249199999999999E-4</v>
      </c>
      <c r="E45" s="234">
        <v>1.11538E-3</v>
      </c>
      <c r="F45" s="238">
        <v>1.3775700000000001E-3</v>
      </c>
      <c r="G45" s="236">
        <v>4.20433E-4</v>
      </c>
      <c r="H45" s="240">
        <v>1.9755700000000001E-4</v>
      </c>
      <c r="I45" s="207">
        <v>7.3939100000000001E-3</v>
      </c>
      <c r="J45" s="214">
        <v>2.47796E-3</v>
      </c>
      <c r="K45" s="208">
        <v>1.0417600000000001E-3</v>
      </c>
      <c r="L45" s="210">
        <v>9.17492E-4</v>
      </c>
      <c r="M45" s="227">
        <v>0.20413899999999999</v>
      </c>
      <c r="N45" s="226">
        <v>0.212396</v>
      </c>
      <c r="O45" s="219">
        <v>0.20546300000000001</v>
      </c>
      <c r="P45" s="228">
        <v>3.0193300000000002E-3</v>
      </c>
      <c r="Q45" s="222">
        <v>1.9106100000000001E-3</v>
      </c>
      <c r="R45" s="220">
        <v>1.7903400000000001E-3</v>
      </c>
      <c r="S45" s="231">
        <v>9.2348899999999999E-4</v>
      </c>
      <c r="T45" s="230">
        <v>8.3273900000000005E-3</v>
      </c>
      <c r="U45" s="225">
        <v>5.6348800000000001E-3</v>
      </c>
      <c r="V45" s="224">
        <v>8.2244499999999995E-3</v>
      </c>
      <c r="W45" s="233">
        <v>6.3857999999999996E-3</v>
      </c>
      <c r="X45" s="216">
        <v>2.7512399999999999E-2</v>
      </c>
      <c r="Y45" s="361">
        <v>0.110419</v>
      </c>
      <c r="Z45" s="361">
        <v>1.35695E-2</v>
      </c>
      <c r="AA45" s="361">
        <v>7.4675599999999998E-3</v>
      </c>
    </row>
    <row r="46" spans="1:30" x14ac:dyDescent="0.25">
      <c r="A46" s="81">
        <v>8</v>
      </c>
      <c r="B46" s="81">
        <v>8</v>
      </c>
      <c r="C46" s="217">
        <v>1.1416600000000001E-2</v>
      </c>
      <c r="D46" s="361">
        <v>3.1698999999999998E-3</v>
      </c>
      <c r="E46" s="234">
        <v>1.2738899999999999E-2</v>
      </c>
      <c r="F46" s="238">
        <v>6.8058800000000003E-3</v>
      </c>
      <c r="G46" s="236">
        <v>1.30327E-3</v>
      </c>
      <c r="H46" s="240">
        <v>5.7901299999999997E-4</v>
      </c>
      <c r="I46" s="207">
        <v>7.5527499999999997E-2</v>
      </c>
      <c r="J46" s="214">
        <v>1.16799E-2</v>
      </c>
      <c r="K46" s="208">
        <v>3.0523099999999999E-3</v>
      </c>
      <c r="L46" s="210">
        <v>2.8514199999999999E-3</v>
      </c>
      <c r="M46" s="227">
        <v>1.25153</v>
      </c>
      <c r="N46" s="226">
        <v>1.39259</v>
      </c>
      <c r="O46" s="219">
        <v>1.2639100000000001</v>
      </c>
      <c r="P46" s="228">
        <v>3.4388299999999997E-2</v>
      </c>
      <c r="Q46" s="222">
        <v>8.3160700000000001E-3</v>
      </c>
      <c r="R46" s="220">
        <v>1.3440199999999999E-2</v>
      </c>
      <c r="S46" s="231">
        <v>1.0659800000000001E-2</v>
      </c>
      <c r="T46" s="230">
        <v>9.0466599999999994E-2</v>
      </c>
      <c r="U46" s="225">
        <v>2.5509899999999999E-2</v>
      </c>
      <c r="V46" s="224">
        <v>3.8025000000000003E-2</v>
      </c>
      <c r="W46" s="233">
        <v>2.24053E-2</v>
      </c>
      <c r="X46" s="216">
        <v>0.10327799999999999</v>
      </c>
      <c r="Y46" s="361">
        <v>0.53630900000000004</v>
      </c>
      <c r="Z46" s="361">
        <v>4.2988699999999998E-2</v>
      </c>
      <c r="AA46" s="361">
        <v>2.5633900000000001E-2</v>
      </c>
    </row>
    <row r="47" spans="1:30" x14ac:dyDescent="0.25">
      <c r="A47" s="81">
        <v>8</v>
      </c>
      <c r="B47" s="81">
        <v>8</v>
      </c>
      <c r="C47" s="217">
        <v>1.15992E-2</v>
      </c>
      <c r="D47" s="361">
        <v>3.1635700000000001E-3</v>
      </c>
      <c r="E47" s="234">
        <v>1.26886E-2</v>
      </c>
      <c r="F47" s="238">
        <v>6.84652E-3</v>
      </c>
      <c r="G47" s="236">
        <v>1.29528E-3</v>
      </c>
      <c r="H47" s="240">
        <v>5.7468199999999997E-4</v>
      </c>
      <c r="I47" s="207">
        <v>7.5019500000000003E-2</v>
      </c>
      <c r="J47" s="214">
        <v>1.13261E-2</v>
      </c>
      <c r="K47" s="208">
        <v>2.71317E-3</v>
      </c>
      <c r="L47" s="210">
        <v>2.55858E-3</v>
      </c>
      <c r="M47" s="227">
        <v>1.2329300000000001</v>
      </c>
      <c r="N47" s="226">
        <v>1.39893</v>
      </c>
      <c r="O47" s="219">
        <v>1.26539</v>
      </c>
      <c r="P47" s="228">
        <v>3.431E-2</v>
      </c>
      <c r="Q47" s="222">
        <v>8.0928600000000003E-3</v>
      </c>
      <c r="R47" s="220">
        <v>1.33616E-2</v>
      </c>
      <c r="S47" s="231">
        <v>1.01201E-2</v>
      </c>
      <c r="T47" s="230">
        <v>8.9975200000000005E-2</v>
      </c>
      <c r="U47" s="225">
        <v>2.5217699999999999E-2</v>
      </c>
      <c r="V47" s="224">
        <v>3.7909999999999999E-2</v>
      </c>
      <c r="W47" s="233">
        <v>2.1993800000000001E-2</v>
      </c>
      <c r="X47" s="216">
        <v>0.103017</v>
      </c>
      <c r="Y47" s="361">
        <v>0.53324099999999997</v>
      </c>
      <c r="Z47" s="361">
        <v>4.3048299999999998E-2</v>
      </c>
      <c r="AA47" s="361">
        <v>2.51901E-2</v>
      </c>
    </row>
    <row r="48" spans="1:30" x14ac:dyDescent="0.25">
      <c r="A48" s="81">
        <v>8</v>
      </c>
      <c r="B48" s="81">
        <v>8</v>
      </c>
      <c r="C48" s="217">
        <v>1.1419E-2</v>
      </c>
      <c r="D48" s="361">
        <v>3.0246499999999998E-3</v>
      </c>
      <c r="E48" s="234">
        <v>1.2656000000000001E-2</v>
      </c>
      <c r="F48" s="238">
        <v>6.8195399999999998E-3</v>
      </c>
      <c r="G48" s="236">
        <v>1.31693E-3</v>
      </c>
      <c r="H48" s="240">
        <v>5.78347E-4</v>
      </c>
      <c r="I48" s="207">
        <v>7.4976500000000001E-2</v>
      </c>
      <c r="J48" s="214">
        <v>1.1415700000000001E-2</v>
      </c>
      <c r="K48" s="208">
        <v>2.7168299999999999E-3</v>
      </c>
      <c r="L48" s="210">
        <v>2.5765699999999998E-3</v>
      </c>
      <c r="M48" s="227">
        <v>1.2332000000000001</v>
      </c>
      <c r="N48" s="226">
        <v>1.4016900000000001</v>
      </c>
      <c r="O48" s="219">
        <v>1.26702</v>
      </c>
      <c r="P48" s="228">
        <v>3.41331E-2</v>
      </c>
      <c r="Q48" s="222">
        <v>8.0845299999999995E-3</v>
      </c>
      <c r="R48" s="220">
        <v>1.34196E-2</v>
      </c>
      <c r="S48" s="231">
        <v>1.01391E-2</v>
      </c>
      <c r="T48" s="230">
        <v>8.94065E-2</v>
      </c>
      <c r="U48" s="225">
        <v>2.5011499999999999E-2</v>
      </c>
      <c r="V48" s="224">
        <v>3.7473899999999997E-2</v>
      </c>
      <c r="W48" s="233">
        <v>2.1609400000000001E-2</v>
      </c>
      <c r="X48" s="216">
        <v>0.104515</v>
      </c>
      <c r="Y48" s="361">
        <v>0.53687799999999997</v>
      </c>
      <c r="Z48" s="361">
        <v>4.3025000000000001E-2</v>
      </c>
      <c r="AA48" s="361">
        <v>2.51538E-2</v>
      </c>
    </row>
    <row r="49" spans="1:27" x14ac:dyDescent="0.25">
      <c r="A49" s="81">
        <v>10</v>
      </c>
      <c r="B49" s="81">
        <v>10</v>
      </c>
      <c r="C49" s="217">
        <v>5.1094199999999999E-2</v>
      </c>
      <c r="D49" s="361">
        <v>9.9154800000000008E-3</v>
      </c>
      <c r="E49" s="234">
        <v>7.4131799999999998E-2</v>
      </c>
      <c r="F49" s="238">
        <v>3.0935799999999999E-2</v>
      </c>
      <c r="G49" s="236">
        <v>4.4931700000000003E-3</v>
      </c>
      <c r="H49" s="240">
        <v>1.50084E-3</v>
      </c>
      <c r="I49" s="207">
        <v>0.41661700000000002</v>
      </c>
      <c r="J49" s="214">
        <v>4.80644E-2</v>
      </c>
      <c r="K49" s="208">
        <v>8.6701999999999994E-3</v>
      </c>
      <c r="L49" s="210">
        <v>7.5378299999999997E-3</v>
      </c>
      <c r="M49" s="227">
        <v>5.2246199999999998</v>
      </c>
      <c r="N49" s="226">
        <v>6.4645599999999996</v>
      </c>
      <c r="O49" s="219">
        <v>5.70451</v>
      </c>
      <c r="P49" s="228">
        <v>0.27585100000000001</v>
      </c>
      <c r="Q49" s="222">
        <v>3.2305800000000003E-2</v>
      </c>
      <c r="R49" s="220">
        <v>4.7592000000000002E-2</v>
      </c>
      <c r="S49" s="231">
        <v>2.4558099999999999E-2</v>
      </c>
      <c r="T49" s="230">
        <v>0.62471900000000002</v>
      </c>
      <c r="U49" s="225">
        <v>0.102225</v>
      </c>
      <c r="V49" s="224">
        <v>0.142704</v>
      </c>
      <c r="W49" s="233">
        <v>6.9552199999999995E-2</v>
      </c>
      <c r="X49" s="216">
        <v>0.312417</v>
      </c>
      <c r="Y49" s="361">
        <v>2.40178</v>
      </c>
      <c r="Z49" s="361">
        <v>0.114996</v>
      </c>
      <c r="AA49" s="361">
        <v>9.6017500000000006E-2</v>
      </c>
    </row>
    <row r="50" spans="1:27" x14ac:dyDescent="0.25">
      <c r="A50" s="81">
        <v>10</v>
      </c>
      <c r="B50" s="81">
        <v>10</v>
      </c>
      <c r="C50" s="217">
        <v>3.34524E-2</v>
      </c>
      <c r="D50" s="361">
        <v>9.8735100000000003E-3</v>
      </c>
      <c r="E50" s="234">
        <v>7.6331200000000002E-2</v>
      </c>
      <c r="F50" s="238">
        <v>3.1620700000000002E-2</v>
      </c>
      <c r="G50" s="236">
        <v>4.55413E-3</v>
      </c>
      <c r="H50" s="240">
        <v>1.5264899999999999E-3</v>
      </c>
      <c r="I50" s="207">
        <v>0.41773399999999999</v>
      </c>
      <c r="J50" s="214">
        <v>4.7183200000000002E-2</v>
      </c>
      <c r="K50" s="208">
        <v>8.0302199999999994E-3</v>
      </c>
      <c r="L50" s="210">
        <v>7.39158E-3</v>
      </c>
      <c r="M50" s="227">
        <v>5.2348800000000004</v>
      </c>
      <c r="N50" s="226">
        <v>6.3961300000000003</v>
      </c>
      <c r="O50" s="219">
        <v>5.7259700000000002</v>
      </c>
      <c r="P50" s="228">
        <v>0.27517200000000003</v>
      </c>
      <c r="Q50" s="222">
        <v>3.1885400000000001E-2</v>
      </c>
      <c r="R50" s="220">
        <v>4.7793599999999999E-2</v>
      </c>
      <c r="S50" s="231">
        <v>2.3940400000000001E-2</v>
      </c>
      <c r="T50" s="230">
        <v>0.62167499999999998</v>
      </c>
      <c r="U50" s="225">
        <v>0.100441</v>
      </c>
      <c r="V50" s="224">
        <v>0.14111199999999999</v>
      </c>
      <c r="W50" s="233">
        <v>6.9745399999999999E-2</v>
      </c>
      <c r="X50" s="216">
        <v>0.31278099999999998</v>
      </c>
      <c r="Y50" s="361">
        <v>2.3952800000000001</v>
      </c>
      <c r="Z50" s="361">
        <v>0.114998</v>
      </c>
      <c r="AA50" s="361">
        <v>9.5942899999999998E-2</v>
      </c>
    </row>
    <row r="51" spans="1:27" x14ac:dyDescent="0.25">
      <c r="A51" s="81">
        <v>10</v>
      </c>
      <c r="B51" s="81">
        <v>10</v>
      </c>
      <c r="C51" s="217">
        <v>3.4012100000000003E-2</v>
      </c>
      <c r="D51" s="361">
        <v>9.9591300000000001E-3</v>
      </c>
      <c r="E51" s="234">
        <v>7.4756100000000006E-2</v>
      </c>
      <c r="F51" s="238">
        <v>3.1085000000000002E-2</v>
      </c>
      <c r="G51" s="236">
        <v>4.5301500000000001E-3</v>
      </c>
      <c r="H51" s="240">
        <v>1.5001700000000001E-3</v>
      </c>
      <c r="I51" s="207">
        <v>0.41738700000000001</v>
      </c>
      <c r="J51" s="214">
        <v>4.7327099999999997E-2</v>
      </c>
      <c r="K51" s="208">
        <v>8.0452100000000006E-3</v>
      </c>
      <c r="L51" s="210">
        <v>7.01112E-3</v>
      </c>
      <c r="M51" s="227">
        <v>5.23062</v>
      </c>
      <c r="N51" s="226">
        <v>6.43858</v>
      </c>
      <c r="O51" s="219">
        <v>5.72159</v>
      </c>
      <c r="P51" s="228">
        <v>0.27616000000000002</v>
      </c>
      <c r="Q51" s="222">
        <v>3.2050299999999997E-2</v>
      </c>
      <c r="R51" s="220">
        <v>4.7262199999999997E-2</v>
      </c>
      <c r="S51" s="231">
        <v>2.43652E-2</v>
      </c>
      <c r="T51" s="230">
        <v>0.62248999999999999</v>
      </c>
      <c r="U51" s="225">
        <v>0.10025100000000001</v>
      </c>
      <c r="V51" s="224">
        <v>0.141045</v>
      </c>
      <c r="W51" s="233">
        <v>6.8319199999999997E-2</v>
      </c>
      <c r="X51" s="216">
        <v>0.31488699999999997</v>
      </c>
      <c r="Y51" s="361">
        <v>2.4198300000000001</v>
      </c>
      <c r="Z51" s="361">
        <v>0.114868</v>
      </c>
      <c r="AA51" s="361">
        <v>9.6010899999999996E-2</v>
      </c>
    </row>
    <row r="52" spans="1:27" x14ac:dyDescent="0.25">
      <c r="A52" s="81">
        <v>13</v>
      </c>
      <c r="B52" s="81">
        <v>13</v>
      </c>
      <c r="C52" s="217">
        <v>0.188336</v>
      </c>
      <c r="D52" s="361">
        <v>2.4645299999999998E-2</v>
      </c>
      <c r="E52" s="234">
        <v>5.53296E-2</v>
      </c>
      <c r="F52" s="238">
        <v>0.16558800000000001</v>
      </c>
      <c r="G52" s="236">
        <v>1.5547699999999999E-2</v>
      </c>
      <c r="H52" s="240">
        <v>5.0355499999999997E-3</v>
      </c>
      <c r="I52" s="207">
        <v>0.35687999999999998</v>
      </c>
      <c r="J52" s="214">
        <v>0.21754000000000001</v>
      </c>
      <c r="K52" s="208">
        <v>2.7167299999999998E-2</v>
      </c>
      <c r="L52" s="210">
        <v>2.0805799999999999E-2</v>
      </c>
      <c r="M52" s="227">
        <v>253.09899999999999</v>
      </c>
      <c r="N52" s="226">
        <v>279.24400000000003</v>
      </c>
      <c r="O52" s="219">
        <v>191.977</v>
      </c>
      <c r="P52" s="228">
        <v>0.17444999999999999</v>
      </c>
      <c r="Q52" s="222">
        <v>0.14019000000000001</v>
      </c>
      <c r="R52" s="220">
        <v>0.210678</v>
      </c>
      <c r="S52" s="231">
        <v>9.5744399999999993E-2</v>
      </c>
      <c r="T52" s="230">
        <v>0.45843</v>
      </c>
      <c r="U52" s="225">
        <v>0.474412</v>
      </c>
      <c r="V52" s="224">
        <v>0.64700199999999997</v>
      </c>
      <c r="W52" s="233">
        <v>0.25850899999999999</v>
      </c>
      <c r="X52" s="216">
        <v>1.0237799999999999</v>
      </c>
      <c r="Y52" s="361">
        <v>11.9129</v>
      </c>
      <c r="Z52" s="361">
        <v>0.293153</v>
      </c>
      <c r="AA52" s="361">
        <v>0.41070600000000002</v>
      </c>
    </row>
    <row r="53" spans="1:27" x14ac:dyDescent="0.25">
      <c r="A53" s="81">
        <v>13</v>
      </c>
      <c r="B53" s="81">
        <v>13</v>
      </c>
      <c r="C53" s="217">
        <v>0.189052</v>
      </c>
      <c r="D53" s="361">
        <v>2.09284E-2</v>
      </c>
      <c r="E53" s="234">
        <v>5.5569100000000003E-2</v>
      </c>
      <c r="F53" s="238">
        <v>0.166048</v>
      </c>
      <c r="G53" s="236">
        <v>1.5498700000000001E-2</v>
      </c>
      <c r="H53" s="240">
        <v>5.0641999999999996E-3</v>
      </c>
      <c r="I53" s="207">
        <v>0.36299599999999999</v>
      </c>
      <c r="J53" s="214">
        <v>0.21612700000000001</v>
      </c>
      <c r="K53" s="208">
        <v>2.5790400000000002E-2</v>
      </c>
      <c r="L53" s="210">
        <v>1.70749E-2</v>
      </c>
      <c r="M53" s="227">
        <v>274.19499999999999</v>
      </c>
      <c r="N53" s="226">
        <v>235.982</v>
      </c>
      <c r="O53" s="219">
        <v>217.68100000000001</v>
      </c>
      <c r="P53" s="228">
        <v>0.172815</v>
      </c>
      <c r="Q53" s="222">
        <v>0.14008100000000001</v>
      </c>
      <c r="R53" s="220">
        <v>0.2089</v>
      </c>
      <c r="S53" s="231">
        <v>8.8379799999999994E-2</v>
      </c>
      <c r="T53" s="230">
        <v>0.46071600000000001</v>
      </c>
      <c r="U53" s="225">
        <v>0.47309699999999999</v>
      </c>
      <c r="V53" s="224">
        <v>0.64597800000000005</v>
      </c>
      <c r="W53" s="233">
        <v>0.25645800000000002</v>
      </c>
      <c r="X53" s="216">
        <v>1.0353399999999999</v>
      </c>
      <c r="Y53" s="361">
        <v>11.9079</v>
      </c>
      <c r="Z53" s="361">
        <v>0.29149900000000001</v>
      </c>
      <c r="AA53" s="361">
        <v>0.40849000000000002</v>
      </c>
    </row>
    <row r="54" spans="1:27" x14ac:dyDescent="0.25">
      <c r="A54" s="81">
        <v>13</v>
      </c>
      <c r="B54" s="81">
        <v>13</v>
      </c>
      <c r="C54" s="217">
        <v>0.19042500000000001</v>
      </c>
      <c r="D54" s="361">
        <v>2.0995699999999999E-2</v>
      </c>
      <c r="E54" s="234">
        <v>5.5191299999999999E-2</v>
      </c>
      <c r="F54" s="238">
        <v>0.16780400000000001</v>
      </c>
      <c r="G54" s="236">
        <v>1.5566999999999999E-2</v>
      </c>
      <c r="H54" s="240">
        <v>5.0525400000000003E-3</v>
      </c>
      <c r="I54" s="207">
        <v>0.35511199999999998</v>
      </c>
      <c r="J54" s="214">
        <v>0.21585799999999999</v>
      </c>
      <c r="K54" s="208">
        <v>2.5681800000000001E-2</v>
      </c>
      <c r="L54" s="210">
        <v>1.75196E-2</v>
      </c>
      <c r="M54" s="227">
        <v>247.24</v>
      </c>
      <c r="N54" s="226">
        <v>234.58699999999999</v>
      </c>
      <c r="O54" s="219">
        <v>184.39</v>
      </c>
      <c r="P54" s="228">
        <v>0.17261599999999999</v>
      </c>
      <c r="Q54" s="222">
        <v>0.13936999999999999</v>
      </c>
      <c r="R54" s="220">
        <v>0.20954300000000001</v>
      </c>
      <c r="S54" s="231">
        <v>8.8832499999999995E-2</v>
      </c>
      <c r="T54" s="230">
        <v>0.458957</v>
      </c>
      <c r="U54" s="225">
        <v>0.47384399999999999</v>
      </c>
      <c r="V54" s="224">
        <v>0.646976</v>
      </c>
      <c r="W54" s="233">
        <v>0.257467</v>
      </c>
      <c r="X54" s="216">
        <v>1.0414099999999999</v>
      </c>
      <c r="Y54" s="361">
        <v>11.995699999999999</v>
      </c>
      <c r="Z54" s="361">
        <v>0.29108600000000001</v>
      </c>
      <c r="AA54" s="361">
        <v>0.40670499999999998</v>
      </c>
    </row>
    <row r="55" spans="1:27" x14ac:dyDescent="0.25">
      <c r="A55" s="81">
        <v>16</v>
      </c>
      <c r="B55" s="81">
        <v>16</v>
      </c>
      <c r="C55" s="217">
        <v>0.70656399999999997</v>
      </c>
      <c r="D55" s="361">
        <v>5.3594500000000003E-2</v>
      </c>
      <c r="E55" s="234">
        <v>0.24488199999999999</v>
      </c>
      <c r="F55" s="238">
        <v>0.58245400000000003</v>
      </c>
      <c r="G55" s="236">
        <v>3.6491700000000002E-2</v>
      </c>
      <c r="H55" s="240">
        <v>1.23818E-2</v>
      </c>
      <c r="I55" s="207">
        <v>1.5017400000000001</v>
      </c>
      <c r="J55" s="214">
        <v>0.74511099999999997</v>
      </c>
      <c r="K55" s="208">
        <v>5.7445200000000002E-2</v>
      </c>
      <c r="L55" s="210">
        <v>3.8485400000000003E-2</v>
      </c>
      <c r="P55" s="228">
        <v>0.86055899999999996</v>
      </c>
      <c r="Q55" s="222">
        <v>0.49253000000000002</v>
      </c>
      <c r="R55" s="220">
        <v>0.64082700000000004</v>
      </c>
      <c r="S55" s="231">
        <v>6.4430299999999996E-2</v>
      </c>
      <c r="T55" s="230">
        <v>2.3073899999999998</v>
      </c>
      <c r="U55" s="225">
        <v>1.6893400000000001</v>
      </c>
      <c r="V55" s="224">
        <v>2.0922700000000001</v>
      </c>
      <c r="W55" s="233">
        <v>0.755166</v>
      </c>
      <c r="X55" s="216">
        <v>2.7507100000000002</v>
      </c>
      <c r="Y55" s="361">
        <v>44.470999999999997</v>
      </c>
      <c r="Z55" s="361">
        <v>0.585345</v>
      </c>
      <c r="AA55" s="361">
        <v>1.2282599999999999</v>
      </c>
    </row>
    <row r="56" spans="1:27" x14ac:dyDescent="0.25">
      <c r="A56" s="81">
        <v>16</v>
      </c>
      <c r="B56" s="81">
        <v>16</v>
      </c>
      <c r="C56" s="217">
        <v>0.70650100000000005</v>
      </c>
      <c r="D56" s="361">
        <v>5.3532200000000002E-2</v>
      </c>
      <c r="E56" s="234">
        <v>0.24662700000000001</v>
      </c>
      <c r="F56" s="238">
        <v>0.58485299999999996</v>
      </c>
      <c r="G56" s="236">
        <v>3.6412399999999998E-2</v>
      </c>
      <c r="H56" s="240">
        <v>1.10156E-2</v>
      </c>
      <c r="I56" s="207">
        <v>1.50465</v>
      </c>
      <c r="J56" s="214">
        <v>0.74223099999999997</v>
      </c>
      <c r="K56" s="208">
        <v>5.49293E-2</v>
      </c>
      <c r="L56" s="210">
        <v>3.6000400000000002E-2</v>
      </c>
      <c r="P56" s="228">
        <v>0.85836599999999996</v>
      </c>
      <c r="Q56" s="222">
        <v>0.49062600000000001</v>
      </c>
      <c r="R56" s="220">
        <v>0.64349999999999996</v>
      </c>
      <c r="S56" s="231">
        <v>6.1537300000000003E-2</v>
      </c>
      <c r="T56" s="230">
        <v>2.2910599999999999</v>
      </c>
      <c r="U56" s="225">
        <v>1.7056500000000001</v>
      </c>
      <c r="V56" s="224">
        <v>2.0656300000000001</v>
      </c>
      <c r="W56" s="233">
        <v>0.74787300000000001</v>
      </c>
      <c r="X56" s="216">
        <v>2.7665899999999999</v>
      </c>
      <c r="Y56" s="361">
        <v>43.895699999999998</v>
      </c>
      <c r="Z56" s="361">
        <v>0.58547099999999996</v>
      </c>
      <c r="AA56" s="361">
        <v>1.2313099999999999</v>
      </c>
    </row>
    <row r="57" spans="1:27" x14ac:dyDescent="0.25">
      <c r="A57" s="81">
        <v>16</v>
      </c>
      <c r="B57" s="81">
        <v>16</v>
      </c>
      <c r="C57" s="217">
        <v>0.70645400000000003</v>
      </c>
      <c r="D57" s="361">
        <v>5.3501600000000003E-2</v>
      </c>
      <c r="E57" s="234">
        <v>0.24637500000000001</v>
      </c>
      <c r="F57" s="238">
        <v>0.58355699999999999</v>
      </c>
      <c r="G57" s="236">
        <v>3.6786899999999997E-2</v>
      </c>
      <c r="H57" s="240">
        <v>1.0648400000000001E-2</v>
      </c>
      <c r="I57" s="207">
        <v>1.50265</v>
      </c>
      <c r="J57" s="214">
        <v>0.74505399999999999</v>
      </c>
      <c r="K57" s="208">
        <v>5.5017900000000002E-2</v>
      </c>
      <c r="L57" s="210">
        <v>3.6172000000000003E-2</v>
      </c>
      <c r="P57" s="228">
        <v>0.86064099999999999</v>
      </c>
      <c r="Q57" s="222">
        <v>0.49329200000000001</v>
      </c>
      <c r="R57" s="220">
        <v>0.63879699999999995</v>
      </c>
      <c r="S57" s="231">
        <v>6.1511000000000003E-2</v>
      </c>
      <c r="T57" s="230">
        <v>2.2981699999999998</v>
      </c>
      <c r="U57" s="225">
        <v>1.6834499999999999</v>
      </c>
      <c r="V57" s="224">
        <v>2.06697</v>
      </c>
      <c r="W57" s="233">
        <v>0.748444</v>
      </c>
      <c r="X57" s="216">
        <v>2.7423799999999998</v>
      </c>
      <c r="Y57" s="361">
        <v>44.384900000000002</v>
      </c>
      <c r="Z57" s="361">
        <v>0.58849700000000005</v>
      </c>
      <c r="AA57" s="361">
        <v>1.2330300000000001</v>
      </c>
    </row>
    <row r="58" spans="1:27" x14ac:dyDescent="0.25">
      <c r="A58" s="81">
        <v>20</v>
      </c>
      <c r="B58" s="81">
        <v>20</v>
      </c>
      <c r="C58" s="217">
        <v>2.7818800000000001</v>
      </c>
      <c r="D58" s="361">
        <v>0.14052200000000001</v>
      </c>
      <c r="E58" s="234">
        <v>0.47925699999999999</v>
      </c>
      <c r="F58" s="238">
        <v>2.3502999999999998</v>
      </c>
      <c r="G58" s="236">
        <v>0.11064400000000001</v>
      </c>
      <c r="H58" s="240">
        <v>2.9906499999999999E-2</v>
      </c>
      <c r="I58" s="207">
        <v>3.03193</v>
      </c>
      <c r="J58" s="214">
        <v>2.9698799999999999</v>
      </c>
      <c r="K58" s="208">
        <v>0.123556</v>
      </c>
      <c r="L58" s="210">
        <v>9.1661599999999996E-2</v>
      </c>
      <c r="P58" s="228">
        <v>1.77186</v>
      </c>
      <c r="Q58" s="222">
        <v>1.8998900000000001</v>
      </c>
      <c r="R58" s="220">
        <v>2.39594</v>
      </c>
      <c r="S58" s="231">
        <v>0.84565299999999999</v>
      </c>
      <c r="T58" s="230">
        <v>4.3282499999999997</v>
      </c>
      <c r="U58" s="225">
        <v>6.8626199999999997</v>
      </c>
      <c r="V58" s="224">
        <v>10.366199999999999</v>
      </c>
      <c r="W58" s="233">
        <v>2.4834200000000002</v>
      </c>
      <c r="X58" s="216">
        <v>7.6886999999999999</v>
      </c>
      <c r="Y58" s="361">
        <v>215.35400000000001</v>
      </c>
      <c r="Z58" s="361">
        <v>1.55768</v>
      </c>
      <c r="AA58" s="361">
        <v>4.4382400000000004</v>
      </c>
    </row>
    <row r="59" spans="1:27" x14ac:dyDescent="0.25">
      <c r="A59" s="81">
        <v>20</v>
      </c>
      <c r="B59" s="81">
        <v>20</v>
      </c>
      <c r="C59" s="217">
        <v>2.7795899999999998</v>
      </c>
      <c r="D59" s="361">
        <v>0.15310299999999999</v>
      </c>
      <c r="E59" s="234">
        <v>0.48466199999999998</v>
      </c>
      <c r="F59" s="238">
        <v>2.3429799999999998</v>
      </c>
      <c r="G59" s="236">
        <v>0.11103300000000001</v>
      </c>
      <c r="H59" s="240">
        <v>2.9401099999999999E-2</v>
      </c>
      <c r="I59" s="207">
        <v>3.03647</v>
      </c>
      <c r="J59" s="214">
        <v>2.9714900000000002</v>
      </c>
      <c r="K59" s="208">
        <v>0.118022</v>
      </c>
      <c r="L59" s="210">
        <v>8.5554699999999997E-2</v>
      </c>
      <c r="P59" s="228">
        <v>1.76068</v>
      </c>
      <c r="Q59" s="222">
        <v>1.91445</v>
      </c>
      <c r="R59" s="220">
        <v>2.3891900000000001</v>
      </c>
      <c r="S59" s="231">
        <v>0.84522200000000003</v>
      </c>
      <c r="T59" s="230">
        <v>4.3342900000000002</v>
      </c>
      <c r="U59" s="225">
        <v>6.8680899999999996</v>
      </c>
      <c r="V59" s="224">
        <v>10.3582</v>
      </c>
      <c r="W59" s="233">
        <v>2.4763199999999999</v>
      </c>
      <c r="X59" s="216">
        <v>7.7140599999999999</v>
      </c>
      <c r="Y59" s="361">
        <v>211.654</v>
      </c>
      <c r="Z59" s="361">
        <v>1.55097</v>
      </c>
      <c r="AA59" s="361">
        <v>4.4450000000000003</v>
      </c>
    </row>
    <row r="60" spans="1:27" x14ac:dyDescent="0.25">
      <c r="A60" s="81">
        <v>20</v>
      </c>
      <c r="B60" s="81">
        <v>20</v>
      </c>
      <c r="C60" s="217">
        <v>2.7859400000000001</v>
      </c>
      <c r="D60" s="361">
        <v>0.14097499999999999</v>
      </c>
      <c r="E60" s="234">
        <v>0.50130799999999998</v>
      </c>
      <c r="F60" s="238">
        <v>2.3605100000000001</v>
      </c>
      <c r="G60" s="236">
        <v>0.11376600000000001</v>
      </c>
      <c r="H60" s="240">
        <v>2.9996700000000001E-2</v>
      </c>
      <c r="I60" s="207">
        <v>3.0388999999999999</v>
      </c>
      <c r="J60" s="214">
        <v>2.9641299999999999</v>
      </c>
      <c r="K60" s="208">
        <v>0.117479</v>
      </c>
      <c r="L60" s="210">
        <v>8.6253300000000005E-2</v>
      </c>
      <c r="P60" s="228">
        <v>1.7625599999999999</v>
      </c>
      <c r="Q60" s="222">
        <v>1.94668</v>
      </c>
      <c r="R60" s="220">
        <v>2.3918200000000001</v>
      </c>
      <c r="S60" s="231">
        <v>0.83971499999999999</v>
      </c>
      <c r="T60" s="230">
        <v>4.3415800000000004</v>
      </c>
      <c r="U60" s="225">
        <v>6.8543700000000003</v>
      </c>
      <c r="V60" s="224">
        <v>10.3202</v>
      </c>
      <c r="W60" s="233">
        <v>2.4902799999999998</v>
      </c>
      <c r="X60" s="216">
        <v>7.7432800000000004</v>
      </c>
      <c r="Y60" s="361">
        <v>208.80199999999999</v>
      </c>
      <c r="Z60" s="361">
        <v>1.55063</v>
      </c>
      <c r="AA60" s="361">
        <v>4.4416900000000004</v>
      </c>
    </row>
    <row r="61" spans="1:27" x14ac:dyDescent="0.25">
      <c r="A61" s="81">
        <v>25</v>
      </c>
      <c r="B61" s="81">
        <v>25</v>
      </c>
      <c r="C61" s="217">
        <v>12.1572</v>
      </c>
      <c r="D61" s="361">
        <v>0.59371200000000002</v>
      </c>
      <c r="E61" s="234">
        <v>31.467600000000001</v>
      </c>
      <c r="F61" s="238">
        <v>10.7728</v>
      </c>
      <c r="G61" s="236">
        <v>0.30552099999999999</v>
      </c>
      <c r="H61" s="240">
        <v>9.6691200000000005E-2</v>
      </c>
      <c r="I61" s="207">
        <v>126.36199999999999</v>
      </c>
      <c r="J61" s="214">
        <v>14.610099999999999</v>
      </c>
      <c r="K61" s="208">
        <v>0.42193399999999998</v>
      </c>
      <c r="L61" s="210">
        <v>0.26849899999999999</v>
      </c>
      <c r="P61" s="228">
        <v>117.68600000000001</v>
      </c>
      <c r="Q61" s="222">
        <v>9.3069400000000009</v>
      </c>
      <c r="R61" s="220">
        <v>9.3562200000000004</v>
      </c>
      <c r="S61" s="231">
        <v>2.9724200000000001</v>
      </c>
      <c r="T61" s="83"/>
      <c r="U61" s="225">
        <v>32.836599999999997</v>
      </c>
      <c r="V61" s="224">
        <v>34.192900000000002</v>
      </c>
      <c r="W61" s="233">
        <v>8.2544900000000005</v>
      </c>
      <c r="X61" s="216">
        <v>22.890799999999999</v>
      </c>
      <c r="Z61" s="361">
        <v>5.7423500000000001</v>
      </c>
      <c r="AA61" s="361">
        <v>24.727</v>
      </c>
    </row>
    <row r="62" spans="1:27" x14ac:dyDescent="0.25">
      <c r="A62" s="81">
        <v>25</v>
      </c>
      <c r="B62" s="81">
        <v>25</v>
      </c>
      <c r="C62" s="217">
        <v>12.1107</v>
      </c>
      <c r="D62" s="361">
        <v>0.59276300000000004</v>
      </c>
      <c r="E62" s="234">
        <v>31.378699999999998</v>
      </c>
      <c r="F62" s="238">
        <v>10.8071</v>
      </c>
      <c r="G62" s="236">
        <v>0.30732199999999998</v>
      </c>
      <c r="H62" s="240">
        <v>9.6316700000000005E-2</v>
      </c>
      <c r="I62" s="207">
        <v>127.61</v>
      </c>
      <c r="J62" s="214">
        <v>14.7666</v>
      </c>
      <c r="K62" s="208">
        <v>0.41577399999999998</v>
      </c>
      <c r="L62" s="210">
        <v>0.26180599999999998</v>
      </c>
      <c r="P62" s="228">
        <v>118.44499999999999</v>
      </c>
      <c r="Q62" s="222">
        <v>9.5609599999999997</v>
      </c>
      <c r="R62" s="220">
        <v>9.5996400000000008</v>
      </c>
      <c r="S62" s="231">
        <v>2.9780799999999998</v>
      </c>
      <c r="T62" s="83"/>
      <c r="U62" s="225">
        <v>33.392200000000003</v>
      </c>
      <c r="V62" s="224">
        <v>34.906399999999998</v>
      </c>
      <c r="W62" s="233">
        <v>8.2668199999999992</v>
      </c>
      <c r="X62" s="216">
        <v>23.241599999999998</v>
      </c>
      <c r="Z62" s="361">
        <v>5.7451699999999999</v>
      </c>
      <c r="AA62" s="361">
        <v>24.727900000000002</v>
      </c>
    </row>
    <row r="63" spans="1:27" x14ac:dyDescent="0.25">
      <c r="A63" s="81">
        <v>25</v>
      </c>
      <c r="B63" s="81">
        <v>25</v>
      </c>
      <c r="C63" s="217">
        <v>12.1153</v>
      </c>
      <c r="D63" s="361">
        <v>0.59363500000000002</v>
      </c>
      <c r="E63" s="234">
        <v>31.404800000000002</v>
      </c>
      <c r="F63" s="238">
        <v>10.8561</v>
      </c>
      <c r="G63" s="236">
        <v>0.31083</v>
      </c>
      <c r="H63" s="240">
        <v>9.7462699999999999E-2</v>
      </c>
      <c r="I63" s="207">
        <v>127.54300000000001</v>
      </c>
      <c r="J63" s="214">
        <v>14.847</v>
      </c>
      <c r="K63" s="208">
        <v>0.400148</v>
      </c>
      <c r="L63" s="210">
        <v>0.26201200000000002</v>
      </c>
      <c r="P63" s="228">
        <v>118.316</v>
      </c>
      <c r="Q63" s="222">
        <v>9.3636599999999994</v>
      </c>
      <c r="R63" s="220">
        <v>9.4605399999999999</v>
      </c>
      <c r="S63" s="231">
        <v>2.9855200000000002</v>
      </c>
      <c r="U63" s="225">
        <v>33.416200000000003</v>
      </c>
      <c r="V63" s="224">
        <v>34.9208</v>
      </c>
      <c r="W63" s="233">
        <v>8.2586899999999996</v>
      </c>
      <c r="X63" s="216">
        <v>23.563600000000001</v>
      </c>
      <c r="Z63" s="361">
        <v>5.7439799999999996</v>
      </c>
      <c r="AA63" s="361">
        <v>24.723600000000001</v>
      </c>
    </row>
    <row r="64" spans="1:27" x14ac:dyDescent="0.25">
      <c r="A64" s="81">
        <v>32</v>
      </c>
      <c r="B64" s="81">
        <v>32</v>
      </c>
      <c r="C64" s="217">
        <v>96.766499999999994</v>
      </c>
      <c r="D64" s="361">
        <v>2.42577</v>
      </c>
      <c r="E64" s="234">
        <v>59.534300000000002</v>
      </c>
      <c r="F64" s="238">
        <v>86.206400000000002</v>
      </c>
      <c r="G64" s="236">
        <v>1.6270899999999999</v>
      </c>
      <c r="H64" s="240">
        <v>0.35094999999999998</v>
      </c>
      <c r="J64" s="214">
        <v>103.88200000000001</v>
      </c>
      <c r="K64" s="208">
        <v>1.9029400000000001</v>
      </c>
      <c r="L64" s="210">
        <v>0.86029599999999995</v>
      </c>
      <c r="Q64" s="222">
        <v>67.422300000000007</v>
      </c>
      <c r="R64" s="220">
        <v>57.9803</v>
      </c>
      <c r="S64" s="231">
        <v>11.041499999999999</v>
      </c>
      <c r="U64" s="225">
        <v>186.41800000000001</v>
      </c>
      <c r="V64" s="224">
        <v>177.745</v>
      </c>
      <c r="W64" s="233">
        <v>30.121300000000002</v>
      </c>
      <c r="X64" s="216">
        <v>110.268</v>
      </c>
      <c r="Z64" s="361">
        <v>15.1229</v>
      </c>
      <c r="AA64" s="361">
        <v>129.93100000000001</v>
      </c>
    </row>
    <row r="65" spans="1:27" x14ac:dyDescent="0.25">
      <c r="A65" s="82">
        <v>32</v>
      </c>
      <c r="B65" s="82">
        <v>32</v>
      </c>
      <c r="C65" s="217">
        <v>96.253699999999995</v>
      </c>
      <c r="D65" s="361">
        <v>2.4177599999999999</v>
      </c>
      <c r="E65" s="234">
        <v>59.184899999999999</v>
      </c>
      <c r="F65" s="238">
        <v>86.078100000000006</v>
      </c>
      <c r="G65" s="236">
        <v>1.61893</v>
      </c>
      <c r="H65" s="240">
        <v>0.34694199999999997</v>
      </c>
      <c r="J65" s="214">
        <v>104.417</v>
      </c>
      <c r="K65" s="208">
        <v>1.84534</v>
      </c>
      <c r="L65" s="210">
        <v>0.84335800000000005</v>
      </c>
      <c r="Q65" s="222">
        <v>66.258200000000002</v>
      </c>
      <c r="R65" s="220">
        <v>56.755200000000002</v>
      </c>
      <c r="S65" s="231">
        <v>10.9961</v>
      </c>
      <c r="U65" s="225">
        <v>187.357</v>
      </c>
      <c r="V65" s="224">
        <v>177.72900000000001</v>
      </c>
      <c r="W65" s="233">
        <v>30.185199999999998</v>
      </c>
      <c r="X65" s="216">
        <v>108.486</v>
      </c>
      <c r="Z65" s="361">
        <v>15.1289</v>
      </c>
      <c r="AA65" s="361">
        <v>129.345</v>
      </c>
    </row>
    <row r="66" spans="1:27" x14ac:dyDescent="0.25">
      <c r="A66" s="82">
        <v>32</v>
      </c>
      <c r="B66" s="82">
        <v>32</v>
      </c>
      <c r="C66" s="217">
        <v>96.950500000000005</v>
      </c>
      <c r="D66" s="361">
        <v>2.4077700000000002</v>
      </c>
      <c r="E66" s="234">
        <v>58.796399999999998</v>
      </c>
      <c r="F66" s="238">
        <v>84.552599999999998</v>
      </c>
      <c r="G66" s="236">
        <v>1.56474</v>
      </c>
      <c r="H66" s="240">
        <v>0.35294500000000001</v>
      </c>
      <c r="J66" s="214">
        <v>105.087</v>
      </c>
      <c r="K66" s="208">
        <v>1.88035</v>
      </c>
      <c r="L66" s="210">
        <v>0.84176700000000004</v>
      </c>
      <c r="Q66" s="222">
        <v>66.270899999999997</v>
      </c>
      <c r="R66" s="220">
        <v>57.158999999999999</v>
      </c>
      <c r="S66" s="231">
        <v>11.0206</v>
      </c>
      <c r="U66" s="225">
        <v>187.33099999999999</v>
      </c>
      <c r="V66" s="224">
        <v>177.971</v>
      </c>
      <c r="W66" s="233">
        <v>30.1343</v>
      </c>
      <c r="X66" s="216">
        <v>108.02</v>
      </c>
      <c r="Z66" s="361">
        <v>15.1266</v>
      </c>
      <c r="AA66" s="361">
        <v>129.35599999999999</v>
      </c>
    </row>
    <row r="67" spans="1:27" x14ac:dyDescent="0.25">
      <c r="A67" s="84">
        <v>40</v>
      </c>
      <c r="B67" s="84">
        <v>40</v>
      </c>
      <c r="D67" s="361">
        <v>9.9284099999999995</v>
      </c>
      <c r="E67" s="234">
        <v>110.461</v>
      </c>
      <c r="G67" s="236">
        <v>5.2686000000000002</v>
      </c>
      <c r="H67" s="240">
        <v>1.01892</v>
      </c>
      <c r="K67" s="208">
        <v>4.8462800000000001</v>
      </c>
      <c r="L67" s="210">
        <v>2.2993899999999998</v>
      </c>
      <c r="R67" s="220">
        <v>215.148</v>
      </c>
      <c r="S67" s="231">
        <v>33.424999999999997</v>
      </c>
      <c r="W67" s="233">
        <v>92.174999999999997</v>
      </c>
      <c r="Z67" s="361">
        <v>43.945799999999998</v>
      </c>
    </row>
    <row r="68" spans="1:27" x14ac:dyDescent="0.25">
      <c r="A68" s="84">
        <v>40</v>
      </c>
      <c r="B68" s="84">
        <v>40</v>
      </c>
      <c r="D68" s="361">
        <v>9.9136699999999998</v>
      </c>
      <c r="E68" s="234">
        <v>109.57599999999999</v>
      </c>
      <c r="G68" s="236">
        <v>5.2772100000000002</v>
      </c>
      <c r="H68" s="240">
        <v>1.0143</v>
      </c>
      <c r="K68" s="208">
        <v>4.7967500000000003</v>
      </c>
      <c r="L68" s="210">
        <v>2.27258</v>
      </c>
      <c r="R68" s="220">
        <v>211.08</v>
      </c>
      <c r="S68" s="231">
        <v>33.309199999999997</v>
      </c>
      <c r="W68" s="233">
        <v>92.1417</v>
      </c>
      <c r="Z68" s="361">
        <v>43.963999999999999</v>
      </c>
    </row>
    <row r="69" spans="1:27" x14ac:dyDescent="0.25">
      <c r="A69" s="84">
        <v>40</v>
      </c>
      <c r="B69" s="84">
        <v>40</v>
      </c>
      <c r="D69" s="361">
        <v>9.9404599999999999</v>
      </c>
      <c r="E69" s="234">
        <v>109.545</v>
      </c>
      <c r="G69" s="236">
        <v>5.2318499999999997</v>
      </c>
      <c r="H69" s="240">
        <v>1.0117700000000001</v>
      </c>
      <c r="K69" s="208">
        <v>4.8008199999999999</v>
      </c>
      <c r="L69" s="210">
        <v>2.2770700000000001</v>
      </c>
      <c r="R69" s="220">
        <v>210.58099999999999</v>
      </c>
      <c r="S69" s="231">
        <v>33.324800000000003</v>
      </c>
      <c r="W69" s="233">
        <v>92.208699999999993</v>
      </c>
      <c r="Z69" s="361">
        <v>43.960700000000003</v>
      </c>
    </row>
    <row r="70" spans="1:27" x14ac:dyDescent="0.25">
      <c r="A70" s="85">
        <v>51</v>
      </c>
      <c r="B70" s="85">
        <v>51</v>
      </c>
      <c r="D70" s="361">
        <v>24.7149</v>
      </c>
      <c r="G70" s="236">
        <v>12.7844</v>
      </c>
      <c r="H70" s="240">
        <v>2.6942300000000001</v>
      </c>
      <c r="K70" s="208">
        <v>10.9451</v>
      </c>
      <c r="L70" s="210">
        <v>5.8055300000000001</v>
      </c>
      <c r="S70" s="231">
        <v>23.509599999999999</v>
      </c>
      <c r="Z70" s="361">
        <v>164.31100000000001</v>
      </c>
    </row>
    <row r="71" spans="1:27" x14ac:dyDescent="0.25">
      <c r="A71" s="85">
        <v>51</v>
      </c>
      <c r="B71" s="85">
        <v>51</v>
      </c>
      <c r="D71" s="361">
        <v>24.701499999999999</v>
      </c>
      <c r="G71" s="236">
        <v>12.757199999999999</v>
      </c>
      <c r="H71" s="240">
        <v>2.6919400000000002</v>
      </c>
      <c r="K71" s="208">
        <v>10.922800000000001</v>
      </c>
      <c r="L71" s="210">
        <v>5.7490500000000004</v>
      </c>
      <c r="S71" s="231">
        <v>23.335899999999999</v>
      </c>
      <c r="Z71" s="361">
        <v>164.35499999999999</v>
      </c>
    </row>
    <row r="72" spans="1:27" x14ac:dyDescent="0.25">
      <c r="A72" s="85">
        <v>51</v>
      </c>
      <c r="B72" s="85">
        <v>51</v>
      </c>
      <c r="D72" s="361">
        <v>24.730599999999999</v>
      </c>
      <c r="G72" s="236">
        <v>12.72</v>
      </c>
      <c r="H72" s="240">
        <v>2.7087300000000001</v>
      </c>
      <c r="K72" s="208">
        <v>10.8698</v>
      </c>
      <c r="L72" s="210">
        <v>5.7448600000000001</v>
      </c>
      <c r="S72" s="231">
        <v>23.366399999999999</v>
      </c>
      <c r="Z72" s="361">
        <v>164.33500000000001</v>
      </c>
    </row>
    <row r="73" spans="1:27" x14ac:dyDescent="0.25">
      <c r="A73" s="85">
        <v>64</v>
      </c>
      <c r="B73" s="85">
        <v>64</v>
      </c>
      <c r="D73" s="361">
        <v>72.925399999999996</v>
      </c>
      <c r="G73" s="236">
        <v>33.845500000000001</v>
      </c>
      <c r="H73" s="240">
        <v>7.1207599999999998</v>
      </c>
      <c r="K73" s="208">
        <v>55.866100000000003</v>
      </c>
      <c r="L73" s="210">
        <v>22.994</v>
      </c>
      <c r="S73" s="231">
        <v>59.372999999999998</v>
      </c>
    </row>
    <row r="74" spans="1:27" x14ac:dyDescent="0.25">
      <c r="A74" s="85">
        <v>64</v>
      </c>
      <c r="B74" s="85">
        <v>64</v>
      </c>
      <c r="D74" s="361">
        <v>72.882499999999993</v>
      </c>
      <c r="G74" s="236">
        <v>33.908000000000001</v>
      </c>
      <c r="H74" s="240">
        <v>7.10473</v>
      </c>
      <c r="K74" s="208">
        <v>55.763300000000001</v>
      </c>
      <c r="L74" s="210">
        <v>22.9114</v>
      </c>
      <c r="S74" s="231">
        <v>58.990499999999997</v>
      </c>
    </row>
    <row r="75" spans="1:27" x14ac:dyDescent="0.25">
      <c r="A75" s="85">
        <v>64</v>
      </c>
      <c r="B75" s="85">
        <v>64</v>
      </c>
      <c r="D75" s="361">
        <v>72.868200000000002</v>
      </c>
      <c r="G75" s="236">
        <v>33.608499999999999</v>
      </c>
      <c r="H75" s="240">
        <v>7.0782699999999998</v>
      </c>
      <c r="K75" s="208">
        <v>56.025700000000001</v>
      </c>
      <c r="L75" s="210">
        <v>22.9314</v>
      </c>
      <c r="S75" s="231">
        <v>59.1023</v>
      </c>
    </row>
    <row r="76" spans="1:27" x14ac:dyDescent="0.25">
      <c r="A76" s="85">
        <v>81</v>
      </c>
      <c r="B76" s="85">
        <v>81</v>
      </c>
      <c r="G76" s="236">
        <v>100.315</v>
      </c>
      <c r="H76" s="240">
        <v>19.335599999999999</v>
      </c>
      <c r="K76" s="208">
        <v>99.040400000000005</v>
      </c>
      <c r="L76" s="210">
        <v>41.871099999999998</v>
      </c>
    </row>
    <row r="77" spans="1:27" x14ac:dyDescent="0.25">
      <c r="A77" s="85">
        <v>81</v>
      </c>
      <c r="B77" s="85">
        <v>81</v>
      </c>
      <c r="G77" s="236">
        <v>100.31</v>
      </c>
      <c r="H77" s="240">
        <v>19.272099999999998</v>
      </c>
      <c r="K77" s="208">
        <v>98.812799999999996</v>
      </c>
      <c r="L77" s="210">
        <v>41.635399999999997</v>
      </c>
    </row>
    <row r="78" spans="1:27" x14ac:dyDescent="0.25">
      <c r="A78" s="85">
        <v>81</v>
      </c>
      <c r="B78" s="85">
        <v>81</v>
      </c>
      <c r="G78" s="236">
        <v>100.16200000000001</v>
      </c>
      <c r="H78" s="240">
        <v>19.266999999999999</v>
      </c>
      <c r="K78" s="208">
        <v>99.2423</v>
      </c>
      <c r="L78" s="210">
        <v>41.701300000000003</v>
      </c>
    </row>
    <row r="79" spans="1:27" x14ac:dyDescent="0.25">
      <c r="A79" s="212">
        <v>102</v>
      </c>
      <c r="B79" s="212">
        <v>102</v>
      </c>
      <c r="H79" s="240">
        <v>64.022800000000004</v>
      </c>
      <c r="L79" s="210">
        <v>128.983</v>
      </c>
    </row>
    <row r="80" spans="1:27" x14ac:dyDescent="0.25">
      <c r="A80" s="212">
        <v>102</v>
      </c>
      <c r="B80" s="212">
        <v>102</v>
      </c>
      <c r="H80" s="240">
        <v>63.981499999999997</v>
      </c>
      <c r="L80" s="210">
        <v>129.601</v>
      </c>
    </row>
    <row r="81" spans="1:12" x14ac:dyDescent="0.25">
      <c r="A81" s="212">
        <v>102</v>
      </c>
      <c r="B81" s="212">
        <v>102</v>
      </c>
      <c r="H81" s="240">
        <v>64.059899999999999</v>
      </c>
      <c r="L81" s="210">
        <v>130.83099999999999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1"/>
  <sheetViews>
    <sheetView topLeftCell="G1" workbookViewId="0">
      <selection activeCell="A25" sqref="A25"/>
    </sheetView>
  </sheetViews>
  <sheetFormatPr defaultRowHeight="15" x14ac:dyDescent="0.25"/>
  <sheetData>
    <row r="1" spans="1:41" x14ac:dyDescent="0.25">
      <c r="A1" s="108" t="s">
        <v>49</v>
      </c>
      <c r="B1" s="108" t="s">
        <v>50</v>
      </c>
      <c r="C1" s="316" t="str">
        <f>A30</f>
        <v>n</v>
      </c>
      <c r="D1" s="108" t="s">
        <v>19</v>
      </c>
      <c r="F1" s="64" t="str">
        <f t="shared" ref="F1" si="0">B30</f>
        <v>EK</v>
      </c>
      <c r="G1" s="316" t="str">
        <f t="shared" ref="G1" si="1">C30</f>
        <v>Dinic</v>
      </c>
      <c r="H1" s="316" t="str">
        <f t="shared" ref="H1" si="2">D30</f>
        <v>GT</v>
      </c>
      <c r="I1" s="316" t="str">
        <f t="shared" ref="I1" si="3">E30</f>
        <v>GT GRC</v>
      </c>
      <c r="J1" s="316" t="str">
        <f t="shared" ref="J1" si="4">F30</f>
        <v>GT GRP</v>
      </c>
      <c r="K1" s="316" t="str">
        <f t="shared" ref="K1" si="5">G30</f>
        <v>GT GRN</v>
      </c>
      <c r="L1" s="316" t="str">
        <f t="shared" ref="L1" si="6">H30</f>
        <v>GT D</v>
      </c>
      <c r="M1" s="316" t="str">
        <f t="shared" ref="M1" si="7">I30</f>
        <v>GT D GRC</v>
      </c>
      <c r="N1" s="316" t="str">
        <f t="shared" ref="N1" si="8">J30</f>
        <v>GT D GRP</v>
      </c>
      <c r="O1" s="316" t="str">
        <f t="shared" ref="O1" si="9">K30</f>
        <v>GT D GRN</v>
      </c>
      <c r="P1" s="316" t="str">
        <f t="shared" ref="P1" si="10">L30</f>
        <v>KR</v>
      </c>
      <c r="Q1" s="316" t="str">
        <f t="shared" ref="Q1" si="11">M30</f>
        <v>KR GRC</v>
      </c>
      <c r="R1" s="316" t="str">
        <f t="shared" ref="R1" si="12">N30</f>
        <v>KR GRP</v>
      </c>
      <c r="S1" s="316" t="str">
        <f t="shared" ref="S1" si="13">O30</f>
        <v>KR LM</v>
      </c>
      <c r="T1" s="316" t="str">
        <f t="shared" ref="T1" si="14">P30</f>
        <v>KR LM GRC</v>
      </c>
      <c r="U1" s="316" t="str">
        <f t="shared" ref="U1" si="15">Q30</f>
        <v>KR LM GRP</v>
      </c>
      <c r="V1" s="316" t="str">
        <f t="shared" ref="V1" si="16">R30</f>
        <v>KR LM GRN</v>
      </c>
      <c r="W1" s="316" t="str">
        <f t="shared" ref="W1" si="17">S30</f>
        <v>KR LM D</v>
      </c>
      <c r="X1" s="316" t="str">
        <f t="shared" ref="X1" si="18">T30</f>
        <v>KR LM D GRC</v>
      </c>
      <c r="Y1" s="316" t="str">
        <f t="shared" ref="Y1" si="19">U30</f>
        <v>KR LM D GRP</v>
      </c>
      <c r="Z1" s="316" t="str">
        <f t="shared" ref="Z1" si="20">V30</f>
        <v>KR LM D GRN</v>
      </c>
      <c r="AA1" s="316" t="str">
        <f t="shared" ref="AA1" si="21">W30</f>
        <v>GR</v>
      </c>
      <c r="AB1" s="361" t="str">
        <f t="shared" ref="AB1" si="22">X30</f>
        <v>EK Lib</v>
      </c>
      <c r="AC1" s="361" t="str">
        <f t="shared" ref="AC1" si="23">Y30</f>
        <v>GT Lib</v>
      </c>
      <c r="AD1" s="361" t="str">
        <f t="shared" ref="AD1" si="24">Z30</f>
        <v>BK Lib</v>
      </c>
      <c r="AF1" s="361"/>
      <c r="AG1" s="361" t="s">
        <v>82</v>
      </c>
      <c r="AH1" s="361" t="s">
        <v>83</v>
      </c>
      <c r="AI1" s="361" t="s">
        <v>84</v>
      </c>
      <c r="AJ1" s="361" t="s">
        <v>85</v>
      </c>
      <c r="AK1" s="361" t="s">
        <v>86</v>
      </c>
      <c r="AL1" s="361" t="s">
        <v>87</v>
      </c>
      <c r="AM1" s="361" t="s">
        <v>88</v>
      </c>
    </row>
    <row r="2" spans="1:41" x14ac:dyDescent="0.25">
      <c r="A2">
        <f>(C2-2)/B2</f>
        <v>4</v>
      </c>
      <c r="B2">
        <v>64</v>
      </c>
      <c r="C2" s="316">
        <f>AVERAGE(A31:A33)</f>
        <v>258</v>
      </c>
      <c r="D2">
        <f>B2*(A2-1)*6+4*B2</f>
        <v>1408</v>
      </c>
      <c r="F2" s="64">
        <f>AVERAGE(B31:B33)</f>
        <v>4.5581299999999996E-3</v>
      </c>
      <c r="G2" s="316">
        <f t="shared" ref="G2:Z2" si="25">AVERAGE(C31:C33)</f>
        <v>7.3958866666666654E-5</v>
      </c>
      <c r="H2" s="316">
        <f t="shared" si="25"/>
        <v>1.2581866666666665E-4</v>
      </c>
      <c r="I2" s="316">
        <f t="shared" si="25"/>
        <v>1.2853933333333333E-3</v>
      </c>
      <c r="J2" s="316">
        <f t="shared" si="25"/>
        <v>9.9278233333333334E-5</v>
      </c>
      <c r="K2" s="316">
        <f t="shared" si="25"/>
        <v>7.8289999999999998E-5</v>
      </c>
      <c r="L2" s="316">
        <f t="shared" si="25"/>
        <v>9.6313266666666665E-4</v>
      </c>
      <c r="M2" s="316">
        <f t="shared" si="25"/>
        <v>3.0522000000000001E-3</v>
      </c>
      <c r="N2" s="316">
        <f t="shared" si="25"/>
        <v>4.5330466666666666E-4</v>
      </c>
      <c r="O2" s="316">
        <f t="shared" si="25"/>
        <v>4.7284933333333333E-4</v>
      </c>
      <c r="P2" s="316">
        <f t="shared" si="25"/>
        <v>0.388986</v>
      </c>
      <c r="Q2" s="316" t="e">
        <f t="shared" si="25"/>
        <v>#DIV/0!</v>
      </c>
      <c r="R2" s="316">
        <f t="shared" si="25"/>
        <v>0.39433566666666664</v>
      </c>
      <c r="S2" s="316">
        <f t="shared" si="25"/>
        <v>1.1580266666666665E-3</v>
      </c>
      <c r="T2" s="316">
        <f t="shared" si="25"/>
        <v>1.9678E-3</v>
      </c>
      <c r="U2" s="316">
        <f t="shared" si="25"/>
        <v>3.771133333333333E-3</v>
      </c>
      <c r="V2" s="316">
        <f t="shared" si="25"/>
        <v>1.1842333333333332E-3</v>
      </c>
      <c r="W2" s="316">
        <f t="shared" si="25"/>
        <v>1.8715233333333331E-3</v>
      </c>
      <c r="X2" s="316">
        <f t="shared" si="25"/>
        <v>4.5771333333333329E-3</v>
      </c>
      <c r="Y2" s="316">
        <f t="shared" si="25"/>
        <v>5.4699733333333335E-3</v>
      </c>
      <c r="Z2" s="316">
        <f t="shared" si="25"/>
        <v>1.9564733333333334E-3</v>
      </c>
      <c r="AA2" s="316">
        <f t="shared" ref="AA2" si="26">AVERAGE(W31:W33)</f>
        <v>4.55862E-2</v>
      </c>
      <c r="AB2" s="361">
        <f t="shared" ref="AB2" si="27">AVERAGE(X31:X33)</f>
        <v>0.19159666666666664</v>
      </c>
      <c r="AC2" s="361">
        <f t="shared" ref="AC2" si="28">AVERAGE(Y31:Y33)</f>
        <v>7.290433333333333E-3</v>
      </c>
      <c r="AD2" s="361">
        <f t="shared" ref="AD2" si="29">AVERAGE(Z31:Z33)</f>
        <v>1.9843533333333331E-3</v>
      </c>
      <c r="AE2" s="361" t="str">
        <f>IF(AC2/AD2&lt;1,"GT","BK")</f>
        <v>BK</v>
      </c>
      <c r="AF2" s="361" t="str">
        <f t="shared" ref="AF2:AF18" si="30">IF(H2/P2&lt;1,"GT","KR")</f>
        <v>GT</v>
      </c>
      <c r="AG2" s="361" t="e">
        <f t="shared" ref="AG2:AG18" si="31">IF(I2/Q2&lt;1,"GT","KR")</f>
        <v>#DIV/0!</v>
      </c>
      <c r="AH2" s="361" t="str">
        <f t="shared" ref="AH2:AH18" si="32">IF(J2/R2&lt;1,"GT","KR")</f>
        <v>GT</v>
      </c>
      <c r="AI2" s="361" t="str">
        <f t="shared" ref="AI2:AI18" si="33">IF(K2/S2&lt;1,"GT","KR")</f>
        <v>GT</v>
      </c>
      <c r="AJ2" s="361" t="str">
        <f t="shared" ref="AJ2:AJ18" si="34">IF(L2/T2&lt;1,"GT","KR")</f>
        <v>GT</v>
      </c>
      <c r="AK2" s="361" t="str">
        <f t="shared" ref="AK2:AK18" si="35">IF(M2/U2&lt;1,"GT","KR")</f>
        <v>GT</v>
      </c>
      <c r="AL2" s="361" t="str">
        <f t="shared" ref="AL2:AL18" si="36">IF(N2/V2&lt;1,"GT","KR")</f>
        <v>GT</v>
      </c>
      <c r="AM2" s="361" t="str">
        <f t="shared" ref="AM2:AM18" si="37">IF(O2/W2&lt;1,"GT","KR")</f>
        <v>GT</v>
      </c>
      <c r="AO2" s="361">
        <f t="shared" ref="AO2:AO12" si="38">L2/T2</f>
        <v>0.48944642070671135</v>
      </c>
    </row>
    <row r="3" spans="1:41" x14ac:dyDescent="0.25">
      <c r="A3" s="316">
        <f t="shared" ref="A3:A14" si="39">(C3-2)/B3</f>
        <v>8</v>
      </c>
      <c r="B3" s="112">
        <v>64</v>
      </c>
      <c r="C3" s="316">
        <f>AVERAGE(A34:A36)</f>
        <v>514</v>
      </c>
      <c r="D3" s="112">
        <f t="shared" ref="D3:D14" si="40">B3*(A3-1)*6+4*B3</f>
        <v>2944</v>
      </c>
      <c r="F3" s="64">
        <f t="shared" ref="F3" si="41">AVERAGE(B34:B36)</f>
        <v>1.8387999999999998E-2</v>
      </c>
      <c r="G3" s="316">
        <f t="shared" ref="G3" si="42">AVERAGE(C34:C36)</f>
        <v>3.9244833333333331E-4</v>
      </c>
      <c r="H3" s="316">
        <f t="shared" ref="H3" si="43">AVERAGE(D34:D36)</f>
        <v>8.1856666666666675E-3</v>
      </c>
      <c r="I3" s="316">
        <f t="shared" ref="I3" si="44">AVERAGE(E34:E36)</f>
        <v>8.9875533333333337E-3</v>
      </c>
      <c r="J3" s="316">
        <f t="shared" ref="J3" si="45">AVERAGE(F34:F36)</f>
        <v>5.0049933333333333E-4</v>
      </c>
      <c r="K3" s="316">
        <f t="shared" ref="K3" si="46">AVERAGE(G34:G36)</f>
        <v>3.6402099999999996E-4</v>
      </c>
      <c r="L3" s="316">
        <f t="shared" ref="L3" si="47">AVERAGE(H34:H36)</f>
        <v>4.6797766666666664E-2</v>
      </c>
      <c r="M3" s="316">
        <f t="shared" ref="M3" si="48">AVERAGE(I34:I36)</f>
        <v>1.68027E-2</v>
      </c>
      <c r="N3" s="316">
        <f t="shared" ref="N3" si="49">AVERAGE(J34:J36)</f>
        <v>1.8076666666666666E-3</v>
      </c>
      <c r="O3" s="316">
        <f t="shared" ref="O3" si="50">AVERAGE(K34:K36)</f>
        <v>1.55514E-3</v>
      </c>
      <c r="P3" s="316">
        <f t="shared" ref="P3" si="51">AVERAGE(L34:L36)</f>
        <v>1.6879866666666665</v>
      </c>
      <c r="Q3" s="316" t="e">
        <f t="shared" ref="Q3" si="52">AVERAGE(M34:M36)</f>
        <v>#DIV/0!</v>
      </c>
      <c r="R3" s="316">
        <f t="shared" ref="R3" si="53">AVERAGE(N34:N36)</f>
        <v>1.7127233333333332</v>
      </c>
      <c r="S3" s="316">
        <f t="shared" ref="S3" si="54">AVERAGE(O34:O36)</f>
        <v>1.6664333333333333E-2</v>
      </c>
      <c r="T3" s="316">
        <f t="shared" ref="T3" si="55">AVERAGE(P34:P36)</f>
        <v>9.0909699999999986E-3</v>
      </c>
      <c r="U3" s="316">
        <f t="shared" ref="U3" si="56">AVERAGE(Q34:Q36)</f>
        <v>1.28673E-2</v>
      </c>
      <c r="V3" s="316">
        <f t="shared" ref="V3" si="57">AVERAGE(R34:R36)</f>
        <v>3.3237166666666667E-3</v>
      </c>
      <c r="W3" s="316">
        <f t="shared" ref="W3" si="58">AVERAGE(S34:S36)</f>
        <v>4.4522066666666665E-2</v>
      </c>
      <c r="X3" s="316">
        <f t="shared" ref="X3" si="59">AVERAGE(T34:T36)</f>
        <v>2.4459433333333336E-2</v>
      </c>
      <c r="Y3" s="316">
        <f t="shared" ref="Y3" si="60">AVERAGE(U34:U36)</f>
        <v>2.986016666666667E-2</v>
      </c>
      <c r="Z3" s="316">
        <f t="shared" ref="Z3" si="61">AVERAGE(V34:V36)</f>
        <v>6.3077333333333326E-3</v>
      </c>
      <c r="AA3" s="316">
        <f t="shared" ref="AA3" si="62">AVERAGE(W34:W36)</f>
        <v>0.116387</v>
      </c>
      <c r="AB3" s="361">
        <f t="shared" ref="AB3" si="63">AVERAGE(X34:X36)</f>
        <v>0.77600099999999994</v>
      </c>
      <c r="AC3" s="361">
        <f t="shared" ref="AC3" si="64">AVERAGE(Y34:Y36)</f>
        <v>2.4574033333333339E-2</v>
      </c>
      <c r="AD3" s="361">
        <f t="shared" ref="AD3" si="65">AVERAGE(Z34:Z36)</f>
        <v>6.8705533333333338E-3</v>
      </c>
      <c r="AE3" s="361" t="str">
        <f t="shared" ref="AE3:AE18" si="66">IF(AC3/AD3&lt;1,"GT","BK")</f>
        <v>BK</v>
      </c>
      <c r="AF3" s="361" t="str">
        <f t="shared" si="30"/>
        <v>GT</v>
      </c>
      <c r="AG3" s="361" t="e">
        <f t="shared" si="31"/>
        <v>#DIV/0!</v>
      </c>
      <c r="AH3" s="361" t="str">
        <f t="shared" si="32"/>
        <v>GT</v>
      </c>
      <c r="AI3" s="361" t="str">
        <f t="shared" si="33"/>
        <v>GT</v>
      </c>
      <c r="AJ3" s="361" t="str">
        <f t="shared" si="34"/>
        <v>KR</v>
      </c>
      <c r="AK3" s="361" t="str">
        <f t="shared" si="35"/>
        <v>KR</v>
      </c>
      <c r="AL3" s="361" t="str">
        <f t="shared" si="36"/>
        <v>GT</v>
      </c>
      <c r="AM3" s="361" t="str">
        <f t="shared" si="37"/>
        <v>GT</v>
      </c>
      <c r="AO3" s="361">
        <f t="shared" si="38"/>
        <v>5.1477198436103819</v>
      </c>
    </row>
    <row r="4" spans="1:41" x14ac:dyDescent="0.25">
      <c r="A4" s="316">
        <f t="shared" si="39"/>
        <v>16</v>
      </c>
      <c r="B4" s="112">
        <v>64</v>
      </c>
      <c r="C4" s="316">
        <f>AVERAGE(A37:A39)</f>
        <v>1026</v>
      </c>
      <c r="D4" s="112">
        <f t="shared" si="40"/>
        <v>6016</v>
      </c>
      <c r="F4" s="64">
        <f t="shared" ref="F4" si="67">AVERAGE(B37:B39)</f>
        <v>6.3829266666666676E-2</v>
      </c>
      <c r="G4" s="316">
        <f t="shared" ref="G4" si="68">AVERAGE(C37:C39)</f>
        <v>2.0828400000000003E-3</v>
      </c>
      <c r="H4" s="316">
        <f t="shared" ref="H4" si="69">AVERAGE(D37:D39)</f>
        <v>7.138363333333334E-3</v>
      </c>
      <c r="I4" s="316">
        <f t="shared" ref="I4" si="70">AVERAGE(E37:E39)</f>
        <v>3.4958966666666667E-2</v>
      </c>
      <c r="J4" s="316">
        <f t="shared" ref="J4" si="71">AVERAGE(F37:F39)</f>
        <v>1.8818400000000001E-3</v>
      </c>
      <c r="K4" s="316">
        <f t="shared" ref="K4" si="72">AVERAGE(G37:G39)</f>
        <v>1.03243E-3</v>
      </c>
      <c r="L4" s="316">
        <f t="shared" ref="L4" si="73">AVERAGE(H37:H39)</f>
        <v>3.7027933333333339E-2</v>
      </c>
      <c r="M4" s="316">
        <f t="shared" ref="M4" si="74">AVERAGE(I37:I39)</f>
        <v>6.0323500000000002E-2</v>
      </c>
      <c r="N4" s="316">
        <f t="shared" ref="N4" si="75">AVERAGE(J37:J39)</f>
        <v>4.9754700000000001E-3</v>
      </c>
      <c r="O4" s="316">
        <f t="shared" ref="O4" si="76">AVERAGE(K37:K39)</f>
        <v>4.0596399999999998E-3</v>
      </c>
      <c r="P4" s="316">
        <f t="shared" ref="P4" si="77">AVERAGE(L37:L39)</f>
        <v>5.91655</v>
      </c>
      <c r="Q4" s="316" t="e">
        <f t="shared" ref="Q4" si="78">AVERAGE(M37:M39)</f>
        <v>#DIV/0!</v>
      </c>
      <c r="R4" s="316">
        <f t="shared" ref="R4" si="79">AVERAGE(N37:N39)</f>
        <v>5.9804166666666667</v>
      </c>
      <c r="S4" s="316">
        <f t="shared" ref="S4" si="80">AVERAGE(O37:O39)</f>
        <v>1.6610700000000003E-2</v>
      </c>
      <c r="T4" s="316">
        <f t="shared" ref="T4" si="81">AVERAGE(P37:P39)</f>
        <v>3.7847933333333333E-2</v>
      </c>
      <c r="U4" s="316">
        <f t="shared" ref="U4" si="82">AVERAGE(Q37:Q39)</f>
        <v>5.1574000000000002E-2</v>
      </c>
      <c r="V4" s="316">
        <f t="shared" ref="V4" si="83">AVERAGE(R37:R39)</f>
        <v>9.1975800000000021E-3</v>
      </c>
      <c r="W4" s="316">
        <f t="shared" ref="W4" si="84">AVERAGE(S37:S39)</f>
        <v>3.9649200000000002E-2</v>
      </c>
      <c r="X4" s="316">
        <f t="shared" ref="X4" si="85">AVERAGE(T37:T39)</f>
        <v>0.104925</v>
      </c>
      <c r="Y4" s="316">
        <f t="shared" ref="Y4" si="86">AVERAGE(U37:U39)</f>
        <v>0.11561266666666668</v>
      </c>
      <c r="Z4" s="316">
        <f t="shared" ref="Z4" si="87">AVERAGE(V37:V39)</f>
        <v>1.7754500000000003E-2</v>
      </c>
      <c r="AA4" s="316">
        <f t="shared" ref="AA4" si="88">AVERAGE(W37:W39)</f>
        <v>0.33538333333333331</v>
      </c>
      <c r="AB4" s="361">
        <f t="shared" ref="AB4" si="89">AVERAGE(X37:X39)</f>
        <v>3.0569366666666666</v>
      </c>
      <c r="AC4" s="361">
        <f t="shared" ref="AC4" si="90">AVERAGE(Y37:Y39)</f>
        <v>6.5415466666666658E-2</v>
      </c>
      <c r="AD4" s="361">
        <f t="shared" ref="AD4" si="91">AVERAGE(Z37:Z39)</f>
        <v>4.2314499999999998E-2</v>
      </c>
      <c r="AE4" s="361" t="str">
        <f t="shared" si="66"/>
        <v>BK</v>
      </c>
      <c r="AF4" s="361" t="str">
        <f t="shared" si="30"/>
        <v>GT</v>
      </c>
      <c r="AG4" s="361" t="e">
        <f t="shared" si="31"/>
        <v>#DIV/0!</v>
      </c>
      <c r="AH4" s="361" t="str">
        <f t="shared" si="32"/>
        <v>GT</v>
      </c>
      <c r="AI4" s="361" t="str">
        <f t="shared" si="33"/>
        <v>GT</v>
      </c>
      <c r="AJ4" s="361" t="str">
        <f t="shared" si="34"/>
        <v>GT</v>
      </c>
      <c r="AK4" s="361" t="str">
        <f t="shared" si="35"/>
        <v>KR</v>
      </c>
      <c r="AL4" s="361" t="str">
        <f t="shared" si="36"/>
        <v>GT</v>
      </c>
      <c r="AM4" s="361" t="str">
        <f t="shared" si="37"/>
        <v>GT</v>
      </c>
      <c r="AO4" s="361">
        <f t="shared" si="38"/>
        <v>0.97833435202978958</v>
      </c>
    </row>
    <row r="5" spans="1:41" x14ac:dyDescent="0.25">
      <c r="A5" s="316">
        <f t="shared" si="39"/>
        <v>32</v>
      </c>
      <c r="B5" s="112">
        <v>64</v>
      </c>
      <c r="C5" s="316">
        <f>AVERAGE(A40:A42)</f>
        <v>2050</v>
      </c>
      <c r="D5" s="112">
        <f t="shared" si="40"/>
        <v>12160</v>
      </c>
      <c r="F5" s="64">
        <f t="shared" ref="F5" si="92">AVERAGE(B40:B42)</f>
        <v>0.28065066666666666</v>
      </c>
      <c r="G5" s="316">
        <f t="shared" ref="G5" si="93">AVERAGE(C40:C42)</f>
        <v>7.4316433333333322E-3</v>
      </c>
      <c r="H5" s="316">
        <f t="shared" ref="H5" si="94">AVERAGE(D40:D42)</f>
        <v>1.7273933333333335E-2</v>
      </c>
      <c r="I5" s="316">
        <f t="shared" ref="I5" si="95">AVERAGE(E40:E42)</f>
        <v>0.13880700000000001</v>
      </c>
      <c r="J5" s="316">
        <f t="shared" ref="J5" si="96">AVERAGE(F40:F42)</f>
        <v>4.5451399999999996E-3</v>
      </c>
      <c r="K5" s="316">
        <f t="shared" ref="K5" si="97">AVERAGE(G40:G42)</f>
        <v>2.2509766666666668E-3</v>
      </c>
      <c r="L5" s="316">
        <f t="shared" ref="L5" si="98">AVERAGE(H40:H42)</f>
        <v>8.2945566666666651E-2</v>
      </c>
      <c r="M5" s="316">
        <f t="shared" ref="M5" si="99">AVERAGE(I40:I42)</f>
        <v>0.19441666666666668</v>
      </c>
      <c r="N5" s="316">
        <f t="shared" ref="N5" si="100">AVERAGE(J40:J42)</f>
        <v>1.6712433333333332E-2</v>
      </c>
      <c r="O5" s="316">
        <f t="shared" ref="O5" si="101">AVERAGE(K40:K42)</f>
        <v>9.9379500000000009E-3</v>
      </c>
      <c r="P5" s="316">
        <f t="shared" ref="P5" si="102">AVERAGE(L40:L42)</f>
        <v>133.46100000000001</v>
      </c>
      <c r="Q5" s="316" t="e">
        <f t="shared" ref="Q5" si="103">AVERAGE(M40:M42)</f>
        <v>#DIV/0!</v>
      </c>
      <c r="R5" s="316">
        <f t="shared" ref="R5" si="104">AVERAGE(N40:N42)</f>
        <v>83.112966666666679</v>
      </c>
      <c r="S5" s="316">
        <f t="shared" ref="S5" si="105">AVERAGE(O40:O42)</f>
        <v>4.4975966666666665E-2</v>
      </c>
      <c r="T5" s="316">
        <f t="shared" ref="T5" si="106">AVERAGE(P40:P42)</f>
        <v>0.14114066666666666</v>
      </c>
      <c r="U5" s="316">
        <f t="shared" ref="U5" si="107">AVERAGE(Q40:Q42)</f>
        <v>0.16460833333333333</v>
      </c>
      <c r="V5" s="316">
        <f t="shared" ref="V5" si="108">AVERAGE(R40:R42)</f>
        <v>2.2584966666666668E-2</v>
      </c>
      <c r="W5" s="316">
        <f t="shared" ref="W5" si="109">AVERAGE(S40:S42)</f>
        <v>0.100842</v>
      </c>
      <c r="X5" s="316">
        <f t="shared" ref="X5" si="110">AVERAGE(T40:T42)</f>
        <v>0.422261</v>
      </c>
      <c r="Y5" s="316">
        <f t="shared" ref="Y5" si="111">AVERAGE(U40:U42)</f>
        <v>0.42751</v>
      </c>
      <c r="Z5" s="316">
        <f t="shared" ref="Z5" si="112">AVERAGE(V40:V42)</f>
        <v>4.5698066666666669E-2</v>
      </c>
      <c r="AA5" s="316">
        <f t="shared" ref="AA5" si="113">AVERAGE(W40:W42)</f>
        <v>0.90922366666666665</v>
      </c>
      <c r="AB5" s="361">
        <f t="shared" ref="AB5" si="114">AVERAGE(X40:X42)</f>
        <v>12.1327</v>
      </c>
      <c r="AC5" s="361">
        <f t="shared" ref="AC5" si="115">AVERAGE(Y40:Y42)</f>
        <v>0.15026633333333334</v>
      </c>
      <c r="AD5" s="361">
        <f t="shared" ref="AD5" si="116">AVERAGE(Z40:Z42)</f>
        <v>0.14798666666666668</v>
      </c>
      <c r="AE5" s="361" t="str">
        <f t="shared" si="66"/>
        <v>BK</v>
      </c>
      <c r="AF5" s="361" t="str">
        <f t="shared" si="30"/>
        <v>GT</v>
      </c>
      <c r="AG5" s="361" t="e">
        <f t="shared" si="31"/>
        <v>#DIV/0!</v>
      </c>
      <c r="AH5" s="361" t="str">
        <f t="shared" si="32"/>
        <v>GT</v>
      </c>
      <c r="AI5" s="361" t="str">
        <f t="shared" si="33"/>
        <v>GT</v>
      </c>
      <c r="AJ5" s="361" t="str">
        <f t="shared" si="34"/>
        <v>GT</v>
      </c>
      <c r="AK5" s="361" t="str">
        <f t="shared" si="35"/>
        <v>KR</v>
      </c>
      <c r="AL5" s="361" t="str">
        <f t="shared" si="36"/>
        <v>GT</v>
      </c>
      <c r="AM5" s="361" t="str">
        <f t="shared" si="37"/>
        <v>GT</v>
      </c>
      <c r="AO5" s="361">
        <f t="shared" si="38"/>
        <v>0.58768013943536224</v>
      </c>
    </row>
    <row r="6" spans="1:41" x14ac:dyDescent="0.25">
      <c r="A6" s="316">
        <f t="shared" si="39"/>
        <v>64</v>
      </c>
      <c r="B6" s="112">
        <v>64</v>
      </c>
      <c r="C6" s="316">
        <f>AVERAGE(A43:A45)</f>
        <v>4098</v>
      </c>
      <c r="D6" s="112">
        <f t="shared" si="40"/>
        <v>24448</v>
      </c>
      <c r="F6" s="64">
        <f t="shared" ref="F6" si="117">AVERAGE(B43:B45)</f>
        <v>1.1863966666666668</v>
      </c>
      <c r="G6" s="316">
        <f t="shared" ref="G6" si="118">AVERAGE(C43:C45)</f>
        <v>2.9842300000000002E-2</v>
      </c>
      <c r="H6" s="316">
        <f t="shared" ref="H6" si="119">AVERAGE(D43:D45)</f>
        <v>1.0599733333333334</v>
      </c>
      <c r="I6" s="316">
        <f t="shared" ref="I6" si="120">AVERAGE(E43:E45)</f>
        <v>0.57938066666666665</v>
      </c>
      <c r="J6" s="316">
        <f t="shared" ref="J6" si="121">AVERAGE(F43:F45)</f>
        <v>1.5330999999999999E-2</v>
      </c>
      <c r="K6" s="316">
        <f t="shared" ref="K6" si="122">AVERAGE(G43:G45)</f>
        <v>6.7358300000000008E-3</v>
      </c>
      <c r="L6" s="316">
        <f t="shared" ref="L6" si="123">AVERAGE(H43:H45)</f>
        <v>4.9192599999999995</v>
      </c>
      <c r="M6" s="316">
        <f t="shared" ref="M6" si="124">AVERAGE(I43:I45)</f>
        <v>0.70732933333333337</v>
      </c>
      <c r="N6" s="316">
        <f t="shared" ref="N6" si="125">AVERAGE(J43:J45)</f>
        <v>3.6814533333333337E-2</v>
      </c>
      <c r="O6" s="316">
        <f t="shared" ref="O6" si="126">AVERAGE(K43:K45)</f>
        <v>2.5338533333333333E-2</v>
      </c>
      <c r="P6" s="316" t="e">
        <f t="shared" ref="P6" si="127">AVERAGE(L43:L45)</f>
        <v>#DIV/0!</v>
      </c>
      <c r="Q6" s="316" t="e">
        <f t="shared" ref="Q6" si="128">AVERAGE(M43:M45)</f>
        <v>#DIV/0!</v>
      </c>
      <c r="R6" s="316" t="e">
        <f t="shared" ref="R6" si="129">AVERAGE(N43:N45)</f>
        <v>#DIV/0!</v>
      </c>
      <c r="S6" s="316">
        <f t="shared" ref="S6" si="130">AVERAGE(O43:O45)</f>
        <v>3.1770499999999999</v>
      </c>
      <c r="T6" s="316">
        <f t="shared" ref="T6" si="131">AVERAGE(P43:P45)</f>
        <v>0.56011599999999995</v>
      </c>
      <c r="U6" s="316">
        <f t="shared" ref="U6" si="132">AVERAGE(Q43:Q45)</f>
        <v>0.55270799999999998</v>
      </c>
      <c r="V6" s="316">
        <f t="shared" ref="V6" si="133">AVERAGE(R43:R45)</f>
        <v>9.3840166666666669E-2</v>
      </c>
      <c r="W6" s="316">
        <f t="shared" ref="W6" si="134">AVERAGE(S43:S45)</f>
        <v>8.0541033333333338</v>
      </c>
      <c r="X6" s="316">
        <f t="shared" ref="X6" si="135">AVERAGE(T43:T45)</f>
        <v>1.8228600000000001</v>
      </c>
      <c r="Y6" s="316">
        <f t="shared" ref="Y6" si="136">AVERAGE(U43:U45)</f>
        <v>1.7347933333333334</v>
      </c>
      <c r="Z6" s="316">
        <f t="shared" ref="Z6" si="137">AVERAGE(V43:V45)</f>
        <v>0.17886633333333335</v>
      </c>
      <c r="AA6" s="316">
        <f t="shared" ref="AA6" si="138">AVERAGE(W43:W45)</f>
        <v>2.4161666666666668</v>
      </c>
      <c r="AB6" s="361">
        <f t="shared" ref="AB6" si="139">AVERAGE(X43:X45)</f>
        <v>49.316200000000002</v>
      </c>
      <c r="AC6" s="361">
        <f t="shared" ref="AC6" si="140">AVERAGE(Y43:Y45)</f>
        <v>0.45917933333333333</v>
      </c>
      <c r="AD6" s="361">
        <f t="shared" ref="AD6" si="141">AVERAGE(Z43:Z45)</f>
        <v>0.70276933333333336</v>
      </c>
      <c r="AE6" s="361" t="str">
        <f t="shared" si="66"/>
        <v>GT</v>
      </c>
      <c r="AF6" s="361" t="e">
        <f t="shared" si="30"/>
        <v>#DIV/0!</v>
      </c>
      <c r="AG6" s="361" t="e">
        <f t="shared" si="31"/>
        <v>#DIV/0!</v>
      </c>
      <c r="AH6" s="361" t="e">
        <f t="shared" si="32"/>
        <v>#DIV/0!</v>
      </c>
      <c r="AI6" s="361" t="str">
        <f t="shared" si="33"/>
        <v>GT</v>
      </c>
      <c r="AJ6" s="361" t="str">
        <f t="shared" si="34"/>
        <v>KR</v>
      </c>
      <c r="AK6" s="361" t="str">
        <f t="shared" si="35"/>
        <v>KR</v>
      </c>
      <c r="AL6" s="361" t="str">
        <f t="shared" si="36"/>
        <v>GT</v>
      </c>
      <c r="AM6" s="361" t="str">
        <f t="shared" si="37"/>
        <v>GT</v>
      </c>
      <c r="AO6" s="361">
        <f t="shared" si="38"/>
        <v>8.7825736097522658</v>
      </c>
    </row>
    <row r="7" spans="1:41" x14ac:dyDescent="0.25">
      <c r="A7" s="316">
        <f t="shared" si="39"/>
        <v>128</v>
      </c>
      <c r="B7" s="112">
        <v>64</v>
      </c>
      <c r="C7" s="316">
        <f>AVERAGE(A46:A48)</f>
        <v>8194</v>
      </c>
      <c r="D7" s="112">
        <f t="shared" si="40"/>
        <v>49024</v>
      </c>
      <c r="F7" s="64">
        <f t="shared" ref="F7" si="142">AVERAGE(B46:B48)</f>
        <v>4.6603666666666665</v>
      </c>
      <c r="G7" s="316">
        <f t="shared" ref="G7" si="143">AVERAGE(C46:C48)</f>
        <v>0.11058800000000001</v>
      </c>
      <c r="H7" s="316">
        <f t="shared" ref="H7" si="144">AVERAGE(D46:D48)</f>
        <v>5.279913333333333</v>
      </c>
      <c r="I7" s="316">
        <f t="shared" ref="I7" si="145">AVERAGE(E46:E48)</f>
        <v>2.2072833333333333</v>
      </c>
      <c r="J7" s="316">
        <f t="shared" ref="J7" si="146">AVERAGE(F46:F48)</f>
        <v>4.1919000000000005E-2</v>
      </c>
      <c r="K7" s="316">
        <f t="shared" ref="K7" si="147">AVERAGE(G46:G48)</f>
        <v>1.9146099999999999E-2</v>
      </c>
      <c r="L7" s="316">
        <f t="shared" ref="L7" si="148">AVERAGE(H46:H48)</f>
        <v>23.143266666666666</v>
      </c>
      <c r="M7" s="316">
        <f t="shared" ref="M7" si="149">AVERAGE(I46:I48)</f>
        <v>2.5521366666666663</v>
      </c>
      <c r="N7" s="316">
        <f t="shared" ref="N7" si="150">AVERAGE(J46:J48)</f>
        <v>9.1586866666666669E-2</v>
      </c>
      <c r="O7" s="316">
        <f t="shared" ref="O7" si="151">AVERAGE(K46:K48)</f>
        <v>5.2303033333333332E-2</v>
      </c>
      <c r="P7" s="316" t="e">
        <f t="shared" ref="P7" si="152">AVERAGE(L46:L48)</f>
        <v>#DIV/0!</v>
      </c>
      <c r="Q7" s="316" t="e">
        <f t="shared" ref="Q7" si="153">AVERAGE(M46:M48)</f>
        <v>#DIV/0!</v>
      </c>
      <c r="R7" s="316" t="e">
        <f t="shared" ref="R7" si="154">AVERAGE(N46:N48)</f>
        <v>#DIV/0!</v>
      </c>
      <c r="S7" s="316">
        <f t="shared" ref="S7" si="155">AVERAGE(O46:O48)</f>
        <v>14.573066666666668</v>
      </c>
      <c r="T7" s="316">
        <f t="shared" ref="T7" si="156">AVERAGE(P46:P48)</f>
        <v>2.1111133333333334</v>
      </c>
      <c r="U7" s="316">
        <f t="shared" ref="U7" si="157">AVERAGE(Q46:Q48)</f>
        <v>1.7471066666666666</v>
      </c>
      <c r="V7" s="316">
        <f t="shared" ref="V7" si="158">AVERAGE(R46:R48)</f>
        <v>0.28970533333333331</v>
      </c>
      <c r="W7" s="316">
        <f t="shared" ref="W7" si="159">AVERAGE(S46:S48)</f>
        <v>45.022400000000005</v>
      </c>
      <c r="X7" s="316">
        <f t="shared" ref="X7" si="160">AVERAGE(T46:T48)</f>
        <v>6.5896599999999994</v>
      </c>
      <c r="Y7" s="316">
        <f t="shared" ref="Y7" si="161">AVERAGE(U46:U48)</f>
        <v>5.83833</v>
      </c>
      <c r="Z7" s="316">
        <f t="shared" ref="Z7" si="162">AVERAGE(V46:V48)</f>
        <v>0.53006699999999995</v>
      </c>
      <c r="AA7" s="316">
        <f t="shared" ref="AA7" si="163">AVERAGE(W46:W48)</f>
        <v>5.8732300000000004</v>
      </c>
      <c r="AB7" s="361">
        <f t="shared" ref="AB7" si="164">AVERAGE(X46:X48)</f>
        <v>228.59433333333334</v>
      </c>
      <c r="AC7" s="361">
        <f t="shared" ref="AC7" si="165">AVERAGE(Y46:Y48)</f>
        <v>1.3434866666666665</v>
      </c>
      <c r="AD7" s="361">
        <f t="shared" ref="AD7" si="166">AVERAGE(Z46:Z48)</f>
        <v>1.7444733333333333</v>
      </c>
      <c r="AE7" s="361" t="str">
        <f t="shared" si="66"/>
        <v>GT</v>
      </c>
      <c r="AF7" s="361" t="e">
        <f t="shared" si="30"/>
        <v>#DIV/0!</v>
      </c>
      <c r="AG7" s="361" t="e">
        <f t="shared" si="31"/>
        <v>#DIV/0!</v>
      </c>
      <c r="AH7" s="361" t="e">
        <f t="shared" si="32"/>
        <v>#DIV/0!</v>
      </c>
      <c r="AI7" s="361" t="str">
        <f t="shared" si="33"/>
        <v>GT</v>
      </c>
      <c r="AJ7" s="361" t="str">
        <f t="shared" si="34"/>
        <v>KR</v>
      </c>
      <c r="AK7" s="361" t="str">
        <f t="shared" si="35"/>
        <v>KR</v>
      </c>
      <c r="AL7" s="361" t="str">
        <f t="shared" si="36"/>
        <v>GT</v>
      </c>
      <c r="AM7" s="361" t="str">
        <f t="shared" si="37"/>
        <v>GT</v>
      </c>
      <c r="AO7" s="361">
        <f t="shared" si="38"/>
        <v>10.962588460433199</v>
      </c>
    </row>
    <row r="8" spans="1:41" x14ac:dyDescent="0.25">
      <c r="A8" s="316">
        <f t="shared" si="39"/>
        <v>256</v>
      </c>
      <c r="B8" s="112">
        <v>64</v>
      </c>
      <c r="C8" s="316">
        <f>AVERAGE(A49:A51)</f>
        <v>16386</v>
      </c>
      <c r="D8" s="112">
        <f t="shared" si="40"/>
        <v>98176</v>
      </c>
      <c r="F8" s="64">
        <f t="shared" ref="F8" si="167">AVERAGE(B49:B51)</f>
        <v>15.485300000000001</v>
      </c>
      <c r="G8" s="316">
        <f t="shared" ref="G8" si="168">AVERAGE(C49:C51)</f>
        <v>0.25828066666666666</v>
      </c>
      <c r="H8" s="316">
        <f t="shared" ref="H8" si="169">AVERAGE(D49:D51)</f>
        <v>38.705199999999998</v>
      </c>
      <c r="I8" s="316">
        <f t="shared" ref="I8" si="170">AVERAGE(E49:E51)</f>
        <v>5.6935133333333328</v>
      </c>
      <c r="J8" s="316">
        <f t="shared" ref="J8" si="171">AVERAGE(F49:F51)</f>
        <v>6.8337666666666672E-2</v>
      </c>
      <c r="K8" s="316">
        <f t="shared" ref="K8" si="172">AVERAGE(G49:G51)</f>
        <v>2.9171000000000002E-2</v>
      </c>
      <c r="L8" s="316">
        <f t="shared" ref="L8" si="173">AVERAGE(H49:H51)</f>
        <v>145.95099999999999</v>
      </c>
      <c r="M8" s="316">
        <f t="shared" ref="M8" si="174">AVERAGE(I49:I51)</f>
        <v>7.796243333333333</v>
      </c>
      <c r="N8" s="316">
        <f t="shared" ref="N8" si="175">AVERAGE(J49:J51)</f>
        <v>8.2781533333333338E-2</v>
      </c>
      <c r="O8" s="316">
        <f t="shared" ref="O8" si="176">AVERAGE(K49:K51)</f>
        <v>7.8253599999999993E-2</v>
      </c>
      <c r="P8" s="316" t="e">
        <f t="shared" ref="P8" si="177">AVERAGE(L49:L51)</f>
        <v>#DIV/0!</v>
      </c>
      <c r="Q8" s="316" t="e">
        <f t="shared" ref="Q8" si="178">AVERAGE(M49:M51)</f>
        <v>#DIV/0!</v>
      </c>
      <c r="R8" s="316" t="e">
        <f t="shared" ref="R8" si="179">AVERAGE(N49:N51)</f>
        <v>#DIV/0!</v>
      </c>
      <c r="S8" s="316">
        <f t="shared" ref="S8" si="180">AVERAGE(O49:O51)</f>
        <v>146.56433333333334</v>
      </c>
      <c r="T8" s="316">
        <f t="shared" ref="T8" si="181">AVERAGE(P49:P51)</f>
        <v>5.3459233333333342</v>
      </c>
      <c r="U8" s="316">
        <f t="shared" ref="U8" si="182">AVERAGE(Q49:Q51)</f>
        <v>5.2213600000000007</v>
      </c>
      <c r="V8" s="316">
        <f t="shared" ref="V8" si="183">AVERAGE(R49:R51)</f>
        <v>0.67618</v>
      </c>
      <c r="W8" s="316" t="e">
        <f t="shared" ref="W8" si="184">AVERAGE(S49:S51)</f>
        <v>#DIV/0!</v>
      </c>
      <c r="X8" s="316">
        <f t="shared" ref="X8" si="185">AVERAGE(T49:T51)</f>
        <v>17.446733333333331</v>
      </c>
      <c r="Y8" s="316">
        <f t="shared" ref="Y8" si="186">AVERAGE(U49:U51)</f>
        <v>16.963733333333334</v>
      </c>
      <c r="Z8" s="316">
        <f t="shared" ref="Z8" si="187">AVERAGE(V49:V51)</f>
        <v>0.8039626666666666</v>
      </c>
      <c r="AA8" s="316">
        <f t="shared" ref="AA8" si="188">AVERAGE(W49:W51)</f>
        <v>12.791066666666666</v>
      </c>
      <c r="AB8" s="361" t="e">
        <f t="shared" ref="AB8" si="189">AVERAGE(X49:X51)</f>
        <v>#DIV/0!</v>
      </c>
      <c r="AC8" s="361">
        <f t="shared" ref="AC8" si="190">AVERAGE(Y49:Y51)</f>
        <v>3.4272899999999997</v>
      </c>
      <c r="AD8" s="361">
        <f t="shared" ref="AD8" si="191">AVERAGE(Z49:Z51)</f>
        <v>2.6171700000000002</v>
      </c>
      <c r="AE8" s="361" t="str">
        <f t="shared" si="66"/>
        <v>BK</v>
      </c>
      <c r="AF8" s="361" t="e">
        <f t="shared" si="30"/>
        <v>#DIV/0!</v>
      </c>
      <c r="AG8" s="361" t="e">
        <f t="shared" si="31"/>
        <v>#DIV/0!</v>
      </c>
      <c r="AH8" s="361" t="e">
        <f t="shared" si="32"/>
        <v>#DIV/0!</v>
      </c>
      <c r="AI8" s="361" t="str">
        <f t="shared" si="33"/>
        <v>GT</v>
      </c>
      <c r="AJ8" s="361" t="str">
        <f t="shared" si="34"/>
        <v>KR</v>
      </c>
      <c r="AK8" s="361" t="str">
        <f t="shared" si="35"/>
        <v>KR</v>
      </c>
      <c r="AL8" s="361" t="str">
        <f t="shared" si="36"/>
        <v>GT</v>
      </c>
      <c r="AM8" s="361" t="e">
        <f t="shared" si="37"/>
        <v>#DIV/0!</v>
      </c>
      <c r="AO8" s="361">
        <f t="shared" si="38"/>
        <v>27.301364217095013</v>
      </c>
    </row>
    <row r="9" spans="1:41" x14ac:dyDescent="0.25">
      <c r="A9" s="316">
        <f t="shared" si="39"/>
        <v>512</v>
      </c>
      <c r="B9" s="112">
        <v>64</v>
      </c>
      <c r="C9" s="316">
        <f>AVERAGE(A52:A54)</f>
        <v>32770</v>
      </c>
      <c r="D9" s="112">
        <f t="shared" si="40"/>
        <v>196480</v>
      </c>
      <c r="F9" s="64">
        <f t="shared" ref="F9" si="192">AVERAGE(B52:B54)</f>
        <v>81.588166666666666</v>
      </c>
      <c r="G9" s="316">
        <f t="shared" ref="G9" si="193">AVERAGE(C52:C54)</f>
        <v>1.5200133333333332</v>
      </c>
      <c r="H9" s="316">
        <f t="shared" ref="H9" si="194">AVERAGE(D52:D54)</f>
        <v>77.060733333333317</v>
      </c>
      <c r="I9" s="316">
        <f t="shared" ref="I9" si="195">AVERAGE(E52:E54)</f>
        <v>35.350533333333338</v>
      </c>
      <c r="J9" s="316">
        <f t="shared" ref="J9" si="196">AVERAGE(F52:F54)</f>
        <v>0.37419633333333335</v>
      </c>
      <c r="K9" s="316">
        <f t="shared" ref="K9" si="197">AVERAGE(G52:G54)</f>
        <v>7.1709466666666666E-2</v>
      </c>
      <c r="L9" s="316" t="e">
        <f t="shared" ref="L9" si="198">AVERAGE(H52:H54)</f>
        <v>#DIV/0!</v>
      </c>
      <c r="M9" s="316">
        <f t="shared" ref="M9" si="199">AVERAGE(I52:I54)</f>
        <v>40.536833333333334</v>
      </c>
      <c r="N9" s="316">
        <f t="shared" ref="N9" si="200">AVERAGE(J52:J54)</f>
        <v>0.18861266666666668</v>
      </c>
      <c r="O9" s="316">
        <f t="shared" ref="O9" si="201">AVERAGE(K52:K54)</f>
        <v>0.16279066666666667</v>
      </c>
      <c r="P9" s="316" t="e">
        <f t="shared" ref="P9" si="202">AVERAGE(L52:L54)</f>
        <v>#DIV/0!</v>
      </c>
      <c r="Q9" s="316" t="e">
        <f t="shared" ref="Q9" si="203">AVERAGE(M52:M54)</f>
        <v>#DIV/0!</v>
      </c>
      <c r="R9" s="316" t="e">
        <f t="shared" ref="R9" si="204">AVERAGE(N52:N54)</f>
        <v>#DIV/0!</v>
      </c>
      <c r="S9" s="316" t="e">
        <f t="shared" ref="S9" si="205">AVERAGE(O52:O54)</f>
        <v>#DIV/0!</v>
      </c>
      <c r="T9" s="316">
        <f t="shared" ref="T9" si="206">AVERAGE(P52:P54)</f>
        <v>35.083333333333336</v>
      </c>
      <c r="U9" s="316">
        <f t="shared" ref="U9" si="207">AVERAGE(Q52:Q54)</f>
        <v>30.233733333333333</v>
      </c>
      <c r="V9" s="316">
        <f t="shared" ref="V9" si="208">AVERAGE(R52:R54)</f>
        <v>2.49438</v>
      </c>
      <c r="W9" s="316" t="e">
        <f t="shared" ref="W9" si="209">AVERAGE(S52:S54)</f>
        <v>#DIV/0!</v>
      </c>
      <c r="X9" s="316">
        <f t="shared" ref="X9" si="210">AVERAGE(T52:T54)</f>
        <v>85.693433333333317</v>
      </c>
      <c r="Y9" s="316">
        <f t="shared" ref="Y9" si="211">AVERAGE(U52:U54)</f>
        <v>77.275033333333326</v>
      </c>
      <c r="Z9" s="316">
        <f t="shared" ref="Z9" si="212">AVERAGE(V52:V54)</f>
        <v>2.3610699999999998</v>
      </c>
      <c r="AA9" s="316">
        <f t="shared" ref="AA9" si="213">AVERAGE(W52:W54)</f>
        <v>25.682166666666671</v>
      </c>
      <c r="AB9" s="361" t="e">
        <f t="shared" ref="AB9" si="214">AVERAGE(X52:X54)</f>
        <v>#DIV/0!</v>
      </c>
      <c r="AC9" s="361">
        <f t="shared" ref="AC9" si="215">AVERAGE(Y52:Y54)</f>
        <v>12.080166666666665</v>
      </c>
      <c r="AD9" s="361">
        <f t="shared" ref="AD9" si="216">AVERAGE(Z52:Z54)</f>
        <v>8.6790733333333332</v>
      </c>
      <c r="AE9" s="361" t="str">
        <f t="shared" si="66"/>
        <v>BK</v>
      </c>
      <c r="AF9" s="361" t="e">
        <f t="shared" si="30"/>
        <v>#DIV/0!</v>
      </c>
      <c r="AG9" s="361" t="e">
        <f t="shared" si="31"/>
        <v>#DIV/0!</v>
      </c>
      <c r="AH9" s="361" t="e">
        <f t="shared" si="32"/>
        <v>#DIV/0!</v>
      </c>
      <c r="AI9" s="361" t="e">
        <f t="shared" si="33"/>
        <v>#DIV/0!</v>
      </c>
      <c r="AJ9" s="361" t="e">
        <f t="shared" si="34"/>
        <v>#DIV/0!</v>
      </c>
      <c r="AK9" s="361" t="str">
        <f t="shared" si="35"/>
        <v>KR</v>
      </c>
      <c r="AL9" s="361" t="str">
        <f t="shared" si="36"/>
        <v>GT</v>
      </c>
      <c r="AM9" s="361" t="e">
        <f t="shared" si="37"/>
        <v>#DIV/0!</v>
      </c>
      <c r="AO9" s="361" t="e">
        <f t="shared" si="38"/>
        <v>#DIV/0!</v>
      </c>
    </row>
    <row r="10" spans="1:41" x14ac:dyDescent="0.25">
      <c r="A10" s="316">
        <f t="shared" si="39"/>
        <v>1024</v>
      </c>
      <c r="B10" s="112">
        <v>64</v>
      </c>
      <c r="C10" s="316">
        <f>AVERAGE(A55:A57)</f>
        <v>65538</v>
      </c>
      <c r="D10" s="112">
        <f t="shared" si="40"/>
        <v>393088</v>
      </c>
      <c r="F10" s="64" t="e">
        <f t="shared" ref="F10" si="217">AVERAGE(B55:B57)</f>
        <v>#DIV/0!</v>
      </c>
      <c r="G10" s="316">
        <f t="shared" ref="G10" si="218">AVERAGE(C55:C57)</f>
        <v>10.586633333333333</v>
      </c>
      <c r="H10" s="316" t="e">
        <f t="shared" ref="H10" si="219">AVERAGE(D55:D57)</f>
        <v>#DIV/0!</v>
      </c>
      <c r="I10" s="316">
        <f t="shared" ref="I10" si="220">AVERAGE(E55:E57)</f>
        <v>167.64266666666666</v>
      </c>
      <c r="J10" s="316">
        <f t="shared" ref="J10" si="221">AVERAGE(F55:F57)</f>
        <v>2.0727366666666662</v>
      </c>
      <c r="K10" s="316">
        <f t="shared" ref="K10" si="222">AVERAGE(G55:G57)</f>
        <v>0.27876266666666666</v>
      </c>
      <c r="L10" s="316" t="e">
        <f t="shared" ref="L10" si="223">AVERAGE(H55:H57)</f>
        <v>#DIV/0!</v>
      </c>
      <c r="M10" s="316" t="e">
        <f t="shared" ref="M10" si="224">AVERAGE(I55:I57)</f>
        <v>#DIV/0!</v>
      </c>
      <c r="N10" s="316">
        <f t="shared" ref="N10" si="225">AVERAGE(J55:J57)</f>
        <v>3.2637100000000001</v>
      </c>
      <c r="O10" s="316">
        <f t="shared" ref="O10" si="226">AVERAGE(K55:K57)</f>
        <v>0.90193133333333331</v>
      </c>
      <c r="P10" s="316" t="e">
        <f t="shared" ref="P10" si="227">AVERAGE(L55:L57)</f>
        <v>#DIV/0!</v>
      </c>
      <c r="Q10" s="316" t="e">
        <f t="shared" ref="Q10" si="228">AVERAGE(M55:M57)</f>
        <v>#DIV/0!</v>
      </c>
      <c r="R10" s="316" t="e">
        <f t="shared" ref="R10" si="229">AVERAGE(N55:N57)</f>
        <v>#DIV/0!</v>
      </c>
      <c r="S10" s="316" t="e">
        <f t="shared" ref="S10" si="230">AVERAGE(O55:O57)</f>
        <v>#DIV/0!</v>
      </c>
      <c r="T10" s="316">
        <f t="shared" ref="T10" si="231">AVERAGE(P55:P57)</f>
        <v>145.60333333333332</v>
      </c>
      <c r="U10" s="316">
        <f t="shared" ref="U10" si="232">AVERAGE(Q55:Q57)</f>
        <v>107.82100000000001</v>
      </c>
      <c r="V10" s="316">
        <f t="shared" ref="V10" si="233">AVERAGE(R55:R57)</f>
        <v>10.7308</v>
      </c>
      <c r="W10" s="316" t="e">
        <f t="shared" ref="W10" si="234">AVERAGE(S55:S57)</f>
        <v>#DIV/0!</v>
      </c>
      <c r="X10" s="316" t="e">
        <f t="shared" ref="X10" si="235">AVERAGE(T55:T57)</f>
        <v>#DIV/0!</v>
      </c>
      <c r="Y10" s="316" t="e">
        <f t="shared" ref="Y10" si="236">AVERAGE(U55:U57)</f>
        <v>#DIV/0!</v>
      </c>
      <c r="Z10" s="316">
        <f t="shared" ref="Z10" si="237">AVERAGE(V55:V57)</f>
        <v>8.1508966666666662</v>
      </c>
      <c r="AA10" s="316">
        <f t="shared" ref="AA10" si="238">AVERAGE(W55:W57)</f>
        <v>90.296233333333348</v>
      </c>
      <c r="AB10" s="361" t="e">
        <f t="shared" ref="AB10" si="239">AVERAGE(X55:X57)</f>
        <v>#DIV/0!</v>
      </c>
      <c r="AC10" s="361">
        <f t="shared" ref="AC10" si="240">AVERAGE(Y55:Y57)</f>
        <v>46.699966666666661</v>
      </c>
      <c r="AD10" s="361">
        <f t="shared" ref="AD10" si="241">AVERAGE(Z55:Z57)</f>
        <v>31.746433333333332</v>
      </c>
      <c r="AE10" s="361" t="str">
        <f t="shared" si="66"/>
        <v>BK</v>
      </c>
      <c r="AF10" s="361" t="e">
        <f t="shared" si="30"/>
        <v>#DIV/0!</v>
      </c>
      <c r="AG10" s="361" t="e">
        <f t="shared" si="31"/>
        <v>#DIV/0!</v>
      </c>
      <c r="AH10" s="361" t="e">
        <f t="shared" si="32"/>
        <v>#DIV/0!</v>
      </c>
      <c r="AI10" s="361" t="e">
        <f t="shared" si="33"/>
        <v>#DIV/0!</v>
      </c>
      <c r="AJ10" s="361" t="e">
        <f t="shared" si="34"/>
        <v>#DIV/0!</v>
      </c>
      <c r="AK10" s="361" t="e">
        <f t="shared" si="35"/>
        <v>#DIV/0!</v>
      </c>
      <c r="AL10" s="361" t="str">
        <f t="shared" si="36"/>
        <v>GT</v>
      </c>
      <c r="AM10" s="361" t="e">
        <f t="shared" si="37"/>
        <v>#DIV/0!</v>
      </c>
      <c r="AO10" s="361" t="e">
        <f t="shared" si="38"/>
        <v>#DIV/0!</v>
      </c>
    </row>
    <row r="11" spans="1:41" x14ac:dyDescent="0.25">
      <c r="A11" s="316">
        <f t="shared" si="39"/>
        <v>2048</v>
      </c>
      <c r="B11" s="112">
        <v>64</v>
      </c>
      <c r="C11" s="316">
        <f>AVERAGE(A58:A60)</f>
        <v>131074</v>
      </c>
      <c r="D11" s="112">
        <f t="shared" si="40"/>
        <v>786304</v>
      </c>
      <c r="F11" s="64" t="e">
        <f t="shared" ref="F11" si="242">AVERAGE(B58:B60)</f>
        <v>#DIV/0!</v>
      </c>
      <c r="G11" s="316">
        <f t="shared" ref="G11" si="243">AVERAGE(C58:C60)</f>
        <v>41.0456</v>
      </c>
      <c r="H11" s="316" t="e">
        <f t="shared" ref="H11" si="244">AVERAGE(D58:D60)</f>
        <v>#DIV/0!</v>
      </c>
      <c r="I11" s="316" t="e">
        <f t="shared" ref="I11" si="245">AVERAGE(E58:E60)</f>
        <v>#DIV/0!</v>
      </c>
      <c r="J11" s="316">
        <f t="shared" ref="J11" si="246">AVERAGE(F58:F60)</f>
        <v>6.7707433333333329</v>
      </c>
      <c r="K11" s="316">
        <f t="shared" ref="K11" si="247">AVERAGE(G58:G60)</f>
        <v>0.93117200000000011</v>
      </c>
      <c r="L11" s="316" t="e">
        <f t="shared" ref="L11" si="248">AVERAGE(H58:H60)</f>
        <v>#DIV/0!</v>
      </c>
      <c r="M11" s="316" t="e">
        <f t="shared" ref="M11" si="249">AVERAGE(I58:I60)</f>
        <v>#DIV/0!</v>
      </c>
      <c r="N11" s="316">
        <f t="shared" ref="N11" si="250">AVERAGE(J58:J60)</f>
        <v>10.660833333333334</v>
      </c>
      <c r="O11" s="316">
        <f t="shared" ref="O11" si="251">AVERAGE(K58:K60)</f>
        <v>2.7609333333333335</v>
      </c>
      <c r="P11" s="316" t="e">
        <f t="shared" ref="P11" si="252">AVERAGE(L58:L60)</f>
        <v>#DIV/0!</v>
      </c>
      <c r="Q11" s="316" t="e">
        <f t="shared" ref="Q11" si="253">AVERAGE(M58:M60)</f>
        <v>#DIV/0!</v>
      </c>
      <c r="R11" s="316" t="e">
        <f t="shared" ref="R11" si="254">AVERAGE(N58:N60)</f>
        <v>#DIV/0!</v>
      </c>
      <c r="S11" s="316" t="e">
        <f t="shared" ref="S11" si="255">AVERAGE(O58:O60)</f>
        <v>#DIV/0!</v>
      </c>
      <c r="T11" s="316" t="e">
        <f t="shared" ref="T11" si="256">AVERAGE(P58:P60)</f>
        <v>#DIV/0!</v>
      </c>
      <c r="U11" s="316" t="e">
        <f t="shared" ref="U11" si="257">AVERAGE(Q58:Q60)</f>
        <v>#DIV/0!</v>
      </c>
      <c r="V11" s="316">
        <f t="shared" ref="V11" si="258">AVERAGE(R58:R60)</f>
        <v>33.174366666666664</v>
      </c>
      <c r="W11" s="316" t="e">
        <f t="shared" ref="W11" si="259">AVERAGE(S58:S60)</f>
        <v>#DIV/0!</v>
      </c>
      <c r="X11" s="316" t="e">
        <f t="shared" ref="X11" si="260">AVERAGE(T58:T60)</f>
        <v>#DIV/0!</v>
      </c>
      <c r="Y11" s="316" t="e">
        <f t="shared" ref="Y11" si="261">AVERAGE(U58:U60)</f>
        <v>#DIV/0!</v>
      </c>
      <c r="Z11" s="316">
        <f t="shared" ref="Z11" si="262">AVERAGE(V58:V60)</f>
        <v>15.362366666666667</v>
      </c>
      <c r="AA11" s="316" t="e">
        <f t="shared" ref="AA11" si="263">AVERAGE(W58:W60)</f>
        <v>#DIV/0!</v>
      </c>
      <c r="AB11" s="361" t="e">
        <f t="shared" ref="AB11" si="264">AVERAGE(X58:X60)</f>
        <v>#DIV/0!</v>
      </c>
      <c r="AC11" s="361">
        <f t="shared" ref="AC11" si="265">AVERAGE(Y58:Y60)</f>
        <v>182.90033333333335</v>
      </c>
      <c r="AD11" s="361">
        <f t="shared" ref="AD11" si="266">AVERAGE(Z58:Z60)</f>
        <v>103.31233333333334</v>
      </c>
      <c r="AE11" s="361" t="str">
        <f>IF(AC11/AD11&lt;1,"GT","BK")</f>
        <v>BK</v>
      </c>
      <c r="AF11" s="361" t="e">
        <f t="shared" si="30"/>
        <v>#DIV/0!</v>
      </c>
      <c r="AG11" s="361" t="e">
        <f t="shared" si="31"/>
        <v>#DIV/0!</v>
      </c>
      <c r="AH11" s="361" t="e">
        <f t="shared" si="32"/>
        <v>#DIV/0!</v>
      </c>
      <c r="AI11" s="361" t="e">
        <f t="shared" si="33"/>
        <v>#DIV/0!</v>
      </c>
      <c r="AJ11" s="361" t="e">
        <f t="shared" si="34"/>
        <v>#DIV/0!</v>
      </c>
      <c r="AK11" s="361" t="e">
        <f t="shared" si="35"/>
        <v>#DIV/0!</v>
      </c>
      <c r="AL11" s="361" t="str">
        <f t="shared" si="36"/>
        <v>GT</v>
      </c>
      <c r="AM11" s="361" t="e">
        <f t="shared" si="37"/>
        <v>#DIV/0!</v>
      </c>
      <c r="AO11" s="361" t="e">
        <f t="shared" si="38"/>
        <v>#DIV/0!</v>
      </c>
    </row>
    <row r="12" spans="1:41" x14ac:dyDescent="0.25">
      <c r="A12" s="316">
        <f t="shared" si="39"/>
        <v>4096</v>
      </c>
      <c r="B12" s="112">
        <v>64</v>
      </c>
      <c r="C12" s="316">
        <f>AVERAGE(A61:A63)</f>
        <v>262146</v>
      </c>
      <c r="D12" s="112">
        <f t="shared" si="40"/>
        <v>1572736</v>
      </c>
      <c r="F12" s="64" t="e">
        <f t="shared" ref="F12" si="267">AVERAGE(B61:B63)</f>
        <v>#DIV/0!</v>
      </c>
      <c r="G12" s="316">
        <f t="shared" ref="G12" si="268">AVERAGE(C61:C63)</f>
        <v>136.53233333333336</v>
      </c>
      <c r="H12" s="316" t="e">
        <f t="shared" ref="H12" si="269">AVERAGE(D61:D63)</f>
        <v>#DIV/0!</v>
      </c>
      <c r="I12" s="316" t="e">
        <f t="shared" ref="I12" si="270">AVERAGE(E61:E63)</f>
        <v>#DIV/0!</v>
      </c>
      <c r="J12" s="316">
        <f t="shared" ref="J12" si="271">AVERAGE(F61:F63)</f>
        <v>22.822800000000001</v>
      </c>
      <c r="K12" s="316">
        <f t="shared" ref="K12" si="272">AVERAGE(G61:G63)</f>
        <v>1.6892166666666668</v>
      </c>
      <c r="L12" s="316" t="e">
        <f t="shared" ref="L12" si="273">AVERAGE(H61:H63)</f>
        <v>#DIV/0!</v>
      </c>
      <c r="M12" s="316" t="e">
        <f t="shared" ref="M12" si="274">AVERAGE(I61:I63)</f>
        <v>#DIV/0!</v>
      </c>
      <c r="N12" s="316">
        <f t="shared" ref="N12" si="275">AVERAGE(J61:J63)</f>
        <v>35.451700000000002</v>
      </c>
      <c r="O12" s="316">
        <f t="shared" ref="O12" si="276">AVERAGE(K61:K63)</f>
        <v>3.3480566666666665</v>
      </c>
      <c r="P12" s="316" t="e">
        <f t="shared" ref="P12" si="277">AVERAGE(L61:L63)</f>
        <v>#DIV/0!</v>
      </c>
      <c r="Q12" s="316" t="e">
        <f t="shared" ref="Q12" si="278">AVERAGE(M61:M63)</f>
        <v>#DIV/0!</v>
      </c>
      <c r="R12" s="316" t="e">
        <f t="shared" ref="R12" si="279">AVERAGE(N61:N63)</f>
        <v>#DIV/0!</v>
      </c>
      <c r="S12" s="316" t="e">
        <f t="shared" ref="S12" si="280">AVERAGE(O61:O63)</f>
        <v>#DIV/0!</v>
      </c>
      <c r="T12" s="316" t="e">
        <f t="shared" ref="T12" si="281">AVERAGE(P61:P63)</f>
        <v>#DIV/0!</v>
      </c>
      <c r="U12" s="316" t="e">
        <f t="shared" ref="U12" si="282">AVERAGE(Q61:Q63)</f>
        <v>#DIV/0!</v>
      </c>
      <c r="V12" s="316">
        <f t="shared" ref="V12" si="283">AVERAGE(R61:R63)</f>
        <v>101.676</v>
      </c>
      <c r="W12" s="316" t="e">
        <f t="shared" ref="W12" si="284">AVERAGE(S61:S63)</f>
        <v>#DIV/0!</v>
      </c>
      <c r="X12" s="316" t="e">
        <f t="shared" ref="X12" si="285">AVERAGE(T61:T63)</f>
        <v>#DIV/0!</v>
      </c>
      <c r="Y12" s="316" t="e">
        <f t="shared" ref="Y12" si="286">AVERAGE(U61:U63)</f>
        <v>#DIV/0!</v>
      </c>
      <c r="Z12" s="316">
        <f t="shared" ref="Z12" si="287">AVERAGE(V61:V63)</f>
        <v>33.392600000000002</v>
      </c>
      <c r="AA12" s="316" t="e">
        <f t="shared" ref="AA12" si="288">AVERAGE(W61:W63)</f>
        <v>#DIV/0!</v>
      </c>
      <c r="AB12" s="361" t="e">
        <f t="shared" ref="AB12" si="289">AVERAGE(X61:X63)</f>
        <v>#DIV/0!</v>
      </c>
      <c r="AC12" s="361" t="e">
        <f t="shared" ref="AC12" si="290">AVERAGE(Y61:Y63)</f>
        <v>#DIV/0!</v>
      </c>
      <c r="AD12" s="361" t="e">
        <f t="shared" ref="AD12" si="291">AVERAGE(Z61:Z63)</f>
        <v>#DIV/0!</v>
      </c>
      <c r="AE12" s="361" t="e">
        <f t="shared" si="66"/>
        <v>#DIV/0!</v>
      </c>
      <c r="AF12" s="361" t="e">
        <f t="shared" si="30"/>
        <v>#DIV/0!</v>
      </c>
      <c r="AG12" s="361" t="e">
        <f t="shared" si="31"/>
        <v>#DIV/0!</v>
      </c>
      <c r="AH12" s="361" t="e">
        <f t="shared" si="32"/>
        <v>#DIV/0!</v>
      </c>
      <c r="AI12" s="361" t="e">
        <f t="shared" si="33"/>
        <v>#DIV/0!</v>
      </c>
      <c r="AJ12" s="361" t="e">
        <f t="shared" si="34"/>
        <v>#DIV/0!</v>
      </c>
      <c r="AK12" s="361" t="e">
        <f t="shared" si="35"/>
        <v>#DIV/0!</v>
      </c>
      <c r="AL12" s="361" t="str">
        <f t="shared" si="36"/>
        <v>GT</v>
      </c>
      <c r="AM12" s="361" t="e">
        <f t="shared" si="37"/>
        <v>#DIV/0!</v>
      </c>
      <c r="AO12" s="361" t="e">
        <f t="shared" si="38"/>
        <v>#DIV/0!</v>
      </c>
    </row>
    <row r="13" spans="1:41" x14ac:dyDescent="0.25">
      <c r="A13" s="316">
        <f t="shared" si="39"/>
        <v>8192</v>
      </c>
      <c r="B13" s="112">
        <v>64</v>
      </c>
      <c r="C13" s="316">
        <f>AVERAGE(A64:A66)</f>
        <v>524290</v>
      </c>
      <c r="D13" s="112">
        <f t="shared" si="40"/>
        <v>3145600</v>
      </c>
      <c r="F13" s="64" t="e">
        <f t="shared" ref="F13" si="292">AVERAGE(B64:B66)</f>
        <v>#DIV/0!</v>
      </c>
      <c r="G13" s="316" t="e">
        <f t="shared" ref="G13" si="293">AVERAGE(C64:C66)</f>
        <v>#DIV/0!</v>
      </c>
      <c r="H13" s="316" t="e">
        <f t="shared" ref="H13" si="294">AVERAGE(D64:D66)</f>
        <v>#DIV/0!</v>
      </c>
      <c r="I13" s="316" t="e">
        <f t="shared" ref="I13" si="295">AVERAGE(E64:E66)</f>
        <v>#DIV/0!</v>
      </c>
      <c r="J13" s="316">
        <f t="shared" ref="J13" si="296">AVERAGE(F64:F66)</f>
        <v>89.714633333333325</v>
      </c>
      <c r="K13" s="316">
        <f t="shared" ref="K13" si="297">AVERAGE(G64:G66)</f>
        <v>7.3842933333333329</v>
      </c>
      <c r="L13" s="316" t="e">
        <f t="shared" ref="L13" si="298">AVERAGE(H64:H66)</f>
        <v>#DIV/0!</v>
      </c>
      <c r="M13" s="316" t="e">
        <f t="shared" ref="M13" si="299">AVERAGE(I64:I66)</f>
        <v>#DIV/0!</v>
      </c>
      <c r="N13" s="316">
        <f t="shared" ref="N13" si="300">AVERAGE(J64:J66)</f>
        <v>138.27666666666667</v>
      </c>
      <c r="O13" s="316">
        <f t="shared" ref="O13" si="301">AVERAGE(K64:K66)</f>
        <v>18.347566666666665</v>
      </c>
      <c r="P13" s="316" t="e">
        <f t="shared" ref="P13" si="302">AVERAGE(L64:L66)</f>
        <v>#DIV/0!</v>
      </c>
      <c r="Q13" s="316" t="e">
        <f t="shared" ref="Q13" si="303">AVERAGE(M64:M66)</f>
        <v>#DIV/0!</v>
      </c>
      <c r="R13" s="316" t="e">
        <f t="shared" ref="R13" si="304">AVERAGE(N64:N66)</f>
        <v>#DIV/0!</v>
      </c>
      <c r="S13" s="316" t="e">
        <f t="shared" ref="S13" si="305">AVERAGE(O64:O66)</f>
        <v>#DIV/0!</v>
      </c>
      <c r="T13" s="316" t="e">
        <f t="shared" ref="T13" si="306">AVERAGE(P64:P66)</f>
        <v>#DIV/0!</v>
      </c>
      <c r="U13" s="316" t="e">
        <f t="shared" ref="U13" si="307">AVERAGE(Q64:Q66)</f>
        <v>#DIV/0!</v>
      </c>
      <c r="V13" s="316" t="e">
        <f t="shared" ref="V13" si="308">AVERAGE(R64:R66)</f>
        <v>#DIV/0!</v>
      </c>
      <c r="W13" s="316" t="e">
        <f t="shared" ref="W13" si="309">AVERAGE(S64:S66)</f>
        <v>#DIV/0!</v>
      </c>
      <c r="X13" s="316" t="e">
        <f t="shared" ref="X13" si="310">AVERAGE(T64:T66)</f>
        <v>#DIV/0!</v>
      </c>
      <c r="Y13" s="316" t="e">
        <f t="shared" ref="Y13" si="311">AVERAGE(U64:U66)</f>
        <v>#DIV/0!</v>
      </c>
      <c r="Z13" s="316">
        <f t="shared" ref="Z13" si="312">AVERAGE(V64:V66)</f>
        <v>94.52643333333333</v>
      </c>
      <c r="AA13" s="316" t="e">
        <f t="shared" ref="AA13" si="313">AVERAGE(W64:W66)</f>
        <v>#DIV/0!</v>
      </c>
      <c r="AB13" s="361" t="e">
        <f t="shared" ref="AB13" si="314">AVERAGE(X64:X66)</f>
        <v>#DIV/0!</v>
      </c>
      <c r="AC13" s="361" t="e">
        <f t="shared" ref="AC13" si="315">AVERAGE(Y64:Y66)</f>
        <v>#DIV/0!</v>
      </c>
      <c r="AD13" s="361" t="e">
        <f t="shared" ref="AD13" si="316">AVERAGE(Z64:Z66)</f>
        <v>#DIV/0!</v>
      </c>
      <c r="AE13" s="361" t="e">
        <f t="shared" si="66"/>
        <v>#DIV/0!</v>
      </c>
      <c r="AF13" s="361" t="e">
        <f t="shared" si="30"/>
        <v>#DIV/0!</v>
      </c>
      <c r="AG13" s="361" t="e">
        <f t="shared" si="31"/>
        <v>#DIV/0!</v>
      </c>
      <c r="AH13" s="361" t="e">
        <f t="shared" si="32"/>
        <v>#DIV/0!</v>
      </c>
      <c r="AI13" s="361" t="e">
        <f t="shared" si="33"/>
        <v>#DIV/0!</v>
      </c>
      <c r="AJ13" s="361" t="e">
        <f t="shared" si="34"/>
        <v>#DIV/0!</v>
      </c>
      <c r="AK13" s="361" t="e">
        <f t="shared" si="35"/>
        <v>#DIV/0!</v>
      </c>
      <c r="AL13" s="361" t="e">
        <f t="shared" si="36"/>
        <v>#DIV/0!</v>
      </c>
      <c r="AM13" s="361" t="e">
        <f t="shared" si="37"/>
        <v>#DIV/0!</v>
      </c>
    </row>
    <row r="14" spans="1:41" x14ac:dyDescent="0.25">
      <c r="A14" s="316">
        <f t="shared" si="39"/>
        <v>16383.96875</v>
      </c>
      <c r="B14" s="316">
        <v>64</v>
      </c>
      <c r="C14" s="316">
        <f>AVERAGE(A67:A69)</f>
        <v>1048576</v>
      </c>
      <c r="D14" s="316">
        <f t="shared" si="40"/>
        <v>6291316</v>
      </c>
      <c r="F14" s="64" t="e">
        <f t="shared" ref="F14" si="317">AVERAGE(B67:B69)</f>
        <v>#DIV/0!</v>
      </c>
      <c r="G14" s="316" t="e">
        <f t="shared" ref="G14" si="318">AVERAGE(C67:C69)</f>
        <v>#DIV/0!</v>
      </c>
      <c r="H14" s="316" t="e">
        <f t="shared" ref="H14" si="319">AVERAGE(D67:D69)</f>
        <v>#DIV/0!</v>
      </c>
      <c r="I14" s="316" t="e">
        <f t="shared" ref="I14" si="320">AVERAGE(E67:E69)</f>
        <v>#DIV/0!</v>
      </c>
      <c r="J14" s="316" t="e">
        <f t="shared" ref="J14" si="321">AVERAGE(F67:F69)</f>
        <v>#DIV/0!</v>
      </c>
      <c r="K14" s="316">
        <f t="shared" ref="K14" si="322">AVERAGE(G67:G69)</f>
        <v>11.729900000000001</v>
      </c>
      <c r="L14" s="316" t="e">
        <f t="shared" ref="L14" si="323">AVERAGE(H67:H69)</f>
        <v>#DIV/0!</v>
      </c>
      <c r="M14" s="316" t="e">
        <f t="shared" ref="M14" si="324">AVERAGE(I67:I69)</f>
        <v>#DIV/0!</v>
      </c>
      <c r="N14" s="316" t="e">
        <f t="shared" ref="N14" si="325">AVERAGE(J67:J69)</f>
        <v>#DIV/0!</v>
      </c>
      <c r="O14" s="316">
        <f t="shared" ref="O14" si="326">AVERAGE(K67:K69)</f>
        <v>20.210033333333332</v>
      </c>
      <c r="P14" s="316" t="e">
        <f t="shared" ref="P14" si="327">AVERAGE(L67:L69)</f>
        <v>#DIV/0!</v>
      </c>
      <c r="Q14" s="316" t="e">
        <f t="shared" ref="Q14" si="328">AVERAGE(M67:M69)</f>
        <v>#DIV/0!</v>
      </c>
      <c r="R14" s="316" t="e">
        <f t="shared" ref="R14" si="329">AVERAGE(N67:N69)</f>
        <v>#DIV/0!</v>
      </c>
      <c r="S14" s="316" t="e">
        <f t="shared" ref="S14" si="330">AVERAGE(O67:O69)</f>
        <v>#DIV/0!</v>
      </c>
      <c r="T14" s="316" t="e">
        <f t="shared" ref="T14" si="331">AVERAGE(P67:P69)</f>
        <v>#DIV/0!</v>
      </c>
      <c r="U14" s="316" t="e">
        <f t="shared" ref="U14" si="332">AVERAGE(Q67:Q69)</f>
        <v>#DIV/0!</v>
      </c>
      <c r="V14" s="316" t="e">
        <f t="shared" ref="V14" si="333">AVERAGE(R67:R69)</f>
        <v>#DIV/0!</v>
      </c>
      <c r="W14" s="316" t="e">
        <f t="shared" ref="W14" si="334">AVERAGE(S67:S69)</f>
        <v>#DIV/0!</v>
      </c>
      <c r="X14" s="316" t="e">
        <f t="shared" ref="X14" si="335">AVERAGE(T67:T69)</f>
        <v>#DIV/0!</v>
      </c>
      <c r="Y14" s="316" t="e">
        <f t="shared" ref="Y14" si="336">AVERAGE(U67:U69)</f>
        <v>#DIV/0!</v>
      </c>
      <c r="Z14" s="316" t="e">
        <f t="shared" ref="Z14" si="337">AVERAGE(V67:V69)</f>
        <v>#DIV/0!</v>
      </c>
      <c r="AA14" s="316" t="e">
        <f t="shared" ref="AA14" si="338">AVERAGE(W67:W69)</f>
        <v>#DIV/0!</v>
      </c>
      <c r="AB14" s="361" t="e">
        <f t="shared" ref="AB14" si="339">AVERAGE(X67:X69)</f>
        <v>#DIV/0!</v>
      </c>
      <c r="AC14" s="361" t="e">
        <f t="shared" ref="AC14" si="340">AVERAGE(Y67:Y69)</f>
        <v>#DIV/0!</v>
      </c>
      <c r="AD14" s="361" t="e">
        <f t="shared" ref="AD14" si="341">AVERAGE(Z67:Z69)</f>
        <v>#DIV/0!</v>
      </c>
      <c r="AE14" s="361" t="e">
        <f t="shared" si="66"/>
        <v>#DIV/0!</v>
      </c>
      <c r="AF14" s="361" t="e">
        <f t="shared" si="30"/>
        <v>#DIV/0!</v>
      </c>
      <c r="AG14" s="361" t="e">
        <f t="shared" si="31"/>
        <v>#DIV/0!</v>
      </c>
      <c r="AH14" s="361" t="e">
        <f t="shared" si="32"/>
        <v>#DIV/0!</v>
      </c>
      <c r="AI14" s="361" t="e">
        <f t="shared" si="33"/>
        <v>#DIV/0!</v>
      </c>
      <c r="AJ14" s="361" t="e">
        <f t="shared" si="34"/>
        <v>#DIV/0!</v>
      </c>
      <c r="AK14" s="361" t="e">
        <f t="shared" si="35"/>
        <v>#DIV/0!</v>
      </c>
      <c r="AL14" s="361" t="e">
        <f t="shared" si="36"/>
        <v>#DIV/0!</v>
      </c>
      <c r="AM14" s="361" t="e">
        <f t="shared" si="37"/>
        <v>#DIV/0!</v>
      </c>
    </row>
    <row r="15" spans="1:41" x14ac:dyDescent="0.25">
      <c r="A15" s="316"/>
      <c r="B15" s="316"/>
      <c r="C15" s="316"/>
      <c r="D15" s="316"/>
      <c r="F15" s="64"/>
      <c r="G15" s="316"/>
      <c r="H15" s="316"/>
      <c r="I15" s="316"/>
      <c r="J15" s="316"/>
      <c r="K15" s="316"/>
      <c r="L15" s="316"/>
      <c r="M15" s="316"/>
      <c r="N15" s="316"/>
      <c r="O15" s="316"/>
      <c r="P15" s="316"/>
      <c r="Q15" s="316"/>
      <c r="R15" s="316"/>
      <c r="S15" s="316"/>
      <c r="T15" s="316"/>
      <c r="U15" s="316"/>
      <c r="V15" s="316"/>
      <c r="W15" s="316"/>
      <c r="X15" s="316"/>
      <c r="Y15" s="316"/>
      <c r="Z15" s="316"/>
      <c r="AA15" s="316"/>
      <c r="AB15" s="316"/>
      <c r="AE15" s="361" t="e">
        <f t="shared" si="66"/>
        <v>#DIV/0!</v>
      </c>
      <c r="AF15" s="361" t="e">
        <f t="shared" si="30"/>
        <v>#DIV/0!</v>
      </c>
      <c r="AG15" s="361" t="e">
        <f t="shared" si="31"/>
        <v>#DIV/0!</v>
      </c>
      <c r="AH15" s="361" t="e">
        <f t="shared" si="32"/>
        <v>#DIV/0!</v>
      </c>
      <c r="AI15" s="361" t="e">
        <f t="shared" si="33"/>
        <v>#DIV/0!</v>
      </c>
      <c r="AJ15" s="361" t="e">
        <f t="shared" si="34"/>
        <v>#DIV/0!</v>
      </c>
      <c r="AK15" s="361" t="e">
        <f t="shared" si="35"/>
        <v>#DIV/0!</v>
      </c>
      <c r="AL15" s="361" t="e">
        <f t="shared" si="36"/>
        <v>#DIV/0!</v>
      </c>
      <c r="AM15" s="361" t="e">
        <f t="shared" si="37"/>
        <v>#DIV/0!</v>
      </c>
    </row>
    <row r="16" spans="1:41" x14ac:dyDescent="0.25">
      <c r="A16" s="316"/>
      <c r="B16" s="316"/>
      <c r="C16" s="316"/>
      <c r="D16" s="316"/>
      <c r="F16" s="64"/>
      <c r="G16" s="316"/>
      <c r="H16" s="316"/>
      <c r="I16" s="316"/>
      <c r="J16" s="316"/>
      <c r="K16" s="316"/>
      <c r="L16" s="316"/>
      <c r="M16" s="316"/>
      <c r="N16" s="316"/>
      <c r="O16" s="316"/>
      <c r="P16" s="316"/>
      <c r="Q16" s="316"/>
      <c r="R16" s="316"/>
      <c r="S16" s="316"/>
      <c r="T16" s="316"/>
      <c r="U16" s="316"/>
      <c r="V16" s="316"/>
      <c r="W16" s="316"/>
      <c r="X16" s="316"/>
      <c r="Y16" s="316"/>
      <c r="Z16" s="316"/>
      <c r="AA16" s="316"/>
      <c r="AB16" s="316"/>
      <c r="AE16" s="361" t="e">
        <f t="shared" si="66"/>
        <v>#DIV/0!</v>
      </c>
      <c r="AF16" s="361" t="e">
        <f t="shared" si="30"/>
        <v>#DIV/0!</v>
      </c>
      <c r="AG16" s="361" t="e">
        <f t="shared" si="31"/>
        <v>#DIV/0!</v>
      </c>
      <c r="AH16" s="361" t="e">
        <f t="shared" si="32"/>
        <v>#DIV/0!</v>
      </c>
      <c r="AI16" s="361" t="e">
        <f t="shared" si="33"/>
        <v>#DIV/0!</v>
      </c>
      <c r="AJ16" s="361" t="e">
        <f t="shared" si="34"/>
        <v>#DIV/0!</v>
      </c>
      <c r="AK16" s="361" t="e">
        <f t="shared" si="35"/>
        <v>#DIV/0!</v>
      </c>
      <c r="AL16" s="361" t="e">
        <f t="shared" si="36"/>
        <v>#DIV/0!</v>
      </c>
      <c r="AM16" s="361" t="e">
        <f t="shared" si="37"/>
        <v>#DIV/0!</v>
      </c>
    </row>
    <row r="17" spans="1:39" x14ac:dyDescent="0.25">
      <c r="A17" s="316"/>
      <c r="B17" s="316"/>
      <c r="C17" s="316"/>
      <c r="D17" s="316"/>
      <c r="F17" s="64"/>
      <c r="G17" s="316"/>
      <c r="H17" s="316"/>
      <c r="I17" s="316"/>
      <c r="J17" s="316"/>
      <c r="K17" s="316"/>
      <c r="L17" s="316"/>
      <c r="M17" s="316"/>
      <c r="N17" s="316"/>
      <c r="O17" s="316"/>
      <c r="P17" s="316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>
        <v>258</v>
      </c>
      <c r="AB17" s="316">
        <v>7.3958866666666654E-5</v>
      </c>
      <c r="AE17" s="361" t="e">
        <f t="shared" si="66"/>
        <v>#DIV/0!</v>
      </c>
      <c r="AF17" s="361" t="e">
        <f t="shared" si="30"/>
        <v>#DIV/0!</v>
      </c>
      <c r="AG17" s="361" t="e">
        <f t="shared" si="31"/>
        <v>#DIV/0!</v>
      </c>
      <c r="AH17" s="361" t="e">
        <f t="shared" si="32"/>
        <v>#DIV/0!</v>
      </c>
      <c r="AI17" s="361" t="e">
        <f t="shared" si="33"/>
        <v>#DIV/0!</v>
      </c>
      <c r="AJ17" s="361" t="e">
        <f t="shared" si="34"/>
        <v>#DIV/0!</v>
      </c>
      <c r="AK17" s="361" t="e">
        <f t="shared" si="35"/>
        <v>#DIV/0!</v>
      </c>
      <c r="AL17" s="361" t="e">
        <f t="shared" si="36"/>
        <v>#DIV/0!</v>
      </c>
      <c r="AM17" s="361" t="e">
        <f t="shared" si="37"/>
        <v>#DIV/0!</v>
      </c>
    </row>
    <row r="18" spans="1:39" x14ac:dyDescent="0.25">
      <c r="A18" s="316"/>
      <c r="B18" s="316"/>
      <c r="C18" s="316"/>
      <c r="D18" s="316"/>
      <c r="F18" s="64"/>
      <c r="G18" s="316"/>
      <c r="H18" s="316"/>
      <c r="I18" s="316"/>
      <c r="J18" s="316"/>
      <c r="K18" s="316"/>
      <c r="L18" s="316"/>
      <c r="M18" s="316"/>
      <c r="N18" s="316"/>
      <c r="O18" s="316"/>
      <c r="P18" s="316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>
        <v>514</v>
      </c>
      <c r="AB18" s="316">
        <v>3.9244833333333331E-4</v>
      </c>
      <c r="AE18" s="361" t="e">
        <f t="shared" si="66"/>
        <v>#DIV/0!</v>
      </c>
      <c r="AF18" s="361" t="e">
        <f t="shared" si="30"/>
        <v>#DIV/0!</v>
      </c>
      <c r="AG18" s="361" t="e">
        <f t="shared" si="31"/>
        <v>#DIV/0!</v>
      </c>
      <c r="AH18" s="361" t="e">
        <f t="shared" si="32"/>
        <v>#DIV/0!</v>
      </c>
      <c r="AI18" s="361" t="e">
        <f t="shared" si="33"/>
        <v>#DIV/0!</v>
      </c>
      <c r="AJ18" s="361" t="e">
        <f t="shared" si="34"/>
        <v>#DIV/0!</v>
      </c>
      <c r="AK18" s="361" t="e">
        <f t="shared" si="35"/>
        <v>#DIV/0!</v>
      </c>
      <c r="AL18" s="361" t="e">
        <f t="shared" si="36"/>
        <v>#DIV/0!</v>
      </c>
      <c r="AM18" s="361" t="e">
        <f t="shared" si="37"/>
        <v>#DIV/0!</v>
      </c>
    </row>
    <row r="19" spans="1:39" x14ac:dyDescent="0.25">
      <c r="C19" s="64"/>
      <c r="AA19">
        <v>1026</v>
      </c>
      <c r="AB19">
        <v>2.0828400000000003E-3</v>
      </c>
    </row>
    <row r="20" spans="1:39" x14ac:dyDescent="0.25">
      <c r="C20" s="64"/>
      <c r="AA20">
        <v>2050</v>
      </c>
      <c r="AB20">
        <v>7.4316433333333322E-3</v>
      </c>
    </row>
    <row r="21" spans="1:39" x14ac:dyDescent="0.25">
      <c r="C21" s="64"/>
      <c r="AA21">
        <v>4098</v>
      </c>
      <c r="AB21">
        <v>2.9842300000000002E-2</v>
      </c>
    </row>
    <row r="22" spans="1:39" x14ac:dyDescent="0.25">
      <c r="A22" s="240" t="s">
        <v>54</v>
      </c>
      <c r="C22" s="64"/>
      <c r="AA22">
        <v>8194</v>
      </c>
      <c r="AB22">
        <v>0.11058800000000001</v>
      </c>
    </row>
    <row r="23" spans="1:39" x14ac:dyDescent="0.25">
      <c r="A23" s="240" t="s">
        <v>55</v>
      </c>
      <c r="C23" s="64"/>
      <c r="AA23">
        <v>16386</v>
      </c>
      <c r="AB23">
        <v>0.25828066666666666</v>
      </c>
    </row>
    <row r="24" spans="1:39" x14ac:dyDescent="0.25">
      <c r="A24" s="240" t="s">
        <v>56</v>
      </c>
      <c r="C24" s="64"/>
      <c r="AA24">
        <v>32770</v>
      </c>
      <c r="AB24">
        <v>1.5200133333333332</v>
      </c>
    </row>
    <row r="25" spans="1:39" x14ac:dyDescent="0.25">
      <c r="A25" s="240" t="s">
        <v>57</v>
      </c>
      <c r="C25" s="64"/>
      <c r="AA25">
        <v>65538</v>
      </c>
      <c r="AB25">
        <v>10.586633333333333</v>
      </c>
    </row>
    <row r="26" spans="1:39" x14ac:dyDescent="0.25">
      <c r="A26" s="64"/>
      <c r="AA26">
        <v>131074</v>
      </c>
      <c r="AB26">
        <v>41.0456</v>
      </c>
    </row>
    <row r="27" spans="1:39" x14ac:dyDescent="0.25">
      <c r="A27" s="64"/>
      <c r="AA27">
        <v>262146</v>
      </c>
      <c r="AB27">
        <v>136.53233333333336</v>
      </c>
    </row>
    <row r="28" spans="1:39" x14ac:dyDescent="0.25">
      <c r="A28" s="64"/>
      <c r="AA28">
        <v>524290</v>
      </c>
    </row>
    <row r="29" spans="1:39" x14ac:dyDescent="0.25">
      <c r="A29" s="64"/>
      <c r="AA29">
        <v>1048576</v>
      </c>
    </row>
    <row r="30" spans="1:39" x14ac:dyDescent="0.25">
      <c r="A30" s="64" t="s">
        <v>0</v>
      </c>
      <c r="B30" s="361" t="s">
        <v>1</v>
      </c>
      <c r="C30" s="361" t="s">
        <v>2</v>
      </c>
      <c r="D30" s="361" t="s">
        <v>58</v>
      </c>
      <c r="E30" s="361" t="s">
        <v>59</v>
      </c>
      <c r="F30" s="361" t="s">
        <v>60</v>
      </c>
      <c r="G30" s="361" t="s">
        <v>52</v>
      </c>
      <c r="H30" s="361" t="s">
        <v>61</v>
      </c>
      <c r="I30" s="361" t="s">
        <v>62</v>
      </c>
      <c r="J30" s="361" t="s">
        <v>63</v>
      </c>
      <c r="K30" s="361" t="s">
        <v>53</v>
      </c>
      <c r="L30" s="361" t="s">
        <v>9</v>
      </c>
      <c r="M30" s="361" t="s">
        <v>64</v>
      </c>
      <c r="N30" s="361" t="s">
        <v>65</v>
      </c>
      <c r="O30" s="361" t="s">
        <v>67</v>
      </c>
      <c r="P30" s="361" t="s">
        <v>66</v>
      </c>
      <c r="Q30" s="361" t="s">
        <v>68</v>
      </c>
      <c r="R30" s="361" t="s">
        <v>51</v>
      </c>
      <c r="S30" s="361" t="s">
        <v>69</v>
      </c>
      <c r="T30" s="361" t="s">
        <v>70</v>
      </c>
      <c r="U30" s="361" t="s">
        <v>71</v>
      </c>
      <c r="V30" s="361" t="s">
        <v>72</v>
      </c>
      <c r="W30" s="361" t="s">
        <v>18</v>
      </c>
      <c r="X30" s="361" t="s">
        <v>79</v>
      </c>
      <c r="Y30" s="361" t="s">
        <v>80</v>
      </c>
      <c r="Z30" s="361" t="s">
        <v>81</v>
      </c>
    </row>
    <row r="31" spans="1:39" x14ac:dyDescent="0.25">
      <c r="A31" s="86">
        <v>258</v>
      </c>
      <c r="B31" s="339">
        <v>4.1030499999999996E-3</v>
      </c>
      <c r="C31" s="332">
        <v>7.6290899999999998E-5</v>
      </c>
      <c r="D31" s="327">
        <v>1.3292600000000001E-4</v>
      </c>
      <c r="E31" s="330">
        <v>1.30627E-3</v>
      </c>
      <c r="F31" s="328">
        <v>1.1626899999999999E-4</v>
      </c>
      <c r="G31" s="332">
        <v>8.6618699999999998E-5</v>
      </c>
      <c r="H31" s="334">
        <v>7.7856900000000001E-4</v>
      </c>
      <c r="I31" s="337">
        <v>3.1189400000000002E-3</v>
      </c>
      <c r="J31" s="335">
        <v>5.0438800000000004E-4</v>
      </c>
      <c r="K31" s="336">
        <v>5.2404299999999997E-4</v>
      </c>
      <c r="L31" s="322">
        <v>0.387073</v>
      </c>
      <c r="M31" s="88"/>
      <c r="N31" s="340">
        <v>0.40098899999999998</v>
      </c>
      <c r="O31" s="323">
        <v>1.2503099999999999E-3</v>
      </c>
      <c r="P31" s="319">
        <v>2.0385400000000001E-3</v>
      </c>
      <c r="Q31" s="318">
        <v>3.8118900000000001E-3</v>
      </c>
      <c r="R31" s="325">
        <v>1.2879499999999999E-3</v>
      </c>
      <c r="S31" s="324">
        <v>1.9422599999999999E-3</v>
      </c>
      <c r="T31" s="321">
        <v>4.6807400000000001E-3</v>
      </c>
      <c r="U31" s="320">
        <v>5.6272199999999996E-3</v>
      </c>
      <c r="V31" s="326">
        <v>2.2121100000000002E-3</v>
      </c>
      <c r="W31" s="338">
        <v>4.5805499999999999E-2</v>
      </c>
      <c r="X31" s="361">
        <v>0.192216</v>
      </c>
      <c r="Y31" s="361">
        <v>7.3726099999999999E-3</v>
      </c>
      <c r="Z31" s="361">
        <v>2.2077899999999998E-3</v>
      </c>
    </row>
    <row r="32" spans="1:39" x14ac:dyDescent="0.25">
      <c r="A32" s="86">
        <v>258</v>
      </c>
      <c r="B32" s="339">
        <v>4.7670100000000003E-3</v>
      </c>
      <c r="C32" s="332">
        <v>7.3958899999999994E-5</v>
      </c>
      <c r="D32" s="327">
        <v>1.20266E-4</v>
      </c>
      <c r="E32" s="330">
        <v>1.28728E-3</v>
      </c>
      <c r="F32" s="329">
        <v>9.2948299999999999E-5</v>
      </c>
      <c r="G32" s="332">
        <v>7.26265E-5</v>
      </c>
      <c r="H32" s="334">
        <v>7.1193899999999997E-4</v>
      </c>
      <c r="I32" s="337">
        <v>3.0116700000000001E-3</v>
      </c>
      <c r="J32" s="335">
        <v>4.2576400000000003E-4</v>
      </c>
      <c r="K32" s="336">
        <v>4.4808499999999998E-4</v>
      </c>
      <c r="L32" s="322">
        <v>0.39094400000000001</v>
      </c>
      <c r="M32" s="88"/>
      <c r="N32" s="340">
        <v>0.39095299999999999</v>
      </c>
      <c r="O32" s="323">
        <v>1.13371E-3</v>
      </c>
      <c r="P32" s="319">
        <v>1.9129399999999999E-3</v>
      </c>
      <c r="Q32" s="318">
        <v>3.7932299999999999E-3</v>
      </c>
      <c r="R32" s="325">
        <v>1.1596899999999999E-3</v>
      </c>
      <c r="S32" s="324">
        <v>1.85831E-3</v>
      </c>
      <c r="T32" s="321">
        <v>4.4975099999999997E-3</v>
      </c>
      <c r="U32" s="320">
        <v>5.4120100000000001E-3</v>
      </c>
      <c r="V32" s="326">
        <v>1.8143300000000001E-3</v>
      </c>
      <c r="W32" s="338">
        <v>4.5478699999999997E-2</v>
      </c>
      <c r="X32" s="361">
        <v>0.19098699999999999</v>
      </c>
      <c r="Y32" s="361">
        <v>7.2550100000000001E-3</v>
      </c>
      <c r="Z32" s="361">
        <v>1.87963E-3</v>
      </c>
    </row>
    <row r="33" spans="1:26" x14ac:dyDescent="0.25">
      <c r="A33" s="86">
        <v>258</v>
      </c>
      <c r="B33" s="339">
        <v>4.8043299999999999E-3</v>
      </c>
      <c r="C33" s="332">
        <v>7.1626799999999997E-5</v>
      </c>
      <c r="D33" s="327">
        <v>1.2426399999999999E-4</v>
      </c>
      <c r="E33" s="330">
        <v>1.26263E-3</v>
      </c>
      <c r="F33" s="329">
        <v>8.8617399999999996E-5</v>
      </c>
      <c r="G33" s="332">
        <v>7.5624799999999995E-5</v>
      </c>
      <c r="H33" s="334">
        <v>1.3988900000000001E-3</v>
      </c>
      <c r="I33" s="337">
        <v>3.0259900000000001E-3</v>
      </c>
      <c r="J33" s="335">
        <v>4.2976199999999998E-4</v>
      </c>
      <c r="K33" s="336">
        <v>4.4642E-4</v>
      </c>
      <c r="L33" s="322">
        <v>0.38894099999999998</v>
      </c>
      <c r="M33" s="88"/>
      <c r="N33" s="340">
        <v>0.391065</v>
      </c>
      <c r="O33" s="323">
        <v>1.0900599999999999E-3</v>
      </c>
      <c r="P33" s="319">
        <v>1.95192E-3</v>
      </c>
      <c r="Q33" s="318">
        <v>3.70828E-3</v>
      </c>
      <c r="R33" s="325">
        <v>1.1050599999999999E-3</v>
      </c>
      <c r="S33" s="324">
        <v>1.8140000000000001E-3</v>
      </c>
      <c r="T33" s="321">
        <v>4.5531499999999997E-3</v>
      </c>
      <c r="U33" s="320">
        <v>5.37069E-3</v>
      </c>
      <c r="V33" s="326">
        <v>1.8429799999999999E-3</v>
      </c>
      <c r="W33" s="338">
        <v>4.5474399999999998E-2</v>
      </c>
      <c r="X33" s="361">
        <v>0.19158700000000001</v>
      </c>
      <c r="Y33" s="361">
        <v>7.2436799999999997E-3</v>
      </c>
      <c r="Z33" s="361">
        <v>1.86564E-3</v>
      </c>
    </row>
    <row r="34" spans="1:26" x14ac:dyDescent="0.25">
      <c r="A34" s="86">
        <v>514</v>
      </c>
      <c r="B34" s="339">
        <v>2.3507299999999998E-2</v>
      </c>
      <c r="C34" s="361">
        <v>3.9478000000000001E-4</v>
      </c>
      <c r="D34" s="327">
        <v>8.2187600000000003E-3</v>
      </c>
      <c r="E34" s="330">
        <v>9.9647899999999994E-3</v>
      </c>
      <c r="F34" s="328">
        <v>5.06052E-4</v>
      </c>
      <c r="G34" s="331">
        <v>3.6613100000000001E-4</v>
      </c>
      <c r="H34" s="334">
        <v>5.7088100000000003E-2</v>
      </c>
      <c r="I34" s="337">
        <v>1.67251E-2</v>
      </c>
      <c r="J34" s="335">
        <v>1.89795E-3</v>
      </c>
      <c r="K34" s="336">
        <v>1.64609E-3</v>
      </c>
      <c r="L34" s="322">
        <v>1.68069</v>
      </c>
      <c r="M34" s="88"/>
      <c r="N34" s="340">
        <v>1.7037599999999999</v>
      </c>
      <c r="O34" s="323">
        <v>1.6884699999999999E-2</v>
      </c>
      <c r="P34" s="319">
        <v>9.2848600000000007E-3</v>
      </c>
      <c r="Q34" s="318">
        <v>1.29245E-2</v>
      </c>
      <c r="R34" s="325">
        <v>3.4650800000000002E-3</v>
      </c>
      <c r="S34" s="324">
        <v>4.4931499999999999E-2</v>
      </c>
      <c r="T34" s="321">
        <v>2.4480100000000001E-2</v>
      </c>
      <c r="U34" s="320">
        <v>3.0073699999999998E-2</v>
      </c>
      <c r="V34" s="326">
        <v>6.3937999999999998E-3</v>
      </c>
      <c r="W34" s="338">
        <v>0.116949</v>
      </c>
      <c r="X34" s="361">
        <v>0.77282899999999999</v>
      </c>
      <c r="Y34" s="361">
        <v>2.45948E-2</v>
      </c>
      <c r="Z34" s="361">
        <v>6.8792200000000001E-3</v>
      </c>
    </row>
    <row r="35" spans="1:26" x14ac:dyDescent="0.25">
      <c r="A35" s="86">
        <v>514</v>
      </c>
      <c r="B35" s="339">
        <v>1.88538E-2</v>
      </c>
      <c r="C35" s="361">
        <v>3.9311499999999998E-4</v>
      </c>
      <c r="D35" s="327">
        <v>8.1574600000000001E-3</v>
      </c>
      <c r="E35" s="330">
        <v>8.5112599999999997E-3</v>
      </c>
      <c r="F35" s="328">
        <v>4.9405800000000002E-4</v>
      </c>
      <c r="G35" s="331">
        <v>3.5680299999999999E-4</v>
      </c>
      <c r="H35" s="334">
        <v>4.1765900000000002E-2</v>
      </c>
      <c r="I35" s="337">
        <v>1.67717E-2</v>
      </c>
      <c r="J35" s="335">
        <v>1.7600300000000001E-3</v>
      </c>
      <c r="K35" s="336">
        <v>1.5054999999999999E-3</v>
      </c>
      <c r="L35" s="322">
        <v>1.6912100000000001</v>
      </c>
      <c r="M35" s="88"/>
      <c r="N35" s="340">
        <v>1.71801</v>
      </c>
      <c r="O35" s="323">
        <v>1.6715399999999998E-2</v>
      </c>
      <c r="P35" s="319">
        <v>9.0686499999999993E-3</v>
      </c>
      <c r="Q35" s="318">
        <v>1.2785899999999999E-2</v>
      </c>
      <c r="R35" s="325">
        <v>3.2558700000000001E-3</v>
      </c>
      <c r="S35" s="324">
        <v>4.4400799999999997E-2</v>
      </c>
      <c r="T35" s="321">
        <v>2.45224E-2</v>
      </c>
      <c r="U35" s="320">
        <v>2.97329E-2</v>
      </c>
      <c r="V35" s="326">
        <v>6.2718599999999998E-3</v>
      </c>
      <c r="W35" s="338">
        <v>0.116657</v>
      </c>
      <c r="X35" s="361">
        <v>0.778003</v>
      </c>
      <c r="Y35" s="361">
        <v>2.4533200000000002E-2</v>
      </c>
      <c r="Z35" s="361">
        <v>6.8778800000000003E-3</v>
      </c>
    </row>
    <row r="36" spans="1:26" x14ac:dyDescent="0.25">
      <c r="A36" s="86">
        <v>514</v>
      </c>
      <c r="B36" s="339">
        <v>1.2802900000000001E-2</v>
      </c>
      <c r="C36" s="361">
        <v>3.8945000000000001E-4</v>
      </c>
      <c r="D36" s="327">
        <v>8.1807800000000003E-3</v>
      </c>
      <c r="E36" s="330">
        <v>8.4866100000000003E-3</v>
      </c>
      <c r="F36" s="328">
        <v>5.0138799999999996E-4</v>
      </c>
      <c r="G36" s="331">
        <v>3.69129E-4</v>
      </c>
      <c r="H36" s="334">
        <v>4.1539300000000001E-2</v>
      </c>
      <c r="I36" s="337">
        <v>1.6911300000000001E-2</v>
      </c>
      <c r="J36" s="335">
        <v>1.76502E-3</v>
      </c>
      <c r="K36" s="336">
        <v>1.5138300000000001E-3</v>
      </c>
      <c r="L36" s="322">
        <v>1.6920599999999999</v>
      </c>
      <c r="M36" s="88"/>
      <c r="N36" s="340">
        <v>1.7163999999999999</v>
      </c>
      <c r="O36" s="323">
        <v>1.6392899999999998E-2</v>
      </c>
      <c r="P36" s="319">
        <v>8.9193999999999992E-3</v>
      </c>
      <c r="Q36" s="318">
        <v>1.28915E-2</v>
      </c>
      <c r="R36" s="325">
        <v>3.2502E-3</v>
      </c>
      <c r="S36" s="324">
        <v>4.42339E-2</v>
      </c>
      <c r="T36" s="321">
        <v>2.43758E-2</v>
      </c>
      <c r="U36" s="320">
        <v>2.9773899999999999E-2</v>
      </c>
      <c r="V36" s="326">
        <v>6.2575399999999998E-3</v>
      </c>
      <c r="W36" s="338">
        <v>0.115555</v>
      </c>
      <c r="X36" s="361">
        <v>0.77717099999999995</v>
      </c>
      <c r="Y36" s="361">
        <v>2.4594100000000001E-2</v>
      </c>
      <c r="Z36" s="361">
        <v>6.85456E-3</v>
      </c>
    </row>
    <row r="37" spans="1:26" x14ac:dyDescent="0.25">
      <c r="A37" s="86">
        <v>1026</v>
      </c>
      <c r="B37" s="339">
        <v>6.4299899999999993E-2</v>
      </c>
      <c r="C37" s="361">
        <v>2.0618500000000001E-3</v>
      </c>
      <c r="D37" s="327">
        <v>7.1620199999999998E-3</v>
      </c>
      <c r="E37" s="330">
        <v>3.4986499999999997E-2</v>
      </c>
      <c r="F37" s="328">
        <v>1.88462E-3</v>
      </c>
      <c r="G37" s="331">
        <v>1.0234300000000001E-3</v>
      </c>
      <c r="H37" s="334">
        <v>3.7379000000000003E-2</v>
      </c>
      <c r="I37" s="337">
        <v>6.0674100000000002E-2</v>
      </c>
      <c r="J37" s="335">
        <v>5.1254999999999998E-3</v>
      </c>
      <c r="K37" s="336">
        <v>4.2459799999999999E-3</v>
      </c>
      <c r="L37" s="322">
        <v>5.8798399999999997</v>
      </c>
      <c r="M37" s="88"/>
      <c r="N37" s="340">
        <v>5.94686</v>
      </c>
      <c r="O37" s="323">
        <v>1.6913600000000001E-2</v>
      </c>
      <c r="P37" s="319">
        <v>3.8733900000000002E-2</v>
      </c>
      <c r="Q37" s="318">
        <v>5.2199099999999998E-2</v>
      </c>
      <c r="R37" s="325">
        <v>9.5443899999999998E-3</v>
      </c>
      <c r="S37" s="324">
        <v>3.9863299999999997E-2</v>
      </c>
      <c r="T37" s="321">
        <v>0.105432</v>
      </c>
      <c r="U37" s="320">
        <v>0.115924</v>
      </c>
      <c r="V37" s="326">
        <v>1.8693299999999999E-2</v>
      </c>
      <c r="W37" s="338">
        <v>0.335897</v>
      </c>
      <c r="X37" s="361">
        <v>3.05315</v>
      </c>
      <c r="Y37" s="361">
        <v>6.56442E-2</v>
      </c>
      <c r="Z37" s="361">
        <v>4.22371E-2</v>
      </c>
    </row>
    <row r="38" spans="1:26" x14ac:dyDescent="0.25">
      <c r="A38" s="86">
        <v>1026</v>
      </c>
      <c r="B38" s="339">
        <v>6.3515000000000002E-2</v>
      </c>
      <c r="C38" s="361">
        <v>2.11882E-3</v>
      </c>
      <c r="D38" s="327">
        <v>7.1340300000000004E-3</v>
      </c>
      <c r="E38" s="330">
        <v>3.4991500000000002E-2</v>
      </c>
      <c r="F38" s="328">
        <v>1.87995E-3</v>
      </c>
      <c r="G38" s="331">
        <v>1.0141099999999999E-3</v>
      </c>
      <c r="H38" s="334">
        <v>3.67303E-2</v>
      </c>
      <c r="I38" s="337">
        <v>6.0308599999999997E-2</v>
      </c>
      <c r="J38" s="335">
        <v>4.8483199999999997E-3</v>
      </c>
      <c r="K38" s="336">
        <v>3.9677999999999996E-3</v>
      </c>
      <c r="L38" s="322">
        <v>5.9320899999999996</v>
      </c>
      <c r="M38" s="88"/>
      <c r="N38" s="340">
        <v>5.9928900000000001</v>
      </c>
      <c r="O38" s="323">
        <v>1.65072E-2</v>
      </c>
      <c r="P38" s="319">
        <v>3.7477900000000001E-2</v>
      </c>
      <c r="Q38" s="318">
        <v>5.1335899999999997E-2</v>
      </c>
      <c r="R38" s="325">
        <v>9.0813100000000004E-3</v>
      </c>
      <c r="S38" s="324">
        <v>3.95678E-2</v>
      </c>
      <c r="T38" s="321">
        <v>0.104963</v>
      </c>
      <c r="U38" s="320">
        <v>0.115803</v>
      </c>
      <c r="V38" s="326">
        <v>1.7176799999999999E-2</v>
      </c>
      <c r="W38" s="338">
        <v>0.33378099999999999</v>
      </c>
      <c r="X38" s="361">
        <v>3.05809</v>
      </c>
      <c r="Y38" s="361">
        <v>6.5341399999999994E-2</v>
      </c>
      <c r="Z38" s="361">
        <v>4.2446299999999999E-2</v>
      </c>
    </row>
    <row r="39" spans="1:26" x14ac:dyDescent="0.25">
      <c r="A39" s="86">
        <v>1026</v>
      </c>
      <c r="B39" s="339">
        <v>6.3672900000000004E-2</v>
      </c>
      <c r="C39" s="361">
        <v>2.06785E-3</v>
      </c>
      <c r="D39" s="327">
        <v>7.1190400000000001E-3</v>
      </c>
      <c r="E39" s="330">
        <v>3.4898899999999997E-2</v>
      </c>
      <c r="F39" s="328">
        <v>1.8809499999999999E-3</v>
      </c>
      <c r="G39" s="331">
        <v>1.0597499999999999E-3</v>
      </c>
      <c r="H39" s="334">
        <v>3.69745E-2</v>
      </c>
      <c r="I39" s="337">
        <v>5.9987800000000001E-2</v>
      </c>
      <c r="J39" s="335">
        <v>4.9525899999999998E-3</v>
      </c>
      <c r="K39" s="336">
        <v>3.9651399999999998E-3</v>
      </c>
      <c r="L39" s="322">
        <v>5.9377199999999997</v>
      </c>
      <c r="M39" s="88"/>
      <c r="N39" s="340">
        <v>6.0015000000000001</v>
      </c>
      <c r="O39" s="323">
        <v>1.64113E-2</v>
      </c>
      <c r="P39" s="319">
        <v>3.7331999999999997E-2</v>
      </c>
      <c r="Q39" s="318">
        <v>5.1187000000000003E-2</v>
      </c>
      <c r="R39" s="325">
        <v>8.9670400000000008E-3</v>
      </c>
      <c r="S39" s="324">
        <v>3.9516500000000003E-2</v>
      </c>
      <c r="T39" s="321">
        <v>0.10438</v>
      </c>
      <c r="U39" s="320">
        <v>0.115111</v>
      </c>
      <c r="V39" s="326">
        <v>1.73934E-2</v>
      </c>
      <c r="W39" s="338">
        <v>0.33647199999999999</v>
      </c>
      <c r="X39" s="361">
        <v>3.0595699999999999</v>
      </c>
      <c r="Y39" s="361">
        <v>6.5260799999999994E-2</v>
      </c>
      <c r="Z39" s="361">
        <v>4.2260100000000002E-2</v>
      </c>
    </row>
    <row r="40" spans="1:26" x14ac:dyDescent="0.25">
      <c r="A40" s="86">
        <v>2050</v>
      </c>
      <c r="B40" s="339">
        <v>0.27957500000000002</v>
      </c>
      <c r="C40" s="361">
        <v>7.0070999999999996E-3</v>
      </c>
      <c r="D40" s="327">
        <v>1.7650800000000001E-2</v>
      </c>
      <c r="E40" s="330">
        <v>0.13838</v>
      </c>
      <c r="F40" s="328">
        <v>4.5577999999999999E-3</v>
      </c>
      <c r="G40" s="331">
        <v>2.25209E-3</v>
      </c>
      <c r="H40" s="334">
        <v>8.3394899999999994E-2</v>
      </c>
      <c r="I40" s="337">
        <v>0.194441</v>
      </c>
      <c r="J40" s="335">
        <v>1.7247499999999999E-2</v>
      </c>
      <c r="K40" s="336">
        <v>1.0264000000000001E-2</v>
      </c>
      <c r="L40" s="322">
        <v>129.822</v>
      </c>
      <c r="M40" s="88"/>
      <c r="N40" s="340">
        <v>84.830200000000005</v>
      </c>
      <c r="O40" s="323">
        <v>4.5545099999999998E-2</v>
      </c>
      <c r="P40" s="319">
        <v>0.14116300000000001</v>
      </c>
      <c r="Q40" s="318">
        <v>0.16498699999999999</v>
      </c>
      <c r="R40" s="325">
        <v>2.3001600000000001E-2</v>
      </c>
      <c r="S40" s="324">
        <v>0.101581</v>
      </c>
      <c r="T40" s="321">
        <v>0.42461599999999999</v>
      </c>
      <c r="U40" s="320">
        <v>0.42836099999999999</v>
      </c>
      <c r="V40" s="326">
        <v>4.6457999999999999E-2</v>
      </c>
      <c r="W40" s="338">
        <v>0.90803599999999995</v>
      </c>
      <c r="X40" s="361">
        <v>12.142799999999999</v>
      </c>
      <c r="Y40" s="361">
        <v>0.149954</v>
      </c>
      <c r="Z40" s="361">
        <v>0.14791099999999999</v>
      </c>
    </row>
    <row r="41" spans="1:26" x14ac:dyDescent="0.25">
      <c r="A41" s="86">
        <v>2050</v>
      </c>
      <c r="B41" s="339">
        <v>0.28185199999999999</v>
      </c>
      <c r="C41" s="361">
        <v>7.6837299999999997E-3</v>
      </c>
      <c r="D41" s="327">
        <v>1.7160100000000001E-2</v>
      </c>
      <c r="E41" s="330">
        <v>0.13958499999999999</v>
      </c>
      <c r="F41" s="328">
        <v>4.52215E-3</v>
      </c>
      <c r="G41" s="331">
        <v>2.2507500000000001E-3</v>
      </c>
      <c r="H41" s="334">
        <v>8.3072400000000005E-2</v>
      </c>
      <c r="I41" s="337">
        <v>0.194633</v>
      </c>
      <c r="J41" s="335">
        <v>1.6556499999999998E-2</v>
      </c>
      <c r="K41" s="336">
        <v>9.8522200000000001E-3</v>
      </c>
      <c r="L41" s="322">
        <v>145.71600000000001</v>
      </c>
      <c r="M41" s="88"/>
      <c r="N41" s="340">
        <v>90.796599999999998</v>
      </c>
      <c r="O41" s="323">
        <v>4.4692900000000001E-2</v>
      </c>
      <c r="P41" s="319">
        <v>0.14100099999999999</v>
      </c>
      <c r="Q41" s="318">
        <v>0.16418099999999999</v>
      </c>
      <c r="R41" s="325">
        <v>2.25892E-2</v>
      </c>
      <c r="S41" s="324">
        <v>0.10052800000000001</v>
      </c>
      <c r="T41" s="321">
        <v>0.41972900000000002</v>
      </c>
      <c r="U41" s="320">
        <v>0.42657499999999998</v>
      </c>
      <c r="V41" s="326">
        <v>4.5185000000000003E-2</v>
      </c>
      <c r="W41" s="338">
        <v>0.91025299999999998</v>
      </c>
      <c r="X41" s="361">
        <v>12.127700000000001</v>
      </c>
      <c r="Y41" s="361">
        <v>0.14999799999999999</v>
      </c>
      <c r="Z41" s="361">
        <v>0.148004</v>
      </c>
    </row>
    <row r="42" spans="1:26" x14ac:dyDescent="0.25">
      <c r="A42" s="86">
        <v>2050</v>
      </c>
      <c r="B42" s="339">
        <v>0.28052500000000002</v>
      </c>
      <c r="C42" s="361">
        <v>7.6040999999999999E-3</v>
      </c>
      <c r="D42" s="327">
        <v>1.7010899999999999E-2</v>
      </c>
      <c r="E42" s="330">
        <v>0.138456</v>
      </c>
      <c r="F42" s="328">
        <v>4.5554699999999998E-3</v>
      </c>
      <c r="G42" s="331">
        <v>2.2500900000000002E-3</v>
      </c>
      <c r="H42" s="334">
        <v>8.2369399999999995E-2</v>
      </c>
      <c r="I42" s="337">
        <v>0.19417599999999999</v>
      </c>
      <c r="J42" s="335">
        <v>1.6333299999999999E-2</v>
      </c>
      <c r="K42" s="336">
        <v>9.6976300000000005E-3</v>
      </c>
      <c r="L42" s="322">
        <v>124.845</v>
      </c>
      <c r="M42" s="88"/>
      <c r="N42" s="340">
        <v>73.712100000000007</v>
      </c>
      <c r="O42" s="323">
        <v>4.4689899999999998E-2</v>
      </c>
      <c r="P42" s="319">
        <v>0.14125799999999999</v>
      </c>
      <c r="Q42" s="318">
        <v>0.164657</v>
      </c>
      <c r="R42" s="325">
        <v>2.2164099999999999E-2</v>
      </c>
      <c r="S42" s="324">
        <v>0.10041700000000001</v>
      </c>
      <c r="T42" s="321">
        <v>0.42243799999999998</v>
      </c>
      <c r="U42" s="320">
        <v>0.42759399999999997</v>
      </c>
      <c r="V42" s="326">
        <v>4.5451199999999997E-2</v>
      </c>
      <c r="W42" s="338">
        <v>0.90938200000000002</v>
      </c>
      <c r="X42" s="361">
        <v>12.127599999999999</v>
      </c>
      <c r="Y42" s="361">
        <v>0.15084700000000001</v>
      </c>
      <c r="Z42" s="361">
        <v>0.14804500000000001</v>
      </c>
    </row>
    <row r="43" spans="1:26" x14ac:dyDescent="0.25">
      <c r="A43" s="86">
        <v>4098</v>
      </c>
      <c r="B43" s="339">
        <v>1.18201</v>
      </c>
      <c r="C43" s="361">
        <v>3.0002000000000001E-2</v>
      </c>
      <c r="D43" s="327">
        <v>1.0632999999999999</v>
      </c>
      <c r="E43" s="330">
        <v>0.581063</v>
      </c>
      <c r="F43" s="328">
        <v>1.54714E-2</v>
      </c>
      <c r="G43" s="331">
        <v>7.1650400000000001E-3</v>
      </c>
      <c r="H43" s="334">
        <v>4.9085099999999997</v>
      </c>
      <c r="I43" s="337">
        <v>0.70784800000000003</v>
      </c>
      <c r="J43" s="335">
        <v>3.7659199999999997E-2</v>
      </c>
      <c r="K43" s="336">
        <v>2.4729999999999999E-2</v>
      </c>
      <c r="M43" s="88"/>
      <c r="N43" s="94"/>
      <c r="O43" s="323">
        <v>3.1596199999999999</v>
      </c>
      <c r="P43" s="319">
        <v>0.56152899999999994</v>
      </c>
      <c r="Q43" s="318">
        <v>0.55406299999999997</v>
      </c>
      <c r="R43" s="325">
        <v>9.5351900000000003E-2</v>
      </c>
      <c r="S43" s="324">
        <v>8.0630400000000009</v>
      </c>
      <c r="T43" s="321">
        <v>1.81711</v>
      </c>
      <c r="U43" s="320">
        <v>1.74126</v>
      </c>
      <c r="V43" s="326">
        <v>0.180503</v>
      </c>
      <c r="W43" s="338">
        <v>2.4182800000000002</v>
      </c>
      <c r="X43" s="361">
        <v>49.3264</v>
      </c>
      <c r="Y43" s="361">
        <v>0.45901900000000001</v>
      </c>
      <c r="Z43" s="361">
        <v>0.70310799999999996</v>
      </c>
    </row>
    <row r="44" spans="1:26" x14ac:dyDescent="0.25">
      <c r="A44" s="86">
        <v>4098</v>
      </c>
      <c r="B44" s="339">
        <v>1.1894899999999999</v>
      </c>
      <c r="C44" s="361">
        <v>2.9722100000000001E-2</v>
      </c>
      <c r="D44" s="327">
        <v>1.07446</v>
      </c>
      <c r="E44" s="330">
        <v>0.57848299999999997</v>
      </c>
      <c r="F44" s="328">
        <v>1.53201E-2</v>
      </c>
      <c r="G44" s="331">
        <v>6.7712500000000004E-3</v>
      </c>
      <c r="H44" s="334">
        <v>4.9397799999999998</v>
      </c>
      <c r="I44" s="337">
        <v>0.70672199999999996</v>
      </c>
      <c r="J44" s="335">
        <v>3.6468800000000003E-2</v>
      </c>
      <c r="K44" s="336">
        <v>2.3401399999999999E-2</v>
      </c>
      <c r="M44" s="88"/>
      <c r="N44" s="94"/>
      <c r="O44" s="323">
        <v>3.18</v>
      </c>
      <c r="P44" s="319">
        <v>0.55982799999999999</v>
      </c>
      <c r="Q44" s="318">
        <v>0.55046899999999999</v>
      </c>
      <c r="R44" s="325">
        <v>9.3040499999999998E-2</v>
      </c>
      <c r="S44" s="324">
        <v>8.0435199999999991</v>
      </c>
      <c r="T44" s="321">
        <v>1.82233</v>
      </c>
      <c r="U44" s="320">
        <v>1.7319199999999999</v>
      </c>
      <c r="V44" s="326">
        <v>0.17757700000000001</v>
      </c>
      <c r="W44" s="338">
        <v>2.4157899999999999</v>
      </c>
      <c r="X44" s="361">
        <v>49.314599999999999</v>
      </c>
      <c r="Y44" s="361">
        <v>0.45946399999999998</v>
      </c>
      <c r="Z44" s="361">
        <v>0.70220199999999999</v>
      </c>
    </row>
    <row r="45" spans="1:26" x14ac:dyDescent="0.25">
      <c r="A45" s="86">
        <v>4098</v>
      </c>
      <c r="B45" s="339">
        <v>1.1876899999999999</v>
      </c>
      <c r="C45" s="361">
        <v>2.9802800000000001E-2</v>
      </c>
      <c r="D45" s="327">
        <v>1.04216</v>
      </c>
      <c r="E45" s="330">
        <v>0.578596</v>
      </c>
      <c r="F45" s="328">
        <v>1.52015E-2</v>
      </c>
      <c r="G45" s="331">
        <v>6.2712000000000002E-3</v>
      </c>
      <c r="H45" s="334">
        <v>4.9094899999999999</v>
      </c>
      <c r="I45" s="337">
        <v>0.70741799999999999</v>
      </c>
      <c r="J45" s="335">
        <v>3.6315600000000003E-2</v>
      </c>
      <c r="K45" s="336">
        <v>2.7884200000000001E-2</v>
      </c>
      <c r="M45" s="88"/>
      <c r="N45" s="94"/>
      <c r="O45" s="323">
        <v>3.1915300000000002</v>
      </c>
      <c r="P45" s="319">
        <v>0.55899100000000002</v>
      </c>
      <c r="Q45" s="318">
        <v>0.55359199999999997</v>
      </c>
      <c r="R45" s="325">
        <v>9.3128100000000005E-2</v>
      </c>
      <c r="S45" s="324">
        <v>8.0557499999999997</v>
      </c>
      <c r="T45" s="321">
        <v>1.82914</v>
      </c>
      <c r="U45" s="320">
        <v>1.7312000000000001</v>
      </c>
      <c r="V45" s="326">
        <v>0.17851900000000001</v>
      </c>
      <c r="W45" s="338">
        <v>2.4144299999999999</v>
      </c>
      <c r="X45" s="361">
        <v>49.307600000000001</v>
      </c>
      <c r="Y45" s="361">
        <v>0.45905499999999999</v>
      </c>
      <c r="Z45" s="361">
        <v>0.70299800000000001</v>
      </c>
    </row>
    <row r="46" spans="1:26" x14ac:dyDescent="0.25">
      <c r="A46" s="86">
        <v>8194</v>
      </c>
      <c r="B46" s="339">
        <v>4.6463200000000002</v>
      </c>
      <c r="C46" s="361">
        <v>0.106963</v>
      </c>
      <c r="D46" s="327">
        <v>5.3250400000000004</v>
      </c>
      <c r="E46" s="330">
        <v>2.2077200000000001</v>
      </c>
      <c r="F46" s="328">
        <v>4.1882999999999997E-2</v>
      </c>
      <c r="G46" s="331">
        <v>1.91051E-2</v>
      </c>
      <c r="H46" s="334">
        <v>23.098099999999999</v>
      </c>
      <c r="I46" s="337">
        <v>2.5546899999999999</v>
      </c>
      <c r="J46" s="335">
        <v>9.32751E-2</v>
      </c>
      <c r="K46" s="336">
        <v>5.3408400000000002E-2</v>
      </c>
      <c r="M46" s="88"/>
      <c r="N46" s="94"/>
      <c r="O46" s="323">
        <v>14.5648</v>
      </c>
      <c r="P46" s="319">
        <v>2.1167099999999999</v>
      </c>
      <c r="Q46" s="318">
        <v>1.7495799999999999</v>
      </c>
      <c r="R46" s="325">
        <v>0.29208699999999999</v>
      </c>
      <c r="S46" s="324">
        <v>44.570900000000002</v>
      </c>
      <c r="T46" s="321">
        <v>6.5777299999999999</v>
      </c>
      <c r="U46" s="320">
        <v>5.8505500000000001</v>
      </c>
      <c r="V46" s="326">
        <v>0.53302400000000005</v>
      </c>
      <c r="W46" s="338">
        <v>5.8526899999999999</v>
      </c>
      <c r="X46" s="361">
        <v>233.077</v>
      </c>
      <c r="Y46" s="361">
        <v>1.3439700000000001</v>
      </c>
      <c r="Z46" s="361">
        <v>1.74312</v>
      </c>
    </row>
    <row r="47" spans="1:26" x14ac:dyDescent="0.25">
      <c r="A47" s="86">
        <v>8194</v>
      </c>
      <c r="B47" s="339">
        <v>4.6673099999999996</v>
      </c>
      <c r="C47" s="361">
        <v>0.106668</v>
      </c>
      <c r="D47" s="327">
        <v>5.2481999999999998</v>
      </c>
      <c r="E47" s="330">
        <v>2.2061999999999999</v>
      </c>
      <c r="F47" s="328">
        <v>4.2111900000000001E-2</v>
      </c>
      <c r="G47" s="331">
        <v>1.8850599999999999E-2</v>
      </c>
      <c r="H47" s="334">
        <v>23.103100000000001</v>
      </c>
      <c r="I47" s="337">
        <v>2.5483099999999999</v>
      </c>
      <c r="J47" s="335">
        <v>9.0648800000000002E-2</v>
      </c>
      <c r="K47" s="336">
        <v>5.13809E-2</v>
      </c>
      <c r="M47" s="88"/>
      <c r="N47" s="94"/>
      <c r="O47" s="323">
        <v>14.5512</v>
      </c>
      <c r="P47" s="319">
        <v>2.1114799999999998</v>
      </c>
      <c r="Q47" s="318">
        <v>1.74647</v>
      </c>
      <c r="R47" s="325">
        <v>0.28830099999999997</v>
      </c>
      <c r="S47" s="324">
        <v>45.169199999999996</v>
      </c>
      <c r="T47" s="321">
        <v>6.59267</v>
      </c>
      <c r="U47" s="320">
        <v>5.8223799999999999</v>
      </c>
      <c r="V47" s="326">
        <v>0.52972799999999998</v>
      </c>
      <c r="W47" s="338">
        <v>5.9032</v>
      </c>
      <c r="X47" s="361">
        <v>224.66900000000001</v>
      </c>
      <c r="Y47" s="361">
        <v>1.3440000000000001</v>
      </c>
      <c r="Z47" s="361">
        <v>1.74536</v>
      </c>
    </row>
    <row r="48" spans="1:26" x14ac:dyDescent="0.25">
      <c r="A48" s="86">
        <v>8194</v>
      </c>
      <c r="B48" s="339">
        <v>4.6674699999999998</v>
      </c>
      <c r="C48" s="361">
        <v>0.118133</v>
      </c>
      <c r="D48" s="327">
        <v>5.2664999999999997</v>
      </c>
      <c r="E48" s="330">
        <v>2.2079300000000002</v>
      </c>
      <c r="F48" s="328">
        <v>4.1762100000000003E-2</v>
      </c>
      <c r="G48" s="331">
        <v>1.9482599999999999E-2</v>
      </c>
      <c r="H48" s="334">
        <v>23.2286</v>
      </c>
      <c r="I48" s="337">
        <v>2.55341</v>
      </c>
      <c r="J48" s="335">
        <v>9.0836700000000006E-2</v>
      </c>
      <c r="K48" s="336">
        <v>5.2119800000000001E-2</v>
      </c>
      <c r="M48" s="88"/>
      <c r="N48" s="94"/>
      <c r="O48" s="323">
        <v>14.603199999999999</v>
      </c>
      <c r="P48" s="319">
        <v>2.1051500000000001</v>
      </c>
      <c r="Q48" s="318">
        <v>1.7452700000000001</v>
      </c>
      <c r="R48" s="325">
        <v>0.28872799999999998</v>
      </c>
      <c r="S48" s="324">
        <v>45.327100000000002</v>
      </c>
      <c r="T48" s="321">
        <v>6.5985800000000001</v>
      </c>
      <c r="U48" s="320">
        <v>5.84206</v>
      </c>
      <c r="V48" s="326">
        <v>0.52744899999999995</v>
      </c>
      <c r="W48" s="338">
        <v>5.8638000000000003</v>
      </c>
      <c r="X48" s="361">
        <v>228.03700000000001</v>
      </c>
      <c r="Y48" s="361">
        <v>1.34249</v>
      </c>
      <c r="Z48" s="361">
        <v>1.7449399999999999</v>
      </c>
    </row>
    <row r="49" spans="1:26" x14ac:dyDescent="0.25">
      <c r="A49" s="87">
        <v>16386</v>
      </c>
      <c r="B49" s="339">
        <v>15.4405</v>
      </c>
      <c r="C49" s="361">
        <v>0.251749</v>
      </c>
      <c r="D49" s="327">
        <v>38.872300000000003</v>
      </c>
      <c r="E49" s="330">
        <v>5.67096</v>
      </c>
      <c r="F49" s="328">
        <v>6.6169199999999997E-2</v>
      </c>
      <c r="G49" s="331">
        <v>2.9347100000000001E-2</v>
      </c>
      <c r="H49" s="334">
        <v>145.54599999999999</v>
      </c>
      <c r="I49" s="337">
        <v>7.7834000000000003</v>
      </c>
      <c r="J49" s="335">
        <v>8.5122199999999995E-2</v>
      </c>
      <c r="K49" s="336">
        <v>8.1110100000000004E-2</v>
      </c>
      <c r="M49" s="88"/>
      <c r="N49" s="94"/>
      <c r="O49" s="323">
        <v>145.87200000000001</v>
      </c>
      <c r="P49" s="319">
        <v>5.3121799999999997</v>
      </c>
      <c r="Q49" s="318">
        <v>5.1958500000000001</v>
      </c>
      <c r="R49" s="325">
        <v>0.68122499999999997</v>
      </c>
      <c r="S49" s="92"/>
      <c r="T49" s="321">
        <v>17.2044</v>
      </c>
      <c r="U49" s="320">
        <v>16.7239</v>
      </c>
      <c r="V49" s="326">
        <v>0.80751399999999995</v>
      </c>
      <c r="W49" s="338">
        <v>12.829700000000001</v>
      </c>
      <c r="Y49" s="361">
        <v>3.4280499999999998</v>
      </c>
      <c r="Z49" s="361">
        <v>2.6158899999999998</v>
      </c>
    </row>
    <row r="50" spans="1:26" x14ac:dyDescent="0.25">
      <c r="A50" s="87">
        <v>16386</v>
      </c>
      <c r="B50" s="339">
        <v>15.5337</v>
      </c>
      <c r="C50" s="361">
        <v>0.26919900000000002</v>
      </c>
      <c r="D50" s="327">
        <v>38.5608</v>
      </c>
      <c r="E50" s="330">
        <v>5.7277399999999998</v>
      </c>
      <c r="F50" s="328">
        <v>7.0028400000000005E-2</v>
      </c>
      <c r="G50" s="331">
        <v>2.9352799999999998E-2</v>
      </c>
      <c r="H50" s="334">
        <v>146.20099999999999</v>
      </c>
      <c r="I50" s="337">
        <v>7.8031499999999996</v>
      </c>
      <c r="J50" s="335">
        <v>8.1337699999999999E-2</v>
      </c>
      <c r="K50" s="336">
        <v>7.7274599999999999E-2</v>
      </c>
      <c r="M50" s="88"/>
      <c r="N50" s="94"/>
      <c r="O50" s="323">
        <v>146.751</v>
      </c>
      <c r="P50" s="319">
        <v>5.3510099999999996</v>
      </c>
      <c r="Q50" s="318">
        <v>5.23834</v>
      </c>
      <c r="R50" s="325">
        <v>0.67401100000000003</v>
      </c>
      <c r="S50" s="92"/>
      <c r="T50" s="321">
        <v>17.396999999999998</v>
      </c>
      <c r="U50" s="320">
        <v>16.960100000000001</v>
      </c>
      <c r="V50" s="326">
        <v>0.79920999999999998</v>
      </c>
      <c r="W50" s="338">
        <v>12.7796</v>
      </c>
      <c r="Y50" s="361">
        <v>3.4264000000000001</v>
      </c>
      <c r="Z50" s="361">
        <v>2.6194700000000002</v>
      </c>
    </row>
    <row r="51" spans="1:26" x14ac:dyDescent="0.25">
      <c r="A51" s="87">
        <v>16386</v>
      </c>
      <c r="B51" s="339">
        <v>15.4817</v>
      </c>
      <c r="C51" s="361">
        <v>0.25389400000000001</v>
      </c>
      <c r="D51" s="327">
        <v>38.682499999999997</v>
      </c>
      <c r="E51" s="330">
        <v>5.6818400000000002</v>
      </c>
      <c r="F51" s="328">
        <v>6.8815399999999999E-2</v>
      </c>
      <c r="G51" s="331">
        <v>2.8813100000000001E-2</v>
      </c>
      <c r="H51" s="334">
        <v>146.10599999999999</v>
      </c>
      <c r="I51" s="337">
        <v>7.8021799999999999</v>
      </c>
      <c r="J51" s="335">
        <v>8.1884700000000005E-2</v>
      </c>
      <c r="K51" s="336">
        <v>7.6376100000000002E-2</v>
      </c>
      <c r="M51" s="88"/>
      <c r="N51" s="94"/>
      <c r="O51" s="323">
        <v>147.07</v>
      </c>
      <c r="P51" s="319">
        <v>5.3745799999999999</v>
      </c>
      <c r="Q51" s="318">
        <v>5.2298900000000001</v>
      </c>
      <c r="R51" s="325">
        <v>0.67330400000000001</v>
      </c>
      <c r="S51" s="92"/>
      <c r="T51" s="321">
        <v>17.738800000000001</v>
      </c>
      <c r="U51" s="320">
        <v>17.2072</v>
      </c>
      <c r="V51" s="326">
        <v>0.80516399999999999</v>
      </c>
      <c r="W51" s="338">
        <v>12.7639</v>
      </c>
      <c r="Y51" s="361">
        <v>3.4274200000000001</v>
      </c>
      <c r="Z51" s="361">
        <v>2.6161500000000002</v>
      </c>
    </row>
    <row r="52" spans="1:26" x14ac:dyDescent="0.25">
      <c r="A52" s="87">
        <v>32770</v>
      </c>
      <c r="B52" s="339">
        <v>82.039599999999993</v>
      </c>
      <c r="C52" s="361">
        <v>1.5091300000000001</v>
      </c>
      <c r="D52" s="327">
        <v>77.354299999999995</v>
      </c>
      <c r="E52" s="330">
        <v>35.078000000000003</v>
      </c>
      <c r="F52" s="328">
        <v>0.36997200000000002</v>
      </c>
      <c r="G52" s="331">
        <v>7.1626400000000007E-2</v>
      </c>
      <c r="H52" s="91"/>
      <c r="I52" s="337">
        <v>40.314399999999999</v>
      </c>
      <c r="J52" s="335">
        <v>0.19472300000000001</v>
      </c>
      <c r="K52" s="336">
        <v>0.16874500000000001</v>
      </c>
      <c r="N52" s="94"/>
      <c r="O52" s="93"/>
      <c r="P52" s="319">
        <v>34.819499999999998</v>
      </c>
      <c r="Q52" s="318">
        <v>29.9801</v>
      </c>
      <c r="R52" s="325">
        <v>2.49417</v>
      </c>
      <c r="S52" s="92"/>
      <c r="T52" s="321">
        <v>85.125399999999999</v>
      </c>
      <c r="U52" s="320">
        <v>76.779700000000005</v>
      </c>
      <c r="V52" s="326">
        <v>2.3672499999999999</v>
      </c>
      <c r="W52" s="338">
        <v>25.696999999999999</v>
      </c>
      <c r="Y52" s="361">
        <v>12.0785</v>
      </c>
      <c r="Z52" s="361">
        <v>8.6812500000000004</v>
      </c>
    </row>
    <row r="53" spans="1:26" x14ac:dyDescent="0.25">
      <c r="A53" s="87">
        <v>32770</v>
      </c>
      <c r="B53" s="339">
        <v>81.451499999999996</v>
      </c>
      <c r="C53" s="361">
        <v>1.47278</v>
      </c>
      <c r="D53" s="327">
        <v>76.792299999999997</v>
      </c>
      <c r="E53" s="330">
        <v>35.185400000000001</v>
      </c>
      <c r="F53" s="328">
        <v>0.37601499999999999</v>
      </c>
      <c r="G53" s="331">
        <v>7.1736999999999995E-2</v>
      </c>
      <c r="H53" s="91"/>
      <c r="I53" s="337">
        <v>40.602699999999999</v>
      </c>
      <c r="J53" s="335">
        <v>0.18643000000000001</v>
      </c>
      <c r="K53" s="336">
        <v>0.159557</v>
      </c>
      <c r="N53" s="94"/>
      <c r="O53" s="93"/>
      <c r="P53" s="319">
        <v>35.244599999999998</v>
      </c>
      <c r="Q53" s="318">
        <v>30.346599999999999</v>
      </c>
      <c r="R53" s="325">
        <v>2.4880599999999999</v>
      </c>
      <c r="S53" s="92"/>
      <c r="T53" s="321">
        <v>85.886899999999997</v>
      </c>
      <c r="U53" s="320">
        <v>77.450400000000002</v>
      </c>
      <c r="V53" s="326">
        <v>2.3564099999999999</v>
      </c>
      <c r="W53" s="338">
        <v>25.743300000000001</v>
      </c>
      <c r="Y53" s="361">
        <v>12.0769</v>
      </c>
      <c r="Z53" s="361">
        <v>8.6794399999999996</v>
      </c>
    </row>
    <row r="54" spans="1:26" x14ac:dyDescent="0.25">
      <c r="A54" s="87">
        <v>32770</v>
      </c>
      <c r="B54" s="339">
        <v>81.273399999999995</v>
      </c>
      <c r="C54" s="361">
        <v>1.57813</v>
      </c>
      <c r="D54" s="327">
        <v>77.035600000000002</v>
      </c>
      <c r="E54" s="330">
        <v>35.788200000000003</v>
      </c>
      <c r="F54" s="328">
        <v>0.37660199999999999</v>
      </c>
      <c r="G54" s="331">
        <v>7.1764999999999995E-2</v>
      </c>
      <c r="H54" s="91"/>
      <c r="I54" s="337">
        <v>40.693399999999997</v>
      </c>
      <c r="J54" s="335">
        <v>0.18468499999999999</v>
      </c>
      <c r="K54" s="336">
        <v>0.16006999999999999</v>
      </c>
      <c r="N54" s="94"/>
      <c r="O54" s="93"/>
      <c r="P54" s="319">
        <v>35.185899999999997</v>
      </c>
      <c r="Q54" s="318">
        <v>30.374500000000001</v>
      </c>
      <c r="R54" s="325">
        <v>2.5009100000000002</v>
      </c>
      <c r="S54" s="92"/>
      <c r="T54" s="321">
        <v>86.067999999999998</v>
      </c>
      <c r="U54" s="320">
        <v>77.594999999999999</v>
      </c>
      <c r="V54" s="326">
        <v>2.35955</v>
      </c>
      <c r="W54" s="338">
        <v>25.606200000000001</v>
      </c>
      <c r="Y54" s="361">
        <v>12.085100000000001</v>
      </c>
      <c r="Z54" s="361">
        <v>8.6765299999999996</v>
      </c>
    </row>
    <row r="55" spans="1:26" x14ac:dyDescent="0.25">
      <c r="A55" s="89">
        <v>65538</v>
      </c>
      <c r="C55" s="361">
        <v>10.4841</v>
      </c>
      <c r="E55" s="330">
        <v>167.72499999999999</v>
      </c>
      <c r="F55" s="328">
        <v>2.0821700000000001</v>
      </c>
      <c r="G55" s="331">
        <v>0.27816600000000002</v>
      </c>
      <c r="I55" s="90"/>
      <c r="J55" s="335">
        <v>3.2778700000000001</v>
      </c>
      <c r="K55" s="336">
        <v>0.928172</v>
      </c>
      <c r="N55" s="94"/>
      <c r="O55" s="93"/>
      <c r="P55" s="319">
        <v>146.65100000000001</v>
      </c>
      <c r="Q55" s="318">
        <v>108.59099999999999</v>
      </c>
      <c r="R55" s="325">
        <v>10.6839</v>
      </c>
      <c r="S55" s="92"/>
      <c r="V55" s="326">
        <v>8.1669</v>
      </c>
      <c r="W55" s="338">
        <v>90.441599999999994</v>
      </c>
      <c r="Y55" s="361">
        <v>46.704700000000003</v>
      </c>
      <c r="Z55" s="361">
        <v>31.7761</v>
      </c>
    </row>
    <row r="56" spans="1:26" x14ac:dyDescent="0.25">
      <c r="A56" s="89">
        <v>65538</v>
      </c>
      <c r="C56" s="361">
        <v>10.624700000000001</v>
      </c>
      <c r="E56" s="330">
        <v>167.63</v>
      </c>
      <c r="F56" s="328">
        <v>2.06968</v>
      </c>
      <c r="G56" s="331">
        <v>0.27986899999999998</v>
      </c>
      <c r="I56" s="90"/>
      <c r="J56" s="335">
        <v>3.25149</v>
      </c>
      <c r="K56" s="336">
        <v>0.88947600000000004</v>
      </c>
      <c r="N56" s="94"/>
      <c r="O56" s="93"/>
      <c r="P56" s="319">
        <v>145.214</v>
      </c>
      <c r="Q56" s="318">
        <v>107.5</v>
      </c>
      <c r="R56" s="325">
        <v>10.733000000000001</v>
      </c>
      <c r="S56" s="92"/>
      <c r="V56" s="326">
        <v>8.1415699999999998</v>
      </c>
      <c r="W56" s="338">
        <v>90.321700000000007</v>
      </c>
      <c r="Y56" s="361">
        <v>46.690199999999997</v>
      </c>
      <c r="Z56" s="361">
        <v>31.6738</v>
      </c>
    </row>
    <row r="57" spans="1:26" x14ac:dyDescent="0.25">
      <c r="A57" s="89">
        <v>65538</v>
      </c>
      <c r="C57" s="361">
        <v>10.6511</v>
      </c>
      <c r="E57" s="330">
        <v>167.57300000000001</v>
      </c>
      <c r="F57" s="328">
        <v>2.06636</v>
      </c>
      <c r="G57" s="331">
        <v>0.27825299999999997</v>
      </c>
      <c r="I57" s="90"/>
      <c r="J57" s="335">
        <v>3.2617699999999998</v>
      </c>
      <c r="K57" s="336">
        <v>0.88814599999999999</v>
      </c>
      <c r="N57" s="94"/>
      <c r="O57" s="93"/>
      <c r="P57" s="319">
        <v>144.94499999999999</v>
      </c>
      <c r="Q57" s="318">
        <v>107.372</v>
      </c>
      <c r="R57" s="325">
        <v>10.775499999999999</v>
      </c>
      <c r="S57" s="92"/>
      <c r="V57" s="326">
        <v>8.1442200000000007</v>
      </c>
      <c r="W57" s="338">
        <v>90.125399999999999</v>
      </c>
      <c r="Y57" s="361">
        <v>46.704999999999998</v>
      </c>
      <c r="Z57" s="361">
        <v>31.789400000000001</v>
      </c>
    </row>
    <row r="58" spans="1:26" x14ac:dyDescent="0.25">
      <c r="A58" s="89">
        <v>131074</v>
      </c>
      <c r="C58" s="361">
        <v>40.771000000000001</v>
      </c>
      <c r="F58" s="328">
        <v>6.80755</v>
      </c>
      <c r="G58" s="331">
        <v>0.93191500000000005</v>
      </c>
      <c r="I58" s="90"/>
      <c r="J58" s="335">
        <v>10.676399999999999</v>
      </c>
      <c r="K58" s="336">
        <v>2.8040600000000002</v>
      </c>
      <c r="R58" s="325">
        <v>33.1982</v>
      </c>
      <c r="V58" s="326">
        <v>15.401999999999999</v>
      </c>
      <c r="Y58" s="361">
        <v>182.851</v>
      </c>
      <c r="Z58" s="361">
        <v>103.45399999999999</v>
      </c>
    </row>
    <row r="59" spans="1:26" x14ac:dyDescent="0.25">
      <c r="A59" s="89">
        <v>131074</v>
      </c>
      <c r="C59" s="361">
        <v>41.113900000000001</v>
      </c>
      <c r="F59" s="328">
        <v>6.7344900000000001</v>
      </c>
      <c r="G59" s="331">
        <v>0.93010099999999996</v>
      </c>
      <c r="I59" s="90"/>
      <c r="J59" s="335">
        <v>10.6333</v>
      </c>
      <c r="K59" s="336">
        <v>2.7349299999999999</v>
      </c>
      <c r="R59" s="325">
        <v>33.177599999999998</v>
      </c>
      <c r="V59" s="326">
        <v>15.3339</v>
      </c>
      <c r="Y59" s="361">
        <v>182.87</v>
      </c>
      <c r="Z59" s="361">
        <v>103.10899999999999</v>
      </c>
    </row>
    <row r="60" spans="1:26" x14ac:dyDescent="0.25">
      <c r="A60" s="89">
        <v>131074</v>
      </c>
      <c r="C60" s="361">
        <v>41.251899999999999</v>
      </c>
      <c r="F60" s="328">
        <v>6.7701900000000004</v>
      </c>
      <c r="G60" s="331">
        <v>0.93149999999999999</v>
      </c>
      <c r="I60" s="90"/>
      <c r="J60" s="335">
        <v>10.672800000000001</v>
      </c>
      <c r="K60" s="336">
        <v>2.7438099999999999</v>
      </c>
      <c r="R60" s="325">
        <v>33.147300000000001</v>
      </c>
      <c r="V60" s="326">
        <v>15.3512</v>
      </c>
      <c r="Y60" s="361">
        <v>182.98</v>
      </c>
      <c r="Z60" s="361">
        <v>103.374</v>
      </c>
    </row>
    <row r="61" spans="1:26" x14ac:dyDescent="0.25">
      <c r="A61" s="89">
        <v>262146</v>
      </c>
      <c r="C61" s="361">
        <v>135.13300000000001</v>
      </c>
      <c r="F61" s="328">
        <v>23.209700000000002</v>
      </c>
      <c r="G61" s="331">
        <v>1.6823600000000001</v>
      </c>
      <c r="I61" s="90"/>
      <c r="J61" s="335">
        <v>35.561</v>
      </c>
      <c r="K61" s="336">
        <v>3.4326300000000001</v>
      </c>
      <c r="R61" s="325">
        <v>101.92100000000001</v>
      </c>
      <c r="V61" s="326">
        <v>33.444200000000002</v>
      </c>
    </row>
    <row r="62" spans="1:26" x14ac:dyDescent="0.25">
      <c r="A62" s="89">
        <v>262146</v>
      </c>
      <c r="C62" s="361">
        <v>136.96100000000001</v>
      </c>
      <c r="F62" s="328">
        <v>22.660799999999998</v>
      </c>
      <c r="G62" s="331">
        <v>1.69279</v>
      </c>
      <c r="I62" s="90"/>
      <c r="J62" s="335">
        <v>35.389499999999998</v>
      </c>
      <c r="K62" s="336">
        <v>3.2997800000000002</v>
      </c>
      <c r="R62" s="325">
        <v>101.758</v>
      </c>
      <c r="V62" s="326">
        <v>33.335099999999997</v>
      </c>
    </row>
    <row r="63" spans="1:26" x14ac:dyDescent="0.25">
      <c r="A63" s="89">
        <v>262146</v>
      </c>
      <c r="C63" s="361">
        <v>137.50299999999999</v>
      </c>
      <c r="F63" s="328">
        <v>22.597899999999999</v>
      </c>
      <c r="G63" s="331">
        <v>1.6924999999999999</v>
      </c>
      <c r="I63" s="90"/>
      <c r="J63" s="335">
        <v>35.404600000000002</v>
      </c>
      <c r="K63" s="336">
        <v>3.31176</v>
      </c>
      <c r="R63" s="325">
        <v>101.349</v>
      </c>
      <c r="V63" s="326">
        <v>33.398499999999999</v>
      </c>
    </row>
    <row r="64" spans="1:26" x14ac:dyDescent="0.25">
      <c r="A64" s="89">
        <v>524290</v>
      </c>
      <c r="F64" s="328">
        <v>90.303899999999999</v>
      </c>
      <c r="G64" s="331">
        <v>7.3675499999999996</v>
      </c>
      <c r="I64" s="90"/>
      <c r="J64" s="335">
        <v>138.71100000000001</v>
      </c>
      <c r="K64" s="336">
        <v>18.4909</v>
      </c>
      <c r="V64" s="326">
        <v>94.595600000000005</v>
      </c>
    </row>
    <row r="65" spans="1:38" x14ac:dyDescent="0.25">
      <c r="A65" s="89">
        <v>524290</v>
      </c>
      <c r="F65" s="328">
        <v>89.490300000000005</v>
      </c>
      <c r="G65" s="331">
        <v>7.4039299999999999</v>
      </c>
      <c r="I65" s="90"/>
      <c r="J65" s="335">
        <v>137.87700000000001</v>
      </c>
      <c r="K65" s="336">
        <v>18.270700000000001</v>
      </c>
      <c r="V65" s="326">
        <v>94.489099999999993</v>
      </c>
    </row>
    <row r="66" spans="1:38" x14ac:dyDescent="0.25">
      <c r="A66" s="89">
        <v>524290</v>
      </c>
      <c r="F66" s="328">
        <v>89.349699999999999</v>
      </c>
      <c r="G66" s="331">
        <v>7.3814000000000002</v>
      </c>
      <c r="I66" s="90"/>
      <c r="J66" s="335">
        <v>138.24199999999999</v>
      </c>
      <c r="K66" s="336">
        <v>18.281099999999999</v>
      </c>
      <c r="V66" s="326">
        <v>94.494600000000005</v>
      </c>
    </row>
    <row r="67" spans="1:38" x14ac:dyDescent="0.25">
      <c r="A67" s="333">
        <v>1048576</v>
      </c>
      <c r="G67" s="331">
        <v>11.699299999999999</v>
      </c>
      <c r="K67" s="336">
        <v>20.435199999999998</v>
      </c>
    </row>
    <row r="68" spans="1:38" x14ac:dyDescent="0.25">
      <c r="A68" s="333">
        <v>1048576</v>
      </c>
      <c r="G68" s="331">
        <v>11.746600000000001</v>
      </c>
      <c r="K68" s="336">
        <v>20.104800000000001</v>
      </c>
    </row>
    <row r="69" spans="1:38" x14ac:dyDescent="0.25">
      <c r="A69" s="333">
        <v>1048576</v>
      </c>
      <c r="G69" s="331">
        <v>11.7438</v>
      </c>
      <c r="K69" s="336">
        <v>20.0901</v>
      </c>
    </row>
    <row r="71" spans="1:38" x14ac:dyDescent="0.25">
      <c r="A71" s="112"/>
    </row>
    <row r="72" spans="1:38" x14ac:dyDescent="0.25">
      <c r="A72" s="112"/>
    </row>
    <row r="73" spans="1:38" x14ac:dyDescent="0.25">
      <c r="A73" s="112"/>
    </row>
    <row r="74" spans="1:38" x14ac:dyDescent="0.25">
      <c r="A74" s="112"/>
    </row>
    <row r="75" spans="1:38" x14ac:dyDescent="0.25">
      <c r="A75" s="112"/>
    </row>
    <row r="76" spans="1:38" x14ac:dyDescent="0.25">
      <c r="A76" s="112"/>
    </row>
    <row r="77" spans="1:38" x14ac:dyDescent="0.25">
      <c r="A77" s="112"/>
    </row>
    <row r="78" spans="1:38" x14ac:dyDescent="0.25">
      <c r="A78" s="112"/>
      <c r="Q78" t="s">
        <v>0</v>
      </c>
      <c r="R78" t="s">
        <v>1</v>
      </c>
      <c r="S78" t="s">
        <v>2</v>
      </c>
      <c r="T78" t="s">
        <v>58</v>
      </c>
      <c r="U78" t="s">
        <v>59</v>
      </c>
      <c r="V78" t="s">
        <v>60</v>
      </c>
      <c r="W78" t="s">
        <v>52</v>
      </c>
      <c r="X78" t="s">
        <v>61</v>
      </c>
      <c r="Y78" t="s">
        <v>62</v>
      </c>
      <c r="Z78" t="s">
        <v>63</v>
      </c>
      <c r="AA78" t="s">
        <v>53</v>
      </c>
      <c r="AB78" t="s">
        <v>9</v>
      </c>
      <c r="AC78" t="s">
        <v>65</v>
      </c>
      <c r="AD78" t="s">
        <v>67</v>
      </c>
      <c r="AE78" t="s">
        <v>66</v>
      </c>
      <c r="AF78" t="s">
        <v>68</v>
      </c>
      <c r="AG78" t="s">
        <v>51</v>
      </c>
      <c r="AH78" t="s">
        <v>69</v>
      </c>
      <c r="AI78" t="s">
        <v>70</v>
      </c>
      <c r="AJ78" t="s">
        <v>71</v>
      </c>
      <c r="AK78" t="s">
        <v>72</v>
      </c>
      <c r="AL78" t="s">
        <v>18</v>
      </c>
    </row>
    <row r="79" spans="1:38" x14ac:dyDescent="0.25">
      <c r="A79" s="112"/>
      <c r="Q79">
        <v>258</v>
      </c>
      <c r="R79">
        <v>4.5581299999999996E-3</v>
      </c>
      <c r="S79">
        <v>1.3676799999999998E-3</v>
      </c>
      <c r="T79">
        <v>1.2581866666666665E-4</v>
      </c>
      <c r="U79">
        <v>1.2853933333333333E-3</v>
      </c>
      <c r="V79">
        <v>9.9278233333333334E-5</v>
      </c>
      <c r="W79">
        <v>7.8289999999999998E-5</v>
      </c>
      <c r="X79">
        <v>9.6313266666666665E-4</v>
      </c>
      <c r="Y79">
        <v>3.0522000000000001E-3</v>
      </c>
      <c r="Z79">
        <v>4.5330466666666666E-4</v>
      </c>
      <c r="AA79">
        <v>4.7284933333333333E-4</v>
      </c>
      <c r="AB79">
        <v>0.388986</v>
      </c>
      <c r="AC79">
        <v>0.39433566666666664</v>
      </c>
      <c r="AD79">
        <v>1.1580266666666665E-3</v>
      </c>
      <c r="AE79">
        <v>1.9678E-3</v>
      </c>
      <c r="AF79">
        <v>3.771133333333333E-3</v>
      </c>
      <c r="AG79">
        <v>1.1842333333333332E-3</v>
      </c>
      <c r="AH79">
        <v>1.8715233333333331E-3</v>
      </c>
      <c r="AI79">
        <v>4.5771333333333329E-3</v>
      </c>
      <c r="AJ79">
        <v>5.4699733333333335E-3</v>
      </c>
      <c r="AK79">
        <v>1.9564733333333334E-3</v>
      </c>
      <c r="AL79">
        <v>4.55862E-2</v>
      </c>
    </row>
    <row r="80" spans="1:38" x14ac:dyDescent="0.25">
      <c r="A80" s="112"/>
      <c r="Q80">
        <v>514</v>
      </c>
      <c r="R80">
        <v>1.8387999999999998E-2</v>
      </c>
      <c r="S80">
        <v>6.1847800000000008E-3</v>
      </c>
      <c r="T80">
        <v>8.1856666666666675E-3</v>
      </c>
      <c r="U80">
        <v>8.9875533333333337E-3</v>
      </c>
      <c r="V80">
        <v>5.0049933333333333E-4</v>
      </c>
      <c r="W80">
        <v>3.6402099999999996E-4</v>
      </c>
      <c r="X80">
        <v>4.6797766666666664E-2</v>
      </c>
      <c r="Y80">
        <v>1.68027E-2</v>
      </c>
      <c r="Z80">
        <v>1.8076666666666666E-3</v>
      </c>
      <c r="AA80">
        <v>1.55514E-3</v>
      </c>
      <c r="AB80">
        <v>1.6879866666666665</v>
      </c>
      <c r="AC80">
        <v>1.7127233333333332</v>
      </c>
      <c r="AD80">
        <v>1.6664333333333333E-2</v>
      </c>
      <c r="AE80">
        <v>9.0909699999999986E-3</v>
      </c>
      <c r="AF80">
        <v>1.28673E-2</v>
      </c>
      <c r="AG80">
        <v>3.3237166666666667E-3</v>
      </c>
      <c r="AH80">
        <v>4.4522066666666665E-2</v>
      </c>
      <c r="AI80">
        <v>2.4459433333333336E-2</v>
      </c>
      <c r="AJ80">
        <v>2.986016666666667E-2</v>
      </c>
      <c r="AK80">
        <v>6.3077333333333326E-3</v>
      </c>
      <c r="AL80">
        <v>0.116387</v>
      </c>
    </row>
    <row r="81" spans="1:38" x14ac:dyDescent="0.25">
      <c r="A81" s="112"/>
      <c r="Q81">
        <v>1026</v>
      </c>
      <c r="R81">
        <v>6.3829266666666676E-2</v>
      </c>
      <c r="S81">
        <v>2.6817333333333332E-2</v>
      </c>
      <c r="T81">
        <v>7.138363333333334E-3</v>
      </c>
      <c r="U81">
        <v>3.4958966666666667E-2</v>
      </c>
      <c r="V81">
        <v>1.8818400000000001E-3</v>
      </c>
      <c r="W81">
        <v>1.03243E-3</v>
      </c>
      <c r="X81">
        <v>3.7027933333333339E-2</v>
      </c>
      <c r="Y81">
        <v>6.0323500000000002E-2</v>
      </c>
      <c r="Z81">
        <v>4.9754700000000001E-3</v>
      </c>
      <c r="AA81">
        <v>4.0596399999999998E-3</v>
      </c>
      <c r="AB81">
        <v>5.91655</v>
      </c>
      <c r="AC81">
        <v>5.9804166666666667</v>
      </c>
      <c r="AD81">
        <v>1.6610700000000003E-2</v>
      </c>
      <c r="AE81">
        <v>3.7847933333333333E-2</v>
      </c>
      <c r="AF81">
        <v>5.1574000000000002E-2</v>
      </c>
      <c r="AG81">
        <v>9.1975800000000021E-3</v>
      </c>
      <c r="AH81">
        <v>3.9649200000000002E-2</v>
      </c>
      <c r="AI81">
        <v>0.104925</v>
      </c>
      <c r="AJ81">
        <v>0.11561266666666668</v>
      </c>
      <c r="AK81">
        <v>1.7754500000000003E-2</v>
      </c>
      <c r="AL81">
        <v>0.33538333333333331</v>
      </c>
    </row>
    <row r="82" spans="1:38" x14ac:dyDescent="0.25">
      <c r="A82" s="112"/>
      <c r="Q82">
        <v>2050</v>
      </c>
      <c r="R82">
        <v>0.28065066666666666</v>
      </c>
      <c r="S82">
        <v>0.12032766666666667</v>
      </c>
      <c r="T82">
        <v>1.7273933333333335E-2</v>
      </c>
      <c r="U82">
        <v>0.13880700000000001</v>
      </c>
      <c r="V82">
        <v>4.5451399999999996E-3</v>
      </c>
      <c r="W82">
        <v>2.2509766666666668E-3</v>
      </c>
      <c r="X82">
        <v>8.2945566666666651E-2</v>
      </c>
      <c r="Y82">
        <v>0.19441666666666668</v>
      </c>
      <c r="Z82">
        <v>1.6712433333333332E-2</v>
      </c>
      <c r="AA82">
        <v>9.9379500000000009E-3</v>
      </c>
      <c r="AB82">
        <v>133.46100000000001</v>
      </c>
      <c r="AC82">
        <v>83.112966666666679</v>
      </c>
      <c r="AD82">
        <v>4.4975966666666665E-2</v>
      </c>
      <c r="AE82">
        <v>0.14114066666666666</v>
      </c>
      <c r="AF82">
        <v>0.16460833333333333</v>
      </c>
      <c r="AG82">
        <v>2.2584966666666668E-2</v>
      </c>
      <c r="AH82">
        <v>0.100842</v>
      </c>
      <c r="AI82">
        <v>0.422261</v>
      </c>
      <c r="AJ82">
        <v>0.42751</v>
      </c>
      <c r="AK82">
        <v>4.5698066666666669E-2</v>
      </c>
      <c r="AL82">
        <v>0.90922366666666665</v>
      </c>
    </row>
    <row r="83" spans="1:38" x14ac:dyDescent="0.25">
      <c r="A83" s="112"/>
      <c r="Q83">
        <v>4098</v>
      </c>
      <c r="R83">
        <v>1.1863966666666668</v>
      </c>
      <c r="S83">
        <v>0.50485266666666673</v>
      </c>
      <c r="T83">
        <v>1.0599733333333334</v>
      </c>
      <c r="U83">
        <v>0.57938066666666665</v>
      </c>
      <c r="V83">
        <v>1.5330999999999999E-2</v>
      </c>
      <c r="W83">
        <v>6.7358300000000008E-3</v>
      </c>
      <c r="X83">
        <v>4.9192599999999995</v>
      </c>
      <c r="Y83">
        <v>0.70732933333333337</v>
      </c>
      <c r="Z83">
        <v>3.6814533333333337E-2</v>
      </c>
      <c r="AA83">
        <v>2.5338533333333333E-2</v>
      </c>
      <c r="AB83" t="e">
        <v>#DIV/0!</v>
      </c>
      <c r="AC83" t="e">
        <v>#DIV/0!</v>
      </c>
      <c r="AD83">
        <v>3.1770499999999999</v>
      </c>
      <c r="AE83">
        <v>0.56011599999999995</v>
      </c>
      <c r="AF83">
        <v>0.55270799999999998</v>
      </c>
      <c r="AG83">
        <v>9.3840166666666669E-2</v>
      </c>
      <c r="AH83">
        <v>8.0541033333333338</v>
      </c>
      <c r="AI83">
        <v>1.8228600000000001</v>
      </c>
      <c r="AJ83">
        <v>1.7347933333333334</v>
      </c>
      <c r="AK83">
        <v>0.17886633333333335</v>
      </c>
      <c r="AL83">
        <v>2.4161666666666668</v>
      </c>
    </row>
    <row r="84" spans="1:38" x14ac:dyDescent="0.25">
      <c r="A84" s="112"/>
      <c r="Q84">
        <v>8194</v>
      </c>
      <c r="R84">
        <v>4.6603666666666665</v>
      </c>
      <c r="S84">
        <v>2.059566666666667</v>
      </c>
      <c r="T84">
        <v>5.279913333333333</v>
      </c>
      <c r="U84">
        <v>2.2072833333333333</v>
      </c>
      <c r="V84">
        <v>4.1919000000000005E-2</v>
      </c>
      <c r="W84">
        <v>1.9146099999999999E-2</v>
      </c>
      <c r="X84">
        <v>23.143266666666666</v>
      </c>
      <c r="Y84">
        <v>2.5521366666666663</v>
      </c>
      <c r="Z84">
        <v>9.1586866666666669E-2</v>
      </c>
      <c r="AA84">
        <v>5.2303033333333332E-2</v>
      </c>
      <c r="AB84" t="e">
        <v>#DIV/0!</v>
      </c>
      <c r="AC84" t="e">
        <v>#DIV/0!</v>
      </c>
      <c r="AD84">
        <v>14.573066666666668</v>
      </c>
      <c r="AE84">
        <v>2.1111133333333334</v>
      </c>
      <c r="AF84">
        <v>1.7471066666666666</v>
      </c>
      <c r="AG84">
        <v>0.28970533333333331</v>
      </c>
      <c r="AH84">
        <v>45.022400000000005</v>
      </c>
      <c r="AI84">
        <v>6.5896599999999994</v>
      </c>
      <c r="AJ84">
        <v>5.83833</v>
      </c>
      <c r="AK84">
        <v>0.53006699999999995</v>
      </c>
      <c r="AL84">
        <v>5.8732300000000004</v>
      </c>
    </row>
    <row r="85" spans="1:38" x14ac:dyDescent="0.25">
      <c r="A85" s="112"/>
      <c r="Q85">
        <v>16386</v>
      </c>
      <c r="R85">
        <v>15.485300000000001</v>
      </c>
      <c r="S85">
        <v>7.4456366666666662</v>
      </c>
      <c r="T85">
        <v>38.705199999999998</v>
      </c>
      <c r="U85">
        <v>5.6935133333333328</v>
      </c>
      <c r="V85">
        <v>6.8337666666666672E-2</v>
      </c>
      <c r="W85">
        <v>2.9171000000000002E-2</v>
      </c>
      <c r="X85">
        <v>145.95099999999999</v>
      </c>
      <c r="Y85">
        <v>7.796243333333333</v>
      </c>
      <c r="Z85">
        <v>8.2781533333333338E-2</v>
      </c>
      <c r="AA85">
        <v>7.8253599999999993E-2</v>
      </c>
      <c r="AB85" t="e">
        <v>#DIV/0!</v>
      </c>
      <c r="AC85" t="e">
        <v>#DIV/0!</v>
      </c>
      <c r="AD85">
        <v>146.56433333333334</v>
      </c>
      <c r="AE85">
        <v>5.3459233333333342</v>
      </c>
      <c r="AF85">
        <v>5.2213600000000007</v>
      </c>
      <c r="AG85">
        <v>0.67618</v>
      </c>
      <c r="AH85" t="e">
        <v>#DIV/0!</v>
      </c>
      <c r="AI85">
        <v>17.446733333333331</v>
      </c>
      <c r="AJ85">
        <v>16.963733333333334</v>
      </c>
      <c r="AK85">
        <v>0.8039626666666666</v>
      </c>
      <c r="AL85">
        <v>12.791066666666666</v>
      </c>
    </row>
    <row r="86" spans="1:38" x14ac:dyDescent="0.25">
      <c r="A86" s="112"/>
      <c r="Q86">
        <v>32770</v>
      </c>
      <c r="R86">
        <v>81.588166666666666</v>
      </c>
      <c r="S86">
        <v>42.743166666666667</v>
      </c>
      <c r="T86">
        <v>77.060733333333317</v>
      </c>
      <c r="U86">
        <v>35.350533333333338</v>
      </c>
      <c r="V86">
        <v>0.37419633333333335</v>
      </c>
      <c r="W86">
        <v>7.1709466666666666E-2</v>
      </c>
      <c r="X86" t="e">
        <v>#DIV/0!</v>
      </c>
      <c r="Y86">
        <v>40.536833333333334</v>
      </c>
      <c r="Z86">
        <v>0.18861266666666668</v>
      </c>
      <c r="AA86">
        <v>0.16279066666666667</v>
      </c>
      <c r="AB86" t="e">
        <v>#DIV/0!</v>
      </c>
      <c r="AC86" t="e">
        <v>#DIV/0!</v>
      </c>
      <c r="AD86" t="e">
        <v>#DIV/0!</v>
      </c>
      <c r="AE86">
        <v>35.083333333333336</v>
      </c>
      <c r="AF86">
        <v>30.233733333333333</v>
      </c>
      <c r="AG86">
        <v>2.49438</v>
      </c>
      <c r="AH86" t="e">
        <v>#DIV/0!</v>
      </c>
      <c r="AI86">
        <v>85.693433333333317</v>
      </c>
      <c r="AJ86">
        <v>77.275033333333326</v>
      </c>
      <c r="AK86">
        <v>2.3610699999999998</v>
      </c>
      <c r="AL86">
        <v>25.682166666666671</v>
      </c>
    </row>
    <row r="87" spans="1:38" x14ac:dyDescent="0.25">
      <c r="A87" s="112"/>
      <c r="Q87">
        <v>65538</v>
      </c>
      <c r="R87" t="e">
        <v>#DIV/0!</v>
      </c>
      <c r="S87">
        <v>214.20366666666666</v>
      </c>
      <c r="T87" t="e">
        <v>#DIV/0!</v>
      </c>
      <c r="U87">
        <v>167.64266666666666</v>
      </c>
      <c r="V87">
        <v>2.0727366666666662</v>
      </c>
      <c r="W87">
        <v>0.27876266666666666</v>
      </c>
      <c r="X87" t="e">
        <v>#DIV/0!</v>
      </c>
      <c r="Y87" t="e">
        <v>#DIV/0!</v>
      </c>
      <c r="Z87">
        <v>3.2637100000000001</v>
      </c>
      <c r="AA87">
        <v>0.90193133333333331</v>
      </c>
      <c r="AB87" t="e">
        <v>#DIV/0!</v>
      </c>
      <c r="AC87" t="e">
        <v>#DIV/0!</v>
      </c>
      <c r="AD87" t="e">
        <v>#DIV/0!</v>
      </c>
      <c r="AE87">
        <v>145.60333333333332</v>
      </c>
      <c r="AF87">
        <v>107.82100000000001</v>
      </c>
      <c r="AG87">
        <v>10.7308</v>
      </c>
      <c r="AH87" t="e">
        <v>#DIV/0!</v>
      </c>
      <c r="AI87" t="e">
        <v>#DIV/0!</v>
      </c>
      <c r="AJ87" t="e">
        <v>#DIV/0!</v>
      </c>
      <c r="AK87">
        <v>8.1508966666666662</v>
      </c>
      <c r="AL87">
        <v>90.296233333333348</v>
      </c>
    </row>
    <row r="88" spans="1:38" x14ac:dyDescent="0.25">
      <c r="A88" s="112"/>
      <c r="Q88">
        <v>131074</v>
      </c>
      <c r="R88" t="e">
        <v>#DIV/0!</v>
      </c>
      <c r="S88" t="e">
        <v>#DIV/0!</v>
      </c>
      <c r="T88" t="e">
        <v>#DIV/0!</v>
      </c>
      <c r="U88" t="e">
        <v>#DIV/0!</v>
      </c>
      <c r="V88">
        <v>6.7707433333333329</v>
      </c>
      <c r="W88">
        <v>0.93117200000000011</v>
      </c>
      <c r="X88" t="e">
        <v>#DIV/0!</v>
      </c>
      <c r="Y88" t="e">
        <v>#DIV/0!</v>
      </c>
      <c r="Z88">
        <v>10.660833333333334</v>
      </c>
      <c r="AA88">
        <v>2.7609333333333335</v>
      </c>
      <c r="AB88" t="e">
        <v>#DIV/0!</v>
      </c>
      <c r="AC88" t="e">
        <v>#DIV/0!</v>
      </c>
      <c r="AD88" t="e">
        <v>#DIV/0!</v>
      </c>
      <c r="AE88" t="e">
        <v>#DIV/0!</v>
      </c>
      <c r="AF88" t="e">
        <v>#DIV/0!</v>
      </c>
      <c r="AG88">
        <v>33.174366666666664</v>
      </c>
      <c r="AH88" t="e">
        <v>#DIV/0!</v>
      </c>
      <c r="AI88" t="e">
        <v>#DIV/0!</v>
      </c>
      <c r="AJ88" t="e">
        <v>#DIV/0!</v>
      </c>
      <c r="AK88">
        <v>15.362366666666667</v>
      </c>
      <c r="AL88" t="e">
        <v>#DIV/0!</v>
      </c>
    </row>
    <row r="89" spans="1:38" x14ac:dyDescent="0.25">
      <c r="A89" s="112"/>
      <c r="Q89">
        <v>262146</v>
      </c>
      <c r="R89" t="e">
        <v>#DIV/0!</v>
      </c>
      <c r="S89" t="e">
        <v>#DIV/0!</v>
      </c>
      <c r="T89" t="e">
        <v>#DIV/0!</v>
      </c>
      <c r="U89" t="e">
        <v>#DIV/0!</v>
      </c>
      <c r="V89">
        <v>22.822800000000001</v>
      </c>
      <c r="W89">
        <v>1.6892166666666668</v>
      </c>
      <c r="X89" t="e">
        <v>#DIV/0!</v>
      </c>
      <c r="Y89" t="e">
        <v>#DIV/0!</v>
      </c>
      <c r="Z89">
        <v>35.451700000000002</v>
      </c>
      <c r="AA89">
        <v>3.3480566666666665</v>
      </c>
      <c r="AB89" t="e">
        <v>#DIV/0!</v>
      </c>
      <c r="AC89" t="e">
        <v>#DIV/0!</v>
      </c>
      <c r="AD89" t="e">
        <v>#DIV/0!</v>
      </c>
      <c r="AE89" t="e">
        <v>#DIV/0!</v>
      </c>
      <c r="AF89" t="e">
        <v>#DIV/0!</v>
      </c>
      <c r="AG89">
        <v>101.676</v>
      </c>
      <c r="AH89" t="e">
        <v>#DIV/0!</v>
      </c>
      <c r="AI89" t="e">
        <v>#DIV/0!</v>
      </c>
      <c r="AJ89" t="e">
        <v>#DIV/0!</v>
      </c>
      <c r="AK89">
        <v>33.392600000000002</v>
      </c>
      <c r="AL89" t="e">
        <v>#DIV/0!</v>
      </c>
    </row>
    <row r="90" spans="1:38" x14ac:dyDescent="0.25">
      <c r="A90" s="112"/>
      <c r="Q90">
        <v>524290</v>
      </c>
      <c r="R90" t="e">
        <v>#DIV/0!</v>
      </c>
      <c r="S90" t="e">
        <v>#DIV/0!</v>
      </c>
      <c r="T90" t="e">
        <v>#DIV/0!</v>
      </c>
      <c r="U90" t="e">
        <v>#DIV/0!</v>
      </c>
      <c r="V90">
        <v>89.714633333333325</v>
      </c>
      <c r="W90">
        <v>7.3842933333333329</v>
      </c>
      <c r="X90" t="e">
        <v>#DIV/0!</v>
      </c>
      <c r="Y90" t="e">
        <v>#DIV/0!</v>
      </c>
      <c r="Z90">
        <v>138.27666666666667</v>
      </c>
      <c r="AA90">
        <v>18.347566666666665</v>
      </c>
      <c r="AB90" t="e">
        <v>#DIV/0!</v>
      </c>
      <c r="AC90" t="e">
        <v>#DIV/0!</v>
      </c>
      <c r="AD90" t="e">
        <v>#DIV/0!</v>
      </c>
      <c r="AE90" t="e">
        <v>#DIV/0!</v>
      </c>
      <c r="AF90" t="e">
        <v>#DIV/0!</v>
      </c>
      <c r="AG90" t="e">
        <v>#DIV/0!</v>
      </c>
      <c r="AH90" t="e">
        <v>#DIV/0!</v>
      </c>
      <c r="AI90" t="e">
        <v>#DIV/0!</v>
      </c>
      <c r="AJ90" t="e">
        <v>#DIV/0!</v>
      </c>
      <c r="AK90">
        <v>94.52643333333333</v>
      </c>
      <c r="AL90" t="e">
        <v>#DIV/0!</v>
      </c>
    </row>
    <row r="91" spans="1:38" x14ac:dyDescent="0.25">
      <c r="A91" s="112"/>
      <c r="Q91">
        <v>1048576</v>
      </c>
      <c r="R91" t="e">
        <v>#DIV/0!</v>
      </c>
      <c r="S91" t="e">
        <v>#DIV/0!</v>
      </c>
      <c r="T91" t="e">
        <v>#DIV/0!</v>
      </c>
      <c r="U91" t="e">
        <v>#DIV/0!</v>
      </c>
      <c r="V91" t="e">
        <v>#DIV/0!</v>
      </c>
      <c r="W91">
        <v>11.729900000000001</v>
      </c>
      <c r="X91" t="e">
        <v>#DIV/0!</v>
      </c>
      <c r="Y91" t="e">
        <v>#DIV/0!</v>
      </c>
      <c r="Z91" t="e">
        <v>#DIV/0!</v>
      </c>
      <c r="AA91">
        <v>20.210033333333332</v>
      </c>
      <c r="AB91" t="e">
        <v>#DIV/0!</v>
      </c>
      <c r="AC91" t="e">
        <v>#DIV/0!</v>
      </c>
      <c r="AD91" t="e">
        <v>#DIV/0!</v>
      </c>
      <c r="AE91" t="e">
        <v>#DIV/0!</v>
      </c>
      <c r="AF91" t="e">
        <v>#DIV/0!</v>
      </c>
      <c r="AG91" t="e">
        <v>#DIV/0!</v>
      </c>
      <c r="AH91" t="e">
        <v>#DIV/0!</v>
      </c>
      <c r="AI91" t="e">
        <v>#DIV/0!</v>
      </c>
      <c r="AJ91" t="e">
        <v>#DIV/0!</v>
      </c>
      <c r="AK91" t="e">
        <v>#DIV/0!</v>
      </c>
      <c r="AL91" t="e">
        <v>#DIV/0!</v>
      </c>
    </row>
    <row r="92" spans="1:38" x14ac:dyDescent="0.25">
      <c r="A92" s="112"/>
      <c r="R92" s="240" t="s">
        <v>35</v>
      </c>
      <c r="S92" s="240" t="s">
        <v>35</v>
      </c>
      <c r="W92" s="240" t="s">
        <v>35</v>
      </c>
      <c r="X92" s="240" t="s">
        <v>35</v>
      </c>
      <c r="AB92" s="240" t="s">
        <v>35</v>
      </c>
      <c r="AH92" s="240" t="s">
        <v>35</v>
      </c>
      <c r="AK92" s="240" t="s">
        <v>35</v>
      </c>
      <c r="AL92" s="240" t="s">
        <v>35</v>
      </c>
    </row>
    <row r="93" spans="1:38" x14ac:dyDescent="0.25">
      <c r="A93" s="112"/>
    </row>
    <row r="94" spans="1:38" x14ac:dyDescent="0.25">
      <c r="A94" s="112"/>
    </row>
    <row r="95" spans="1:38" x14ac:dyDescent="0.25">
      <c r="A95" s="112"/>
    </row>
    <row r="96" spans="1:38" x14ac:dyDescent="0.25">
      <c r="A96" s="112"/>
    </row>
    <row r="97" spans="1:1" x14ac:dyDescent="0.25">
      <c r="A97" s="112"/>
    </row>
    <row r="98" spans="1:1" x14ac:dyDescent="0.25">
      <c r="A98" s="112"/>
    </row>
    <row r="99" spans="1:1" x14ac:dyDescent="0.25">
      <c r="A99" s="112"/>
    </row>
    <row r="100" spans="1:1" x14ac:dyDescent="0.25">
      <c r="A100" s="112"/>
    </row>
    <row r="101" spans="1:1" x14ac:dyDescent="0.25">
      <c r="A101" s="112"/>
    </row>
    <row r="102" spans="1:1" x14ac:dyDescent="0.25">
      <c r="A102" s="112"/>
    </row>
    <row r="103" spans="1:1" x14ac:dyDescent="0.25">
      <c r="A103" s="112"/>
    </row>
    <row r="104" spans="1:1" x14ac:dyDescent="0.25">
      <c r="A104" s="112"/>
    </row>
    <row r="105" spans="1:1" x14ac:dyDescent="0.25">
      <c r="A105" s="112"/>
    </row>
    <row r="106" spans="1:1" x14ac:dyDescent="0.25">
      <c r="A106" s="112"/>
    </row>
    <row r="107" spans="1:1" x14ac:dyDescent="0.25">
      <c r="A107" s="112"/>
    </row>
    <row r="108" spans="1:1" x14ac:dyDescent="0.25">
      <c r="A108" s="112"/>
    </row>
    <row r="109" spans="1:1" x14ac:dyDescent="0.25">
      <c r="A109" s="112"/>
    </row>
    <row r="110" spans="1:1" x14ac:dyDescent="0.25">
      <c r="A110" s="112"/>
    </row>
    <row r="111" spans="1:1" x14ac:dyDescent="0.25">
      <c r="A111" s="1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CRH</vt:lpstr>
      <vt:lpstr>CRE</vt:lpstr>
      <vt:lpstr>CD</vt:lpstr>
      <vt:lpstr>AK</vt:lpstr>
      <vt:lpstr>CV</vt:lpstr>
      <vt:lpstr>GenRmf long</vt:lpstr>
      <vt:lpstr>GenRmf flat</vt:lpstr>
      <vt:lpstr>GenRmf Square</vt:lpstr>
      <vt:lpstr>Wash long</vt:lpstr>
      <vt:lpstr>Wash wide</vt:lpstr>
      <vt:lpstr>EK</vt:lpstr>
      <vt:lpstr>Dinic</vt:lpstr>
      <vt:lpstr>GT</vt:lpstr>
      <vt:lpstr>GT GRC</vt:lpstr>
      <vt:lpstr>GR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Steffen B. Olesen</cp:lastModifiedBy>
  <dcterms:created xsi:type="dcterms:W3CDTF">2013-11-27T09:51:56Z</dcterms:created>
  <dcterms:modified xsi:type="dcterms:W3CDTF">2014-01-15T23:45:00Z</dcterms:modified>
</cp:coreProperties>
</file>