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dor Local" sheetId="1" r:id="rId4"/>
    <sheet state="visible" name="Equipo admin" sheetId="2" r:id="rId5"/>
    <sheet state="visible" name="Equipo programador" sheetId="3" r:id="rId6"/>
    <sheet state="visible" name="Equipo empleados" sheetId="4" r:id="rId7"/>
    <sheet state="visible" name="Pantalla" sheetId="5" r:id="rId8"/>
    <sheet state="visible" name="Mouse" sheetId="6" r:id="rId9"/>
    <sheet state="visible" name="Teclado" sheetId="7" r:id="rId10"/>
    <sheet state="visible" name="Dominio" sheetId="8" r:id="rId11"/>
    <sheet state="visible" name="Licencias Microsoft" sheetId="9" r:id="rId12"/>
    <sheet state="visible" name="Licencias de Windows" sheetId="10" r:id="rId13"/>
    <sheet state="visible" name="Windows Server" sheetId="11" r:id="rId14"/>
    <sheet state="visible" name="Visual Studio" sheetId="12" r:id="rId15"/>
    <sheet state="visible" name="Bases de Datos" sheetId="13" r:id="rId16"/>
  </sheets>
  <definedNames/>
  <calcPr/>
  <extLst>
    <ext uri="GoogleSheetsCustomDataVersion2">
      <go:sheetsCustomData xmlns:go="http://customooxmlschemas.google.com/" r:id="rId17" roundtripDataChecksum="YrwEBZmqyCx/TFNFnAR9hRsDmJFH7b0NxT2JNTF/w2c="/>
    </ext>
  </extLst>
</workbook>
</file>

<file path=xl/sharedStrings.xml><?xml version="1.0" encoding="utf-8"?>
<sst xmlns="http://schemas.openxmlformats.org/spreadsheetml/2006/main" count="408" uniqueCount="245">
  <si>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</si>
  <si>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</si>
  <si>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</si>
  <si>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</si>
  <si>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</si>
  <si>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</si>
  <si>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</si>
  <si>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</si>
  <si>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</si>
  <si>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</si>
  <si>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</si>
  <si>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</si>
  <si>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</si>
  <si>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Lasus</t>
  </si>
  <si>
    <t>https://lasus.com.co/es/servidor-hpe-proliant-dl380-gen10-intel-xeon-g-6248r-24-nucleos?utm_campaign=10042635084&amp;utm_source=google&amp;utm_medium=cpc&amp;utm_content=434823455242&amp;utm_term=&amp;adgroupid=102764644444&amp;gad_source=1&amp;gclid=CjwKCAjwmYCzBhA6EiwAxFwfgHKh0b9_T10YqfmPmyz4I2YFApBpPTeWCN_Rc2knkGWyLIa47EHxGRoCilQQAvD_BwE</t>
  </si>
  <si>
    <t>Servidor HPE ProLiant DL380 Gen10 Intel Xeon-G 6248R 24 núcleos</t>
  </si>
  <si>
    <t>Contado</t>
  </si>
  <si>
    <t>El servidor HPE ProLiant DL380 Gen10 ofrece lo último en seguridad, rendimiento y capacidad de expansión, respaldado por una garantía completa. Estandarizado en la plataforma de procesamiento más fiable del sector. El servidor HPE ProLiant DL380 Gen10 ha sido diseñado de forma segura para reducir los costes y la complejidad, equipado con la familia de procesadores escalables Intel® Xeon® de primera y segunda generación, con aumento de rendimiento de hasta el 60 %1, un incremento del 27 % en núcleos2, además de HPE DDR4 SmartMemory de 2933 MT/s que admite 3 TB. Compatible con 12 Gb/s SAS y hasta 20 unidades NVMe, además de una amplia gama de opciones de computación. La memoria persistente Intel® Optane™ serie 100 para HPE ofrece niveles sin precedentes de rendimiento en cargas de trabajo de análisis y bases de datos. Ejecuta todo, desde las aplicaciones más básicas a las de suma impartancia, y se implementa con seguridad.</t>
  </si>
  <si>
    <t>Nº 2</t>
  </si>
  <si>
    <t>EBAY</t>
  </si>
  <si>
    <t>https://www.ebay.com/itm/386614055784?chn=ps&amp;norover=1&amp;mkevt=1&amp;mkrid=21553-241449-2056-0&amp;mkcid=2&amp;itemid=386614055784&amp;targetid=293946777986&amp;device=c&amp;mktype=pla&amp;googleloc=1003659&amp;poi=&amp;campaignid=19731822223&amp;mkgroupid=145954005043&amp;rlsatarget=pla-293946777986&amp;abcId=&amp;merchantid=424809046&amp;gad_source=4&amp;gclid=Cj0KCQjw4MSzBhC8ARIsAPFOuyXT1WP737MZ9oL1-GtrKUKMqKGwkAnG4Igx-zKcCdJI81Mf_P0-JBgaAlrfEALw_wcB</t>
  </si>
  <si>
    <t>Servidor HPE Proliant DL380 G10 24SFF 2x Xeon Dorado 6242 1024 GB RAM</t>
  </si>
  <si>
    <t>INFORMACIÓN GENERAL
Fabricante HPE
Modelo ProLiant DL380 Gen10
Servidor 2U en bastidor con factor de forma
Tipo de procesador Procesadores escalables Intel Xeon
Zócalos del procesador 2 zócalos (Zócalo P - LGA3647)
Memoria Hasta 3 TB según el tipo de memoria, 24 ranuras DIMM, DDR4 hasta 2666 MHz
Conjunto de chips Intel C621
Gestión remota iLO5
ESPECIFICACIÓN
Número de pieza del fabricante DL380 G10 24SFF
CPU instalada 2 x Intel Xeon Gold 6242 2,80 GHz
(Ref.: SRF8Y)
Memoria instalada 16 x 64 GB 2666 MHZ DDR4 registrado
Memoria total 1024 GB
Disco duro instalado -
Controlador HDD P408I-A instalado con expansor
(PN: 836260-001)
Tarjetas de expansión 562FLR-SFP+ Doble puerto 10GB SFP+
(PN: 790317-001)
Fuente de alimentación PSU dual de intercambio en caliente de 800 W</t>
  </si>
  <si>
    <t>Nº 3</t>
  </si>
  <si>
    <t>Hewlett Packard Enterprise</t>
  </si>
  <si>
    <t>https://buy.hpe.com/es/es/compute/rack-servers/proliant-dl300-servers/proliant-dl380-server/servidor-hpe-proliant-dl380-gen10-6248r-3-ghz-24-n%C3%BAcleos-1p-32gb%E2%80%91r-mr416i%E2%80%91p-nc-8-sff-bc-fuente-de-800-w/p/p56966-421</t>
  </si>
  <si>
    <t>Servidor HPE ProLiant DL380 Gen10 6248R 3 GHz 24 núcleos 1P 32GB‑R MR416i‑p NC 8 SFF BC fuente de 800 W</t>
  </si>
  <si>
    <t>Número del procesador 1 procesador incluido
Núcleo de procesador disponible24 núcleos
Velocidad del procesador3,00 GHz
Caché de procesador35,75 MB L3
Memoria de servidor
Tipo de memoriaHPE Smart Memory DDR4
Memoria incluidaRDIMM de 32 GB
Tipo de NVDIMMHPE NVDIMM-N *Disponible solo en procesadores escalables Intel® Xeon® de 1.ª generación
Rango de NVDIMMRango único
Capacidad de NVDIMM16 GB
Refrigeración de servidor
Características de los ventiladores del sistema4 ventiladores estándares de un rotor incluidos
Expansiones para servidor
Ranuras de expansión3 PCIe 3.0, para obtener una descripción detallada, consulte las QuickSpecs
Server Form Factor
FormatoBastidor de 2U
Controladores de servidores
Controlador de redAdaptador HPE Ethernet de 10 Gb y 2 puertos 535FLR-T
Controlador de almacenamientoControlador HPE MR416i-p Gen10 Plus x16 canales 4 GB caché NVMe/SAS 12 G</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</si>
  <si>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</si>
  <si>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</si>
  <si>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</si>
  <si>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</si>
  <si>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</si>
  <si>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</si>
  <si>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</si>
  <si>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</si>
  <si>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HP</t>
  </si>
  <si>
    <t>https://www.hp.com/co-es/shop/todo-en-uno-hp-24-cr0013la-7z2w4la.html</t>
  </si>
  <si>
    <t>HP 24-cr0013la</t>
  </si>
  <si>
    <t>Sistema Operativo
Windows 11 Home Single Language en modo S
Procesador
AMD Ryzen™ 5 7520U (velocidad máxima de hasta 4,3 GHz, 4 MB de caché L3, 4 núcleos y 8 subprocesos)
Número De Nota Al Pie Del Nombre Del Procesador
[6] La tecnología de procesadores multinúcleo está diseñada para mejorar el desempeño de determinados productos de software. No todos los clientes ni todas las aplicaciones de software se beneficiarán necesariamente del uso de esta tecnología. El desempeño y la velocidad varían según la carga de trabajo de las aplicaciones y las configuraciones del hardware y software. El sistema de numeración de AMD no es una medición de velocidad.
[7] El desempeño de la frecuencia de velocidad máxima varía según el hardware, el software y la configuración general del sistema.
Familia De Procesador
Procesador AMD Ryzen™ 5
Factor De Forma
All-in-One
Memoria
Memoria, Estándar
16 GB de RAM LPDDR5-5500 MHz (incorporada)
Noat Sobre Memoria Estándar
Velocidades de transferencia de hasta 5500 MT/s.
Almacenamiento
Descripción Del Disco Duro
Unidad de estado sólido (SSD) PCIe® NVMe™ M.2 de 1TB
Servicios En La Nube
Almacenamiento en Dropbox de 25 GB durante 12 meses
Pantalla Y Gráficos
Monitor
Pantalla FHD (1920 x 1080) IPS, de 23,8" (60,5 cm), con microbordes en tres lados, antirreflejante, 250 nits y 99% sRGB
Gráficos
Gráficos AMD Radeon™
Características De Expansión
Ubicación Del Puerto De E/S
Trasero
Puertos
1 USB Tipo-C® con velocidad de señalización de 5 Gb/s; 2 USB Tipo-A con velocidad de señalización de 5 Gb/s; 2 USB 2.0 Tipo-A; 1 combinación de auriculares y micrófono; 1 RJ-45
Ranuras De Expansión
2 M.2 (1 para SSD, 1 para WLAN)
Conectores De Video
1 salida HDMI 1.4
Dispositivos De Medios
Funciones De Audio
Altavoces dobles de 2 W
Cámara Web
Cámara de privacidad FHD HP True Vision inclinable de 1080p e infrarrojos con reducción de ruido temporal y micrófonos digitales integrados de doble matriz
Dispositivos De Entrada
Teclado
HP 510SP Black Wireless Keyboard and Mouse Combo
Comunicaciones
Interfaz De Red
LAN 10/100/1000 GbE integrada
Inalámbrico
Tarjeta inalámbrica Realtek Wi-Fi 6 (1x1) y Bluetooth® 5.3
Número De Nota Al Pie De Tecnologías Inalámbricas
[11] Wi-Fi 5 o 6 se diseñó para ser compatibles con velocidades gigabit al transferir archivos entre dos dispositivos conectados al mismo enrutador. Requiere un enrutador inalámbrico, que se vende por separado, y admite canales a partir de 80 MHz.
[12] Se requiere punto de acceso inalámbrico y servicio de Internet que se venden por separado. La disponibilidad de puntos de acceso inalámbrico público es limitada. Wi-Fi 6 cuenta con compatibilidad retroactiva con especificaciones 802.11 anteriores. Sólo está disponible en países en los que se admite Wi-Fi 6.
[13] Bluetooth® es una marca comercial que le pertenece a su propietario y que HP Inc. usa bajo licencia. El funcionamiento de Bluetooth® 5.3 requiere compatibilidad con Microsoft OS/Chrome OS. Hasta que esté disponible la compatibilidad con Microsoft OS/Chrome OS, Bluetooth® 5.3 funcionará como Bluetooth® 5.2 o inferior.
Requisitos De Fuente De Alimentación Y Operacionales
Tipo De Fuente De Alimentación
Adaptador de CA Smart de 90 W
Eficiencia De Energía
Registro EPEAT®
Ambiental
40% de plástico reciclado posconsumo; Plástico de origen oceánico reciclado; 10% de metal reciclado
Dimensiones Y Peso
Dimensiones Mínimas (Anch. X Prof. X Alt.)
54,05 x 18,63 x 48,49 cm
Dimensiones Del Embalaje (An X F X Al)
64 x 17,5 x 46 cm
Peso
5,53 kg
Peso Del Embalaje
9,6 kg
Diseño
Color De Producto
Negro
Diseño De Productos
Acabado texturizado, soporte de primera calidad</t>
  </si>
  <si>
    <t>FALABELLA</t>
  </si>
  <si>
    <t>https://www.falabella.com.co/falabella-co/product/127886197/Computador-Todo-en-uno-HP-24-cr0013la-Ryzen-5-RAM-16GB-SSD-1TB-23.8-FHD-Windows/127886198</t>
  </si>
  <si>
    <t>Sistema operativo
Windows 11 Home Single Language en modo S
Familia del procesador
Procesador AMD Ryzen™ 5
Procesador
AMD Ryzen™ 5 7520U (velocidad máxima de hasta 4,3 GHz, 4 MB de caché L3, 4 núcleos y 8 subprocesos)
Gráficos
Integradas,
Gráficos AMD Radeon™
Memoria
16 GB de RAM LPDDR5-5500 MHz (incorporada)
(Velocidades de transferencia de hasta 5500 MT/s.)
Almacenamiento interno
Unidad de estado sólido (SSD) PCIe® NVMe™ M.2 de 1 TB
Pantalla
23.8" diagonal, FHD (1920 x 1080), IPS, three-sided micro-edge, anti-glare, 250 nits, 99% sRGB
Pantalla
Pantalla FHD (1920 x 1080) IPS, de 23,8" (60,5 cm), con microbordes en tres lados, antirreflejante, 250 nits y 99% sRGB
Pantalla táctil No
Relación pantalla-cuerpo (sin los altavoces)
98.16% 4
Dimensiones mínimas (anch. x prof. x alt.)
54,05 x 18,63 x 48,49 cm
Peso
5,53 kg
Software - productividad y finanzas
1 mes de prueba para los nuevos clientes de Microsoft 365
Software incluido
Prueba gratuita de 1 mes de Adobe; Prueba de 30 días de McAfee Online Protection
Software preinstalado
ExpressVPN (prueba gratuita de 30 días); LastPass Premium (prueba gratuita de 30 días); Magic Desktop Premium
Servicios en la nube
Almacenamiento en Dropbox de 25 GB durante 12 meses
Inalámbrico
Tarjeta inalámbrica Realtek Wi-Fi 6 (1x1) y Bluetooth® 5.3 7 8 9
Interfaz de red
LAN 10/100/1000 GbE integrada
Color de producto
Jack black
Factor de forma
All-in-One
Teclado
Conjunto de teclado y mouse inalámbricos HP 510SP en negro
Cámara Web
Cámara de privacidad FHD HP True Vision inclinable de 1080p e infrarrojos con reducción de ruido temporal y micrófonos digitales integrados de doble matriz
Funciones de audio
Altavoces dobles de 2 W
Ranuras de expansión
2 M.2 (1 para SSD, 1 para WLAN)
Puertos
Trasero 1 USB Tipo-C® con velocidad de señalización de 5 Gb/s; 2 USB Tipo-A con velocidad de señalización de 5 Gb/s; 2 USB 2.0 Tipo-A; 1 combinación de auriculares y micrófono; 1 RJ-45
Conectores de video
1 salida HDMI 1.4
Tipo de fuente de alimentación
Adaptador de alimentación de CA inteligente de 90 W
Etiquetas ecológicas
Registro EPEAT®
Especificaciones de impacto sustentable
40 % de plástico reciclado posconsumo; Plástico de origen oceánico y reciclado; 10 % de metal reciclado
Garantía del fabricante
1 año de garantía limitada de hardware con soporte técnico telefónico gratuito. 90 días de soporte técnico limitado para software (a partir de la fecha de compra).</t>
  </si>
  <si>
    <t>ALKOSTO</t>
  </si>
  <si>
    <t>https://www.alkosto.com/computador-all-in-one-hp-238-pulgadas-cr0013la-amd-ryzen-5-ram-16gb-disco-ssd-1-tb-negro/p/197497088823</t>
  </si>
  <si>
    <t>Almacenamiento y Procesamiento
Memoria RAM
16 GB 
Capacidad de Disco
Estado Solido SSD 1 TB 
Tipos de Discos que Incluye
Disco Estado Solido (SSD) 
Sistema Operativo
Windows 
Version Sistema Operativo
Windows 11 
Procesador
AMD R5 
Velocidad del Procesador
Velocidad máxima de hasta 4,3 GHz, 4 MB de caché L3, 4 núcleos y 8 subprocesos 
Número de Núcleos (más núcleos más multitareas)
4  Nucleos
Marca del Procesador
AMD 
Modelo del Procesador
7520U 
Marca Tarjeta de Video/Grafica
No Tiene Tarjeta Video/Grafica Independiente 
Imagen y Pantalla
Tamaño Pantalla
23.8  Pulgadas
Resolucion Pantalla
Full HD 
Conectividad
Opciones de Conectividad
Bluetooth 
WiFi 
Tipos de Puertos Entradas y Salidas
Entrada Tarjeta SD 
Puerto HDMI 
Puerto LAN/Ethernet 
Puerto USB 2.0 
Otras Tecnologias de Conectividad
Compatible con MU-MIMO 
No. Puertos USB
2  Puertos
No. Puertos HDMI
1  Puertos
Fuentes de Alimentacion de Energia
Energía Eléctrica 
No. Puertos LAN Ethernet
1  Puertos
No. Puertos SD
1  Puertos
No. Salidas de Audio
1  Puertos
Características Físicas
Caracteristicas del Teclado
Inalámbrico 
Peso
5.53  Kilogramos
Resolucion Camara WEB
Cámara infrarroja de privacidad FHD HP Wide Vision 1080p 
Unidad CD/DVD Integrada
No tiene Unidad de CD/DVD Integrada 
Detalles del Producto
Nivel de Uso
Avanzado 
Caracteristicas Especiales
Cámara WEB Integrada 
Información Adicional Relevante
Garantía
12  Meses
Aviso Legal
En Los computadores PORTATILES La duración de la batería es un valor aproximado y depende del uso que se le de al equipo. (Los computadores De escritorio NO tienen batería) 
Software Incluidos
McAfee LiveSafe, Oferta de prueba gratuita de 1 mes de Adobe 
Actualizable a Windows 11
SI es Actualizable a Windows 11 
Opiniones</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</si>
  <si>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</si>
  <si>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</si>
  <si>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</si>
  <si>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</si>
  <si>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</si>
  <si>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</si>
  <si>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</si>
  <si>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</si>
  <si>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Nº1</t>
  </si>
  <si>
    <t>Amazon</t>
  </si>
  <si>
    <t>https://www.amazon.com/-/es/Apple-Laptop-MacBook-2023-n%C3%BAcleos/dp/B0CM5K7BCR/ref=sr_1_1_mod_primary_new?adgrpid=150848114594&amp;dib=eyJ2IjoiMSJ9.aOad5S8epNlzxcuiZ2_7vA34IsY1BQR4sd7NnaI8Z9U7wuZ7oWombKiB9xTzSIvERSTokU6QY_-Tpvl3E5Kfs-3mJeKGTCPRv4tx0tVV6hInRzsJf36cxMjCZMROJY-59zWucW086W4XVlc5SZMnEbiGTvin01Dertk3gbJpndXa7aHqZG_DkXmRYZejbKZcQB5E7aC-NmjR9SRLryuxZyAs4fm5BMwj2MbdHUspMzc.NnWIiV6V11dCh69VSn37F-SdIsE-a-VlTtfOY8qnpfg&amp;dib_tag=se&amp;hvadid=673220281901&amp;hvdev=c&amp;hvlocphy=1003659&amp;hvnetw=g&amp;hvqmt=b&amp;hvrand=12360749032339136425&amp;hvtargid=kwd-1442096541329&amp;hydadcr=1599_13644010&amp;keywords=macbook+pro+16+inch+m1+max&amp;qid=1717731503&amp;sbo=RZvfv%2F%2FHxDF%2BO5021pAnSA%3D%3D&amp;sr=8-1</t>
  </si>
  <si>
    <t>MacBook Pro 16" M3</t>
  </si>
  <si>
    <t>contado</t>
  </si>
  <si>
    <t>Pantalla Liquid Retina XDR de 16 pulgadas²
Tres puertos Thunderbolt 4, puerto HDMI, ranura para tarjetas SDXC, toma para auriculares y puerto MagSafe 3
Teclado Magic Keyboard con Touch ID
Trackpad Force Touch
Adaptador de corriente USB‑C de 140 W</t>
  </si>
  <si>
    <t>Apple</t>
  </si>
  <si>
    <t>https://www.apple.com/es/shop/buy-mac/macbook-pro/16-pulgadas-m3-pro</t>
  </si>
  <si>
    <t>Con pantalla táctil: No
Resolución de la pantalla: 3456 px x 2234 px
Procesador: Apple M3 M3 Pro
Sistema operativo: macOS
Capacidad de disco SSD: 512 GB
Procesador Apple M3.
Memoria RAM de 18GB.
Resolución de 3456x2234 px.
Tarjeta gráfica Apple GPU.
Conexión wifi.
Cuenta con 3 puertos USB y puerto HDMI.
Modo de sonido Dolby Atmos.</t>
  </si>
  <si>
    <t>Mercado libre</t>
  </si>
  <si>
    <t>https://www.mercadolibre.com.co/macbook-pro-macbook-pro-16-m3-pro-space-black-16-apple-m3-m3-pro-18gb-de-ram-512gb-ssd-apple-gpu-120-hz-3456x2234px-macos/p/MCO28766788?pdp_filters=category:MCO1652#searchVariation=MCO28766788&amp;position=3&amp;search_layout=stack&amp;type=product&amp;tracking_id=429908a8-f413-460a-ab94-8995518af673</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</si>
  <si>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</si>
  <si>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</si>
  <si>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</si>
  <si>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</si>
  <si>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</si>
  <si>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</si>
  <si>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</si>
  <si>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</si>
  <si>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</si>
  <si>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r>
      <rPr>
        <rFont val="Arial"/>
        <color theme="10"/>
        <sz val="10.0"/>
        <u/>
      </rPr>
      <t>link:</t>
    </r>
    <r>
      <rPr>
        <rFont val="Arial"/>
        <color theme="10"/>
        <sz val="10.0"/>
        <u/>
      </rPr>
      <t xml:space="preserve"> https://articulo.mercadolibre.com.co/MCO-918863917-todo-en-uno-hp-205-g4-amd-ryzen-3-3250u-8gb-1tb-win-10-pro-_JM?matt_tool=19390127&amp;utm_source=google_shopping&amp;utm_medium=organic</t>
    </r>
  </si>
  <si>
    <t>HP 205 G4</t>
  </si>
  <si>
    <t>Procesador Amd Ryzen 3 3250u     Windows Pro        Ram 8gb         Almacenamiento 1tb</t>
  </si>
  <si>
    <t>HP 205 G5</t>
  </si>
  <si>
    <t>https://www.tecnoplaza.com.co/MCO-950555470-todo-en-uno-hp-205-g4-amd-ryzen-3-3250u-8gb-1tb-win-10-pro-_JM</t>
  </si>
  <si>
    <t>HP 205 G6</t>
  </si>
  <si>
    <t>Sistema Operativo windows 11 home       
Windows 11 Pro
Procesador	
AMD Ryzen 3 3250U
Memoria RAM	
8 GB
Capacidad del disco duro	
1 TB
Resolución de la pantalla	
1920 px x 1080 px
GPU	
Graficos AMD Radeon Vega</t>
  </si>
  <si>
    <t>El punto de la empresa</t>
  </si>
  <si>
    <t>https://elpuntodelaimpresora.com/producto/todo-en-uno-hp-205-g4-corporativo-amd-ryzen-5-ram8gb-ssd512gb-23-8-hd-win-10-pro/</t>
  </si>
  <si>
    <t>HP 205 G7</t>
  </si>
  <si>
    <t>Sistema Operativo windows 11 home        Procesador Core I5 1240p                   ram  16gb               almacenamiento  512gb Aio Fhd</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</si>
  <si>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</si>
  <si>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</si>
  <si>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</si>
  <si>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</si>
  <si>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</si>
  <si>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</si>
  <si>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</si>
  <si>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</si>
  <si>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monitor-led-de-24-con-panel-ips-y-diseno-sin-bordes-color-black-100v240v/p/MCO17360590?item_id=MCO1914459806&amp;from=gshop&amp;matt_tool=56249061&amp;matt_word=&amp;matt_source=google&amp;matt_campaign_id=14634237764&amp;matt_ad_group_id=153732147068&amp;matt_match_type=&amp;matt_network=g&amp;matt_device=c&amp;matt_creative=644988712033&amp;matt_keyword=&amp;matt_ad_position=&amp;matt_ad_type=pla&amp;matt_merchant_id=735129189&amp;matt_product_id=MCO17360590-product&amp;matt_product_partition_id=2265590047140&amp;matt_target_id=aud-2000227468263:pla-2265590047140&amp;cq_src=google_ads&amp;cq_cmp=14634237764&amp;cq_net=g&amp;cq_plt=gp&amp;cq_med=pla&amp;gad_source=1&amp;gclid=CjwKCAjwvIWzBhAlEiwAHHWgvVzs0MTeY65hnjtpzFBiYdHVgdMioQwOEsQknsZjONhWfjnbKqngvxoCSyQQAvD_BwE</t>
  </si>
  <si>
    <t>MONITOR SAMSUNG 24″ F24T350 IPS DISEÑO SIN BORDES</t>
  </si>
  <si>
    <t>Voltaje: 100V/240V
Tamaño de la pantalla: 24 "
Pantalla led de 24".
Tiene una resolución de 1920px-1080px.
Relación de aspecto de 16:9.
Panel IPS.
Su brillo es de 250cd/m².
Con conexión D-Sub.
Es reclinable.</t>
  </si>
  <si>
    <t>Samsung</t>
  </si>
  <si>
    <t>https://www.samsung.com/co/monitors/flat/t35f-24-inch-ips-fhd-1080p-freesync-lf24t350fhlxzl/</t>
  </si>
  <si>
    <t>Relación de aspecto
16:9
Brillo (Típico)
250 cd/㎡
Radio de contraste estático
1000:1 (típico)
Resolución
FHD (1,920 x 1,080)
Tiempo de respuesta
5 (GTG）
Angulo de visión (H/V)
178°/178°</t>
  </si>
  <si>
    <t>S &amp; M computer</t>
  </si>
  <si>
    <t>https://symcomputadores.com/producto/monitor-samsung-24-ips-diseno-sin-bordes-lf24t350/</t>
  </si>
  <si>
    <t>Tamaño de la pantalla (clase): 24 pulgadas
Tipo de pantalla: plana
Tamaño de área activa (H x V) [mm]: 527.04 × 296.46 mm
Relación de aspecto: 16:9
Tipo de panel: IPS
Brillo (típico): 250 cd/㎡
Brillo (mínimo): 200 cd/㎡
Relación de contraste dinámico: Mega
Resolución: 1,920 x 1,080
Tiempo de respuesta: 5 (GTG）
Soporte de colores Máx: 16.7 M
Gama de colores (NTSC 1976): 72%
Frecuencia de actualización Máx: 75 Hz</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</si>
  <si>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</si>
  <si>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</si>
  <si>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</si>
  <si>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</si>
  <si>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</si>
  <si>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</si>
  <si>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</si>
  <si>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</si>
  <si>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Ck compukar</t>
  </si>
  <si>
    <t>https://compukar.com/producto/mouse-gaming-aurora-vsg/</t>
  </si>
  <si>
    <t>AURORA VSG</t>
  </si>
  <si>
    <t>Utiliza cable.
Posee rueda de desplazamiento.
Con luces para mejorar la experiencia de uso.
Con sensor óptico.
Resolución de 12000dpi Windows XP, Windows 10, Windows 8, Windows 7, macOS, Linux</t>
  </si>
  <si>
    <t>Gamers colombia</t>
  </si>
  <si>
    <t>https://www.gamerscolombia.com/producto/mouse%20vsg</t>
  </si>
  <si>
    <t>Utiliza cable,compatible  Windows XP, Windows 10, Windows 8, Windows 7, macOS, Linux Acceleration: 30 G
Dpi: 7200
Shape: Simétrica
Speed: 150 IPS
Weight: 72 g</t>
  </si>
  <si>
    <t>Proveel</t>
  </si>
  <si>
    <t>https://www.proveel.com.co/mouse-gamer-de-juego-vsg-aurora-verde-boreal/p/MCO17007365?pdp_filters=seller_id:212604010#position=3&amp;search_layout=stack&amp;type=item&amp;tracking_id=032b98c9-36af-4385-afb7-734acc6c1982</t>
  </si>
  <si>
    <t>Acceleration: 30 G
Dpi: 7200
Shape: Simétrica
Speed: 150 IPS
Weight: 72 g</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</si>
  <si>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</si>
  <si>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</si>
  <si>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</si>
  <si>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</si>
  <si>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</si>
  <si>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</si>
  <si>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</si>
  <si>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</si>
  <si>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Doble click corp sas</t>
  </si>
  <si>
    <t>https://dobleclicknet.com/producto/teclado-gamer-mecanico-vsg-alnitak-negro/</t>
  </si>
  <si>
    <t>VSG ALNITAK</t>
  </si>
  <si>
    <t xml:space="preserve">
Mecánico
Versiones
Rojo / Marrón / Azul
Perfil de teclas
OEM
Teclas
88
Distribución del teclado
ISO Latinoamericano
Iluminación
RGB, 16.8 millones de colores
Dimensión
150x370x33mm
Cable
Trenzado 1.8m
Tasa de sondeo
1000Hz
Sistemas operativos compatibles
Win 7/8/10 | Linux | Mac
Switch
Kailh
Tiempo de vida
70 millones de pulsaciones
Peso
942g
Interfaz
USB 2.0
Efectos de iluminación predeterminados
20
Cable con núcleo de ferrita
Si
Material
ABS – Metal
Conector con recubrimiento en oro Si
Método de fijación del interruptor Soldadura</t>
  </si>
  <si>
    <t>https://www.gamerscolombia.com/producto/VSG-Alnitak</t>
  </si>
  <si>
    <t>Compulago</t>
  </si>
  <si>
    <t>https://www.proveel.com.co/teclado-gamer-vsg-alnitak-qwerty-espanol-latinoamerica-color-negro-con-luz-rgb/p/MCO17322920?pdp_filters=seller_id%3A212604010#position=12&amp;search_layout=stack&amp;type=item&amp;tracking_id=e0acc829-421a-4502-b78e-54e3475e8647</t>
  </si>
  <si>
    <t>Tipo Mecánico, Formato 80%, Tamaño 360 x 140 x 38 mm, Peso 942 g, Material del case ABS, Material del plate Metal, Software Sí, Macros
Sí, Tasa de sondeo 1000 Hz, N-key rollover Todas las teclas, Switches azul , Iluminación Rgb.</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</si>
  <si>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</si>
  <si>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</si>
  <si>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</si>
  <si>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</si>
  <si>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</si>
  <si>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</si>
  <si>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</si>
  <si>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</si>
  <si>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Colombia Hosting</t>
  </si>
  <si>
    <t>https://www.colombiahosting.com.co/registro-dominios</t>
  </si>
  <si>
    <t>.com</t>
  </si>
  <si>
    <t>La extensión más reconocida y confiable mundialmente. Atrae a más visitantes y proyecta una imagen profesional para tu sitio web.</t>
  </si>
  <si>
    <t>DOMAINS</t>
  </si>
  <si>
    <t>https://www.domain.com/domains/tlds/com</t>
  </si>
  <si>
    <t>Como la extensión de dominio más reconocida y confiable, .com le da credibilidad instantáneamente a su sitio web. Los motores de búsqueda también lo saben, y es por eso que un dominio .com puede aumentar su valor SEO, así como la percepción que los visitantes tienen de usted.</t>
  </si>
  <si>
    <t>HOSTINGER</t>
  </si>
  <si>
    <t>https://www.hostinger.co/comprar-dominio?utm_campaign=Generic-Domains|NT:Se|LO:CO&amp;utm_medium=ppc&amp;gad_source=1&amp;gclid=CjwKCAjwmrqzBhAoEiwAXVpgoioZW8kbWzP_yj8a4oCrjVQHsLjTmdR4PkCrNy1hgiIFkQBTyGQ0pBoCVn0QAvD_BwE</t>
  </si>
  <si>
    <t>Inspira confianza con este dominio reconocido.</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</si>
  <si>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</si>
  <si>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</si>
  <si>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</si>
  <si>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</si>
  <si>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</si>
  <si>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</si>
  <si>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</si>
  <si>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</si>
  <si>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GARCIA COMINICACIONES</t>
  </si>
  <si>
    <t>https://www.garciacomunicaciones.com/producto/microsoft-365-business/</t>
  </si>
  <si>
    <t>Microsoft 365 Empresa Premium</t>
  </si>
  <si>
    <t>CONTADO</t>
  </si>
  <si>
    <t>Usa siempre las versiones más recientes de Word, Excel, PowerPoint y más.
Usa Outlook, Exchange y Teams para comunicarte con tus clientes y compañeros de trabajo.
Administra tus archivos desde cualquier lugar con 1 TB de almacenamiento en la nube en OneDrive por usuario.
Protege tu empresa contra ciberamenazas avanzadas con protección sofisticada contra suplantación de identidad (phishing) y ransomware.
Controla el acceso a la información confidencial usando cifrado para ayudar a evitar que los datos se compartan accidentalmente.
Protege los dispositivos que te conectan con tus datos y ayuda a mantener tus dispositivos iOS, Android, Windows y Mac seguros y actualizados.</t>
  </si>
  <si>
    <t>SYSCARIBE</t>
  </si>
  <si>
    <t>https://www.syscaribe.com/producto/microsoft-365-business-premium-suscripcion-1-ano/</t>
  </si>
  <si>
    <t>Administración de identidades, accesos y usuarios para hasta 300 empleados
Correo empresarial personalizado (you@yourbusiness.com)
Versiones web y móviles de Word, Excel, PowerPoint y Outlook
Chat, llamadas y videoconferencias con Microsoft Teams
1 TB de almacenamiento en la nube por empleado
Más de 10 aplicaciones adicionales para tus necesidades empresariales (Microsoft Bookings, Planner, Forms, etc.)
Filtrado automático de correo no deseado y malware
Soporte ininterrumpido por teléfono y a través de la Web
Seminarios web con informes y registro de asistentes
Áreas de trabajo colaborativas para crear de forma conjunta con Microsoft Loop
Herramientas de edición y diseño de vídeo con Microsoft Clipchamp
Administración de identidad y acceso avanzada
Protección mejorada frente a ciberamenazas contra virus y ataques de phishing
Protección de dispositivos y puntos de conexión de grado empresarial
Descubre, clasifica y protege información confidencial
 Copilot para Microsoft 365 está disponible como complemento (Se adquiere por separado)</t>
  </si>
  <si>
    <t>MERAKY EASY</t>
  </si>
  <si>
    <t>https://meraki-easy.com/product/microsoft-365-plan-empresas-premium/</t>
  </si>
  <si>
    <t>Versiones web y móviles solo de las aplicaciones de Microsoft 365
Chatear, llamar o reunirse con un máximo de 300 asistentes
1 TB de almacenamiento en la nube por usuario
Correo electrónico de categoría empresarial
Seguridad estándar
Soporte ininterrumpido por teléfono y a través de la web
Versiones de escritorio de aplicaciones de Microsoft 365 con características premium
Seminarios web hospedados con facilidad
Registro de asistentes y herramientas de informes
Administrar citas de clientes
Seguridad avanzada
Control de datos y acceso
Protección contra ciberamenazas</t>
  </si>
  <si>
    <t>Protección de dispositivos y puntos de conexión de grado empresarial</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</si>
  <si>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</si>
  <si>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</si>
  <si>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</si>
  <si>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</si>
  <si>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</si>
  <si>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</si>
  <si>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</si>
  <si>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</si>
  <si>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TECHNOLOGY STORE</t>
  </si>
  <si>
    <t>https://technologystore2006.com/producto/licencia-microsoft-windows-11-profesional-oem-64-bits-dvd-fqc-10553/</t>
  </si>
  <si>
    <t>Licencia Windows 11 Pro</t>
  </si>
  <si>
    <t>Esta licencia Windows 10 es compatible con la versión Windows 10 Pro, es una licencia totalmente legitima, legal y sirve para activar Windows 10 pro en un computador una sola vez,
en caso de formateo es posible reinstalarla siempre y cuando sea el mismo equipo y no se hayan hecho cambios significativos de hardware. (realizar este proceso bajo su responsabilidad)
Ideal para entornos empresariales y de hogar, aplica para auditorias empresariales.</t>
  </si>
  <si>
    <t>TAURET COMPUTADORES</t>
  </si>
  <si>
    <t>https://tauretcomputadores.com/product/licencia-windows-11-profesional</t>
  </si>
  <si>
    <t>Un sistema operativo diseñado para empresas. Para usuarios corporativos y particulares, ofrece características y capacidades de vanguardia. Windows 10 Pro brinda a los clientes la flexibilidad para manejar sus responsabilidades profesionales de manera efectiva y mejorar la productividad. Hoy en día es la versión estrella entre los sistemas operativos, sin duda la versión más popular.</t>
  </si>
  <si>
    <t>JANUS</t>
  </si>
  <si>
    <t>https://www.janus.com.co/products/licencia-windows-11-64bit-pro-en-espanol</t>
  </si>
  <si>
    <t>Windows 10 Professional combina el Windows que ya conoces y añade grandes mejoras que te encantarán. Tecnologías como InstantGo1 le permiten arrancar y reanudar rápidamente.
Windows 10 tiene más características de seguridad integradas que nunca para ayudar a proteger tu sistema contra software malintencionado.</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</si>
  <si>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</si>
  <si>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</si>
  <si>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</si>
  <si>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</si>
  <si>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</si>
  <si>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</si>
  <si>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</si>
  <si>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</si>
  <si>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REVOLUTION SOFT COLOMBIA</t>
  </si>
  <si>
    <t>https://revolutionsoft.com.co/windows-server-2022/licencia-windows-server-2022-standard.html?id_product_attribute=0</t>
  </si>
  <si>
    <t>Windows Server 2022 Standard</t>
  </si>
  <si>
    <t>Características de Windows Server 2022 Standard
Como líder en el mercado de servidores, Windows Server 2022 Standard se distingue por su conjunto integral de características, diseñadas para satisfacer las demandas de los entornos empresariales más exigentes:
Seguridad Mejorada y Protección Avanzada: La seguridad es una prioridad fundamental en cualquier entorno empresarial, y Windows Server 2022 Standard no decepciona en este aspecto. Con características de seguridad avanzadas como protección contra amenazas integrada, control de acceso basado en roles y capacidades de detección y respuesta mejoradas, este sistema operativo garantiza la protección de los datos sensibles y la integridad de la red.
Escalabilidad sin Precedentes: La capacidad de escalar de manera efectiva es esencial para cualquier empresa en crecimiento. Con Windows Server 2022 Standard, la escalabilidad es más accesible que nunca. Desde la gestión de cargas de trabajo virtualizadas hasta la implementación de infraestructuras definidas por software, este sistema operativo proporciona las herramientas necesarias para expandir y adaptar la infraestructura de TI según las necesidades cambiantes de la empresa.
Rendimiento Optimizado y Fiabilidad Inigualable: El rendimiento y la fiabilidad son pilares fundamentales en la infraestructura de TI de cualquier empresa. Con Windows Server 2022 Standard, puedes estar seguro de que tus sistemas operativos están optimizados para ofrecer un rendimiento excepcional y una fiabilidad inigualable. Desde la gestión de recursos hasta la tolerancia a fallos, este sistema operativo está diseñado para garantizar que tus operaciones informáticas funcionen sin problemas, sin importar las circunstancias.
Gestión Simplificada con Windows Admin Center: Una de las características más destacadas de Windows Server 2022 Standard es su integración con Windows Admin Center. Esta herramienta centralizada ofrece una interfaz intuitiva y basada en web para gestionar y monitorear tus servidores de manera eficiente. Desde la administración de usuarios hasta la configuración de políticas de grupo, Windows Admin Center simplifica tareas complejas y permite a los administradores de sistemas trabajar de manera más productiva.
Virtualización Avanzada con Hyper-V: Windows Server 2022 Standard incluye la última versión de Hyper-V, la plataforma de virtualización de Microsoft. Con Hyper-V, puedes crear y administrar máquinas virtuales con facilidad, lo que te permite consolidar cargas de trabajo, optimizar recursos y mejorar la flexibilidad de tu infraestructura de TI. Además, las características de aislamiento y seguridad integradas en Hyper-V garantizan la protección de las cargas de trabajo virtualizadas contra amenazas externas.
Almacenamiento Eficiente con Storage Spaces Direct: Para empresas que buscan una solución de almacenamiento altamente disponible y escalable, Windows Server 2022 Standard ofrece Storage Spaces Direct (S2D). Esta característica permite crear pools de almacenamiento utilizando discos locales en servidores físicos, lo que proporciona una solución de almacenamiento compartido de alto rendimiento sin la necesidad de hardware de almacenamiento dedicado. Con S2D, puedes mejorar la disponibilidad de tus datos y reducir los costos asociados con el almacenamiento empresarial.
Servicios de Escritorio Remoto Mejorados: Con el aumento del trabajo remoto, los servicios de escritorio remoto (RDS) se han vuelto esenciales para muchas empresas. Windows Server 2022 Standard ofrece una serie de mejoras en los servicios de escritorio remoto, incluida la compatibilidad con experiencias de escritorio virtual más ricas y la integración con Azure Virtual Desktop. Ya sea que necesites proporcionar acceso remoto a aplicaciones o escritorios completos, Windows Server 2022 Standard te ofrece las herramientas necesarias para ofrecer una experiencia de usuario excepcional desde cualquier lugar y en cualquier dispositivo.</t>
  </si>
  <si>
    <t>UNIQ</t>
  </si>
  <si>
    <t>https://uniq.software/es/windows/servers/windows-server-2022/windows-server-2022-standard</t>
  </si>
  <si>
    <t>Características principales
Windows Server 2022 Standard cuenta con varias características clave que lo convierten en un sistema operativo de servidor potente y confiable. Algunas de estas características incluyen:
Mejora de la seguridad con protección avanzada de varias capas
Mejora del rendimiento y la escalabilidad para cargas de trabajo modernas
Gestión eficiente de entornos de nube híbrida
Soporte para contenerización y arquitectura de microservicios
Servicios integrados de Azure para una integración en la nube sin problemas
Capacidades avanzadas de almacenamiento con Storage Migration Service y Storage Replica</t>
  </si>
  <si>
    <t>LA TIENDA DE LAS LICENCIAS</t>
  </si>
  <si>
    <t>https://latiendadelaslicencias.com/es/windows-server-2022/licencia-windows-server-2022-standard.html?id_product_attribute=0</t>
  </si>
  <si>
    <t>Licencia Microsoft Windows Server 2022 Standar Multi-idioma.
Licencia para servidores de hasta 24 núcleos.
Una vez realizado el pago, recibe en tu email la clave de activación y las instrucciones de instalación. 
✔️ Licencia FPP: licencia válida para cambiarla de equipo cada vez que quieras. (solo en un equipo a la vez), puedes reinstalarla tantas veces como necesites.
✔️ Licencia válida para empresas (válida para pasar auditoría y para reventa).
✔️ Garantía de por vida.
✔️Licencia de por vida, compra AHORA y úsala para SIEMPRE.
✔️ Enviamos factura de compra con IVA desglosado, incluye clave de activación.
✔️ Servicio atención al cliente gratuito: el mejor soporte para nuestros clientes. También contarás con el soporte oficial de Microsoft.</t>
  </si>
  <si>
    <t>Licencia Microsoft SQL Server 2022 Standard Edition - 24 cores - Usuarios Ilimitados</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</si>
  <si>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</si>
  <si>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</si>
  <si>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</si>
  <si>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</si>
  <si>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</si>
  <si>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</si>
  <si>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</si>
  <si>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</si>
  <si>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ZENTINELS</t>
  </si>
  <si>
    <t>https://tienda.zentinels.net/producto/licencia-visual-studio-2022-retail-pro-enterprise/</t>
  </si>
  <si>
    <t>VISUAL STUDIO  PRO/ENTERPRISE</t>
  </si>
  <si>
    <t>-</t>
  </si>
  <si>
    <t>Licencia de Visual Studio 2022 en ediciones Professional y Enterprise con modalidad Retail válida para 1PC. Es compatible con Windows 10 y 11 además de Windows Server 2022, 2019 y 2016.
Junto a la compra se entrega clave de producto, factura, descarga oficial e instrucciones de instalación detalladas.
Detalles de Licencia Visual Studio 2022:
Múltiples idiomas (Español incluido)
Versión Retail reinstalable
Válida para 1 Equipo
Duración permanente
Actualizaciones incluidas
Permite desarrollar aplicaciones de 32 y 64 bits
Opción de desarrollar para IOS y Android
Compatible con C++, C#, F#, Visual Basic, JavaScript, HTML y CSS
Desarrollo en .NET, Python y Node.JS</t>
  </si>
  <si>
    <t>KEYS MARKET</t>
  </si>
  <si>
    <t>https://keys.market/es/products/microsoft-visual-studio-2022-empresa?country=CO&amp;currency=USD&amp;gad_source=1&amp;gclid=CjwKCAjwmrqzBhAoEiwAXVpgon_Gj80KciZjlOvj5GMi9O9el-b5e-fjaaEVESBSmeLLF3KvdN6q4xoCNMEQAvD_BwE&amp;utm_campaign=Google+Shopping&amp;utm_medium=cpc&amp;utm_source=google&amp;variant=48054163931457</t>
  </si>
  <si>
    <t>Cree aplicaciones más inteligentes rápidamente para equipos de cualquier tamaño en PC y Mac con herramientas y servicios de desarrollador profesionales. Incluye acceso al software básico de Microsoft, créditos de Azure y descuentos, servicios de colaboración, aprendizaje técnico, soporte técnico profesional y mucho más.</t>
  </si>
  <si>
    <t>ALL GOOD KEYS</t>
  </si>
  <si>
    <t>https://allgoodkeys.com/es/producto/visual-studio-2022-enterprise/?utm_source=Google%20Shopping&amp;utm_campaign=Spanish%20Feed&amp;utm_medium=cpc&amp;utm_term=24440&amp;gad_source=1&amp;gclid=CjwKCAjwmrqzBhAoEiwAXVpgoqrOh7_CN-Nw_7Vt_TWzXuAEq4QIMGbfnc3-me_TzmuwptoTjVQSsRoCyP4QAvD_BwE</t>
  </si>
  <si>
    <t>Licencia Microsoft Visual Studio 2022 en edición Enterprise con modalidad Retail y válida para 1PC.  Compatible con Windows 10 y 11 así como Server 2022, 2019 y 2016 en sus ediciones Standard y Datacenter.
Características de Licencia Visual Studio 2022:
Múltiples idiomas (Español incluido)
Versión Retail reinstalable
Válida para 1 Equipo
Duración permanente
Actualizaciones incluidas
Permite desarrollar aplicaciones de 32 y 64 bits
Opción de desarrollar para IOS y Android
Compatible con C++, C#, F#, Visual Basic, JavaScript, HTML y CSS
Desarrollo en .NET, Python y Node.JS</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</si>
  <si>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</si>
  <si>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</si>
  <si>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</si>
  <si>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</si>
  <si>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</si>
  <si>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</si>
  <si>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</si>
  <si>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</si>
  <si>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TINTABLES</t>
  </si>
  <si>
    <t>https://tintables.com/licencias-windows-server/41783-licencia-microsoft-sql-server-2022-standard-edition-24-cores-usuarios-ilimitados.html</t>
  </si>
  <si>
    <t>Para todas las características conectadas a Azure de SQL Server 2022, los clientes pueden habilitar estas funcionalidades de forma opcional en función de los requisitos empresariales.
**Base de datos de vulnerabilidades completas del National Institute of Standards and Technology
***La funcionalidad de recuperación ante desastres bidireccional de la característica de vínculo para Azure SQL Managed Instance está disponible en versión preliminar pública limitada. Regístrese para obtener acceso anticipado. La disponibilidad general tendrá lugar en una fecha futura.</t>
  </si>
  <si>
    <t>MICROSOFT</t>
  </si>
  <si>
    <t>https://www.microsoft.com/es-es/d/sql-server-standard-2022/dg7gmgf0m80j?activetab=pivot:informaci%C3%B3ngeneraltab</t>
  </si>
  <si>
    <t>https://revolutionsoft.com.co/microsoft-sql-server/sql-server-2022-standard.html?id_product_attribute=0&amp;_gl=1*lymcuw*_up*MQ..*_ga*MTA3MzE4MDA4OC4xNzE4NTgzMzk2*_ga_C64VX5E0B0*MTcxODU4MzM5NS4xLjAuMTcxODU4MzM5NS4wLjAuMA..</t>
  </si>
  <si>
    <t>Características Destacadas del SQL Server 2022 Standard:
Alta Disponibilidad: SQL Server 2022 Standard ofrece capacidades de alta disponibilidad mejoradas, incluyendo la replicación de datos, la agrupación de servidores y la recuperación ante desastres, para garantizar que tus datos estén siempre disponibles cuando los necesites.
Rendimiento Optimizado: Con mejoras en el rendimiento del motor de base de datos y la optimización de consultas, SQL Server 2022 Standard ofrece tiempos de respuesta más rápidos y una mayor capacidad de procesamiento para manejar cargas de trabajo exigentes.
Seguridad Avanzada: La seguridad de los datos es una prioridad, y SQL Server 2022 Standard incluye características avanzadas de seguridad, como el cifrado de datos en reposo y en tránsito, la autenticación de múltiples factores y la detección de amenazas para proteger tus datos contra accesos no autorizados y ataques cibernéticos.
Integración con la Nube: SQL Server 2022 Standard ofrece una integración perfecta con servicios en la nube, como Azure SQL Database y Azure Data Lake Storage, para facilitar la migración de datos a la nube y aprovechar las ventajas de escalabilidad y flexibilidad que ofrece el entorno cloud.
Herramientas de Administración Avanzadas: Con SQL Server Management Studio (SSMS) y SQL Server Data Tools (SSDT), puedes administrar y desarrollar tus bases de datos de manera eficiente, con herramientas intuitivas y potentes para la creación, edición y optimización de bases de datos.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</si>
</sst>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 [$€-1]"/>
    <numFmt numFmtId="165" formatCode="&quot;$&quot;\ #,##0.00"/>
    <numFmt numFmtId="166" formatCode="_-[$$-540A]* #,##0.00_ ;_-[$$-540A]* \-#,##0.00\ ;_-[$$-540A]* &quot;-&quot;??_ ;_-@_ "/>
    <numFmt numFmtId="167" formatCode="_-&quot;$&quot;\ * #,##0.00_-;\-&quot;$&quot;\ * #,##0.00_-;_-&quot;$&quot;\ * &quot;-&quot;??_-;_-@"/>
    <numFmt numFmtId="168" formatCode="_-[$$-240A]\ * #,##0.00_-;\-[$$-240A]\ * #,##0.00_-;_-[$$-240A]\ * &quot;-&quot;??_-;_-@"/>
    <numFmt numFmtId="169" formatCode="_-[$€-2]\ * #,##0.00_-;\-[$€-2]\ * #,##0.00_-;_-[$€-2]\ * &quot;-&quot;??_-;_-@"/>
    <numFmt numFmtId="170" formatCode="_-&quot;$&quot;* #,##0.00_-;\-&quot;$&quot;* #,##0.00_-;_-&quot;$&quot;* &quot;-&quot;??_-;_-@"/>
  </numFmts>
  <fonts count="24">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u/>
      <sz val="10.0"/>
      <color rgb="FF0000FF"/>
      <name val="Arial"/>
    </font>
    <font>
      <sz val="10.0"/>
      <color rgb="FF333333"/>
      <name val="Arial"/>
    </font>
    <font>
      <sz val="10.0"/>
      <color rgb="FF000000"/>
      <name val="Arial"/>
    </font>
    <font>
      <b/>
      <sz val="14.0"/>
      <color rgb="FFAD1F00"/>
      <name val="Roboto"/>
    </font>
    <font>
      <u/>
      <sz val="10.0"/>
      <color theme="10"/>
      <name val="Arial"/>
    </font>
    <font>
      <sz val="10.0"/>
      <color rgb="FF0F1111"/>
      <name val="Arial"/>
    </font>
    <font>
      <sz val="10.0"/>
      <color theme="1"/>
      <name val="Trebuchet MS"/>
    </font>
    <font>
      <sz val="10.0"/>
      <color rgb="FF000000"/>
      <name val="Lato"/>
    </font>
    <font>
      <color theme="1"/>
      <name val="Arial"/>
      <scheme val="minor"/>
    </font>
    <font>
      <b/>
      <u/>
      <sz val="10.0"/>
      <color theme="1"/>
      <name val="Trebuchet MS"/>
    </font>
    <font>
      <u/>
      <sz val="10.0"/>
      <color theme="10"/>
      <name val="Arial"/>
    </font>
    <font>
      <sz val="9.0"/>
      <color theme="1"/>
      <name val="Trebuchet MS"/>
    </font>
    <font>
      <b/>
      <sz val="14.0"/>
      <color rgb="FF000000"/>
      <name val="Sora"/>
    </font>
    <font>
      <b/>
      <sz val="15.0"/>
      <color rgb="FF000000"/>
      <name val="Sora"/>
    </font>
    <font>
      <u/>
      <sz val="10.0"/>
      <color rgb="FF000000"/>
      <name val="Arial"/>
    </font>
    <font>
      <u/>
      <sz val="10.0"/>
      <color theme="1"/>
      <name val="Arial"/>
    </font>
  </fonts>
  <fills count="8">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theme="0"/>
        <bgColor theme="0"/>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164" xfId="0" applyFont="1" applyNumberForma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5" fillId="0" fontId="5" numFmtId="165" xfId="0" applyAlignment="1" applyBorder="1" applyFont="1" applyNumberFormat="1">
      <alignment horizontal="center" shrinkToFit="0" vertical="center" wrapText="1"/>
    </xf>
    <xf borderId="6" fillId="4" fontId="6" numFmtId="0" xfId="0" applyAlignment="1" applyBorder="1" applyFill="1" applyFont="1">
      <alignment horizontal="center" shrinkToFit="0" vertical="center" wrapText="1"/>
    </xf>
    <xf borderId="7" fillId="5" fontId="4" numFmtId="0" xfId="0" applyAlignment="1" applyBorder="1" applyFill="1" applyFont="1">
      <alignment horizontal="center" shrinkToFit="0" vertical="center" wrapText="1"/>
    </xf>
    <xf borderId="4" fillId="2" fontId="5" numFmtId="0" xfId="0" applyAlignment="1" applyBorder="1" applyFont="1">
      <alignment horizontal="center" shrinkToFit="0" vertical="center" wrapText="1"/>
    </xf>
    <xf borderId="0" fillId="0" fontId="7" numFmtId="0" xfId="0" applyAlignment="1" applyFont="1">
      <alignment horizontal="center" vertical="center"/>
    </xf>
    <xf borderId="4" fillId="3" fontId="4" numFmtId="0" xfId="0" applyAlignment="1" applyBorder="1" applyFont="1">
      <alignment horizontal="center" vertical="center"/>
    </xf>
    <xf borderId="4" fillId="0" fontId="4" numFmtId="0" xfId="0" applyAlignment="1" applyBorder="1" applyFont="1">
      <alignment horizontal="center" vertical="center"/>
    </xf>
    <xf borderId="1" fillId="0" fontId="8" numFmtId="0" xfId="0" applyAlignment="1" applyBorder="1" applyFont="1">
      <alignment shrinkToFit="0" vertical="center" wrapText="1"/>
    </xf>
    <xf borderId="4" fillId="6" fontId="9" numFmtId="0" xfId="0" applyAlignment="1" applyBorder="1" applyFill="1" applyFont="1">
      <alignment horizontal="left" vertical="center"/>
    </xf>
    <xf borderId="8" fillId="6" fontId="10" numFmtId="166" xfId="0" applyAlignment="1" applyBorder="1" applyFont="1" applyNumberFormat="1">
      <alignment horizontal="left" vertical="center"/>
    </xf>
    <xf borderId="4" fillId="6" fontId="10" numFmtId="167" xfId="0" applyAlignment="1" applyBorder="1" applyFont="1" applyNumberFormat="1">
      <alignment horizontal="left" vertical="center"/>
    </xf>
    <xf borderId="3" fillId="0" fontId="1" numFmtId="168" xfId="0" applyAlignment="1" applyBorder="1" applyFont="1" applyNumberFormat="1">
      <alignment horizontal="center" shrinkToFit="0" vertical="center" wrapText="1"/>
    </xf>
    <xf borderId="4" fillId="0" fontId="1" numFmtId="0" xfId="0" applyAlignment="1" applyBorder="1" applyFont="1">
      <alignment horizontal="center" vertical="center"/>
    </xf>
    <xf borderId="4" fillId="0" fontId="1" numFmtId="0" xfId="0" applyAlignment="1" applyBorder="1" applyFont="1">
      <alignment shrinkToFit="0" vertical="center" wrapText="1"/>
    </xf>
    <xf borderId="0" fillId="0" fontId="10" numFmtId="0" xfId="0" applyFont="1"/>
    <xf borderId="4" fillId="0" fontId="10" numFmtId="0" xfId="0" applyAlignment="1" applyBorder="1" applyFont="1">
      <alignment vertical="center"/>
    </xf>
    <xf borderId="9" fillId="6" fontId="11" numFmtId="0" xfId="0" applyAlignment="1" applyBorder="1" applyFont="1">
      <alignment horizontal="left" shrinkToFit="0" wrapText="1"/>
    </xf>
    <xf borderId="1" fillId="0" fontId="12" numFmtId="0" xfId="0" applyAlignment="1" applyBorder="1" applyFont="1">
      <alignment shrinkToFit="0" vertical="center" wrapText="1"/>
    </xf>
    <xf borderId="4" fillId="6" fontId="13" numFmtId="0" xfId="0" applyAlignment="1" applyBorder="1" applyFont="1">
      <alignment vertical="center"/>
    </xf>
    <xf borderId="3" fillId="0" fontId="1" numFmtId="168" xfId="0" applyAlignment="1" applyBorder="1" applyFont="1" applyNumberFormat="1">
      <alignment vertical="center"/>
    </xf>
    <xf borderId="4" fillId="0" fontId="1" numFmtId="168" xfId="0" applyAlignment="1" applyBorder="1" applyFont="1" applyNumberFormat="1">
      <alignment vertical="center"/>
    </xf>
    <xf borderId="5" fillId="0" fontId="1" numFmtId="0" xfId="0" applyAlignment="1" applyBorder="1" applyFont="1">
      <alignment shrinkToFit="0" vertical="center" wrapText="1"/>
    </xf>
    <xf borderId="4" fillId="0" fontId="4" numFmtId="0" xfId="0" applyAlignment="1" applyBorder="1" applyFont="1">
      <alignment horizontal="center" shrinkToFit="0" vertical="center" wrapText="1"/>
    </xf>
    <xf borderId="4" fillId="0" fontId="1" numFmtId="0" xfId="0" applyAlignment="1" applyBorder="1" applyFont="1">
      <alignment vertical="center"/>
    </xf>
    <xf borderId="3" fillId="0" fontId="1" numFmtId="164" xfId="0" applyAlignment="1" applyBorder="1" applyFont="1" applyNumberFormat="1">
      <alignment vertical="center"/>
    </xf>
    <xf borderId="4" fillId="0" fontId="1" numFmtId="169" xfId="0" applyAlignment="1" applyBorder="1" applyFont="1" applyNumberFormat="1">
      <alignment vertical="center"/>
    </xf>
    <xf borderId="4" fillId="0" fontId="1" numFmtId="164" xfId="0" applyAlignment="1" applyBorder="1" applyFont="1" applyNumberFormat="1">
      <alignment vertical="center"/>
    </xf>
    <xf borderId="4" fillId="0" fontId="1" numFmtId="167" xfId="0" applyAlignment="1" applyBorder="1" applyFont="1" applyNumberFormat="1">
      <alignment vertical="center"/>
    </xf>
    <xf borderId="1" fillId="0" fontId="1" numFmtId="0" xfId="0" applyAlignment="1" applyBorder="1" applyFont="1">
      <alignment horizontal="center" vertical="center"/>
    </xf>
    <xf borderId="4" fillId="6" fontId="10" numFmtId="0" xfId="0" applyAlignment="1" applyBorder="1" applyFont="1">
      <alignment shrinkToFit="0" wrapText="1"/>
    </xf>
    <xf borderId="9" fillId="7" fontId="4" numFmtId="0" xfId="0" applyAlignment="1" applyBorder="1" applyFill="1" applyFont="1">
      <alignment horizontal="center" vertical="center"/>
    </xf>
    <xf borderId="9" fillId="7" fontId="5" numFmtId="0" xfId="0" applyAlignment="1" applyBorder="1" applyFont="1">
      <alignment horizontal="center" shrinkToFit="0" vertical="top" wrapText="1"/>
    </xf>
    <xf borderId="9" fillId="7" fontId="14" numFmtId="0" xfId="0" applyAlignment="1" applyBorder="1" applyFont="1">
      <alignment horizontal="left" shrinkToFit="0" vertical="top" wrapText="1"/>
    </xf>
    <xf borderId="9" fillId="7" fontId="14" numFmtId="167" xfId="0" applyAlignment="1" applyBorder="1" applyFont="1" applyNumberFormat="1">
      <alignment horizontal="center" shrinkToFit="0" vertical="top" wrapText="1"/>
    </xf>
    <xf borderId="9" fillId="7" fontId="14" numFmtId="168" xfId="0" applyAlignment="1" applyBorder="1" applyFont="1" applyNumberFormat="1">
      <alignment horizontal="center" shrinkToFit="0" vertical="top" wrapText="1"/>
    </xf>
    <xf borderId="9" fillId="7" fontId="14" numFmtId="2" xfId="0" applyAlignment="1" applyBorder="1" applyFont="1" applyNumberFormat="1">
      <alignment horizontal="center" shrinkToFit="0" vertical="top" wrapText="1"/>
    </xf>
    <xf borderId="9" fillId="7" fontId="14" numFmtId="0" xfId="0" applyAlignment="1" applyBorder="1" applyFont="1">
      <alignment horizontal="center" shrinkToFit="0" vertical="top" wrapText="1"/>
    </xf>
    <xf borderId="9" fillId="7" fontId="5" numFmtId="0" xfId="0" applyAlignment="1" applyBorder="1" applyFont="1">
      <alignment horizontal="left" shrinkToFit="0" vertical="top" wrapText="1"/>
    </xf>
    <xf borderId="9" fillId="7" fontId="1" numFmtId="0" xfId="0" applyAlignment="1" applyBorder="1" applyFont="1">
      <alignment shrinkToFit="0" vertical="center" wrapText="1"/>
    </xf>
    <xf borderId="9" fillId="7" fontId="1" numFmtId="168" xfId="0" applyAlignment="1" applyBorder="1" applyFont="1" applyNumberFormat="1">
      <alignment horizontal="center" shrinkToFit="0" vertical="center" wrapText="1"/>
    </xf>
    <xf borderId="9" fillId="7" fontId="1" numFmtId="168" xfId="0" applyAlignment="1" applyBorder="1" applyFont="1" applyNumberFormat="1">
      <alignment horizontal="center" vertical="center"/>
    </xf>
    <xf borderId="9" fillId="7" fontId="1" numFmtId="0" xfId="0" applyAlignment="1" applyBorder="1" applyFont="1">
      <alignment horizontal="center" vertical="center"/>
    </xf>
    <xf borderId="9" fillId="7" fontId="1" numFmtId="0" xfId="0" applyAlignment="1" applyBorder="1" applyFont="1">
      <alignment horizontal="center" shrinkToFit="0" vertical="center" wrapText="1"/>
    </xf>
    <xf borderId="9" fillId="7" fontId="1" numFmtId="0" xfId="0" applyAlignment="1" applyBorder="1" applyFont="1">
      <alignment vertical="center"/>
    </xf>
    <xf borderId="9" fillId="7" fontId="1" numFmtId="168" xfId="0" applyAlignment="1" applyBorder="1" applyFont="1" applyNumberFormat="1">
      <alignment vertical="center"/>
    </xf>
    <xf borderId="9" fillId="7" fontId="10" numFmtId="0" xfId="0" applyAlignment="1" applyBorder="1" applyFont="1">
      <alignment horizontal="center" shrinkToFit="0" vertical="center" wrapText="1"/>
    </xf>
    <xf borderId="9" fillId="7" fontId="15" numFmtId="168" xfId="0" applyAlignment="1" applyBorder="1" applyFont="1" applyNumberFormat="1">
      <alignment horizontal="center" vertical="center"/>
    </xf>
    <xf borderId="9" fillId="7" fontId="1" numFmtId="167" xfId="0" applyAlignment="1" applyBorder="1" applyFont="1" applyNumberFormat="1">
      <alignment horizontal="center" vertical="center"/>
    </xf>
    <xf borderId="9" fillId="7" fontId="15" numFmtId="0" xfId="0" applyAlignment="1" applyBorder="1" applyFont="1">
      <alignment horizontal="center" shrinkToFit="0" vertical="center" wrapText="1"/>
    </xf>
    <xf borderId="9" fillId="7" fontId="13" numFmtId="0" xfId="0" applyAlignment="1" applyBorder="1" applyFont="1">
      <alignment shrinkToFit="0" vertical="center" wrapText="1"/>
    </xf>
    <xf borderId="9" fillId="7" fontId="1" numFmtId="3" xfId="0" applyAlignment="1" applyBorder="1" applyFont="1" applyNumberFormat="1">
      <alignment horizontal="center" vertical="center"/>
    </xf>
    <xf borderId="9" fillId="7" fontId="1" numFmtId="167" xfId="0" applyAlignment="1" applyBorder="1" applyFont="1" applyNumberFormat="1">
      <alignment horizontal="center" shrinkToFit="0" vertical="center" wrapText="1"/>
    </xf>
    <xf borderId="9" fillId="7" fontId="10" numFmtId="0" xfId="0" applyAlignment="1" applyBorder="1" applyFont="1">
      <alignment horizontal="left" shrinkToFit="0" vertical="center" wrapText="1"/>
    </xf>
    <xf borderId="9" fillId="7" fontId="1" numFmtId="0" xfId="0" applyBorder="1" applyFont="1"/>
    <xf borderId="9" fillId="7" fontId="1" numFmtId="0" xfId="0" applyAlignment="1" applyBorder="1" applyFont="1">
      <alignment horizontal="center" shrinkToFit="0" wrapText="1"/>
    </xf>
    <xf borderId="1" fillId="0" fontId="2" numFmtId="0" xfId="0" applyAlignment="1" applyBorder="1" applyFont="1">
      <alignment horizontal="center" vertical="center"/>
    </xf>
    <xf borderId="10" fillId="0" fontId="16"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 fillId="0" fontId="16" numFmtId="0" xfId="0" applyBorder="1" applyFont="1"/>
    <xf borderId="4" fillId="6" fontId="9" numFmtId="0" xfId="0" applyAlignment="1" applyBorder="1" applyFont="1">
      <alignment horizontal="center" vertical="center"/>
    </xf>
    <xf borderId="3" fillId="0" fontId="1" numFmtId="167" xfId="0" applyAlignment="1" applyBorder="1" applyFont="1" applyNumberFormat="1">
      <alignment vertical="center"/>
    </xf>
    <xf borderId="4" fillId="4" fontId="17" numFmtId="0" xfId="0" applyAlignment="1" applyBorder="1" applyFont="1">
      <alignment horizontal="center" shrinkToFit="0" vertical="center" wrapText="1"/>
    </xf>
    <xf borderId="16" fillId="5" fontId="4" numFmtId="0" xfId="0" applyAlignment="1" applyBorder="1" applyFont="1">
      <alignment horizontal="center" shrinkToFit="0" vertical="center" wrapText="1"/>
    </xf>
    <xf borderId="4" fillId="0" fontId="18"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4" fillId="6" fontId="10" numFmtId="170" xfId="0" applyAlignment="1" applyBorder="1" applyFont="1" applyNumberFormat="1">
      <alignment horizontal="center" vertical="center"/>
    </xf>
    <xf borderId="3" fillId="0" fontId="1" numFmtId="167" xfId="0" applyAlignment="1" applyBorder="1" applyFont="1" applyNumberFormat="1">
      <alignment horizontal="center" vertical="center"/>
    </xf>
    <xf borderId="4" fillId="0" fontId="19" numFmtId="168" xfId="0" applyAlignment="1" applyBorder="1" applyFont="1" applyNumberFormat="1">
      <alignment horizontal="center" shrinkToFit="0" vertical="center" wrapText="1"/>
    </xf>
    <xf borderId="4" fillId="0" fontId="1" numFmtId="167" xfId="0" applyAlignment="1" applyBorder="1" applyFont="1" applyNumberFormat="1">
      <alignment horizontal="center" vertical="center"/>
    </xf>
    <xf borderId="4" fillId="0" fontId="14" numFmtId="0" xfId="0" applyAlignment="1" applyBorder="1" applyFont="1">
      <alignment horizontal="center" shrinkToFit="0" vertical="center" wrapText="1"/>
    </xf>
    <xf borderId="4" fillId="0" fontId="14" numFmtId="0" xfId="0" applyAlignment="1" applyBorder="1" applyFont="1">
      <alignment horizontal="left" shrinkToFit="0" vertical="top" wrapText="1"/>
    </xf>
    <xf borderId="4" fillId="6" fontId="10" numFmtId="169" xfId="0" applyAlignment="1" applyBorder="1" applyFont="1" applyNumberFormat="1">
      <alignment horizontal="center" vertical="center"/>
    </xf>
    <xf borderId="4" fillId="0" fontId="10" numFmtId="0" xfId="0" applyAlignment="1" applyBorder="1" applyFont="1">
      <alignment horizontal="left" shrinkToFit="0" wrapText="1"/>
    </xf>
    <xf borderId="0" fillId="0" fontId="20" numFmtId="0" xfId="0" applyAlignment="1" applyFont="1">
      <alignment horizontal="left" shrinkToFit="0" wrapText="1"/>
    </xf>
    <xf borderId="0" fillId="0" fontId="21" numFmtId="0" xfId="0" applyAlignment="1" applyFont="1">
      <alignment horizontal="left" shrinkToFit="0" wrapText="1"/>
    </xf>
    <xf borderId="4" fillId="0" fontId="5" numFmtId="165" xfId="0" applyAlignment="1" applyBorder="1" applyFont="1" applyNumberFormat="1">
      <alignment horizontal="center" shrinkToFit="0" vertical="center" wrapText="1"/>
    </xf>
    <xf borderId="4" fillId="6" fontId="13" numFmtId="0" xfId="0" applyAlignment="1" applyBorder="1" applyFont="1">
      <alignment horizontal="center" shrinkToFit="0" vertical="center" wrapText="1"/>
    </xf>
    <xf borderId="4" fillId="0" fontId="1" numFmtId="170" xfId="0" applyAlignment="1" applyBorder="1" applyFont="1" applyNumberFormat="1">
      <alignment horizontal="center" vertical="center"/>
    </xf>
    <xf borderId="4" fillId="0" fontId="1" numFmtId="167" xfId="0" applyAlignment="1" applyBorder="1" applyFont="1" applyNumberFormat="1">
      <alignment horizontal="center" shrinkToFit="0" vertical="center" wrapText="1"/>
    </xf>
    <xf borderId="1" fillId="0" fontId="14" numFmtId="0" xfId="0" applyAlignment="1" applyBorder="1" applyFont="1">
      <alignment horizontal="center" shrinkToFit="0" vertical="center" wrapText="1"/>
    </xf>
    <xf borderId="4" fillId="0" fontId="22" numFmtId="0" xfId="0" applyAlignment="1" applyBorder="1" applyFont="1">
      <alignment horizontal="center" shrinkToFit="0" vertical="center" wrapText="1"/>
    </xf>
    <xf borderId="4" fillId="0" fontId="23"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4" fillId="0" fontId="1" numFmtId="170" xfId="0" applyAlignment="1" applyBorder="1" applyFont="1" applyNumberFormat="1">
      <alignment horizontal="center" shrinkToFit="0" vertical="center" wrapText="1"/>
    </xf>
    <xf borderId="4" fillId="0" fontId="1" numFmtId="168" xfId="0" applyAlignment="1" applyBorder="1" applyFont="1" applyNumberFormat="1">
      <alignment horizontal="center" shrinkToFit="0" vertical="center" wrapText="1"/>
    </xf>
    <xf borderId="4" fillId="0" fontId="1" numFmtId="168" xfId="0" applyAlignment="1" applyBorder="1" applyFont="1" applyNumberFormat="1">
      <alignment horizontal="center" vertical="center"/>
    </xf>
    <xf borderId="4" fillId="0" fontId="1" numFmtId="0" xfId="0" applyAlignment="1" applyBorder="1" applyFont="1">
      <alignment horizontal="left" shrinkToFit="0" vertical="top" wrapText="1"/>
    </xf>
    <xf borderId="4" fillId="0" fontId="14" numFmtId="168"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4" fillId="0" fontId="14" numFmtId="166" xfId="0" applyAlignment="1" applyBorder="1" applyFont="1" applyNumberFormat="1">
      <alignment horizontal="center" shrinkToFit="0" vertical="center" wrapText="1"/>
    </xf>
    <xf borderId="4" fillId="0" fontId="1" numFmtId="166" xfId="0" applyAlignment="1" applyBorder="1" applyFont="1" applyNumberFormat="1">
      <alignment horizontal="center" vertical="center"/>
    </xf>
    <xf borderId="4" fillId="0" fontId="14" numFmtId="0" xfId="0" applyAlignment="1" applyBorder="1" applyFont="1">
      <alignment shrinkToFit="0" vertical="center" wrapText="1"/>
    </xf>
    <xf borderId="4" fillId="0" fontId="1" numFmtId="169" xfId="0" applyAlignment="1" applyBorder="1" applyFont="1" applyNumberFormat="1">
      <alignment horizontal="center" vertical="center"/>
    </xf>
    <xf borderId="4" fillId="0" fontId="14" numFmtId="170" xfId="0" applyAlignment="1" applyBorder="1" applyFont="1" applyNumberFormat="1">
      <alignment horizontal="center" shrinkToFit="0" vertical="center" wrapText="1"/>
    </xf>
    <xf borderId="4" fillId="0" fontId="14" numFmtId="167" xfId="0" applyAlignment="1" applyBorder="1" applyFont="1" applyNumberFormat="1">
      <alignment horizontal="center" shrinkToFit="0" vertical="center" wrapText="1"/>
    </xf>
    <xf borderId="4" fillId="0" fontId="14" numFmtId="16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asus.com.co/es/servidor-hpe-proliant-dl380-gen10-intel-xeon-g-6248r-24-nucleos?utm_campaign=10042635084&amp;utm_source=google&amp;utm_medium=cpc&amp;utm_content=434823455242&amp;utm_term=&amp;adgroupid=102764644444&amp;gad_source=1&amp;gclid=CjwKCAjwmYCzBhA6EiwAxFwfgHKh0b9_T10YqfmPmyz4I2YFApBpPTeWCN_Rc2knkGWyLIa47EHxGRoCilQQAvD_BwE" TargetMode="External"/><Relationship Id="rId2" Type="http://schemas.openxmlformats.org/officeDocument/2006/relationships/hyperlink" Target="https://www.ebay.com/itm/386614055784?chn=ps&amp;norover=1&amp;mkevt=1&amp;mkrid=21553-241449-2056-0&amp;mkcid=2&amp;itemid=386614055784&amp;targetid=293946777986&amp;device=c&amp;mktype=pla&amp;googleloc=1003659&amp;poi=&amp;campaignid=19731822223&amp;mkgroupid=145954005043&amp;rlsatarget=pla-293946777986&amp;abcId=&amp;merchantid=424809046&amp;gad_source=4&amp;gclid=Cj0KCQjw4MSzBhC8ARIsAPFOuyXT1WP737MZ9oL1-GtrKUKMqKGwkAnG4Igx-zKcCdJI81Mf_P0-JBgaAlrfEALw_wcB" TargetMode="External"/><Relationship Id="rId3" Type="http://schemas.openxmlformats.org/officeDocument/2006/relationships/hyperlink" Target="https://buy.hpe.com/es/es/compute/rack-servers/proliant-dl300-servers/proliant-dl380-server/servidor-hpe-proliant-dl380-gen10-6248r-3-ghz-24-n%C3%BAcleos-1p-32gb%E2%80%91r-mr416i%E2%80%91p-nc-8-sff-bc-fuente-de-800-w/p/p56966-421"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echnologystore2006.com/producto/licencia-microsoft-windows-11-profesional-oem-64-bits-dvd-fqc-10553/" TargetMode="External"/><Relationship Id="rId2" Type="http://schemas.openxmlformats.org/officeDocument/2006/relationships/hyperlink" Target="https://tauretcomputadores.com/product/licencia-windows-11-profesional" TargetMode="External"/><Relationship Id="rId3" Type="http://schemas.openxmlformats.org/officeDocument/2006/relationships/hyperlink" Target="https://www.janus.com.co/products/licencia-windows-11-64bit-pro-en-espanol"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revolutionsoft.com.co/windows-server-2022/licencia-windows-server-2022-standard.html?id_product_attribute=0" TargetMode="External"/><Relationship Id="rId2" Type="http://schemas.openxmlformats.org/officeDocument/2006/relationships/hyperlink" Target="https://uniq.software/es/windows/servers/windows-server-2022/windows-server-2022-standard" TargetMode="External"/><Relationship Id="rId3" Type="http://schemas.openxmlformats.org/officeDocument/2006/relationships/hyperlink" Target="https://latiendadelaslicencias.com/es/windows-server-2022/licencia-windows-server-2022-standard.html?id_product_attribute=0"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keys.market/es/products/microsoft-visual-studio-2022-empresa?country=CO&amp;currency=USD&amp;gad_source=1&amp;gclid=CjwKCAjwmrqzBhAoEiwAXVpgon_Gj80KciZjlOvj5GMi9O9el-b5e-fjaaEVESBSmeLLF3KvdN6q4xoCNMEQAvD_BwE&amp;utm_campaign=Google+Shopping&amp;utm_medium=cpc&amp;utm_source=google&amp;variant=48054163931457" TargetMode="External"/><Relationship Id="rId2" Type="http://schemas.openxmlformats.org/officeDocument/2006/relationships/hyperlink" Target="https://allgoodkeys.com/es/producto/visual-studio-2022-enterprise/?utm_source=Google%20Shopping&amp;utm_campaign=Spanish%20Feed&amp;utm_medium=cpc&amp;utm_term=24440&amp;gad_source=1&amp;gclid=CjwKCAjwmrqzBhAoEiwAXVpgoqrOh7_CN-Nw_7Vt_TWzXuAEq4QIMGbfnc3-me_TzmuwptoTjVQSsRoCyP4QAvD_BwE"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intables.com/licencias-windows-server/41783-licencia-microsoft-sql-server-2022-standard-edition-24-cores-usuarios-ilimitados.html" TargetMode="External"/><Relationship Id="rId2" Type="http://schemas.openxmlformats.org/officeDocument/2006/relationships/hyperlink" Target="https://www.microsoft.com/es-es/d/sql-server-standard-2022/dg7gmgf0m80j?activetab=pivot:informaci%C3%B3ngeneraltab" TargetMode="External"/><Relationship Id="rId3" Type="http://schemas.openxmlformats.org/officeDocument/2006/relationships/hyperlink" Target="https://revolutionsoft.com.co/microsoft-sql-server/sql-server-2022-standard.html?id_product_attribute=0&amp;_gl=1*lymcuw*_up*MQ..*_ga*MTA3MzE4MDA4OC4xNzE4NTgzMzk2*_ga_C64VX5E0B0*MTcxODU4MzM5NS4xLjAuMTcxODU4MzM5NS4wLjAuMA.."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hp.com/co-es/shop/todo-en-uno-hp-24-cr0013la-7z2w4la.html" TargetMode="External"/><Relationship Id="rId2" Type="http://schemas.openxmlformats.org/officeDocument/2006/relationships/hyperlink" Target="https://www.falabella.com.co/falabella-co/product/127886197/Computador-Todo-en-uno-HP-24-cr0013la-Ryzen-5-RAM-16GB-SSD-1TB-23.8-FHD-Windows/127886198" TargetMode="External"/><Relationship Id="rId3" Type="http://schemas.openxmlformats.org/officeDocument/2006/relationships/hyperlink" Target="https://www.alkosto.com/computador-all-in-one-hp-238-pulgadas-cr0013la-amd-ryzen-5-ram-16gb-disco-ssd-1-tb-negro/p/197497088823"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es/Apple-Laptop-MacBook-2023-n%C3%BAcleos/dp/B0CM5K7BCR/ref=sr_1_1_mod_primary_new?adgrpid=150848114594&amp;dib=eyJ2IjoiMSJ9.aOad5S8epNlzxcuiZ2_7vA34IsY1BQR4sd7NnaI8Z9U7wuZ7oWombKiB9xTzSIvERSTokU6QY_-Tpvl3E5Kfs-3mJeKGTCPRv4tx0tVV6hInRzsJf36cxMjCZMROJY-59zWucW086W4XVlc5SZMnEbiGTvin01Dertk3gbJpndXa7aHqZG_DkXmRYZejbKZcQB5E7aC-NmjR9SRLryuxZyAs4fm5BMwj2MbdHUspMzc.NnWIiV6V11dCh69VSn37F-SdIsE-a-VlTtfOY8qnpfg&amp;dib_tag=se&amp;hvadid=673220281901&amp;hvdev=c&amp;hvlocphy=1003659&amp;hvnetw=g&amp;hvqmt=b&amp;hvrand=12360749032339136425&amp;hvtargid=kwd-1442096541329&amp;hydadcr=1599_13644010&amp;keywords=macbook+pro+16+inch+m1+max&amp;qid=1717731503&amp;sbo=RZvfv%2F%2FHxDF%2BO5021pAnSA%3D%3D&amp;sr=8-1" TargetMode="External"/><Relationship Id="rId2" Type="http://schemas.openxmlformats.org/officeDocument/2006/relationships/hyperlink" Target="https://www.apple.com/es/shop/buy-mac/macbook-pro/16-pulgadas-m3-pro" TargetMode="External"/><Relationship Id="rId3" Type="http://schemas.openxmlformats.org/officeDocument/2006/relationships/hyperlink" Target="https://www.mercadolibre.com.co/macbook-pro-macbook-pro-16-m3-pro-space-black-16-apple-m3-m3-pro-18gb-de-ram-512gb-ssd-apple-gpu-120-hz-3456x2234px-macos/p/MCO28766788?pdp_filters=category:MCO1652"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rticulo.mercadolibre.com.co/MCO-918863917-todo-en-uno-hp-205-g4-amd-ryzen-3-3250u-8gb-1tb-win-10-pro-_JM?matt_tool=19390127&amp;utm_source=google_shopping&amp;utm_medium=organic"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rcadolibre.com.co/monitor-led-de-24-con-panel-ips-y-diseno-sin-bordes-color-black-100v240v/p/MCO17360590?item_id=MCO1914459806&amp;from=gshop&amp;matt_tool=56249061&amp;matt_word=&amp;matt_source=google&amp;matt_campaign_id=14634237764&amp;matt_ad_group_id=153732147068&amp;matt_match_type=&amp;matt_network=g&amp;matt_device=c&amp;matt_creative=644988712033&amp;matt_keyword=&amp;matt_ad_position=&amp;matt_ad_type=pla&amp;matt_merchant_id=735129189&amp;matt_product_id=MCO17360590-product&amp;matt_product_partition_id=2265590047140&amp;matt_target_id=aud-2000227468263:pla-2265590047140&amp;cq_src=google_ads&amp;cq_cmp=14634237764&amp;cq_net=g&amp;cq_plt=gp&amp;cq_med=pla&amp;gad_source=1&amp;gclid=CjwKCAjwvIWzBhAlEiwAHHWgvVzs0MTeY65hnjtpzFBiYdHVgdMioQwOEsQknsZjONhWfjnbKqngvxoCSyQQAvD_BwE" TargetMode="External"/><Relationship Id="rId2" Type="http://schemas.openxmlformats.org/officeDocument/2006/relationships/hyperlink" Target="https://www.samsung.com/co/monitors/flat/t35f-24-inch-ips-fhd-1080p-freesync-lf24t350fhlxzl/" TargetMode="External"/><Relationship Id="rId3" Type="http://schemas.openxmlformats.org/officeDocument/2006/relationships/hyperlink" Target="https://symcomputadores.com/producto/monitor-samsung-24-ips-diseno-sin-bordes-lf24t35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ompukar.com/producto/mouse-gaming-aurora-vsg/" TargetMode="External"/><Relationship Id="rId2" Type="http://schemas.openxmlformats.org/officeDocument/2006/relationships/hyperlink" Target="https://www.gamerscolombia.com/producto/mouse%20vs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bleclicknet.com/producto/teclado-gamer-mecanico-vsg-alnitak-negro/" TargetMode="External"/><Relationship Id="rId2" Type="http://schemas.openxmlformats.org/officeDocument/2006/relationships/hyperlink" Target="https://www.gamerscolombia.com/producto/VSG-Alnitak" TargetMode="External"/><Relationship Id="rId3" Type="http://schemas.openxmlformats.org/officeDocument/2006/relationships/hyperlink" Target="https://www.proveel.com.co/teclado-gamer-vsg-alnitak-qwerty-espanol-latinoamerica-color-negro-con-luz-rgb/p/MCO17322920?pdp_filters=seller_id%3A212604010"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colombiahosting.com.co/registro-dominios" TargetMode="External"/><Relationship Id="rId2" Type="http://schemas.openxmlformats.org/officeDocument/2006/relationships/hyperlink" Target="https://www.domain.com/domains/tlds/com" TargetMode="External"/><Relationship Id="rId3" Type="http://schemas.openxmlformats.org/officeDocument/2006/relationships/hyperlink" Target="https://www.hostinger.co/comprar-dominio?utm_campaign=Generic-Domains%7CNT:Se%7CLO:CO&amp;utm_medium=ppc&amp;gad_source=1&amp;gclid=CjwKCAjwmrqzBhAoEiwAXVpgoioZW8kbWzP_yj8a4oCrjVQHsLjTmdR4PkCrNy1hgiIFkQBTyGQ0pBoCVn0QAvD_BwE"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garciacomunicaciones.com/producto/microsoft-365-business/" TargetMode="External"/><Relationship Id="rId2" Type="http://schemas.openxmlformats.org/officeDocument/2006/relationships/hyperlink" Target="https://www.syscaribe.com/producto/microsoft-365-business-premium-suscripcion-1-ano/" TargetMode="External"/><Relationship Id="rId3" Type="http://schemas.openxmlformats.org/officeDocument/2006/relationships/hyperlink" Target="https://meraki-easy.com/product/microsoft-365-plan-empresas-premiu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v>
      </c>
      <c r="C7" s="7" t="s">
        <v>4</v>
      </c>
      <c r="D7" s="8" t="s">
        <v>5</v>
      </c>
      <c r="E7" s="9" t="s">
        <v>6</v>
      </c>
      <c r="F7" s="10" t="s">
        <v>7</v>
      </c>
      <c r="G7" s="11" t="s">
        <v>8</v>
      </c>
      <c r="H7" s="12" t="s">
        <v>9</v>
      </c>
      <c r="I7" s="7" t="s">
        <v>10</v>
      </c>
      <c r="J7" s="7" t="s">
        <v>11</v>
      </c>
      <c r="K7" s="13"/>
      <c r="L7" s="13"/>
      <c r="M7" s="13"/>
      <c r="N7" s="13"/>
      <c r="O7" s="13"/>
      <c r="P7" s="13"/>
      <c r="Q7" s="13"/>
      <c r="R7" s="13"/>
      <c r="S7" s="13"/>
      <c r="T7" s="13"/>
      <c r="U7" s="13"/>
      <c r="V7" s="13"/>
      <c r="W7" s="13"/>
      <c r="X7" s="13"/>
      <c r="Y7" s="13"/>
      <c r="Z7" s="13"/>
    </row>
    <row r="8" ht="50.25" customHeight="1">
      <c r="A8" s="14" t="s">
        <v>12</v>
      </c>
      <c r="B8" s="15" t="s">
        <v>13</v>
      </c>
      <c r="C8" s="16" t="s">
        <v>14</v>
      </c>
      <c r="D8" s="17" t="s">
        <v>15</v>
      </c>
      <c r="E8" s="18">
        <f>41816179/1.19</f>
        <v>35139646.22</v>
      </c>
      <c r="F8" s="19">
        <f>E8*19%</f>
        <v>6676532.782</v>
      </c>
      <c r="G8" s="19">
        <f>E8+F8</f>
        <v>41816179</v>
      </c>
      <c r="H8" s="20">
        <f>G8</f>
        <v>41816179</v>
      </c>
      <c r="I8" s="21" t="s">
        <v>16</v>
      </c>
      <c r="J8" s="22" t="s">
        <v>17</v>
      </c>
    </row>
    <row r="9" ht="15.0" hidden="1" customHeight="1">
      <c r="C9" s="23"/>
      <c r="D9" s="24"/>
      <c r="E9" s="23"/>
      <c r="G9" s="25"/>
    </row>
    <row r="10" ht="47.25" customHeight="1">
      <c r="A10" s="14" t="s">
        <v>18</v>
      </c>
      <c r="B10" s="15" t="s">
        <v>19</v>
      </c>
      <c r="C10" s="26" t="s">
        <v>20</v>
      </c>
      <c r="D10" s="27" t="s">
        <v>21</v>
      </c>
      <c r="E10" s="28">
        <v>5841.99</v>
      </c>
      <c r="F10" s="29">
        <v>0.0</v>
      </c>
      <c r="G10" s="29">
        <f>E10+F10</f>
        <v>5841.99</v>
      </c>
      <c r="H10" s="29">
        <f>G10*3900</f>
        <v>22783761</v>
      </c>
      <c r="I10" s="21" t="s">
        <v>16</v>
      </c>
      <c r="J10" s="30" t="s">
        <v>22</v>
      </c>
    </row>
    <row r="11" ht="76.5" customHeight="1">
      <c r="A11" s="14" t="s">
        <v>23</v>
      </c>
      <c r="B11" s="31" t="s">
        <v>24</v>
      </c>
      <c r="C11" s="16" t="s">
        <v>25</v>
      </c>
      <c r="D11" s="32" t="s">
        <v>26</v>
      </c>
      <c r="E11" s="33">
        <v>5876.0</v>
      </c>
      <c r="F11" s="34">
        <v>0.0</v>
      </c>
      <c r="G11" s="35">
        <v>5876.0</v>
      </c>
      <c r="H11" s="36">
        <f>G11*4282</f>
        <v>25161032</v>
      </c>
      <c r="I11" s="37" t="s">
        <v>16</v>
      </c>
      <c r="J11" s="38" t="s">
        <v>27</v>
      </c>
    </row>
    <row r="12" ht="59.25" customHeight="1"/>
    <row r="13" ht="51.0" customHeight="1"/>
    <row r="14" ht="39.75" customHeight="1"/>
    <row r="15" ht="52.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mergeCells count="2">
    <mergeCell ref="D2:H2"/>
    <mergeCell ref="A5:J5"/>
  </mergeCells>
  <hyperlinks>
    <hyperlink r:id="rId1" ref="C8"/>
    <hyperlink r:id="rId2" ref="C10"/>
    <hyperlink r:id="rId3" ref="C11"/>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174</v>
      </c>
      <c r="C7" s="7" t="s">
        <v>175</v>
      </c>
      <c r="D7" s="7" t="s">
        <v>176</v>
      </c>
      <c r="E7" s="88" t="s">
        <v>177</v>
      </c>
      <c r="F7" s="74" t="s">
        <v>178</v>
      </c>
      <c r="G7" s="75" t="s">
        <v>179</v>
      </c>
      <c r="H7" s="12" t="s">
        <v>9</v>
      </c>
      <c r="I7" s="7" t="s">
        <v>180</v>
      </c>
      <c r="J7" s="7" t="s">
        <v>181</v>
      </c>
      <c r="K7" s="13"/>
      <c r="L7" s="13"/>
      <c r="M7" s="13"/>
      <c r="N7" s="13"/>
      <c r="O7" s="13"/>
      <c r="P7" s="13"/>
      <c r="Q7" s="13"/>
      <c r="R7" s="13"/>
      <c r="S7" s="13"/>
      <c r="T7" s="13"/>
      <c r="U7" s="13"/>
      <c r="V7" s="13"/>
      <c r="W7" s="13"/>
      <c r="X7" s="13"/>
      <c r="Y7" s="13"/>
      <c r="Z7" s="13"/>
    </row>
    <row r="8" ht="50.25" customHeight="1">
      <c r="A8" s="14" t="s">
        <v>54</v>
      </c>
      <c r="B8" s="7" t="s">
        <v>182</v>
      </c>
      <c r="C8" s="76" t="s">
        <v>183</v>
      </c>
      <c r="D8" s="82" t="s">
        <v>184</v>
      </c>
      <c r="E8" s="106">
        <f>650000/1.19</f>
        <v>546218.4874</v>
      </c>
      <c r="F8" s="81">
        <f t="shared" ref="F8:F10" si="1">E8*19%</f>
        <v>103781.5126</v>
      </c>
      <c r="G8" s="100">
        <f t="shared" ref="G8:G10" si="2">E8+F8</f>
        <v>650000</v>
      </c>
      <c r="H8" s="98">
        <f t="shared" ref="H8:H10" si="3">G8</f>
        <v>650000</v>
      </c>
      <c r="I8" s="82" t="s">
        <v>165</v>
      </c>
      <c r="J8" s="83" t="s">
        <v>185</v>
      </c>
    </row>
    <row r="9" ht="50.25" customHeight="1">
      <c r="A9" s="14" t="s">
        <v>18</v>
      </c>
      <c r="B9" s="31" t="s">
        <v>186</v>
      </c>
      <c r="C9" s="76" t="s">
        <v>187</v>
      </c>
      <c r="D9" s="82" t="s">
        <v>184</v>
      </c>
      <c r="E9" s="106">
        <f>720000/1.19</f>
        <v>605042.0168</v>
      </c>
      <c r="F9" s="81">
        <f t="shared" si="1"/>
        <v>114957.9832</v>
      </c>
      <c r="G9" s="91">
        <f t="shared" si="2"/>
        <v>720000</v>
      </c>
      <c r="H9" s="98">
        <f t="shared" si="3"/>
        <v>720000</v>
      </c>
      <c r="I9" s="82" t="s">
        <v>165</v>
      </c>
      <c r="J9" s="30" t="s">
        <v>188</v>
      </c>
    </row>
    <row r="10" ht="50.25" customHeight="1">
      <c r="A10" s="14" t="s">
        <v>23</v>
      </c>
      <c r="B10" s="15" t="s">
        <v>189</v>
      </c>
      <c r="C10" s="76" t="s">
        <v>190</v>
      </c>
      <c r="D10" s="82" t="s">
        <v>184</v>
      </c>
      <c r="E10" s="106">
        <f>783000/1.19</f>
        <v>657983.1933</v>
      </c>
      <c r="F10" s="81">
        <f t="shared" si="1"/>
        <v>125016.8067</v>
      </c>
      <c r="G10" s="29">
        <f t="shared" si="2"/>
        <v>783000</v>
      </c>
      <c r="H10" s="98">
        <f t="shared" si="3"/>
        <v>783000</v>
      </c>
      <c r="I10" s="82" t="s">
        <v>165</v>
      </c>
      <c r="J10" s="85" t="s">
        <v>191</v>
      </c>
    </row>
    <row r="11" ht="15.0" hidden="1" customHeight="1">
      <c r="E11" s="106">
        <f>55900/1.19</f>
        <v>46974.78992</v>
      </c>
      <c r="J11" s="86" t="s">
        <v>173</v>
      </c>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192</v>
      </c>
      <c r="C7" s="7" t="s">
        <v>193</v>
      </c>
      <c r="D7" s="7" t="s">
        <v>194</v>
      </c>
      <c r="E7" s="88" t="s">
        <v>195</v>
      </c>
      <c r="F7" s="74" t="s">
        <v>196</v>
      </c>
      <c r="G7" s="75" t="s">
        <v>197</v>
      </c>
      <c r="H7" s="12" t="s">
        <v>9</v>
      </c>
      <c r="I7" s="7" t="s">
        <v>198</v>
      </c>
      <c r="J7" s="7" t="s">
        <v>199</v>
      </c>
      <c r="K7" s="13"/>
      <c r="L7" s="13"/>
      <c r="M7" s="13"/>
      <c r="N7" s="13"/>
      <c r="O7" s="13"/>
      <c r="P7" s="13"/>
      <c r="Q7" s="13"/>
      <c r="R7" s="13"/>
      <c r="S7" s="13"/>
      <c r="T7" s="13"/>
      <c r="U7" s="13"/>
      <c r="V7" s="13"/>
      <c r="W7" s="13"/>
      <c r="X7" s="13"/>
      <c r="Y7" s="13"/>
      <c r="Z7" s="13"/>
    </row>
    <row r="8" ht="59.25" customHeight="1">
      <c r="A8" s="14" t="s">
        <v>54</v>
      </c>
      <c r="B8" s="7" t="s">
        <v>200</v>
      </c>
      <c r="C8" s="76" t="s">
        <v>201</v>
      </c>
      <c r="D8" s="82" t="s">
        <v>202</v>
      </c>
      <c r="E8" s="107">
        <f>347500/1.19</f>
        <v>292016.8067</v>
      </c>
      <c r="F8" s="81">
        <f t="shared" ref="F8:F9" si="1">E8*19%</f>
        <v>55483.19328</v>
      </c>
      <c r="G8" s="107">
        <f t="shared" ref="G8:G10" si="2">E8+F8</f>
        <v>347500</v>
      </c>
      <c r="H8" s="98">
        <f t="shared" ref="H8:H9" si="3">G8</f>
        <v>347500</v>
      </c>
      <c r="I8" s="82" t="s">
        <v>16</v>
      </c>
      <c r="J8" s="83" t="s">
        <v>203</v>
      </c>
    </row>
    <row r="9" ht="59.25" customHeight="1">
      <c r="A9" s="14" t="s">
        <v>18</v>
      </c>
      <c r="B9" s="15" t="s">
        <v>204</v>
      </c>
      <c r="C9" s="76" t="s">
        <v>205</v>
      </c>
      <c r="D9" s="82" t="s">
        <v>202</v>
      </c>
      <c r="E9" s="107">
        <f>130500/1.19</f>
        <v>109663.8655</v>
      </c>
      <c r="F9" s="81">
        <f t="shared" si="1"/>
        <v>20836.13445</v>
      </c>
      <c r="G9" s="107">
        <f t="shared" si="2"/>
        <v>130500</v>
      </c>
      <c r="H9" s="98">
        <f t="shared" si="3"/>
        <v>130500</v>
      </c>
      <c r="I9" s="82" t="s">
        <v>16</v>
      </c>
      <c r="J9" s="30" t="s">
        <v>206</v>
      </c>
    </row>
    <row r="10" ht="57.75" customHeight="1">
      <c r="A10" s="14" t="s">
        <v>23</v>
      </c>
      <c r="B10" s="31" t="s">
        <v>207</v>
      </c>
      <c r="C10" s="76" t="s">
        <v>208</v>
      </c>
      <c r="D10" s="82" t="s">
        <v>202</v>
      </c>
      <c r="E10" s="34">
        <v>199.0</v>
      </c>
      <c r="F10" s="81">
        <v>0.0</v>
      </c>
      <c r="G10" s="29">
        <f t="shared" si="2"/>
        <v>199</v>
      </c>
      <c r="H10" s="98">
        <f>G10*4440</f>
        <v>883560</v>
      </c>
      <c r="I10" s="82" t="s">
        <v>16</v>
      </c>
      <c r="J10" s="85" t="s">
        <v>209</v>
      </c>
    </row>
    <row r="11" ht="15.0" hidden="1" customHeight="1">
      <c r="D11" s="82" t="s">
        <v>210</v>
      </c>
      <c r="J11" s="86" t="s">
        <v>173</v>
      </c>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211</v>
      </c>
      <c r="C7" s="7" t="s">
        <v>212</v>
      </c>
      <c r="D7" s="7" t="s">
        <v>213</v>
      </c>
      <c r="E7" s="88" t="s">
        <v>214</v>
      </c>
      <c r="F7" s="74" t="s">
        <v>215</v>
      </c>
      <c r="G7" s="75" t="s">
        <v>216</v>
      </c>
      <c r="H7" s="12" t="s">
        <v>9</v>
      </c>
      <c r="I7" s="7" t="s">
        <v>217</v>
      </c>
      <c r="J7" s="7" t="s">
        <v>218</v>
      </c>
      <c r="K7" s="13"/>
      <c r="L7" s="13"/>
      <c r="M7" s="13"/>
      <c r="N7" s="13"/>
      <c r="O7" s="13"/>
      <c r="P7" s="13"/>
      <c r="Q7" s="13"/>
      <c r="R7" s="13"/>
      <c r="S7" s="13"/>
      <c r="T7" s="13"/>
      <c r="U7" s="13"/>
      <c r="V7" s="13"/>
      <c r="W7" s="13"/>
      <c r="X7" s="13"/>
      <c r="Y7" s="13"/>
      <c r="Z7" s="13"/>
    </row>
    <row r="8" ht="50.25" customHeight="1">
      <c r="A8" s="14" t="s">
        <v>54</v>
      </c>
      <c r="B8" s="7" t="s">
        <v>219</v>
      </c>
      <c r="C8" s="76" t="s">
        <v>220</v>
      </c>
      <c r="D8" s="82" t="s">
        <v>221</v>
      </c>
      <c r="E8" s="108">
        <v>134.0</v>
      </c>
      <c r="F8" s="21" t="s">
        <v>222</v>
      </c>
      <c r="G8" s="108">
        <f t="shared" ref="G8:G10" si="1">E8</f>
        <v>134</v>
      </c>
      <c r="H8" s="98">
        <f>G8*4440</f>
        <v>594960</v>
      </c>
      <c r="I8" s="100" t="s">
        <v>165</v>
      </c>
      <c r="J8" s="83" t="s">
        <v>223</v>
      </c>
    </row>
    <row r="9" ht="50.25" customHeight="1">
      <c r="A9" s="14" t="s">
        <v>18</v>
      </c>
      <c r="B9" s="15" t="s">
        <v>224</v>
      </c>
      <c r="C9" s="76" t="s">
        <v>225</v>
      </c>
      <c r="D9" s="82" t="s">
        <v>221</v>
      </c>
      <c r="E9" s="81">
        <v>104.9</v>
      </c>
      <c r="F9" s="81" t="s">
        <v>222</v>
      </c>
      <c r="G9" s="91">
        <f t="shared" si="1"/>
        <v>104.9</v>
      </c>
      <c r="H9" s="81">
        <f t="shared" ref="H9:H10" si="2">G9*3900</f>
        <v>409110</v>
      </c>
      <c r="I9" s="100" t="s">
        <v>165</v>
      </c>
      <c r="J9" s="30" t="s">
        <v>226</v>
      </c>
    </row>
    <row r="10" ht="50.25" customHeight="1">
      <c r="A10" s="14" t="s">
        <v>23</v>
      </c>
      <c r="B10" s="15" t="s">
        <v>227</v>
      </c>
      <c r="C10" s="76" t="s">
        <v>228</v>
      </c>
      <c r="D10" s="82" t="s">
        <v>221</v>
      </c>
      <c r="E10" s="36">
        <v>84.13</v>
      </c>
      <c r="F10" s="21" t="s">
        <v>222</v>
      </c>
      <c r="G10" s="29">
        <f t="shared" si="1"/>
        <v>84.13</v>
      </c>
      <c r="H10" s="98">
        <f t="shared" si="2"/>
        <v>328107</v>
      </c>
      <c r="I10" s="100" t="s">
        <v>165</v>
      </c>
      <c r="J10" s="85" t="s">
        <v>229</v>
      </c>
    </row>
    <row r="11" ht="15.0" hidden="1" customHeight="1">
      <c r="D11" s="82" t="s">
        <v>221</v>
      </c>
      <c r="J11" s="86" t="s">
        <v>173</v>
      </c>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9"/>
    <hyperlink r:id="rId2" ref="C10"/>
  </hyperlinks>
  <printOptions/>
  <pageMargins bottom="0.75" footer="0.0" header="0.0" left="0.7" right="0.7" top="0.75"/>
  <pageSetup orientation="landscape"/>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230</v>
      </c>
      <c r="C7" s="7" t="s">
        <v>231</v>
      </c>
      <c r="D7" s="7" t="s">
        <v>232</v>
      </c>
      <c r="E7" s="88" t="s">
        <v>233</v>
      </c>
      <c r="F7" s="74" t="s">
        <v>234</v>
      </c>
      <c r="G7" s="75" t="s">
        <v>235</v>
      </c>
      <c r="H7" s="12" t="s">
        <v>9</v>
      </c>
      <c r="I7" s="7" t="s">
        <v>236</v>
      </c>
      <c r="J7" s="7" t="s">
        <v>237</v>
      </c>
      <c r="K7" s="13"/>
      <c r="L7" s="13"/>
      <c r="M7" s="13"/>
      <c r="N7" s="13"/>
      <c r="O7" s="13"/>
      <c r="P7" s="13"/>
      <c r="Q7" s="13"/>
      <c r="R7" s="13"/>
      <c r="S7" s="13"/>
      <c r="T7" s="13"/>
      <c r="U7" s="13"/>
      <c r="V7" s="13"/>
      <c r="W7" s="13"/>
      <c r="X7" s="13"/>
      <c r="Y7" s="13"/>
      <c r="Z7" s="13"/>
    </row>
    <row r="8" ht="59.25" customHeight="1">
      <c r="A8" s="14" t="s">
        <v>54</v>
      </c>
      <c r="B8" s="7" t="s">
        <v>238</v>
      </c>
      <c r="C8" s="76" t="s">
        <v>239</v>
      </c>
      <c r="D8" s="82" t="s">
        <v>210</v>
      </c>
      <c r="E8" s="108">
        <v>990.0</v>
      </c>
      <c r="F8" s="21" t="s">
        <v>222</v>
      </c>
      <c r="G8" s="108">
        <f t="shared" ref="G8:G9" si="1">E8</f>
        <v>990</v>
      </c>
      <c r="H8" s="98">
        <f t="shared" ref="H8:H9" si="2">G8*4440</f>
        <v>4395600</v>
      </c>
      <c r="I8" s="82" t="s">
        <v>16</v>
      </c>
      <c r="J8" s="83" t="s">
        <v>240</v>
      </c>
    </row>
    <row r="9" ht="59.25" customHeight="1">
      <c r="A9" s="14" t="s">
        <v>18</v>
      </c>
      <c r="B9" s="15" t="s">
        <v>241</v>
      </c>
      <c r="C9" s="76" t="s">
        <v>242</v>
      </c>
      <c r="D9" s="82" t="s">
        <v>210</v>
      </c>
      <c r="E9" s="105">
        <v>3755.0</v>
      </c>
      <c r="F9" s="81" t="s">
        <v>222</v>
      </c>
      <c r="G9" s="108">
        <f t="shared" si="1"/>
        <v>3755</v>
      </c>
      <c r="H9" s="98">
        <f t="shared" si="2"/>
        <v>16672200</v>
      </c>
      <c r="I9" s="82" t="s">
        <v>16</v>
      </c>
      <c r="J9" s="30" t="s">
        <v>226</v>
      </c>
    </row>
    <row r="10" ht="57.75" customHeight="1">
      <c r="A10" s="14" t="s">
        <v>23</v>
      </c>
      <c r="B10" s="31" t="s">
        <v>200</v>
      </c>
      <c r="C10" s="76" t="s">
        <v>243</v>
      </c>
      <c r="D10" s="82" t="s">
        <v>210</v>
      </c>
      <c r="E10" s="36">
        <f>1725000/1.19</f>
        <v>1449579.832</v>
      </c>
      <c r="F10" s="81">
        <f>E10*19%</f>
        <v>275420.1681</v>
      </c>
      <c r="G10" s="29">
        <f>E10+F10</f>
        <v>1725000</v>
      </c>
      <c r="H10" s="98">
        <f>G10</f>
        <v>1725000</v>
      </c>
      <c r="I10" s="82" t="s">
        <v>16</v>
      </c>
      <c r="J10" s="85" t="s">
        <v>244</v>
      </c>
    </row>
    <row r="11" ht="15.0" hidden="1" customHeight="1">
      <c r="D11" s="82" t="s">
        <v>210</v>
      </c>
      <c r="J11" s="86" t="s">
        <v>173</v>
      </c>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A2" s="64" t="s">
        <v>0</v>
      </c>
      <c r="B2" s="4"/>
      <c r="C2" s="4"/>
      <c r="D2" s="4"/>
      <c r="E2" s="4"/>
      <c r="F2" s="4"/>
      <c r="G2" s="4"/>
      <c r="H2" s="4"/>
      <c r="I2" s="4"/>
      <c r="J2" s="5"/>
    </row>
    <row r="3" ht="12.75" customHeight="1">
      <c r="A3" s="65"/>
      <c r="B3" s="66"/>
      <c r="C3" s="66"/>
      <c r="D3" s="66"/>
      <c r="E3" s="66"/>
      <c r="F3" s="66"/>
      <c r="G3" s="66"/>
      <c r="H3" s="66"/>
      <c r="I3" s="66"/>
      <c r="J3" s="67"/>
    </row>
    <row r="4" ht="12.75" customHeight="1">
      <c r="A4" s="68"/>
      <c r="B4" s="69"/>
      <c r="C4" s="69"/>
      <c r="D4" s="69"/>
      <c r="E4" s="69"/>
      <c r="F4" s="69"/>
      <c r="G4" s="69"/>
      <c r="H4" s="69"/>
      <c r="I4" s="69"/>
      <c r="J4" s="70"/>
    </row>
    <row r="5" ht="43.5" customHeight="1">
      <c r="A5" s="3" t="s">
        <v>1</v>
      </c>
      <c r="B5" s="4"/>
      <c r="C5" s="4"/>
      <c r="D5" s="4"/>
      <c r="E5" s="4"/>
      <c r="F5" s="4"/>
      <c r="G5" s="4"/>
      <c r="H5" s="4"/>
      <c r="I5" s="4"/>
      <c r="J5" s="5"/>
    </row>
    <row r="6" ht="15.75" customHeight="1">
      <c r="A6" s="71"/>
      <c r="B6" s="4"/>
      <c r="C6" s="4"/>
      <c r="D6" s="4"/>
      <c r="E6" s="4"/>
      <c r="F6" s="4"/>
      <c r="G6" s="4"/>
      <c r="H6" s="4"/>
      <c r="I6" s="4"/>
      <c r="J6" s="5"/>
    </row>
    <row r="7" ht="75.75" customHeight="1">
      <c r="A7" s="6" t="s">
        <v>2</v>
      </c>
      <c r="B7" s="7" t="s">
        <v>28</v>
      </c>
      <c r="C7" s="7" t="s">
        <v>29</v>
      </c>
      <c r="D7" s="8" t="s">
        <v>30</v>
      </c>
      <c r="E7" s="9" t="s">
        <v>31</v>
      </c>
      <c r="F7" s="10" t="s">
        <v>32</v>
      </c>
      <c r="G7" s="11" t="s">
        <v>33</v>
      </c>
      <c r="H7" s="12" t="s">
        <v>9</v>
      </c>
      <c r="I7" s="7" t="s">
        <v>34</v>
      </c>
      <c r="J7" s="7" t="s">
        <v>35</v>
      </c>
      <c r="K7" s="13"/>
      <c r="L7" s="13"/>
      <c r="M7" s="13"/>
      <c r="N7" s="13"/>
      <c r="O7" s="13"/>
      <c r="P7" s="13"/>
      <c r="Q7" s="13"/>
      <c r="R7" s="13"/>
      <c r="S7" s="13"/>
      <c r="T7" s="13"/>
      <c r="U7" s="13"/>
      <c r="V7" s="13"/>
      <c r="W7" s="13"/>
      <c r="X7" s="13"/>
      <c r="Y7" s="13"/>
      <c r="Z7" s="13"/>
    </row>
    <row r="8" ht="50.25" customHeight="1">
      <c r="A8" s="14" t="s">
        <v>12</v>
      </c>
      <c r="B8" s="15" t="s">
        <v>36</v>
      </c>
      <c r="C8" s="26" t="s">
        <v>37</v>
      </c>
      <c r="D8" s="72" t="s">
        <v>38</v>
      </c>
      <c r="E8" s="18">
        <v>3390900.0</v>
      </c>
      <c r="F8" s="19">
        <v>0.0</v>
      </c>
      <c r="G8" s="19">
        <f>E8+F8</f>
        <v>3390900</v>
      </c>
      <c r="H8" s="20">
        <f>G8</f>
        <v>3390900</v>
      </c>
      <c r="I8" s="37" t="s">
        <v>16</v>
      </c>
      <c r="J8" s="22" t="s">
        <v>39</v>
      </c>
    </row>
    <row r="9" ht="15.0" hidden="1" customHeight="1">
      <c r="C9" s="23"/>
      <c r="D9" s="72" t="s">
        <v>38</v>
      </c>
      <c r="E9" s="23"/>
      <c r="G9" s="25"/>
      <c r="I9" s="37" t="s">
        <v>16</v>
      </c>
    </row>
    <row r="10" ht="47.25" customHeight="1">
      <c r="A10" s="14" t="s">
        <v>18</v>
      </c>
      <c r="B10" s="15" t="s">
        <v>40</v>
      </c>
      <c r="C10" s="26" t="s">
        <v>41</v>
      </c>
      <c r="D10" s="72" t="s">
        <v>38</v>
      </c>
      <c r="E10" s="28">
        <v>4102900.0</v>
      </c>
      <c r="F10" s="29">
        <v>0.0</v>
      </c>
      <c r="G10" s="29">
        <f t="shared" ref="G10:G11" si="1">E10</f>
        <v>4102900</v>
      </c>
      <c r="H10" s="29">
        <f t="shared" ref="H10:H11" si="2">G10</f>
        <v>4102900</v>
      </c>
      <c r="I10" s="37" t="s">
        <v>16</v>
      </c>
      <c r="J10" s="30" t="s">
        <v>42</v>
      </c>
    </row>
    <row r="11" ht="76.5" customHeight="1">
      <c r="A11" s="14" t="s">
        <v>23</v>
      </c>
      <c r="B11" s="31" t="s">
        <v>43</v>
      </c>
      <c r="C11" s="26" t="s">
        <v>44</v>
      </c>
      <c r="D11" s="72" t="s">
        <v>38</v>
      </c>
      <c r="E11" s="73">
        <v>3099000.0</v>
      </c>
      <c r="F11" s="36">
        <v>0.0</v>
      </c>
      <c r="G11" s="36">
        <f t="shared" si="1"/>
        <v>3099000</v>
      </c>
      <c r="H11" s="36">
        <f t="shared" si="2"/>
        <v>3099000</v>
      </c>
      <c r="I11" s="37" t="s">
        <v>16</v>
      </c>
      <c r="J11" s="38" t="s">
        <v>45</v>
      </c>
    </row>
    <row r="12" ht="59.25" customHeight="1"/>
    <row r="13" ht="51.0" customHeight="1"/>
    <row r="14" ht="39.75" customHeight="1"/>
    <row r="15" ht="52.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5:J5"/>
    <mergeCell ref="A3:J4"/>
    <mergeCell ref="A6:J6"/>
    <mergeCell ref="A2:J2"/>
  </mergeCells>
  <hyperlinks>
    <hyperlink r:id="rId1" ref="C8"/>
    <hyperlink r:id="rId2" ref="C10"/>
    <hyperlink r:id="rId3" ref="C11"/>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46</v>
      </c>
      <c r="C7" s="7" t="s">
        <v>47</v>
      </c>
      <c r="D7" s="7" t="s">
        <v>48</v>
      </c>
      <c r="E7" s="9" t="s">
        <v>49</v>
      </c>
      <c r="F7" s="74" t="s">
        <v>50</v>
      </c>
      <c r="G7" s="75" t="s">
        <v>51</v>
      </c>
      <c r="H7" s="12" t="s">
        <v>9</v>
      </c>
      <c r="I7" s="7" t="s">
        <v>52</v>
      </c>
      <c r="J7" s="7" t="s">
        <v>53</v>
      </c>
      <c r="K7" s="13"/>
      <c r="L7" s="13"/>
      <c r="M7" s="13"/>
      <c r="N7" s="13"/>
      <c r="O7" s="13"/>
      <c r="P7" s="13"/>
      <c r="Q7" s="13"/>
      <c r="R7" s="13"/>
      <c r="S7" s="13"/>
      <c r="T7" s="13"/>
      <c r="U7" s="13"/>
      <c r="V7" s="13"/>
      <c r="W7" s="13"/>
      <c r="X7" s="13"/>
      <c r="Y7" s="13"/>
      <c r="Z7" s="13"/>
    </row>
    <row r="8" ht="50.25" customHeight="1">
      <c r="A8" s="14" t="s">
        <v>54</v>
      </c>
      <c r="B8" s="7" t="s">
        <v>55</v>
      </c>
      <c r="C8" s="76" t="s">
        <v>56</v>
      </c>
      <c r="D8" s="77" t="s">
        <v>57</v>
      </c>
      <c r="E8" s="78">
        <v>3853.93</v>
      </c>
      <c r="F8" s="79">
        <v>0.0</v>
      </c>
      <c r="G8" s="80">
        <f t="shared" ref="G8:G10" si="1">E8+F8</f>
        <v>3853.93</v>
      </c>
      <c r="H8" s="81">
        <f>E8*3900</f>
        <v>15030327</v>
      </c>
      <c r="I8" s="82" t="s">
        <v>58</v>
      </c>
      <c r="J8" s="83" t="s">
        <v>59</v>
      </c>
    </row>
    <row r="9" ht="50.25" customHeight="1">
      <c r="A9" s="14" t="s">
        <v>18</v>
      </c>
      <c r="B9" s="7" t="s">
        <v>60</v>
      </c>
      <c r="C9" s="76" t="s">
        <v>61</v>
      </c>
      <c r="D9" s="77" t="s">
        <v>57</v>
      </c>
      <c r="E9" s="84">
        <v>3049.0</v>
      </c>
      <c r="F9" s="79">
        <v>0.0</v>
      </c>
      <c r="G9" s="80">
        <f t="shared" si="1"/>
        <v>3049</v>
      </c>
      <c r="H9" s="81">
        <f>G9*4440</f>
        <v>13537560</v>
      </c>
      <c r="I9" s="82" t="s">
        <v>58</v>
      </c>
      <c r="J9" s="83" t="s">
        <v>62</v>
      </c>
    </row>
    <row r="10" ht="50.25" customHeight="1">
      <c r="A10" s="14" t="s">
        <v>23</v>
      </c>
      <c r="B10" s="7" t="s">
        <v>63</v>
      </c>
      <c r="C10" s="76" t="s">
        <v>64</v>
      </c>
      <c r="D10" s="77" t="s">
        <v>57</v>
      </c>
      <c r="E10" s="78">
        <f>11211844/1.19</f>
        <v>9421717.647</v>
      </c>
      <c r="F10" s="79">
        <f>E10*19%</f>
        <v>1790126.353</v>
      </c>
      <c r="G10" s="80">
        <f t="shared" si="1"/>
        <v>11211844</v>
      </c>
      <c r="H10" s="81">
        <f>G10</f>
        <v>11211844</v>
      </c>
      <c r="I10" s="82" t="s">
        <v>58</v>
      </c>
      <c r="J10" s="85" t="s">
        <v>59</v>
      </c>
    </row>
    <row r="11" ht="15.0" hidden="1" customHeight="1">
      <c r="J11" s="86"/>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location="searchVariation=MCO28766788&amp;position=3&amp;search_layout=stack&amp;type=product&amp;tracking_id=429908a8-f413-460a-ab94-8995518af67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65</v>
      </c>
      <c r="C7" s="7" t="s">
        <v>66</v>
      </c>
      <c r="D7" s="7" t="s">
        <v>67</v>
      </c>
      <c r="E7" s="88" t="s">
        <v>68</v>
      </c>
      <c r="F7" s="74" t="s">
        <v>69</v>
      </c>
      <c r="G7" s="75" t="s">
        <v>70</v>
      </c>
      <c r="H7" s="12" t="s">
        <v>9</v>
      </c>
      <c r="I7" s="7" t="s">
        <v>71</v>
      </c>
      <c r="J7" s="7" t="s">
        <v>72</v>
      </c>
      <c r="K7" s="13"/>
      <c r="L7" s="13"/>
      <c r="M7" s="13"/>
      <c r="N7" s="13"/>
      <c r="O7" s="13"/>
      <c r="P7" s="13"/>
      <c r="Q7" s="13"/>
      <c r="R7" s="13"/>
      <c r="S7" s="13"/>
      <c r="T7" s="13"/>
      <c r="U7" s="13"/>
      <c r="V7" s="13"/>
      <c r="W7" s="13"/>
      <c r="X7" s="13"/>
      <c r="Y7" s="13"/>
      <c r="Z7" s="13"/>
    </row>
    <row r="8" ht="50.25" customHeight="1">
      <c r="A8" s="14" t="s">
        <v>12</v>
      </c>
      <c r="B8" s="15" t="s">
        <v>73</v>
      </c>
      <c r="C8" s="76" t="s">
        <v>74</v>
      </c>
      <c r="D8" s="89" t="s">
        <v>75</v>
      </c>
      <c r="E8" s="90">
        <f>(2780000/1.19)</f>
        <v>2336134.454</v>
      </c>
      <c r="F8" s="81">
        <f>(E8/100)*19</f>
        <v>443865.5462</v>
      </c>
      <c r="G8" s="91">
        <f>E8+F8</f>
        <v>2780000</v>
      </c>
      <c r="H8" s="36">
        <f>G8</f>
        <v>2780000</v>
      </c>
      <c r="I8" s="21" t="s">
        <v>16</v>
      </c>
      <c r="J8" s="22" t="s">
        <v>76</v>
      </c>
    </row>
    <row r="9" ht="15.0" hidden="1" customHeight="1">
      <c r="D9" s="89" t="s">
        <v>77</v>
      </c>
    </row>
    <row r="10" ht="36.75" customHeight="1">
      <c r="A10" s="14" t="s">
        <v>18</v>
      </c>
      <c r="B10" s="15" t="s">
        <v>36</v>
      </c>
      <c r="C10" s="76" t="s">
        <v>78</v>
      </c>
      <c r="D10" s="89" t="s">
        <v>79</v>
      </c>
      <c r="E10" s="29">
        <f>(1969000/1.19)</f>
        <v>1654621.849</v>
      </c>
      <c r="F10" s="29">
        <f t="shared" ref="F10:F11" si="1">(E10/100)*19</f>
        <v>314378.1513</v>
      </c>
      <c r="G10" s="29">
        <f t="shared" ref="G10:G11" si="2">E10+F10</f>
        <v>1969000</v>
      </c>
      <c r="H10" s="29">
        <f t="shared" ref="H10:H11" si="3">G10</f>
        <v>1969000</v>
      </c>
      <c r="I10" s="21" t="s">
        <v>16</v>
      </c>
      <c r="J10" s="22" t="s">
        <v>80</v>
      </c>
    </row>
    <row r="11" ht="47.25" customHeight="1">
      <c r="A11" s="14" t="s">
        <v>23</v>
      </c>
      <c r="B11" s="31" t="s">
        <v>81</v>
      </c>
      <c r="C11" s="76" t="s">
        <v>82</v>
      </c>
      <c r="D11" s="89" t="s">
        <v>83</v>
      </c>
      <c r="E11" s="29">
        <f>(2699000/1.19)</f>
        <v>2268067.227</v>
      </c>
      <c r="F11" s="29">
        <f t="shared" si="1"/>
        <v>430932.7731</v>
      </c>
      <c r="G11" s="29">
        <f t="shared" si="2"/>
        <v>2699000</v>
      </c>
      <c r="H11" s="29">
        <f t="shared" si="3"/>
        <v>2699000</v>
      </c>
      <c r="I11" s="21" t="s">
        <v>16</v>
      </c>
      <c r="J11" s="22" t="s">
        <v>84</v>
      </c>
    </row>
    <row r="12" ht="59.25" customHeight="1"/>
    <row r="13" ht="51.0" customHeight="1"/>
    <row r="14" ht="39.75" customHeight="1"/>
    <row r="15" ht="52.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
    <mergeCell ref="D2:H2"/>
    <mergeCell ref="A5:J5"/>
  </mergeCells>
  <hyperlinks>
    <hyperlink r:id="rId1" ref="C8"/>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85</v>
      </c>
      <c r="C7" s="7" t="s">
        <v>86</v>
      </c>
      <c r="D7" s="7" t="s">
        <v>87</v>
      </c>
      <c r="E7" s="9" t="s">
        <v>88</v>
      </c>
      <c r="F7" s="74" t="s">
        <v>89</v>
      </c>
      <c r="G7" s="75" t="s">
        <v>90</v>
      </c>
      <c r="H7" s="12" t="s">
        <v>9</v>
      </c>
      <c r="I7" s="7" t="s">
        <v>91</v>
      </c>
      <c r="J7" s="7" t="s">
        <v>92</v>
      </c>
      <c r="K7" s="13"/>
      <c r="L7" s="13"/>
      <c r="M7" s="13"/>
      <c r="N7" s="13"/>
      <c r="O7" s="13"/>
      <c r="P7" s="13"/>
      <c r="Q7" s="13"/>
      <c r="R7" s="13"/>
      <c r="S7" s="13"/>
      <c r="T7" s="13"/>
      <c r="U7" s="13"/>
      <c r="V7" s="13"/>
      <c r="W7" s="13"/>
      <c r="X7" s="13"/>
      <c r="Y7" s="13"/>
      <c r="Z7" s="13"/>
    </row>
    <row r="8" ht="50.25" customHeight="1">
      <c r="A8" s="14" t="s">
        <v>54</v>
      </c>
      <c r="B8" s="7" t="s">
        <v>63</v>
      </c>
      <c r="C8" s="76" t="s">
        <v>93</v>
      </c>
      <c r="D8" s="92" t="s">
        <v>94</v>
      </c>
      <c r="E8" s="78">
        <f>503900/1.19</f>
        <v>423445.3782</v>
      </c>
      <c r="F8" s="79">
        <f t="shared" ref="F8:F10" si="1">E8*19%</f>
        <v>80454.62185</v>
      </c>
      <c r="G8" s="80">
        <f t="shared" ref="G8:G10" si="2">E8+F8</f>
        <v>503900</v>
      </c>
      <c r="H8" s="81">
        <f t="shared" ref="H8:H10" si="3">G8</f>
        <v>503900</v>
      </c>
      <c r="I8" s="82" t="s">
        <v>58</v>
      </c>
      <c r="J8" s="83" t="s">
        <v>95</v>
      </c>
    </row>
    <row r="9" ht="50.25" customHeight="1">
      <c r="A9" s="14" t="s">
        <v>18</v>
      </c>
      <c r="B9" s="7" t="s">
        <v>96</v>
      </c>
      <c r="C9" s="76" t="s">
        <v>97</v>
      </c>
      <c r="D9" s="92" t="s">
        <v>94</v>
      </c>
      <c r="E9" s="78">
        <f>564900/1.19</f>
        <v>474705.8824</v>
      </c>
      <c r="F9" s="79">
        <f t="shared" si="1"/>
        <v>90194.11765</v>
      </c>
      <c r="G9" s="80">
        <f t="shared" si="2"/>
        <v>564900</v>
      </c>
      <c r="H9" s="81">
        <f t="shared" si="3"/>
        <v>564900</v>
      </c>
      <c r="I9" s="82" t="s">
        <v>58</v>
      </c>
      <c r="J9" s="83" t="s">
        <v>98</v>
      </c>
    </row>
    <row r="10" ht="50.25" customHeight="1">
      <c r="A10" s="14" t="s">
        <v>23</v>
      </c>
      <c r="B10" s="7" t="s">
        <v>99</v>
      </c>
      <c r="C10" s="76" t="s">
        <v>100</v>
      </c>
      <c r="D10" s="92" t="s">
        <v>94</v>
      </c>
      <c r="E10" s="78">
        <f>445000/1.19</f>
        <v>373949.5798</v>
      </c>
      <c r="F10" s="79">
        <f t="shared" si="1"/>
        <v>71050.42017</v>
      </c>
      <c r="G10" s="80">
        <f t="shared" si="2"/>
        <v>445000</v>
      </c>
      <c r="H10" s="81">
        <f t="shared" si="3"/>
        <v>445000</v>
      </c>
      <c r="I10" s="82" t="s">
        <v>58</v>
      </c>
      <c r="J10" s="85" t="s">
        <v>101</v>
      </c>
    </row>
    <row r="11" ht="15.0" hidden="1" customHeight="1">
      <c r="J11" s="86"/>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102</v>
      </c>
      <c r="C7" s="7" t="s">
        <v>103</v>
      </c>
      <c r="D7" s="7" t="s">
        <v>104</v>
      </c>
      <c r="E7" s="9" t="s">
        <v>105</v>
      </c>
      <c r="F7" s="74" t="s">
        <v>106</v>
      </c>
      <c r="G7" s="75" t="s">
        <v>107</v>
      </c>
      <c r="H7" s="12" t="s">
        <v>9</v>
      </c>
      <c r="I7" s="7" t="s">
        <v>108</v>
      </c>
      <c r="J7" s="7" t="s">
        <v>109</v>
      </c>
      <c r="K7" s="13"/>
      <c r="L7" s="13"/>
      <c r="M7" s="13"/>
      <c r="N7" s="13"/>
      <c r="O7" s="13"/>
      <c r="P7" s="13"/>
      <c r="Q7" s="13"/>
      <c r="R7" s="13"/>
      <c r="S7" s="13"/>
      <c r="T7" s="13"/>
      <c r="U7" s="13"/>
      <c r="V7" s="13"/>
      <c r="W7" s="13"/>
      <c r="X7" s="13"/>
      <c r="Y7" s="13"/>
      <c r="Z7" s="13"/>
    </row>
    <row r="8" ht="50.25" customHeight="1">
      <c r="A8" s="14" t="s">
        <v>54</v>
      </c>
      <c r="B8" s="7" t="s">
        <v>110</v>
      </c>
      <c r="C8" s="76" t="s">
        <v>111</v>
      </c>
      <c r="D8" s="77" t="s">
        <v>112</v>
      </c>
      <c r="E8" s="78">
        <f>105000/1.19</f>
        <v>88235.29412</v>
      </c>
      <c r="F8" s="79">
        <f t="shared" ref="F8:F10" si="1">E8*19%</f>
        <v>16764.70588</v>
      </c>
      <c r="G8" s="80">
        <f t="shared" ref="G8:G10" si="2">E8+F8</f>
        <v>105000</v>
      </c>
      <c r="H8" s="81">
        <f t="shared" ref="H8:H10" si="3">G8</f>
        <v>105000</v>
      </c>
      <c r="I8" s="82" t="s">
        <v>58</v>
      </c>
      <c r="J8" s="83" t="s">
        <v>113</v>
      </c>
    </row>
    <row r="9" ht="50.25" customHeight="1">
      <c r="A9" s="14" t="s">
        <v>18</v>
      </c>
      <c r="B9" s="7" t="s">
        <v>114</v>
      </c>
      <c r="C9" s="76" t="s">
        <v>115</v>
      </c>
      <c r="D9" s="77" t="s">
        <v>112</v>
      </c>
      <c r="E9" s="78">
        <f>130000/1.19</f>
        <v>109243.6975</v>
      </c>
      <c r="F9" s="79">
        <f t="shared" si="1"/>
        <v>20756.30252</v>
      </c>
      <c r="G9" s="80">
        <f t="shared" si="2"/>
        <v>130000</v>
      </c>
      <c r="H9" s="81">
        <f t="shared" si="3"/>
        <v>130000</v>
      </c>
      <c r="I9" s="82" t="s">
        <v>58</v>
      </c>
      <c r="J9" s="85" t="s">
        <v>116</v>
      </c>
    </row>
    <row r="10" ht="50.25" customHeight="1">
      <c r="A10" s="14" t="s">
        <v>23</v>
      </c>
      <c r="B10" s="7" t="s">
        <v>117</v>
      </c>
      <c r="C10" s="76" t="s">
        <v>118</v>
      </c>
      <c r="D10" s="77" t="s">
        <v>112</v>
      </c>
      <c r="E10" s="78">
        <f>109000/1.19</f>
        <v>91596.63866</v>
      </c>
      <c r="F10" s="79">
        <f t="shared" si="1"/>
        <v>17403.36134</v>
      </c>
      <c r="G10" s="80">
        <f t="shared" si="2"/>
        <v>109000</v>
      </c>
      <c r="H10" s="81">
        <f t="shared" si="3"/>
        <v>109000</v>
      </c>
      <c r="I10" s="82" t="s">
        <v>58</v>
      </c>
      <c r="J10" s="85" t="s">
        <v>119</v>
      </c>
    </row>
    <row r="11" ht="15.0" hidden="1" customHeight="1">
      <c r="J11" s="86"/>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120</v>
      </c>
      <c r="C7" s="7" t="s">
        <v>121</v>
      </c>
      <c r="D7" s="7" t="s">
        <v>122</v>
      </c>
      <c r="E7" s="9" t="s">
        <v>123</v>
      </c>
      <c r="F7" s="74" t="s">
        <v>124</v>
      </c>
      <c r="G7" s="75" t="s">
        <v>125</v>
      </c>
      <c r="H7" s="12" t="s">
        <v>9</v>
      </c>
      <c r="I7" s="7" t="s">
        <v>126</v>
      </c>
      <c r="J7" s="7" t="s">
        <v>127</v>
      </c>
      <c r="K7" s="13"/>
      <c r="L7" s="13"/>
      <c r="M7" s="13"/>
      <c r="N7" s="13"/>
      <c r="O7" s="13"/>
      <c r="P7" s="13"/>
      <c r="Q7" s="13"/>
      <c r="R7" s="13"/>
      <c r="S7" s="13"/>
      <c r="T7" s="13"/>
      <c r="U7" s="13"/>
      <c r="V7" s="13"/>
      <c r="W7" s="13"/>
      <c r="X7" s="13"/>
      <c r="Y7" s="13"/>
      <c r="Z7" s="13"/>
    </row>
    <row r="8" ht="50.25" customHeight="1">
      <c r="A8" s="14" t="s">
        <v>54</v>
      </c>
      <c r="B8" s="7" t="s">
        <v>128</v>
      </c>
      <c r="C8" s="93" t="s">
        <v>129</v>
      </c>
      <c r="D8" s="77" t="s">
        <v>130</v>
      </c>
      <c r="E8" s="78">
        <f>229900/1.19</f>
        <v>193193.2773</v>
      </c>
      <c r="F8" s="79">
        <f t="shared" ref="F8:F10" si="1">E8*19%</f>
        <v>36706.72269</v>
      </c>
      <c r="G8" s="80">
        <f t="shared" ref="G8:G10" si="2">E8+F8</f>
        <v>229900</v>
      </c>
      <c r="H8" s="81">
        <f t="shared" ref="H8:H10" si="3">G8</f>
        <v>229900</v>
      </c>
      <c r="I8" s="82" t="s">
        <v>58</v>
      </c>
      <c r="J8" s="83" t="s">
        <v>131</v>
      </c>
    </row>
    <row r="9" ht="50.25" customHeight="1">
      <c r="A9" s="14" t="s">
        <v>18</v>
      </c>
      <c r="B9" s="7" t="s">
        <v>114</v>
      </c>
      <c r="C9" s="94" t="s">
        <v>132</v>
      </c>
      <c r="D9" s="77" t="s">
        <v>130</v>
      </c>
      <c r="E9" s="78">
        <f>260000/1.19</f>
        <v>218487.395</v>
      </c>
      <c r="F9" s="79">
        <f t="shared" si="1"/>
        <v>41512.60504</v>
      </c>
      <c r="G9" s="80">
        <f t="shared" si="2"/>
        <v>260000</v>
      </c>
      <c r="H9" s="81">
        <f t="shared" si="3"/>
        <v>260000</v>
      </c>
      <c r="I9" s="82" t="s">
        <v>58</v>
      </c>
      <c r="J9" s="83" t="s">
        <v>131</v>
      </c>
    </row>
    <row r="10" ht="50.25" customHeight="1">
      <c r="A10" s="14" t="s">
        <v>23</v>
      </c>
      <c r="B10" s="7" t="s">
        <v>133</v>
      </c>
      <c r="C10" s="76" t="s">
        <v>134</v>
      </c>
      <c r="D10" s="77" t="s">
        <v>130</v>
      </c>
      <c r="E10" s="78">
        <f>209900/1.19</f>
        <v>176386.5546</v>
      </c>
      <c r="F10" s="79">
        <f t="shared" si="1"/>
        <v>33513.44538</v>
      </c>
      <c r="G10" s="80">
        <f t="shared" si="2"/>
        <v>209900</v>
      </c>
      <c r="H10" s="81">
        <f t="shared" si="3"/>
        <v>209900</v>
      </c>
      <c r="I10" s="82" t="s">
        <v>58</v>
      </c>
      <c r="J10" s="85" t="s">
        <v>135</v>
      </c>
    </row>
    <row r="11" ht="15.0" hidden="1" customHeight="1">
      <c r="J11" s="86"/>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location="position=12&amp;search_layout=stack&amp;type=item&amp;tracking_id=e0acc829-421a-4502-b78e-54e3475e8647"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136</v>
      </c>
      <c r="C7" s="7" t="s">
        <v>137</v>
      </c>
      <c r="D7" s="7" t="s">
        <v>138</v>
      </c>
      <c r="E7" s="88" t="s">
        <v>139</v>
      </c>
      <c r="F7" s="74" t="s">
        <v>140</v>
      </c>
      <c r="G7" s="75" t="s">
        <v>141</v>
      </c>
      <c r="H7" s="12" t="s">
        <v>9</v>
      </c>
      <c r="I7" s="7" t="s">
        <v>142</v>
      </c>
      <c r="J7" s="7" t="s">
        <v>143</v>
      </c>
      <c r="K7" s="13"/>
      <c r="L7" s="13"/>
      <c r="M7" s="13"/>
      <c r="N7" s="13"/>
      <c r="O7" s="13"/>
      <c r="P7" s="13"/>
      <c r="Q7" s="13"/>
      <c r="R7" s="13"/>
      <c r="S7" s="13"/>
      <c r="T7" s="13"/>
      <c r="U7" s="13"/>
      <c r="V7" s="13"/>
      <c r="W7" s="13"/>
      <c r="X7" s="13"/>
      <c r="Y7" s="13"/>
      <c r="Z7" s="13"/>
    </row>
    <row r="8" ht="50.25" customHeight="1">
      <c r="A8" s="14" t="s">
        <v>54</v>
      </c>
      <c r="B8" s="31" t="s">
        <v>144</v>
      </c>
      <c r="C8" s="76" t="s">
        <v>145</v>
      </c>
      <c r="D8" s="95" t="s">
        <v>146</v>
      </c>
      <c r="E8" s="96">
        <v>48000.0</v>
      </c>
      <c r="F8" s="97">
        <f>E8*19%</f>
        <v>9120</v>
      </c>
      <c r="G8" s="97">
        <f>E8+F8</f>
        <v>57120</v>
      </c>
      <c r="H8" s="98">
        <f>G8</f>
        <v>57120</v>
      </c>
      <c r="I8" s="95" t="s">
        <v>16</v>
      </c>
      <c r="J8" s="99" t="s">
        <v>147</v>
      </c>
    </row>
    <row r="9" ht="50.25" customHeight="1">
      <c r="A9" s="14" t="s">
        <v>18</v>
      </c>
      <c r="B9" s="15" t="s">
        <v>148</v>
      </c>
      <c r="C9" s="76" t="s">
        <v>149</v>
      </c>
      <c r="D9" s="95" t="s">
        <v>146</v>
      </c>
      <c r="E9" s="90">
        <v>12.99</v>
      </c>
      <c r="F9" s="100">
        <v>0.0</v>
      </c>
      <c r="G9" s="91">
        <f>E9</f>
        <v>12.99</v>
      </c>
      <c r="H9" s="36">
        <f>G9*3900</f>
        <v>50661</v>
      </c>
      <c r="I9" s="95" t="s">
        <v>16</v>
      </c>
      <c r="J9" s="30" t="s">
        <v>150</v>
      </c>
    </row>
    <row r="10" ht="50.25" customHeight="1">
      <c r="A10" s="14" t="s">
        <v>23</v>
      </c>
      <c r="B10" s="15" t="s">
        <v>151</v>
      </c>
      <c r="C10" s="76" t="s">
        <v>152</v>
      </c>
      <c r="D10" s="95" t="s">
        <v>146</v>
      </c>
      <c r="E10" s="29">
        <f>16900/1.19</f>
        <v>14201.68067</v>
      </c>
      <c r="F10" s="100">
        <f>E10*19%</f>
        <v>2698.319328</v>
      </c>
      <c r="G10" s="29">
        <f>E10+F10</f>
        <v>16900</v>
      </c>
      <c r="H10" s="98">
        <f>G10</f>
        <v>16900</v>
      </c>
      <c r="I10" s="101" t="s">
        <v>16</v>
      </c>
      <c r="J10" s="85" t="s">
        <v>153</v>
      </c>
    </row>
    <row r="11" ht="15.0" hidden="1" customHeight="1">
      <c r="J11" s="86"/>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1.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154</v>
      </c>
      <c r="C7" s="7" t="s">
        <v>155</v>
      </c>
      <c r="D7" s="7" t="s">
        <v>156</v>
      </c>
      <c r="E7" s="88" t="s">
        <v>157</v>
      </c>
      <c r="F7" s="74" t="s">
        <v>158</v>
      </c>
      <c r="G7" s="75" t="s">
        <v>159</v>
      </c>
      <c r="H7" s="12" t="s">
        <v>9</v>
      </c>
      <c r="I7" s="7" t="s">
        <v>160</v>
      </c>
      <c r="J7" s="7" t="s">
        <v>161</v>
      </c>
      <c r="K7" s="13"/>
      <c r="L7" s="13"/>
      <c r="M7" s="13"/>
      <c r="N7" s="13"/>
      <c r="O7" s="13"/>
      <c r="P7" s="13"/>
      <c r="Q7" s="13"/>
      <c r="R7" s="13"/>
      <c r="S7" s="13"/>
      <c r="T7" s="13"/>
      <c r="U7" s="13"/>
      <c r="V7" s="13"/>
      <c r="W7" s="13"/>
      <c r="X7" s="13"/>
      <c r="Y7" s="13"/>
      <c r="Z7" s="13"/>
    </row>
    <row r="8" ht="50.25" customHeight="1">
      <c r="A8" s="14" t="s">
        <v>54</v>
      </c>
      <c r="B8" s="7" t="s">
        <v>162</v>
      </c>
      <c r="C8" s="76" t="s">
        <v>163</v>
      </c>
      <c r="D8" s="82" t="s">
        <v>164</v>
      </c>
      <c r="E8" s="102">
        <f>1293600/1.19</f>
        <v>1087058.824</v>
      </c>
      <c r="F8" s="103">
        <f t="shared" ref="F8:F10" si="1">E8*19%</f>
        <v>206541.1765</v>
      </c>
      <c r="G8" s="100">
        <f t="shared" ref="G8:G10" si="2">E8+F8</f>
        <v>1293600</v>
      </c>
      <c r="H8" s="98">
        <f t="shared" ref="H8:H9" si="3">G8</f>
        <v>1293600</v>
      </c>
      <c r="I8" s="100" t="s">
        <v>165</v>
      </c>
      <c r="J8" s="104" t="s">
        <v>166</v>
      </c>
    </row>
    <row r="9" ht="50.25" customHeight="1">
      <c r="A9" s="14" t="s">
        <v>18</v>
      </c>
      <c r="B9" s="15" t="s">
        <v>167</v>
      </c>
      <c r="C9" s="76" t="s">
        <v>168</v>
      </c>
      <c r="D9" s="82" t="s">
        <v>164</v>
      </c>
      <c r="E9" s="103">
        <f>1046253/1.19</f>
        <v>879204.2017</v>
      </c>
      <c r="F9" s="103">
        <f t="shared" si="1"/>
        <v>167048.7983</v>
      </c>
      <c r="G9" s="91">
        <f t="shared" si="2"/>
        <v>1046253</v>
      </c>
      <c r="H9" s="98">
        <f t="shared" si="3"/>
        <v>1046253</v>
      </c>
      <c r="I9" s="100" t="s">
        <v>165</v>
      </c>
      <c r="J9" s="30" t="s">
        <v>169</v>
      </c>
    </row>
    <row r="10" ht="50.25" customHeight="1">
      <c r="A10" s="14" t="s">
        <v>23</v>
      </c>
      <c r="B10" s="15" t="s">
        <v>170</v>
      </c>
      <c r="C10" s="76" t="s">
        <v>171</v>
      </c>
      <c r="D10" s="82" t="s">
        <v>164</v>
      </c>
      <c r="E10" s="34">
        <v>123.0</v>
      </c>
      <c r="F10" s="105">
        <f t="shared" si="1"/>
        <v>23.37</v>
      </c>
      <c r="G10" s="34">
        <f t="shared" si="2"/>
        <v>146.37</v>
      </c>
      <c r="H10" s="81">
        <f>G10*4440</f>
        <v>649882.8</v>
      </c>
      <c r="I10" s="100" t="s">
        <v>165</v>
      </c>
      <c r="J10" s="85" t="s">
        <v>172</v>
      </c>
    </row>
    <row r="11" ht="15.0" hidden="1" customHeight="1">
      <c r="D11" s="82" t="s">
        <v>164</v>
      </c>
      <c r="I11" s="82" t="s">
        <v>16</v>
      </c>
      <c r="J11" s="86" t="s">
        <v>173</v>
      </c>
    </row>
    <row r="12" ht="36.75" customHeight="1">
      <c r="J12" s="86"/>
    </row>
    <row r="13" ht="47.25" customHeight="1">
      <c r="J13" s="86"/>
    </row>
    <row r="14" ht="76.5" customHeight="1">
      <c r="J14" s="86"/>
    </row>
    <row r="15" ht="59.25" customHeight="1">
      <c r="J15" s="87"/>
    </row>
    <row r="16" ht="51.0" customHeight="1">
      <c r="J16" s="86"/>
    </row>
    <row r="17" ht="39.75" customHeight="1">
      <c r="J17" s="86"/>
    </row>
    <row r="18" ht="52.5" customHeight="1">
      <c r="J18" s="86"/>
    </row>
    <row r="19" ht="12.75" customHeight="1">
      <c r="J19" s="86"/>
    </row>
    <row r="20" ht="12.75" customHeight="1">
      <c r="J20" s="87"/>
    </row>
    <row r="21" ht="12.75" customHeight="1">
      <c r="J21" s="86"/>
    </row>
    <row r="22" ht="12.75" customHeight="1">
      <c r="J22" s="86"/>
    </row>
    <row r="23" ht="12.75" customHeight="1">
      <c r="J23" s="86"/>
    </row>
    <row r="24" ht="12.75" customHeight="1">
      <c r="J24" s="8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c r="B53" s="39"/>
      <c r="C53" s="40"/>
      <c r="D53" s="41"/>
      <c r="E53" s="41"/>
      <c r="F53" s="42"/>
      <c r="G53" s="43"/>
      <c r="H53" s="43"/>
      <c r="I53" s="44"/>
      <c r="J53" s="45"/>
      <c r="K53" s="41"/>
    </row>
    <row r="54" ht="12.75" customHeight="1">
      <c r="B54" s="39"/>
      <c r="C54" s="46"/>
      <c r="D54" s="41"/>
      <c r="E54" s="41"/>
      <c r="F54" s="41"/>
      <c r="G54" s="41"/>
      <c r="H54" s="41"/>
      <c r="I54" s="41"/>
      <c r="J54" s="41"/>
      <c r="K54" s="41"/>
    </row>
    <row r="55" ht="12.75" customHeight="1">
      <c r="B55" s="39"/>
      <c r="C55" s="39"/>
      <c r="D55" s="47"/>
      <c r="E55" s="47"/>
      <c r="F55" s="48"/>
      <c r="G55" s="48"/>
      <c r="H55" s="49"/>
      <c r="I55" s="50"/>
      <c r="J55" s="50"/>
      <c r="K55" s="51"/>
    </row>
    <row r="56" ht="12.75" customHeight="1">
      <c r="B56" s="39"/>
      <c r="C56" s="39"/>
      <c r="D56" s="47"/>
      <c r="E56" s="52"/>
      <c r="F56" s="53"/>
      <c r="G56" s="53"/>
      <c r="H56" s="53"/>
      <c r="I56" s="52"/>
      <c r="J56" s="52"/>
      <c r="K56" s="47"/>
    </row>
    <row r="57" ht="12.75" customHeight="1">
      <c r="B57" s="39"/>
      <c r="C57" s="39"/>
      <c r="D57" s="54"/>
      <c r="E57" s="54"/>
      <c r="F57" s="55"/>
      <c r="G57" s="55"/>
      <c r="H57" s="55"/>
      <c r="I57" s="56"/>
      <c r="J57" s="50"/>
      <c r="K57" s="57"/>
    </row>
    <row r="58" ht="12.75" customHeight="1">
      <c r="B58" s="39"/>
      <c r="C58" s="39"/>
      <c r="D58" s="47"/>
      <c r="E58" s="58"/>
      <c r="F58" s="59"/>
      <c r="G58" s="50"/>
      <c r="H58" s="60"/>
      <c r="I58" s="48"/>
      <c r="J58" s="50"/>
      <c r="K58" s="47"/>
    </row>
    <row r="59" ht="12.75" customHeight="1">
      <c r="B59" s="39"/>
      <c r="C59" s="39"/>
      <c r="D59" s="47"/>
      <c r="E59" s="61"/>
      <c r="F59" s="60"/>
      <c r="G59" s="59"/>
      <c r="H59" s="59"/>
      <c r="I59" s="51"/>
      <c r="J59" s="50"/>
      <c r="K59" s="51"/>
    </row>
    <row r="60" ht="12.75" customHeight="1">
      <c r="B60" s="39"/>
      <c r="C60" s="39"/>
      <c r="D60" s="47"/>
      <c r="E60" s="61"/>
      <c r="F60" s="60"/>
      <c r="G60" s="59"/>
      <c r="H60" s="59"/>
      <c r="I60" s="51"/>
      <c r="J60" s="50"/>
      <c r="K60" s="62"/>
    </row>
    <row r="61" ht="12.75" customHeight="1">
      <c r="B61" s="39"/>
      <c r="C61" s="39"/>
      <c r="D61" s="47"/>
      <c r="E61" s="54"/>
      <c r="F61" s="60"/>
      <c r="G61" s="59"/>
      <c r="H61" s="59"/>
      <c r="I61" s="51"/>
      <c r="J61" s="50"/>
      <c r="K61" s="63"/>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H2"/>
    <mergeCell ref="A5:J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