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ein\Downloads\"/>
    </mc:Choice>
  </mc:AlternateContent>
  <xr:revisionPtr revIDLastSave="0" documentId="13_ncr:1_{CB8DC54A-ECC5-4893-B36B-7B1FD7206D16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- AYUDA -" sheetId="5" r:id="rId1"/>
    <sheet name="Administrador" sheetId="7" r:id="rId2"/>
    <sheet name="Equipo admin" sheetId="11" r:id="rId3"/>
    <sheet name="Programadores" sheetId="9" r:id="rId4"/>
    <sheet name="Equipo empleados" sheetId="10" r:id="rId5"/>
    <sheet name="Soporte" sheetId="8" state="hidden" r:id="rId6"/>
  </sheets>
  <externalReferences>
    <externalReference r:id="rId7"/>
    <externalReference r:id="rId8"/>
    <externalReference r:id="rId9"/>
  </externalReferences>
  <calcPr calcId="191029"/>
</workbook>
</file>

<file path=xl/calcChain.xml><?xml version="1.0" encoding="utf-8"?>
<calcChain xmlns="http://schemas.openxmlformats.org/spreadsheetml/2006/main">
  <c r="F9" i="11" l="1"/>
  <c r="E9" i="11"/>
  <c r="D9" i="11"/>
  <c r="K9" i="11" s="1"/>
  <c r="F32" i="11"/>
  <c r="E32" i="11"/>
  <c r="D32" i="11"/>
  <c r="L24" i="11"/>
  <c r="K24" i="11"/>
  <c r="J24" i="11"/>
  <c r="L23" i="11"/>
  <c r="K23" i="11"/>
  <c r="J23" i="11"/>
  <c r="L22" i="11"/>
  <c r="K22" i="11"/>
  <c r="J22" i="11"/>
  <c r="L21" i="11"/>
  <c r="K21" i="11"/>
  <c r="J21" i="11"/>
  <c r="L20" i="11"/>
  <c r="K20" i="11"/>
  <c r="J20" i="11"/>
  <c r="L19" i="11"/>
  <c r="K19" i="11"/>
  <c r="J19" i="11"/>
  <c r="L18" i="11"/>
  <c r="K18" i="11"/>
  <c r="J18" i="11"/>
  <c r="L17" i="11"/>
  <c r="K17" i="11"/>
  <c r="J17" i="11"/>
  <c r="L16" i="11"/>
  <c r="K16" i="11"/>
  <c r="J16" i="11"/>
  <c r="L15" i="11"/>
  <c r="K15" i="11"/>
  <c r="J15" i="11"/>
  <c r="L14" i="11"/>
  <c r="K14" i="11"/>
  <c r="J14" i="11"/>
  <c r="L13" i="11"/>
  <c r="K13" i="11"/>
  <c r="J13" i="11"/>
  <c r="F11" i="11"/>
  <c r="K12" i="11" s="1"/>
  <c r="E11" i="11"/>
  <c r="D11" i="11"/>
  <c r="F10" i="11"/>
  <c r="E10" i="11"/>
  <c r="D10" i="11"/>
  <c r="E25" i="11"/>
  <c r="L10" i="11"/>
  <c r="L9" i="11"/>
  <c r="F25" i="11" l="1"/>
  <c r="L11" i="11"/>
  <c r="J9" i="11"/>
  <c r="D25" i="11"/>
  <c r="J12" i="11"/>
  <c r="J11" i="11"/>
  <c r="L12" i="11"/>
  <c r="K11" i="11"/>
  <c r="J10" i="11"/>
  <c r="K10" i="11"/>
  <c r="F15" i="9" l="1"/>
  <c r="E15" i="9"/>
  <c r="D15" i="9"/>
  <c r="F9" i="10"/>
  <c r="E9" i="10"/>
  <c r="D9" i="10"/>
  <c r="L10" i="10" s="1"/>
  <c r="F32" i="10"/>
  <c r="E32" i="10"/>
  <c r="D32" i="10"/>
  <c r="L24" i="10"/>
  <c r="K24" i="10"/>
  <c r="J24" i="10"/>
  <c r="L23" i="10"/>
  <c r="K23" i="10"/>
  <c r="J23" i="10"/>
  <c r="L22" i="10"/>
  <c r="K22" i="10"/>
  <c r="J22" i="10"/>
  <c r="L21" i="10"/>
  <c r="K21" i="10"/>
  <c r="J21" i="10"/>
  <c r="L20" i="10"/>
  <c r="K20" i="10"/>
  <c r="J20" i="10"/>
  <c r="L19" i="10"/>
  <c r="K19" i="10"/>
  <c r="J19" i="10"/>
  <c r="L18" i="10"/>
  <c r="K18" i="10"/>
  <c r="J18" i="10"/>
  <c r="L17" i="10"/>
  <c r="K17" i="10"/>
  <c r="J17" i="10"/>
  <c r="L16" i="10"/>
  <c r="K16" i="10"/>
  <c r="J16" i="10"/>
  <c r="L15" i="10"/>
  <c r="L14" i="10"/>
  <c r="K14" i="10"/>
  <c r="L13" i="10"/>
  <c r="J13" i="10"/>
  <c r="K13" i="10"/>
  <c r="F10" i="10"/>
  <c r="E10" i="10"/>
  <c r="D10" i="10"/>
  <c r="L9" i="10"/>
  <c r="K9" i="10"/>
  <c r="J9" i="10"/>
  <c r="F16" i="7"/>
  <c r="E16" i="7"/>
  <c r="D16" i="7"/>
  <c r="D9" i="7"/>
  <c r="F32" i="9"/>
  <c r="E32" i="9"/>
  <c r="D32" i="9"/>
  <c r="L24" i="9"/>
  <c r="K24" i="9"/>
  <c r="J24" i="9"/>
  <c r="L23" i="9"/>
  <c r="K23" i="9"/>
  <c r="J23" i="9"/>
  <c r="L22" i="9"/>
  <c r="K22" i="9"/>
  <c r="J22" i="9"/>
  <c r="L21" i="9"/>
  <c r="K21" i="9"/>
  <c r="J21" i="9"/>
  <c r="L20" i="9"/>
  <c r="K20" i="9"/>
  <c r="J20" i="9"/>
  <c r="F14" i="9"/>
  <c r="E14" i="9"/>
  <c r="K14" i="9" s="1"/>
  <c r="D14" i="9"/>
  <c r="L19" i="9" s="1"/>
  <c r="L18" i="9"/>
  <c r="F13" i="9"/>
  <c r="E13" i="9"/>
  <c r="D13" i="9"/>
  <c r="K18" i="9" s="1"/>
  <c r="L17" i="9"/>
  <c r="K17" i="9"/>
  <c r="J17" i="9"/>
  <c r="F11" i="9"/>
  <c r="E11" i="9"/>
  <c r="K16" i="9" s="1"/>
  <c r="D11" i="9"/>
  <c r="L15" i="9"/>
  <c r="J13" i="9"/>
  <c r="F10" i="9"/>
  <c r="E10" i="9"/>
  <c r="D10" i="9"/>
  <c r="L9" i="9"/>
  <c r="K9" i="9"/>
  <c r="J9" i="9"/>
  <c r="K10" i="9" l="1"/>
  <c r="L13" i="9"/>
  <c r="L11" i="9"/>
  <c r="K13" i="9"/>
  <c r="L14" i="9"/>
  <c r="L10" i="9"/>
  <c r="K10" i="10"/>
  <c r="J15" i="10"/>
  <c r="K15" i="10"/>
  <c r="J10" i="10"/>
  <c r="J14" i="10"/>
  <c r="J15" i="9"/>
  <c r="J16" i="9"/>
  <c r="J11" i="9"/>
  <c r="L16" i="9"/>
  <c r="J19" i="9"/>
  <c r="K11" i="9"/>
  <c r="K15" i="9"/>
  <c r="K19" i="9"/>
  <c r="J10" i="9"/>
  <c r="J14" i="9"/>
  <c r="J18" i="9"/>
  <c r="F14" i="7" l="1"/>
  <c r="E14" i="7"/>
  <c r="D14" i="7"/>
  <c r="F13" i="7"/>
  <c r="E13" i="7"/>
  <c r="D13" i="7"/>
  <c r="F12" i="7"/>
  <c r="E12" i="7"/>
  <c r="D12" i="7"/>
  <c r="F11" i="7"/>
  <c r="E11" i="7"/>
  <c r="D11" i="7"/>
  <c r="F10" i="7"/>
  <c r="E10" i="7"/>
  <c r="D10" i="7"/>
  <c r="F9" i="7"/>
  <c r="F32" i="7"/>
  <c r="E32" i="7"/>
  <c r="D32" i="7"/>
  <c r="L22" i="7"/>
  <c r="K17" i="7" l="1"/>
  <c r="L24" i="7"/>
  <c r="L20" i="7"/>
  <c r="K23" i="7"/>
  <c r="K22" i="7"/>
  <c r="K20" i="7"/>
  <c r="J18" i="7"/>
  <c r="K19" i="7"/>
  <c r="J23" i="7"/>
  <c r="J22" i="7"/>
  <c r="J17" i="7"/>
  <c r="K21" i="7"/>
  <c r="L23" i="7"/>
  <c r="K18" i="7"/>
  <c r="L21" i="7"/>
  <c r="L17" i="7"/>
  <c r="L19" i="7"/>
  <c r="J20" i="7"/>
  <c r="J16" i="7"/>
  <c r="J19" i="7"/>
  <c r="L18" i="7"/>
  <c r="K24" i="7"/>
  <c r="J24" i="7"/>
  <c r="L16" i="7"/>
  <c r="K16" i="7"/>
  <c r="J21" i="7"/>
  <c r="L14" i="7"/>
  <c r="K14" i="7"/>
  <c r="J14" i="7"/>
  <c r="L13" i="7"/>
  <c r="K13" i="7"/>
  <c r="J13" i="7"/>
  <c r="L12" i="7"/>
  <c r="K12" i="7"/>
  <c r="J12" i="7"/>
  <c r="L11" i="7"/>
  <c r="K11" i="7"/>
  <c r="J11" i="7"/>
  <c r="F11" i="10" l="1"/>
  <c r="F25" i="10" s="1"/>
  <c r="F12" i="9"/>
  <c r="F25" i="9" s="1"/>
  <c r="F15" i="7"/>
  <c r="F25" i="7" s="1"/>
  <c r="E12" i="9"/>
  <c r="E25" i="9" s="1"/>
  <c r="E11" i="10"/>
  <c r="E25" i="10" s="1"/>
  <c r="E15" i="7"/>
  <c r="D12" i="9"/>
  <c r="D11" i="10"/>
  <c r="D15" i="7"/>
  <c r="J11" i="10" l="1"/>
  <c r="K11" i="10"/>
  <c r="L11" i="10"/>
  <c r="L12" i="10"/>
  <c r="J12" i="10"/>
  <c r="D25" i="10"/>
  <c r="K12" i="10"/>
  <c r="J12" i="9"/>
  <c r="L12" i="9"/>
  <c r="D25" i="9"/>
  <c r="K12" i="9"/>
  <c r="J15" i="7"/>
  <c r="D25" i="7"/>
  <c r="K15" i="7"/>
  <c r="L15" i="7"/>
  <c r="E9" i="7" l="1"/>
  <c r="L9" i="7" l="1"/>
  <c r="J9" i="7"/>
  <c r="K9" i="7"/>
  <c r="E25" i="7"/>
</calcChain>
</file>

<file path=xl/sharedStrings.xml><?xml version="1.0" encoding="utf-8"?>
<sst xmlns="http://schemas.openxmlformats.org/spreadsheetml/2006/main" count="117" uniqueCount="48">
  <si>
    <t>Efvo</t>
  </si>
  <si>
    <t xml:space="preserve">Tarjeta </t>
  </si>
  <si>
    <t>Comparación de Precios entre diferentes proveedores</t>
  </si>
  <si>
    <t>PRODUCTO</t>
  </si>
  <si>
    <t>Mercado Pago</t>
  </si>
  <si>
    <t>Tarjeta cuotas</t>
  </si>
  <si>
    <t>Gratis</t>
  </si>
  <si>
    <t>Efectivo</t>
  </si>
  <si>
    <t>PRECIO MÁS BAJO</t>
  </si>
  <si>
    <t>PRECIO PROMEDIO</t>
  </si>
  <si>
    <t>PRECIO MÁS ALTO</t>
  </si>
  <si>
    <t>DATOS ADICIONALES</t>
  </si>
  <si>
    <t>TIEMPO DE ENTREGA (DÍAS)</t>
  </si>
  <si>
    <t>COSTO DE ENVÍO</t>
  </si>
  <si>
    <t>FORMAS DE PAGO</t>
  </si>
  <si>
    <t>Ingresa en la tabla los productos, los proveedores y sus precios</t>
  </si>
  <si>
    <t>Ayuda</t>
  </si>
  <si>
    <t>CANTIDAD</t>
  </si>
  <si>
    <t>Almendras</t>
  </si>
  <si>
    <t>Nueces</t>
  </si>
  <si>
    <t>Pistachos</t>
  </si>
  <si>
    <t>Bananas</t>
  </si>
  <si>
    <t>Pasas</t>
  </si>
  <si>
    <t>ESTADÍSTICAS POR PRODUCTO</t>
  </si>
  <si>
    <t>Pecán</t>
  </si>
  <si>
    <t>Piñones</t>
  </si>
  <si>
    <t>Cranberries</t>
  </si>
  <si>
    <t>Castañas</t>
  </si>
  <si>
    <t>China Co</t>
  </si>
  <si>
    <t>PROVEEDOR 1</t>
  </si>
  <si>
    <t>PROVEEDOR 2</t>
  </si>
  <si>
    <t>PROVEEDOR 3</t>
  </si>
  <si>
    <t>PROVEEDOR 4</t>
  </si>
  <si>
    <t>PROVEEDOR 5</t>
  </si>
  <si>
    <t>PROVEEDOR 6</t>
  </si>
  <si>
    <t>Licencias Microsoft</t>
  </si>
  <si>
    <t>Equipo programador</t>
  </si>
  <si>
    <t>Pantalla</t>
  </si>
  <si>
    <t>Mouse</t>
  </si>
  <si>
    <t>Teclado</t>
  </si>
  <si>
    <t>Dominio</t>
  </si>
  <si>
    <t>Licencias de windows</t>
  </si>
  <si>
    <t>Visual Studio</t>
  </si>
  <si>
    <t>Base de datos</t>
  </si>
  <si>
    <t>Windows server</t>
  </si>
  <si>
    <t>equipo empleados</t>
  </si>
  <si>
    <t>Servidor Local</t>
  </si>
  <si>
    <t>Equipo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</si>
</sst>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&quot;$&quot;\ #,##0.00"/>
  </numFmts>
  <fonts count="19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8745EC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sz val="8"/>
      <name val="Arial"/>
      <family val="2"/>
    </font>
    <font>
      <sz val="11"/>
      <color rgb="FF000000"/>
      <name val="Arial"/>
      <family val="2"/>
    </font>
    <font>
      <sz val="13.95"/>
      <color rgb="FF595959"/>
      <name val="Calibri"/>
      <family val="2"/>
    </font>
    <font>
      <b/>
      <sz val="14"/>
      <color theme="0" tint="-0.499984740745262"/>
      <name val="Calibri"/>
      <family val="2"/>
      <scheme val="minor"/>
    </font>
    <font>
      <sz val="8"/>
      <color theme="1"/>
      <name val="Arial"/>
      <family val="2"/>
    </font>
    <font>
      <sz val="14"/>
      <color theme="1" tint="0.34998626667073579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3FF"/>
        <bgColor indexed="64"/>
      </patternFill>
    </fill>
    <fill>
      <patternFill patternType="solid">
        <fgColor rgb="FF8745EC"/>
        <bgColor indexed="64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/>
      <top/>
      <bottom style="thin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8745EC"/>
      </right>
      <top style="thin">
        <color theme="0"/>
      </top>
      <bottom style="thin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rgb="FF8745EC"/>
      </right>
      <top style="thin">
        <color theme="0"/>
      </top>
      <bottom/>
      <diagonal/>
    </border>
    <border>
      <left/>
      <right style="thin">
        <color rgb="FFFFFF66"/>
      </right>
      <top/>
      <bottom/>
      <diagonal/>
    </border>
    <border>
      <left style="thin">
        <color rgb="FFFFFF66"/>
      </left>
      <right style="thin">
        <color rgb="FFFFFF66"/>
      </right>
      <top style="thin">
        <color rgb="FFFFFFFF"/>
      </top>
      <bottom style="thin">
        <color rgb="FFF2F2F2"/>
      </bottom>
      <diagonal/>
    </border>
    <border>
      <left style="thin">
        <color rgb="FFFFFF66"/>
      </left>
      <right/>
      <top/>
      <bottom/>
      <diagonal/>
    </border>
    <border>
      <left style="thin">
        <color rgb="FFFFFF66"/>
      </left>
      <right style="thin">
        <color rgb="FFFFFF66"/>
      </right>
      <top style="thin">
        <color rgb="FFF2F2F2"/>
      </top>
      <bottom style="thin">
        <color rgb="FFF2F2F2"/>
      </bottom>
      <diagonal/>
    </border>
    <border>
      <left/>
      <right/>
      <top style="slantDashDot">
        <color theme="0" tint="-4.9989318521683403E-2"/>
      </top>
      <bottom style="medium">
        <color theme="0" tint="-4.9989318521683403E-2"/>
      </bottom>
      <diagonal/>
    </border>
    <border>
      <left style="medium">
        <color rgb="FF8745EC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499984740745262"/>
      </top>
      <bottom style="dashed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 style="medium">
        <color rgb="FF8745EC"/>
      </left>
      <right/>
      <top style="medium">
        <color rgb="FF8745EC"/>
      </top>
      <bottom style="thin">
        <color theme="0"/>
      </bottom>
      <diagonal/>
    </border>
    <border>
      <left/>
      <right/>
      <top style="medium">
        <color rgb="FF8745EC"/>
      </top>
      <bottom style="thin">
        <color theme="0"/>
      </bottom>
      <diagonal/>
    </border>
    <border>
      <left/>
      <right style="medium">
        <color rgb="FF8745EC"/>
      </right>
      <top style="medium">
        <color rgb="FF8745EC"/>
      </top>
      <bottom style="thin">
        <color theme="0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44" fontId="17" fillId="0" borderId="0" applyFont="0" applyFill="0" applyBorder="0" applyAlignment="0" applyProtection="0"/>
  </cellStyleXfs>
  <cellXfs count="75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2" borderId="0" xfId="0" applyFont="1" applyFill="1" applyAlignment="1">
      <alignment vertical="center"/>
    </xf>
    <xf numFmtId="0" fontId="0" fillId="5" borderId="0" xfId="0" applyFill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164" fontId="8" fillId="3" borderId="1" xfId="0" applyNumberFormat="1" applyFont="1" applyFill="1" applyBorder="1" applyAlignment="1">
      <alignment horizontal="center"/>
    </xf>
    <xf numFmtId="164" fontId="9" fillId="0" borderId="2" xfId="0" applyNumberFormat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164" fontId="8" fillId="3" borderId="4" xfId="0" applyNumberFormat="1" applyFont="1" applyFill="1" applyBorder="1" applyAlignment="1">
      <alignment horizontal="center"/>
    </xf>
    <xf numFmtId="164" fontId="8" fillId="3" borderId="5" xfId="0" applyNumberFormat="1" applyFont="1" applyFill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5" fillId="0" borderId="0" xfId="2"/>
    <xf numFmtId="0" fontId="11" fillId="0" borderId="0" xfId="2" applyFont="1" applyAlignment="1">
      <alignment vertical="center"/>
    </xf>
    <xf numFmtId="0" fontId="11" fillId="0" borderId="0" xfId="2" applyFont="1" applyAlignment="1">
      <alignment vertical="top"/>
    </xf>
    <xf numFmtId="0" fontId="7" fillId="0" borderId="8" xfId="0" applyFont="1" applyBorder="1" applyAlignment="1">
      <alignment horizontal="left" vertical="center" wrapText="1" indent="1"/>
    </xf>
    <xf numFmtId="164" fontId="9" fillId="0" borderId="9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4" fontId="10" fillId="0" borderId="11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164" fontId="8" fillId="3" borderId="6" xfId="0" applyNumberFormat="1" applyFont="1" applyFill="1" applyBorder="1" applyAlignment="1">
      <alignment horizontal="center"/>
    </xf>
    <xf numFmtId="164" fontId="8" fillId="3" borderId="13" xfId="0" applyNumberFormat="1" applyFont="1" applyFill="1" applyBorder="1" applyAlignment="1">
      <alignment horizontal="center"/>
    </xf>
    <xf numFmtId="164" fontId="8" fillId="3" borderId="14" xfId="0" applyNumberFormat="1" applyFont="1" applyFill="1" applyBorder="1" applyAlignment="1">
      <alignment horizontal="center"/>
    </xf>
    <xf numFmtId="0" fontId="0" fillId="5" borderId="3" xfId="0" applyFill="1" applyBorder="1"/>
    <xf numFmtId="0" fontId="7" fillId="4" borderId="7" xfId="0" applyFont="1" applyFill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64" fontId="10" fillId="3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8" fontId="14" fillId="0" borderId="0" xfId="0" applyNumberFormat="1" applyFont="1" applyAlignment="1">
      <alignment vertical="center" wrapText="1"/>
    </xf>
    <xf numFmtId="8" fontId="14" fillId="0" borderId="15" xfId="0" applyNumberFormat="1" applyFont="1" applyBorder="1" applyAlignment="1">
      <alignment vertical="center" wrapText="1"/>
    </xf>
    <xf numFmtId="8" fontId="15" fillId="0" borderId="16" xfId="0" applyNumberFormat="1" applyFont="1" applyBorder="1" applyAlignment="1">
      <alignment vertical="center" wrapText="1"/>
    </xf>
    <xf numFmtId="8" fontId="14" fillId="0" borderId="17" xfId="0" applyNumberFormat="1" applyFont="1" applyBorder="1" applyAlignment="1">
      <alignment vertical="center" wrapText="1"/>
    </xf>
    <xf numFmtId="8" fontId="15" fillId="0" borderId="18" xfId="0" applyNumberFormat="1" applyFont="1" applyBorder="1" applyAlignment="1">
      <alignment vertical="center" wrapText="1"/>
    </xf>
    <xf numFmtId="164" fontId="9" fillId="2" borderId="2" xfId="0" applyNumberFormat="1" applyFont="1" applyFill="1" applyBorder="1" applyAlignment="1">
      <alignment horizontal="center" vertical="center"/>
    </xf>
    <xf numFmtId="2" fontId="9" fillId="2" borderId="2" xfId="0" applyNumberFormat="1" applyFont="1" applyFill="1" applyBorder="1" applyAlignment="1">
      <alignment horizontal="center" vertical="center"/>
    </xf>
    <xf numFmtId="164" fontId="9" fillId="2" borderId="0" xfId="0" applyNumberFormat="1" applyFont="1" applyFill="1" applyAlignment="1">
      <alignment horizontal="center" vertical="center"/>
    </xf>
    <xf numFmtId="164" fontId="16" fillId="3" borderId="1" xfId="0" applyNumberFormat="1" applyFont="1" applyFill="1" applyBorder="1" applyAlignment="1">
      <alignment horizontal="center"/>
    </xf>
    <xf numFmtId="164" fontId="16" fillId="3" borderId="5" xfId="0" applyNumberFormat="1" applyFont="1" applyFill="1" applyBorder="1" applyAlignment="1">
      <alignment horizontal="center"/>
    </xf>
    <xf numFmtId="164" fontId="16" fillId="3" borderId="13" xfId="0" applyNumberFormat="1" applyFont="1" applyFill="1" applyBorder="1" applyAlignment="1">
      <alignment horizontal="center"/>
    </xf>
    <xf numFmtId="164" fontId="16" fillId="3" borderId="14" xfId="0" applyNumberFormat="1" applyFont="1" applyFill="1" applyBorder="1" applyAlignment="1">
      <alignment horizontal="center"/>
    </xf>
    <xf numFmtId="164" fontId="9" fillId="0" borderId="19" xfId="0" applyNumberFormat="1" applyFont="1" applyBorder="1" applyAlignment="1">
      <alignment horizontal="center" vertical="center"/>
    </xf>
    <xf numFmtId="2" fontId="9" fillId="0" borderId="19" xfId="0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164" fontId="9" fillId="0" borderId="23" xfId="0" applyNumberFormat="1" applyFont="1" applyBorder="1" applyAlignment="1">
      <alignment horizontal="center" vertical="center"/>
    </xf>
    <xf numFmtId="164" fontId="9" fillId="0" borderId="25" xfId="0" applyNumberFormat="1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8" fontId="15" fillId="6" borderId="28" xfId="0" applyNumberFormat="1" applyFont="1" applyFill="1" applyBorder="1" applyAlignment="1">
      <alignment vertical="center" wrapText="1"/>
    </xf>
    <xf numFmtId="8" fontId="15" fillId="6" borderId="29" xfId="0" applyNumberFormat="1" applyFont="1" applyFill="1" applyBorder="1" applyAlignment="1">
      <alignment vertical="center" wrapText="1"/>
    </xf>
    <xf numFmtId="0" fontId="14" fillId="0" borderId="0" xfId="0" applyFont="1"/>
    <xf numFmtId="164" fontId="9" fillId="2" borderId="0" xfId="0" applyNumberFormat="1" applyFont="1" applyFill="1" applyAlignment="1">
      <alignment horizontal="center"/>
    </xf>
    <xf numFmtId="164" fontId="9" fillId="0" borderId="2" xfId="3" applyNumberFormat="1" applyFont="1" applyBorder="1" applyAlignment="1">
      <alignment horizontal="center" vertical="center"/>
    </xf>
    <xf numFmtId="164" fontId="18" fillId="2" borderId="0" xfId="0" applyNumberFormat="1" applyFont="1" applyFill="1" applyAlignment="1">
      <alignment horizontal="center" vertical="center"/>
    </xf>
    <xf numFmtId="164" fontId="18" fillId="2" borderId="2" xfId="0" applyNumberFormat="1" applyFont="1" applyFill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/>
    </xf>
    <xf numFmtId="164" fontId="18" fillId="2" borderId="19" xfId="0" applyNumberFormat="1" applyFont="1" applyFill="1" applyBorder="1" applyAlignment="1">
      <alignment horizontal="center" vertical="center"/>
    </xf>
    <xf numFmtId="2" fontId="18" fillId="2" borderId="2" xfId="0" applyNumberFormat="1" applyFont="1" applyFill="1" applyBorder="1" applyAlignment="1">
      <alignment horizontal="center" vertical="center"/>
    </xf>
    <xf numFmtId="164" fontId="9" fillId="2" borderId="2" xfId="3" applyNumberFormat="1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center" vertical="center" wrapText="1"/>
    </xf>
    <xf numFmtId="0" fontId="6" fillId="5" borderId="32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</cellXfs>
  <cellStyles count="4">
    <cellStyle name="Moneda" xfId="3" builtinId="4"/>
    <cellStyle name="Normal" xfId="0" builtinId="0"/>
    <cellStyle name="Normal 2" xfId="1" xr:uid="{00000000-0005-0000-0000-000001000000}"/>
    <cellStyle name="Normal 3" xfId="2" xr:uid="{00000000-0005-0000-0000-000002000000}"/>
  </cellStyles>
  <dxfs count="126"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numFmt numFmtId="164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numFmt numFmtId="164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numFmt numFmtId="164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numFmt numFmtId="164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</dxf>
    <dxf>
      <font>
        <b/>
        <i val="0"/>
      </font>
      <fill>
        <patternFill>
          <bgColor theme="0" tint="-4.9989318521683403E-2"/>
        </patternFill>
      </fill>
      <border>
        <left style="mediumDashDot">
          <color theme="0"/>
        </left>
        <right style="mediumDashDot">
          <color theme="0"/>
        </right>
        <top style="mediumDashDot">
          <color theme="0" tint="-4.9989318521683403E-2"/>
        </top>
        <bottom style="mediumDashDot">
          <color theme="0"/>
        </bottom>
        <vertical style="mediumDashDot">
          <color theme="0"/>
        </vertical>
        <horizontal style="mediumDashDot">
          <color theme="0"/>
        </horizontal>
      </border>
    </dxf>
    <dxf>
      <font>
        <color rgb="FF8745EC"/>
      </font>
      <fill>
        <patternFill>
          <bgColor rgb="FFF8F3FF"/>
        </patternFill>
      </fill>
    </dxf>
    <dxf>
      <border diagonalUp="1">
        <top style="slantDashDot">
          <color theme="0" tint="-4.9989318521683403E-2"/>
        </top>
        <bottom style="slantDashDot">
          <color theme="0" tint="-4.9989318521683403E-2"/>
        </bottom>
        <diagonal style="slantDashDot">
          <color theme="0" tint="-4.9989318521683403E-2"/>
        </diagonal>
        <vertical/>
        <horizontal style="slantDashDot">
          <color theme="0" tint="-4.9989318521683403E-2"/>
        </horizontal>
      </border>
    </dxf>
  </dxfs>
  <tableStyles count="1" defaultTableStyle="Estilo de tabla 1" defaultPivotStyle="PivotStyleLight16">
    <tableStyle name="Estilo de tabla 1" pivot="0" count="3" xr9:uid="{00000000-0011-0000-FFFF-FFFF00000000}">
      <tableStyleElement type="wholeTable" dxfId="125"/>
      <tableStyleElement type="headerRow" dxfId="124"/>
      <tableStyleElement type="totalRow" dxfId="123"/>
    </tableStyle>
  </tableStyles>
  <colors>
    <mruColors>
      <color rgb="FF8745EC"/>
      <color rgb="FFF8F3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152400</xdr:rowOff>
    </xdr:from>
    <xdr:to>
      <xdr:col>7</xdr:col>
      <xdr:colOff>444500</xdr:colOff>
      <xdr:row>35</xdr:row>
      <xdr:rowOff>76200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42C1A203-A0E1-6F48-B1C2-F7CD253B64D6}"/>
            </a:ext>
          </a:extLst>
        </xdr:cNvPr>
        <xdr:cNvSpPr txBox="1"/>
      </xdr:nvSpPr>
      <xdr:spPr>
        <a:xfrm>
          <a:off x="254000" y="1809750"/>
          <a:ext cx="7534275" cy="6115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En la plantilla de excel de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comparación de precios entre proveedores le permitirá saber que proveedor le da el mejor precio para cada producto que quiera comprar.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el nombre de los proveedores en la fila 8.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los productos a comparar en la columna B, la cantidad de cada uno de ellos en la columna C  y los precios a partir de la celda D9.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3.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Opcional: Se pueden agregar datos adicionales que hacen a la decisión del proveedor: 	 	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Cantidad de días de entrega</a:t>
          </a:r>
          <a:b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</a:b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	Costo de envío </a:t>
          </a:r>
        </a:p>
        <a:p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	Formas de pago </a:t>
          </a:r>
        </a:p>
        <a:p>
          <a:endParaRPr lang="es-AR" sz="1600" b="0" i="1" u="dbl" strike="noStrike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AR" sz="1600" b="0" i="1" u="dbl" strike="noStrike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Resultados</a:t>
          </a:r>
          <a:endParaRPr lang="es-A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obtiene el precio más bajo, el promedio y el más alto en las columnas J, K y L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marcará en amarillo el proveedor que ofrece el precio más bajo total.</a:t>
          </a:r>
        </a:p>
        <a:p>
          <a:pPr marL="0" indent="0"/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Aclaración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En el caso de que haya más de un proveedor con el precio más bajo se marcará en amarillo también.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88899</xdr:colOff>
      <xdr:row>0</xdr:row>
      <xdr:rowOff>117475</xdr:rowOff>
    </xdr:from>
    <xdr:to>
      <xdr:col>6</xdr:col>
      <xdr:colOff>404812</xdr:colOff>
      <xdr:row>2</xdr:row>
      <xdr:rowOff>41275</xdr:rowOff>
    </xdr:to>
    <xdr:sp macro="" textlink="">
      <xdr:nvSpPr>
        <xdr:cNvPr id="6" name="TextBox 12">
          <a:extLst>
            <a:ext uri="{FF2B5EF4-FFF2-40B4-BE49-F238E27FC236}">
              <a16:creationId xmlns:a16="http://schemas.microsoft.com/office/drawing/2014/main" id="{3D72DA6D-FE14-8D4E-BAD4-D34D0D4BF88F}"/>
            </a:ext>
          </a:extLst>
        </xdr:cNvPr>
        <xdr:cNvSpPr txBox="1"/>
      </xdr:nvSpPr>
      <xdr:spPr>
        <a:xfrm>
          <a:off x="362743" y="117475"/>
          <a:ext cx="6626225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 de precios entre proveedores</a:t>
          </a:r>
        </a:p>
      </xdr:txBody>
    </xdr:sp>
    <xdr:clientData/>
  </xdr:twoCellAnchor>
  <xdr:twoCellAnchor editAs="absolute">
    <xdr:from>
      <xdr:col>9</xdr:col>
      <xdr:colOff>431800</xdr:colOff>
      <xdr:row>0</xdr:row>
      <xdr:rowOff>117475</xdr:rowOff>
    </xdr:from>
    <xdr:to>
      <xdr:col>10</xdr:col>
      <xdr:colOff>1168400</xdr:colOff>
      <xdr:row>2</xdr:row>
      <xdr:rowOff>41275</xdr:rowOff>
    </xdr:to>
    <xdr:sp macro="" textlink="">
      <xdr:nvSpPr>
        <xdr:cNvPr id="7" name="TextBox 13">
          <a:extLst>
            <a:ext uri="{FF2B5EF4-FFF2-40B4-BE49-F238E27FC236}">
              <a16:creationId xmlns:a16="http://schemas.microsoft.com/office/drawing/2014/main" id="{F529B67E-E90A-F742-A38A-6625C9685237}"/>
            </a:ext>
          </a:extLst>
        </xdr:cNvPr>
        <xdr:cNvSpPr txBox="1"/>
      </xdr:nvSpPr>
      <xdr:spPr>
        <a:xfrm>
          <a:off x="10802144" y="117475"/>
          <a:ext cx="1998662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5</xdr:col>
      <xdr:colOff>1076642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9BCFA0-E58A-4104-95E7-B7191E1F9D70}"/>
            </a:ext>
          </a:extLst>
        </xdr:cNvPr>
        <xdr:cNvSpPr txBox="1"/>
      </xdr:nvSpPr>
      <xdr:spPr>
        <a:xfrm>
          <a:off x="215900" y="190500"/>
          <a:ext cx="7196455" cy="741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8</xdr:col>
      <xdr:colOff>998551</xdr:colOff>
      <xdr:row>1</xdr:row>
      <xdr:rowOff>155780</xdr:rowOff>
    </xdr:from>
    <xdr:to>
      <xdr:col>10</xdr:col>
      <xdr:colOff>1169049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4D6B580-5861-4706-B25D-5E91DE62D76E}"/>
            </a:ext>
          </a:extLst>
        </xdr:cNvPr>
        <xdr:cNvSpPr txBox="1"/>
      </xdr:nvSpPr>
      <xdr:spPr>
        <a:xfrm>
          <a:off x="11222172" y="358980"/>
          <a:ext cx="2789964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5</xdr:col>
      <xdr:colOff>886142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E4C874-2D51-497A-B5D9-474B64A22DAA}"/>
            </a:ext>
          </a:extLst>
        </xdr:cNvPr>
        <xdr:cNvSpPr txBox="1"/>
      </xdr:nvSpPr>
      <xdr:spPr>
        <a:xfrm>
          <a:off x="228600" y="190500"/>
          <a:ext cx="7677467" cy="7362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8</xdr:col>
      <xdr:colOff>808051</xdr:colOff>
      <xdr:row>1</xdr:row>
      <xdr:rowOff>155780</xdr:rowOff>
    </xdr:from>
    <xdr:to>
      <xdr:col>10</xdr:col>
      <xdr:colOff>978549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0F25F21-C7BC-4107-9A7C-40BC105960B4}"/>
            </a:ext>
          </a:extLst>
        </xdr:cNvPr>
        <xdr:cNvSpPr txBox="1"/>
      </xdr:nvSpPr>
      <xdr:spPr>
        <a:xfrm>
          <a:off x="11971351" y="346280"/>
          <a:ext cx="3008948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5</xdr:col>
      <xdr:colOff>886142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CD23F90-0BED-4388-BF08-DD640001B5A6}"/>
            </a:ext>
          </a:extLst>
        </xdr:cNvPr>
        <xdr:cNvSpPr txBox="1"/>
      </xdr:nvSpPr>
      <xdr:spPr>
        <a:xfrm>
          <a:off x="228600" y="190500"/>
          <a:ext cx="7674292" cy="7362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8</xdr:col>
      <xdr:colOff>808051</xdr:colOff>
      <xdr:row>1</xdr:row>
      <xdr:rowOff>155780</xdr:rowOff>
    </xdr:from>
    <xdr:to>
      <xdr:col>10</xdr:col>
      <xdr:colOff>978549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1B366F4-EC82-4021-B2C9-BEAA3C1ACBFD}"/>
            </a:ext>
          </a:extLst>
        </xdr:cNvPr>
        <xdr:cNvSpPr txBox="1"/>
      </xdr:nvSpPr>
      <xdr:spPr>
        <a:xfrm>
          <a:off x="11968176" y="346280"/>
          <a:ext cx="3007890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5</xdr:col>
      <xdr:colOff>886142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D871C1-9762-4909-8655-87FECBD22E50}"/>
            </a:ext>
          </a:extLst>
        </xdr:cNvPr>
        <xdr:cNvSpPr txBox="1"/>
      </xdr:nvSpPr>
      <xdr:spPr>
        <a:xfrm>
          <a:off x="228600" y="190500"/>
          <a:ext cx="7677467" cy="7362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8</xdr:col>
      <xdr:colOff>808051</xdr:colOff>
      <xdr:row>1</xdr:row>
      <xdr:rowOff>155780</xdr:rowOff>
    </xdr:from>
    <xdr:to>
      <xdr:col>10</xdr:col>
      <xdr:colOff>978549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FE13283-AB78-42D7-AD0A-93E2F9204018}"/>
            </a:ext>
          </a:extLst>
        </xdr:cNvPr>
        <xdr:cNvSpPr txBox="1"/>
      </xdr:nvSpPr>
      <xdr:spPr>
        <a:xfrm>
          <a:off x="11971351" y="346280"/>
          <a:ext cx="3008948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rein\Downloads\Cuadro-de-Cotizaciones%20(1)%20(1).xlsx" TargetMode="External"/><Relationship Id="rId1" Type="http://schemas.openxmlformats.org/officeDocument/2006/relationships/externalLinkPath" Target="Cuadro-de-Cotizaciones%20(1)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rendiz/Downloads/Cuadro-de-Cotizacione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rein\Downloads\Cuadro-de-Cotizaciones%20(1).xlsx" TargetMode="External"/><Relationship Id="rId1" Type="http://schemas.openxmlformats.org/officeDocument/2006/relationships/externalLinkPath" Target="Cuadro-de-Cotizacione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rvidor Local"/>
      <sheetName val="Equipo admin"/>
      <sheetName val="Equipo programador"/>
      <sheetName val="Equipo empleados"/>
      <sheetName val="Pantalla"/>
      <sheetName val="Mouse"/>
      <sheetName val="Teclado"/>
      <sheetName val="Dominio"/>
      <sheetName val="Licencias Microsoft"/>
      <sheetName val="Licencias de Windows"/>
      <sheetName val="Windows Server"/>
      <sheetName val="Visual Studio"/>
      <sheetName val="Bases de Datos"/>
    </sheetNames>
    <sheetDataSet>
      <sheetData sheetId="0">
        <row r="8">
          <cell r="H8">
            <v>41816179</v>
          </cell>
        </row>
        <row r="10">
          <cell r="H10">
            <v>22783761</v>
          </cell>
        </row>
        <row r="11">
          <cell r="H11">
            <v>25161032</v>
          </cell>
        </row>
      </sheetData>
      <sheetData sheetId="1">
        <row r="8">
          <cell r="H8">
            <v>3390900</v>
          </cell>
        </row>
        <row r="10">
          <cell r="H10">
            <v>4102900</v>
          </cell>
        </row>
        <row r="11">
          <cell r="H11">
            <v>3099000</v>
          </cell>
        </row>
      </sheetData>
      <sheetData sheetId="2">
        <row r="8">
          <cell r="H8">
            <v>15030327</v>
          </cell>
        </row>
        <row r="9">
          <cell r="H9">
            <v>13537560</v>
          </cell>
        </row>
        <row r="10">
          <cell r="G10">
            <v>11211844</v>
          </cell>
        </row>
      </sheetData>
      <sheetData sheetId="3">
        <row r="8">
          <cell r="H8">
            <v>2780000</v>
          </cell>
        </row>
        <row r="10">
          <cell r="H10">
            <v>1969000.0000000002</v>
          </cell>
        </row>
        <row r="11">
          <cell r="H11">
            <v>2699000</v>
          </cell>
        </row>
      </sheetData>
      <sheetData sheetId="4">
        <row r="8">
          <cell r="G8">
            <v>503900.00000000006</v>
          </cell>
        </row>
        <row r="9">
          <cell r="G9">
            <v>564900</v>
          </cell>
        </row>
        <row r="10">
          <cell r="G10">
            <v>445000</v>
          </cell>
        </row>
      </sheetData>
      <sheetData sheetId="5">
        <row r="8">
          <cell r="G8">
            <v>105000</v>
          </cell>
        </row>
        <row r="9">
          <cell r="G9">
            <v>130000</v>
          </cell>
        </row>
        <row r="10">
          <cell r="G10">
            <v>109000</v>
          </cell>
        </row>
      </sheetData>
      <sheetData sheetId="6">
        <row r="8">
          <cell r="G8">
            <v>229900</v>
          </cell>
        </row>
        <row r="9">
          <cell r="G9">
            <v>260000</v>
          </cell>
        </row>
        <row r="10">
          <cell r="G10">
            <v>209900</v>
          </cell>
        </row>
      </sheetData>
      <sheetData sheetId="7">
        <row r="8">
          <cell r="G8">
            <v>57120</v>
          </cell>
        </row>
        <row r="9">
          <cell r="H9">
            <v>50661</v>
          </cell>
        </row>
        <row r="10">
          <cell r="G10">
            <v>16900</v>
          </cell>
        </row>
      </sheetData>
      <sheetData sheetId="8">
        <row r="8">
          <cell r="H8">
            <v>1293600</v>
          </cell>
        </row>
        <row r="9">
          <cell r="H9">
            <v>1046253.0000000001</v>
          </cell>
        </row>
        <row r="10">
          <cell r="H10">
            <v>649882.80000000005</v>
          </cell>
        </row>
      </sheetData>
      <sheetData sheetId="9">
        <row r="8">
          <cell r="G8">
            <v>650000</v>
          </cell>
        </row>
        <row r="9">
          <cell r="G9">
            <v>720000</v>
          </cell>
        </row>
        <row r="10">
          <cell r="G10">
            <v>783000</v>
          </cell>
        </row>
      </sheetData>
      <sheetData sheetId="10">
        <row r="8">
          <cell r="H8">
            <v>347500</v>
          </cell>
        </row>
        <row r="9">
          <cell r="H9">
            <v>130500.00000000001</v>
          </cell>
        </row>
        <row r="10">
          <cell r="H10">
            <v>883560</v>
          </cell>
        </row>
      </sheetData>
      <sheetData sheetId="11">
        <row r="8">
          <cell r="H8">
            <v>594960</v>
          </cell>
        </row>
        <row r="9">
          <cell r="H9">
            <v>409110</v>
          </cell>
        </row>
        <row r="10">
          <cell r="H10">
            <v>328107</v>
          </cell>
        </row>
      </sheetData>
      <sheetData sheetId="12">
        <row r="8">
          <cell r="H8">
            <v>4395600</v>
          </cell>
        </row>
        <row r="9">
          <cell r="H9">
            <v>16672200</v>
          </cell>
        </row>
        <row r="10">
          <cell r="G10">
            <v>1725000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adro de Cotizaciones (2)"/>
      <sheetName val="Equipo admin"/>
      <sheetName val="Equipo empleados"/>
    </sheetNames>
    <sheetDataSet>
      <sheetData sheetId="0" refreshError="1"/>
      <sheetData sheetId="1" refreshError="1">
        <row r="8">
          <cell r="B8" t="str">
            <v>ACER</v>
          </cell>
          <cell r="I8" t="str">
            <v>Contado</v>
          </cell>
        </row>
        <row r="9">
          <cell r="I9" t="str">
            <v>Contado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quipo admin"/>
      <sheetName val="Servidores"/>
      <sheetName val="Equipo empleados"/>
      <sheetName val="Hosting y Dominio"/>
      <sheetName val="Licencias Microsoft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omparación_precios" displayName="Comparación_precios" ref="B8:L25" totalsRowCount="1" headerRowDxfId="122" dataDxfId="121">
  <tableColumns count="11">
    <tableColumn id="1" xr3:uid="{00000000-0010-0000-0000-000001000000}" name="PRODUCTO" dataDxfId="120" totalsRowDxfId="119">
      <calculatedColumnFormula>'[3]Equipo admin'!$B$8</calculatedColumnFormula>
    </tableColumn>
    <tableColumn id="8" xr3:uid="{00000000-0010-0000-0000-000008000000}" name="CANTIDAD" dataDxfId="118" totalsRowDxfId="117"/>
    <tableColumn id="2" xr3:uid="{00000000-0010-0000-0000-000002000000}" name="PROVEEDOR 1" totalsRowFunction="sum" dataDxfId="116" totalsRowDxfId="115">
      <calculatedColumnFormula>'[3]Equipo admin'!$H$8</calculatedColumnFormula>
    </tableColumn>
    <tableColumn id="3" xr3:uid="{00000000-0010-0000-0000-000003000000}" name="PROVEEDOR 2" totalsRowFunction="sum" dataDxfId="114" totalsRowDxfId="113">
      <calculatedColumnFormula>'[3]Equipo admin'!$G$10</calculatedColumnFormula>
    </tableColumn>
    <tableColumn id="4" xr3:uid="{00000000-0010-0000-0000-000004000000}" name="PROVEEDOR 3" totalsRowFunction="sum" dataDxfId="112" totalsRowDxfId="111">
      <calculatedColumnFormula>'[3]Equipo admin'!$G$11</calculatedColumnFormula>
    </tableColumn>
    <tableColumn id="5" xr3:uid="{00000000-0010-0000-0000-000005000000}" name="PROVEEDOR 4" dataDxfId="110" totalsRowDxfId="109"/>
    <tableColumn id="6" xr3:uid="{00000000-0010-0000-0000-000006000000}" name="PROVEEDOR 5" dataDxfId="108" totalsRowDxfId="107"/>
    <tableColumn id="7" xr3:uid="{00000000-0010-0000-0000-000007000000}" name="PROVEEDOR 6" dataDxfId="106" totalsRowDxfId="105"/>
    <tableColumn id="11" xr3:uid="{00000000-0010-0000-0000-00000B000000}" name="PRECIO MÁS BAJO" dataDxfId="104" totalsRowDxfId="103">
      <calculatedColumnFormula>MIN(Comparación_precios[[#This Row],[PROVEEDOR 1]:[PROVEEDOR 6]])</calculatedColumnFormula>
    </tableColumn>
    <tableColumn id="12" xr3:uid="{00000000-0010-0000-0000-00000C000000}" name="PRECIO PROMEDIO" dataDxfId="102" totalsRowDxfId="101">
      <calculatedColumnFormula>IFERROR(AVERAGE(Comparación_precios[[#This Row],[PROVEEDOR 1]:[PROVEEDOR 6]]),0)</calculatedColumnFormula>
    </tableColumn>
    <tableColumn id="13" xr3:uid="{00000000-0010-0000-0000-00000D000000}" name="PRECIO MÁS ALTO" dataDxfId="100" totalsRowDxfId="99">
      <calculatedColumnFormula>MAX(Comparación_precios[[#This Row],[PROVEEDOR 1]:[PROVEEDOR 6]])</calculatedColumnFormula>
    </tableColumn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356CBA-2CD5-4F9D-B87F-0EC871354383}" name="Comparación_precios245" displayName="Comparación_precios245" ref="B8:L25" totalsRowCount="1" headerRowDxfId="98" dataDxfId="97">
  <tableColumns count="11">
    <tableColumn id="1" xr3:uid="{41AA52BB-C05A-4640-8CE5-6BC9C0737D48}" name="PRODUCTO" dataDxfId="96" totalsRowDxfId="95">
      <calculatedColumnFormula>'[3]Equipo admin'!$B$8</calculatedColumnFormula>
    </tableColumn>
    <tableColumn id="8" xr3:uid="{DE8F1421-F5CC-4A7C-A52E-D6E434DB5D4F}" name="CANTIDAD" dataDxfId="94" totalsRowDxfId="93"/>
    <tableColumn id="2" xr3:uid="{8E88D6D0-2976-4C1B-B3F9-3205E77B006C}" name="PROVEEDOR 1" totalsRowFunction="sum" dataDxfId="92" totalsRowDxfId="91">
      <calculatedColumnFormula>'[3]Equipo admin'!$H$8</calculatedColumnFormula>
    </tableColumn>
    <tableColumn id="3" xr3:uid="{6FBC9FD4-3F1E-4748-ADBC-DF104A82DEDC}" name="PROVEEDOR 2" totalsRowFunction="sum" dataDxfId="90" totalsRowDxfId="89">
      <calculatedColumnFormula>'[3]Equipo admin'!$G$10</calculatedColumnFormula>
    </tableColumn>
    <tableColumn id="4" xr3:uid="{596E9C5B-6213-4D67-8A11-45BF5E0147D3}" name="PROVEEDOR 3" totalsRowFunction="sum" dataDxfId="88" totalsRowDxfId="87">
      <calculatedColumnFormula>'[3]Equipo admin'!$G$11</calculatedColumnFormula>
    </tableColumn>
    <tableColumn id="5" xr3:uid="{6AB80810-BBBB-4AF4-B6D8-D4A1C8808AFC}" name="PROVEEDOR 4" dataDxfId="86" totalsRowDxfId="85"/>
    <tableColumn id="6" xr3:uid="{8F9DA7A8-F0FA-4D88-B303-5FE658A6FE81}" name="PROVEEDOR 5" dataDxfId="84" totalsRowDxfId="83"/>
    <tableColumn id="7" xr3:uid="{AE8A8A44-D7CD-4604-AD8A-42D773E91316}" name="PROVEEDOR 6" dataDxfId="82" totalsRowDxfId="81"/>
    <tableColumn id="11" xr3:uid="{6700AAE5-7FB7-410E-8B87-B573C01064C7}" name="PRECIO MÁS BAJO" dataDxfId="80" totalsRowDxfId="79">
      <calculatedColumnFormula>MIN(Comparación_precios245[[#This Row],[PROVEEDOR 1]:[PROVEEDOR 6]])</calculatedColumnFormula>
    </tableColumn>
    <tableColumn id="12" xr3:uid="{CD2053EF-D8F0-43E4-A1B5-7A84FF37A0FD}" name="PRECIO PROMEDIO" dataDxfId="78" totalsRowDxfId="77">
      <calculatedColumnFormula>IFERROR(AVERAGE(Comparación_precios245[[#This Row],[PROVEEDOR 1]:[PROVEEDOR 6]]),0)</calculatedColumnFormula>
    </tableColumn>
    <tableColumn id="13" xr3:uid="{76899113-6E58-4C8F-A163-7581328163E0}" name="PRECIO MÁS ALTO" dataDxfId="76" totalsRowDxfId="75">
      <calculatedColumnFormula>MAX(Comparación_precios245[[#This Row],[PROVEEDOR 1]:[PROVEEDOR 6]])</calculatedColumnFormula>
    </tableColumn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F1CF4B-5034-4C83-911F-8444EA483AD0}" name="Comparación_precios2" displayName="Comparación_precios2" ref="B8:L25" totalsRowCount="1" headerRowDxfId="74" dataDxfId="73">
  <tableColumns count="11">
    <tableColumn id="1" xr3:uid="{0A310BA2-1060-472E-8BA7-D4E3D9474130}" name="PRODUCTO" dataDxfId="72" totalsRowDxfId="71">
      <calculatedColumnFormula>'[3]Equipo admin'!$B$8</calculatedColumnFormula>
    </tableColumn>
    <tableColumn id="8" xr3:uid="{084CA20D-CABB-4D30-95BE-2CD6064CE996}" name="CANTIDAD" dataDxfId="70" totalsRowDxfId="69"/>
    <tableColumn id="2" xr3:uid="{379F7173-36CC-4B86-BC89-C703F389E444}" name="PROVEEDOR 1" totalsRowFunction="sum" dataDxfId="68" totalsRowDxfId="67">
      <calculatedColumnFormula>'[3]Equipo admin'!$H$8</calculatedColumnFormula>
    </tableColumn>
    <tableColumn id="3" xr3:uid="{D1E1818E-3DB4-481E-B4A8-2B9E3A149FFF}" name="PROVEEDOR 2" totalsRowFunction="sum" dataDxfId="66" totalsRowDxfId="65">
      <calculatedColumnFormula>'[3]Equipo admin'!$G$10</calculatedColumnFormula>
    </tableColumn>
    <tableColumn id="4" xr3:uid="{31BC23FE-6DBD-4901-B7BF-E1D33337ACE0}" name="PROVEEDOR 3" totalsRowFunction="sum" dataDxfId="64" totalsRowDxfId="63">
      <calculatedColumnFormula>'[3]Equipo admin'!$G$11</calculatedColumnFormula>
    </tableColumn>
    <tableColumn id="5" xr3:uid="{6F939BD4-03DA-450E-AF37-6D55ACB72574}" name="PROVEEDOR 4" dataDxfId="62" totalsRowDxfId="61"/>
    <tableColumn id="6" xr3:uid="{A3A8A03D-85B7-44E6-B7BE-92AD18CB86E1}" name="PROVEEDOR 5" dataDxfId="60" totalsRowDxfId="59"/>
    <tableColumn id="7" xr3:uid="{B902F42C-D06B-4790-BCE6-161CFAFC8112}" name="PROVEEDOR 6" dataDxfId="58" totalsRowDxfId="57"/>
    <tableColumn id="11" xr3:uid="{9B015512-1AEE-4706-9E7E-B4737B72A310}" name="PRECIO MÁS BAJO" dataDxfId="56" totalsRowDxfId="55">
      <calculatedColumnFormula>MIN(Comparación_precios2[[#This Row],[PROVEEDOR 1]:[PROVEEDOR 6]])</calculatedColumnFormula>
    </tableColumn>
    <tableColumn id="12" xr3:uid="{CEA55B87-4895-473E-BEED-BBE35DE68817}" name="PRECIO PROMEDIO" dataDxfId="54" totalsRowDxfId="53">
      <calculatedColumnFormula>IFERROR(AVERAGE(Comparación_precios2[[#This Row],[PROVEEDOR 1]:[PROVEEDOR 6]]),0)</calculatedColumnFormula>
    </tableColumn>
    <tableColumn id="13" xr3:uid="{6D94FA06-176D-492D-8944-6BD7482CD64D}" name="PRECIO MÁS ALTO" dataDxfId="52" totalsRowDxfId="51">
      <calculatedColumnFormula>MAX(Comparación_precios2[[#This Row],[PROVEEDOR 1]:[PROVEEDOR 6]])</calculatedColumnFormula>
    </tableColumn>
  </tableColumns>
  <tableStyleInfo name="Estilo de tabla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E3B52D-3843-4576-9ECF-33315A4FA559}" name="Comparación_precios24" displayName="Comparación_precios24" ref="B8:L25" totalsRowCount="1" headerRowDxfId="50" dataDxfId="49">
  <tableColumns count="11">
    <tableColumn id="1" xr3:uid="{A68C2617-EBAE-4306-B942-919DB7AEC826}" name="PRODUCTO" dataDxfId="48" totalsRowDxfId="47">
      <calculatedColumnFormula>'[3]Equipo admin'!$B$8</calculatedColumnFormula>
    </tableColumn>
    <tableColumn id="8" xr3:uid="{34C94C88-3B57-441E-B43B-CAB95AD9FDAA}" name="CANTIDAD" dataDxfId="46" totalsRowDxfId="45"/>
    <tableColumn id="2" xr3:uid="{D7950E19-F0B7-497D-90EC-CAFEBB71C2E2}" name="PROVEEDOR 1" totalsRowFunction="sum" dataDxfId="44" totalsRowDxfId="43">
      <calculatedColumnFormula>'[3]Equipo admin'!$H$8</calculatedColumnFormula>
    </tableColumn>
    <tableColumn id="3" xr3:uid="{B57ED19F-5166-4185-99DE-389B046CA153}" name="PROVEEDOR 2" totalsRowFunction="sum" dataDxfId="42" totalsRowDxfId="41">
      <calculatedColumnFormula>'[3]Equipo admin'!$G$10</calculatedColumnFormula>
    </tableColumn>
    <tableColumn id="4" xr3:uid="{336D41F2-36C5-4EC8-9FDA-A0002C214B9F}" name="PROVEEDOR 3" totalsRowFunction="sum" dataDxfId="40" totalsRowDxfId="39">
      <calculatedColumnFormula>'[3]Equipo admin'!$G$11</calculatedColumnFormula>
    </tableColumn>
    <tableColumn id="5" xr3:uid="{F4B89DA0-44DA-413D-8D5A-EBF386676DF7}" name="PROVEEDOR 4" dataDxfId="38" totalsRowDxfId="37"/>
    <tableColumn id="6" xr3:uid="{A6F1602D-5CF4-4E93-8442-10A7C403688B}" name="PROVEEDOR 5" dataDxfId="36" totalsRowDxfId="35"/>
    <tableColumn id="7" xr3:uid="{D48E9B75-444B-4417-AA2D-6F4ED22D7F4E}" name="PROVEEDOR 6" dataDxfId="34" totalsRowDxfId="33"/>
    <tableColumn id="11" xr3:uid="{24D5CF53-3E83-485C-B288-BA6EE1EFF4CA}" name="PRECIO MÁS BAJO" dataDxfId="32" totalsRowDxfId="31">
      <calculatedColumnFormula>MIN(Comparación_precios24[[#This Row],[PROVEEDOR 1]:[PROVEEDOR 6]])</calculatedColumnFormula>
    </tableColumn>
    <tableColumn id="12" xr3:uid="{BFD0414E-A11F-42F8-9888-5AA48331B939}" name="PRECIO PROMEDIO" dataDxfId="30" totalsRowDxfId="29">
      <calculatedColumnFormula>IFERROR(AVERAGE(Comparación_precios24[[#This Row],[PROVEEDOR 1]:[PROVEEDOR 6]]),0)</calculatedColumnFormula>
    </tableColumn>
    <tableColumn id="13" xr3:uid="{899D2F9F-A5F2-4784-B8B7-518972246394}" name="PRECIO MÁS ALTO" dataDxfId="28" totalsRowDxfId="27">
      <calculatedColumnFormula>MAX(Comparación_precios24[[#This Row],[PROVEEDOR 1]:[PROVEEDOR 6]])</calculatedColumnFormula>
    </tableColumn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"/>
  <sheetViews>
    <sheetView showGridLines="0" zoomScale="80" zoomScaleNormal="80" workbookViewId="0">
      <selection activeCell="H6" sqref="H6"/>
    </sheetView>
  </sheetViews>
  <sheetFormatPr baseColWidth="10" defaultColWidth="12" defaultRowHeight="15.75" x14ac:dyDescent="0.25"/>
  <cols>
    <col min="1" max="1" width="4.83203125" style="18" customWidth="1"/>
    <col min="2" max="11" width="22.1640625" style="18" customWidth="1"/>
    <col min="12" max="16384" width="12" style="18"/>
  </cols>
  <sheetData>
    <row r="1" spans="2:11" ht="9.9499999999999993" customHeight="1" x14ac:dyDescent="0.25"/>
    <row r="2" spans="2:11" customFormat="1" ht="54.95" customHeight="1" x14ac:dyDescent="0.2">
      <c r="B2" s="5"/>
      <c r="C2" s="5"/>
      <c r="D2" s="5"/>
      <c r="E2" s="5"/>
      <c r="F2" s="5"/>
      <c r="G2" s="5"/>
      <c r="H2" s="5"/>
      <c r="I2" s="5"/>
      <c r="J2" s="5"/>
      <c r="K2" s="5"/>
    </row>
    <row r="3" spans="2:11" ht="24" customHeight="1" x14ac:dyDescent="0.25"/>
    <row r="4" spans="2:11" ht="42" customHeight="1" x14ac:dyDescent="0.25">
      <c r="B4" s="19" t="s">
        <v>16</v>
      </c>
      <c r="C4" s="20"/>
      <c r="D4" s="20"/>
      <c r="E4" s="20"/>
      <c r="F4" s="20"/>
      <c r="G4" s="20"/>
      <c r="H4" s="20"/>
      <c r="I4" s="20"/>
      <c r="J4" s="20"/>
      <c r="K4" s="20"/>
    </row>
    <row r="5" spans="2:11" ht="1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42"/>
  <sheetViews>
    <sheetView showGridLines="0" tabSelected="1" topLeftCell="A3" zoomScale="90" zoomScaleNormal="90" workbookViewId="0">
      <selection activeCell="E9" sqref="E9"/>
    </sheetView>
  </sheetViews>
  <sheetFormatPr baseColWidth="10" defaultColWidth="9.33203125" defaultRowHeight="12.75" x14ac:dyDescent="0.2"/>
  <cols>
    <col min="1" max="1" width="4" style="1" customWidth="1"/>
    <col min="2" max="2" width="28" style="1" customWidth="1"/>
    <col min="3" max="3" width="31.5" style="1" customWidth="1"/>
    <col min="4" max="4" width="28.5" style="1" customWidth="1"/>
    <col min="5" max="5" width="27.5" style="1" customWidth="1"/>
    <col min="6" max="6" width="27.83203125" style="1" customWidth="1"/>
    <col min="7" max="8" width="22.33203125" style="1" bestFit="1" customWidth="1"/>
    <col min="9" max="9" width="22.33203125" style="1" customWidth="1"/>
    <col min="10" max="10" width="27.33203125" style="1" customWidth="1"/>
    <col min="11" max="11" width="23.5" style="3" customWidth="1"/>
    <col min="12" max="12" width="24.83203125" style="3" customWidth="1"/>
    <col min="13" max="13" width="20.5" style="1" customWidth="1"/>
    <col min="14" max="14" width="20.6640625" style="1" customWidth="1"/>
    <col min="15" max="16384" width="9.33203125" style="1"/>
  </cols>
  <sheetData>
    <row r="1" spans="2:14" ht="15" customHeight="1" x14ac:dyDescent="0.2"/>
    <row r="2" spans="2:14" customFormat="1" ht="54.95" customHeight="1" x14ac:dyDescent="0.2">
      <c r="B2" s="5"/>
      <c r="C2" s="5"/>
      <c r="D2" s="5"/>
      <c r="E2" s="5"/>
      <c r="F2" s="5"/>
      <c r="G2" s="5"/>
      <c r="H2" s="5"/>
      <c r="I2" s="30"/>
      <c r="J2" s="30"/>
      <c r="K2" s="30"/>
      <c r="L2" s="30"/>
    </row>
    <row r="3" spans="2:14" ht="15" customHeight="1" x14ac:dyDescent="0.2"/>
    <row r="4" spans="2:14" ht="15" customHeight="1" x14ac:dyDescent="0.2"/>
    <row r="5" spans="2:14" ht="28.5" x14ac:dyDescent="0.2">
      <c r="B5" s="16" t="s">
        <v>2</v>
      </c>
      <c r="C5" s="16"/>
    </row>
    <row r="6" spans="2:14" ht="29.25" thickBot="1" x14ac:dyDescent="0.25">
      <c r="B6" s="17" t="s">
        <v>15</v>
      </c>
      <c r="C6" s="17"/>
      <c r="D6" s="16"/>
      <c r="E6" s="16"/>
      <c r="F6" s="16"/>
      <c r="G6" s="16"/>
      <c r="H6" s="16"/>
      <c r="I6" s="16"/>
      <c r="J6" s="4"/>
      <c r="K6" s="4"/>
      <c r="L6" s="4"/>
      <c r="M6" s="4"/>
      <c r="N6" s="4"/>
    </row>
    <row r="7" spans="2:14" ht="24.75" customHeight="1" thickBot="1" x14ac:dyDescent="0.25">
      <c r="J7" s="68" t="s">
        <v>23</v>
      </c>
      <c r="K7" s="69"/>
      <c r="L7" s="70"/>
    </row>
    <row r="8" spans="2:14" s="6" customFormat="1" ht="46.5" customHeight="1" thickBot="1" x14ac:dyDescent="0.3">
      <c r="B8" s="31" t="s">
        <v>3</v>
      </c>
      <c r="C8" s="31" t="s">
        <v>17</v>
      </c>
      <c r="D8" s="31" t="s">
        <v>29</v>
      </c>
      <c r="E8" s="31" t="s">
        <v>30</v>
      </c>
      <c r="F8" s="31" t="s">
        <v>31</v>
      </c>
      <c r="G8" s="31" t="s">
        <v>32</v>
      </c>
      <c r="H8" s="31" t="s">
        <v>33</v>
      </c>
      <c r="I8" s="31" t="s">
        <v>34</v>
      </c>
      <c r="J8" s="11" t="s">
        <v>8</v>
      </c>
      <c r="K8" s="10" t="s">
        <v>9</v>
      </c>
      <c r="L8" s="12" t="s">
        <v>10</v>
      </c>
    </row>
    <row r="9" spans="2:14" s="7" customFormat="1" ht="19.5" thickBot="1" x14ac:dyDescent="0.35">
      <c r="B9" s="9" t="s">
        <v>46</v>
      </c>
      <c r="C9" s="32">
        <v>1</v>
      </c>
      <c r="D9" s="9">
        <f>'[1]Servidor Local'!$H$8</f>
        <v>41816179</v>
      </c>
      <c r="E9" s="9">
        <f>'[1]Servidor Local'!$H$10</f>
        <v>22783761</v>
      </c>
      <c r="F9" s="9">
        <f>'[1]Servidor Local'!$H$11</f>
        <v>25161032</v>
      </c>
      <c r="G9" s="9"/>
      <c r="H9" s="9"/>
      <c r="I9" s="9"/>
      <c r="J9" s="13">
        <f>MIN(Comparación_precios[[#This Row],[PROVEEDOR 1]:[PROVEEDOR 6]])</f>
        <v>22783761</v>
      </c>
      <c r="K9" s="8">
        <f>IFERROR(AVERAGE(Comparación_precios[[#This Row],[PROVEEDOR 1]:[PROVEEDOR 6]]),0)</f>
        <v>29920324</v>
      </c>
      <c r="L9" s="14">
        <f>MAX(Comparación_precios[[#This Row],[PROVEEDOR 1]:[PROVEEDOR 6]])</f>
        <v>41816179</v>
      </c>
    </row>
    <row r="10" spans="2:14" s="7" customFormat="1" ht="19.5" thickBot="1" x14ac:dyDescent="0.35">
      <c r="B10" s="42" t="s">
        <v>37</v>
      </c>
      <c r="C10" s="32">
        <v>1</v>
      </c>
      <c r="D10" s="42">
        <f>[1]Pantalla!$G$8</f>
        <v>503900.00000000006</v>
      </c>
      <c r="E10" s="42">
        <f>[1]Pantalla!$G$9</f>
        <v>564900</v>
      </c>
      <c r="F10" s="42">
        <f>[1]Pantalla!$G$10</f>
        <v>445000</v>
      </c>
      <c r="G10" s="9"/>
      <c r="H10" s="9"/>
      <c r="I10" s="9"/>
      <c r="J10" s="13"/>
      <c r="K10" s="8"/>
      <c r="L10" s="14"/>
    </row>
    <row r="11" spans="2:14" s="7" customFormat="1" ht="19.5" thickBot="1" x14ac:dyDescent="0.35">
      <c r="B11" s="44" t="s">
        <v>38</v>
      </c>
      <c r="C11" s="43">
        <v>1</v>
      </c>
      <c r="D11" s="42">
        <f>[1]Mouse!$G$8</f>
        <v>105000</v>
      </c>
      <c r="E11" s="42">
        <f>[1]Mouse!$G$9</f>
        <v>130000</v>
      </c>
      <c r="F11" s="42">
        <f>[1]Mouse!$G$10</f>
        <v>109000</v>
      </c>
      <c r="G11" s="9"/>
      <c r="H11" s="9"/>
      <c r="I11" s="9"/>
      <c r="J11" s="13">
        <f>MIN(Comparación_precios[[#This Row],[PROVEEDOR 1]:[PROVEEDOR 6]])</f>
        <v>105000</v>
      </c>
      <c r="K11" s="8">
        <f>IFERROR(AVERAGE(Comparación_precios[[#This Row],[PROVEEDOR 1]:[PROVEEDOR 6]]),0)</f>
        <v>114666.66666666667</v>
      </c>
      <c r="L11" s="14">
        <f>MAX(Comparación_precios[[#This Row],[PROVEEDOR 1]:[PROVEEDOR 6]])</f>
        <v>130000</v>
      </c>
    </row>
    <row r="12" spans="2:14" s="7" customFormat="1" ht="19.5" thickBot="1" x14ac:dyDescent="0.35">
      <c r="B12" s="63" t="s">
        <v>39</v>
      </c>
      <c r="C12" s="66">
        <v>1</v>
      </c>
      <c r="D12" s="42">
        <f>[1]Teclado!$G$8</f>
        <v>229900</v>
      </c>
      <c r="E12" s="42">
        <f>[1]Teclado!$G$9</f>
        <v>260000</v>
      </c>
      <c r="F12" s="42">
        <f>[1]Teclado!$G$10</f>
        <v>209900</v>
      </c>
      <c r="G12" s="9"/>
      <c r="H12" s="9"/>
      <c r="I12" s="9"/>
      <c r="J12" s="13">
        <f>MIN(Comparación_precios[[#This Row],[PROVEEDOR 1]:[PROVEEDOR 6]])</f>
        <v>209900</v>
      </c>
      <c r="K12" s="8">
        <f>IFERROR(AVERAGE(Comparación_precios[[#This Row],[PROVEEDOR 1]:[PROVEEDOR 6]]),0)</f>
        <v>233266.66666666666</v>
      </c>
      <c r="L12" s="14">
        <f>MAX(Comparación_precios[[#This Row],[PROVEEDOR 1]:[PROVEEDOR 6]])</f>
        <v>260000</v>
      </c>
    </row>
    <row r="13" spans="2:14" s="7" customFormat="1" ht="19.5" thickBot="1" x14ac:dyDescent="0.35">
      <c r="B13" s="63" t="s">
        <v>40</v>
      </c>
      <c r="C13" s="64">
        <v>1</v>
      </c>
      <c r="D13" s="42">
        <f>[1]Dominio!$G$8</f>
        <v>57120</v>
      </c>
      <c r="E13" s="42">
        <f>[1]Dominio!$H$9</f>
        <v>50661</v>
      </c>
      <c r="F13" s="42">
        <f>[1]Dominio!$G$10</f>
        <v>16900</v>
      </c>
      <c r="G13" s="42"/>
      <c r="H13" s="9"/>
      <c r="I13" s="9"/>
      <c r="J13" s="13">
        <f>MIN(Comparación_precios[[#This Row],[PROVEEDOR 1]:[PROVEEDOR 6]])</f>
        <v>16900</v>
      </c>
      <c r="K13" s="8">
        <f>IFERROR(AVERAGE(Comparación_precios[[#This Row],[PROVEEDOR 1]:[PROVEEDOR 6]]),0)</f>
        <v>41560.333333333336</v>
      </c>
      <c r="L13" s="14">
        <f>MAX(Comparación_precios[[#This Row],[PROVEEDOR 1]:[PROVEEDOR 6]])</f>
        <v>57120</v>
      </c>
    </row>
    <row r="14" spans="2:14" s="7" customFormat="1" ht="19.5" thickBot="1" x14ac:dyDescent="0.35">
      <c r="B14" s="63" t="s">
        <v>35</v>
      </c>
      <c r="C14" s="64">
        <v>1</v>
      </c>
      <c r="D14" s="42">
        <f>'[1]Licencias Microsoft'!$H$8</f>
        <v>1293600</v>
      </c>
      <c r="E14" s="42">
        <f>'[1]Licencias Microsoft'!$H$9</f>
        <v>1046253.0000000001</v>
      </c>
      <c r="F14" s="67">
        <f>'[1]Licencias Microsoft'!$H$10</f>
        <v>649882.80000000005</v>
      </c>
      <c r="G14" s="42"/>
      <c r="H14" s="9"/>
      <c r="I14" s="9"/>
      <c r="J14" s="27">
        <f>MIN(Comparación_precios[[#This Row],[PROVEEDOR 1]:[PROVEEDOR 6]])</f>
        <v>649882.80000000005</v>
      </c>
      <c r="K14" s="28">
        <f>IFERROR(AVERAGE(Comparación_precios[[#This Row],[PROVEEDOR 1]:[PROVEEDOR 6]]),0)</f>
        <v>996578.6</v>
      </c>
      <c r="L14" s="29">
        <f>MAX(Comparación_precios[[#This Row],[PROVEEDOR 1]:[PROVEEDOR 6]])</f>
        <v>1293600</v>
      </c>
    </row>
    <row r="15" spans="2:14" s="2" customFormat="1" ht="19.5" thickBot="1" x14ac:dyDescent="0.35">
      <c r="B15" s="65" t="s">
        <v>41</v>
      </c>
      <c r="C15" s="64">
        <v>1</v>
      </c>
      <c r="D15" s="42">
        <f>'[1]Licencias de Windows'!$G$8</f>
        <v>650000</v>
      </c>
      <c r="E15" s="42">
        <f>'[1]Licencias de Windows'!$G$9</f>
        <v>720000</v>
      </c>
      <c r="F15" s="42">
        <f>'[1]Licencias de Windows'!$G$10</f>
        <v>783000</v>
      </c>
      <c r="G15" s="9"/>
      <c r="H15" s="49"/>
      <c r="I15" s="49"/>
      <c r="J15" s="27">
        <f>MIN(Comparación_precios[[#This Row],[PROVEEDOR 1]:[PROVEEDOR 6]])</f>
        <v>650000</v>
      </c>
      <c r="K15" s="45">
        <f>IFERROR(AVERAGE(Comparación_precios[[#This Row],[PROVEEDOR 1]:[PROVEEDOR 6]]),0)</f>
        <v>717666.66666666663</v>
      </c>
      <c r="L15" s="46">
        <f>MAX(Comparación_precios[[#This Row],[PROVEEDOR 1]:[PROVEEDOR 6]])</f>
        <v>783000</v>
      </c>
    </row>
    <row r="16" spans="2:14" s="2" customFormat="1" ht="19.5" thickBot="1" x14ac:dyDescent="0.35">
      <c r="B16" s="62" t="s">
        <v>44</v>
      </c>
      <c r="C16" s="64">
        <v>1</v>
      </c>
      <c r="D16" s="42">
        <f>'[1]Windows Server'!$H$8</f>
        <v>347500</v>
      </c>
      <c r="E16" s="42">
        <f>'[1]Windows Server'!$H$9</f>
        <v>130500.00000000001</v>
      </c>
      <c r="F16" s="42">
        <f>'[1]Windows Server'!$H$10</f>
        <v>883560</v>
      </c>
      <c r="G16" s="9"/>
      <c r="H16" s="49"/>
      <c r="I16" s="49"/>
      <c r="J16" s="27">
        <f>MIN(Comparación_precios[[#This Row],[PROVEEDOR 1]:[PROVEEDOR 6]])</f>
        <v>130500.00000000001</v>
      </c>
      <c r="K16" s="45">
        <f>IFERROR(AVERAGE(Comparación_precios[[#This Row],[PROVEEDOR 1]:[PROVEEDOR 6]]),0)</f>
        <v>453853.33333333331</v>
      </c>
      <c r="L16" s="46">
        <f>MAX(Comparación_precios[[#This Row],[PROVEEDOR 1]:[PROVEEDOR 6]])</f>
        <v>883560</v>
      </c>
    </row>
    <row r="17" spans="2:12" s="2" customFormat="1" ht="19.5" thickBot="1" x14ac:dyDescent="0.35">
      <c r="B17" s="63"/>
      <c r="C17" s="64"/>
      <c r="D17" s="42"/>
      <c r="E17" s="42"/>
      <c r="F17" s="42"/>
      <c r="G17" s="49"/>
      <c r="H17" s="49"/>
      <c r="I17" s="49"/>
      <c r="J17" s="27">
        <f>MIN(Comparación_precios[[#This Row],[PROVEEDOR 1]:[PROVEEDOR 6]])</f>
        <v>0</v>
      </c>
      <c r="K17" s="47">
        <f>IFERROR(AVERAGE(Comparación_precios[[#This Row],[PROVEEDOR 1]:[PROVEEDOR 6]]),0)</f>
        <v>0</v>
      </c>
      <c r="L17" s="48">
        <f>MAX(Comparación_precios[[#This Row],[PROVEEDOR 1]:[PROVEEDOR 6]])</f>
        <v>0</v>
      </c>
    </row>
    <row r="18" spans="2:12" s="2" customFormat="1" ht="19.5" thickBot="1" x14ac:dyDescent="0.35">
      <c r="B18" s="42"/>
      <c r="C18" s="43"/>
      <c r="D18" s="44"/>
      <c r="E18" s="44"/>
      <c r="F18" s="44"/>
      <c r="G18" s="44"/>
      <c r="H18" s="42"/>
      <c r="I18" s="60"/>
      <c r="J18" s="27">
        <f>MIN(Comparación_precios[[#This Row],[PROVEEDOR 1]:[PROVEEDOR 6]])</f>
        <v>0</v>
      </c>
      <c r="K18" s="45">
        <f>IFERROR(AVERAGE(Comparación_precios[[#This Row],[PROVEEDOR 1]:[PROVEEDOR 6]]),0)</f>
        <v>0</v>
      </c>
      <c r="L18" s="46">
        <f>MAX(Comparación_precios[[#This Row],[PROVEEDOR 1]:[PROVEEDOR 6]])</f>
        <v>0</v>
      </c>
    </row>
    <row r="19" spans="2:12" s="2" customFormat="1" ht="19.5" thickBot="1" x14ac:dyDescent="0.35">
      <c r="B19" s="42"/>
      <c r="C19" s="43"/>
      <c r="D19" s="44"/>
      <c r="E19" s="44"/>
      <c r="F19" s="44"/>
      <c r="G19" s="44"/>
      <c r="H19" s="42"/>
      <c r="I19" s="60"/>
      <c r="J19" s="27">
        <f>MIN(Comparación_precios[[#This Row],[PROVEEDOR 1]:[PROVEEDOR 6]])</f>
        <v>0</v>
      </c>
      <c r="K19" s="45">
        <f>IFERROR(AVERAGE(Comparación_precios[[#This Row],[PROVEEDOR 1]:[PROVEEDOR 6]]),0)</f>
        <v>0</v>
      </c>
      <c r="L19" s="46">
        <f>MAX(Comparación_precios[[#This Row],[PROVEEDOR 1]:[PROVEEDOR 6]])</f>
        <v>0</v>
      </c>
    </row>
    <row r="20" spans="2:12" s="2" customFormat="1" ht="19.5" thickBot="1" x14ac:dyDescent="0.35">
      <c r="B20" s="42"/>
      <c r="C20" s="43"/>
      <c r="D20" s="44"/>
      <c r="E20" s="44"/>
      <c r="F20" s="44"/>
      <c r="G20" s="44"/>
      <c r="H20" s="42"/>
      <c r="I20" s="60"/>
      <c r="J20" s="27">
        <f>MIN(Comparación_precios[[#This Row],[PROVEEDOR 1]:[PROVEEDOR 6]])</f>
        <v>0</v>
      </c>
      <c r="K20" s="45">
        <f>IFERROR(AVERAGE(Comparación_precios[[#This Row],[PROVEEDOR 1]:[PROVEEDOR 6]]),0)</f>
        <v>0</v>
      </c>
      <c r="L20" s="46">
        <f>MAX(Comparación_precios[[#This Row],[PROVEEDOR 1]:[PROVEEDOR 6]])</f>
        <v>0</v>
      </c>
    </row>
    <row r="21" spans="2:12" s="2" customFormat="1" ht="19.5" thickBot="1" x14ac:dyDescent="0.35">
      <c r="B21" s="42"/>
      <c r="C21" s="43"/>
      <c r="D21" s="44"/>
      <c r="E21" s="44"/>
      <c r="F21" s="44"/>
      <c r="G21" s="44"/>
      <c r="H21" s="42"/>
      <c r="I21" s="60"/>
      <c r="J21" s="27">
        <f>MIN(Comparación_precios[[#This Row],[PROVEEDOR 1]:[PROVEEDOR 6]])</f>
        <v>0</v>
      </c>
      <c r="K21" s="45">
        <f>IFERROR(AVERAGE(Comparación_precios[[#This Row],[PROVEEDOR 1]:[PROVEEDOR 6]]),0)</f>
        <v>0</v>
      </c>
      <c r="L21" s="46">
        <f>MAX(Comparación_precios[[#This Row],[PROVEEDOR 1]:[PROVEEDOR 6]])</f>
        <v>0</v>
      </c>
    </row>
    <row r="22" spans="2:12" s="2" customFormat="1" ht="19.5" thickBot="1" x14ac:dyDescent="0.35">
      <c r="B22" s="42"/>
      <c r="C22" s="43"/>
      <c r="D22" s="44"/>
      <c r="E22" s="44"/>
      <c r="F22" s="44"/>
      <c r="G22" s="44"/>
      <c r="H22" s="42"/>
      <c r="I22" s="60"/>
      <c r="J22" s="27">
        <f>MIN(Comparación_precios[[#This Row],[PROVEEDOR 1]:[PROVEEDOR 6]])</f>
        <v>0</v>
      </c>
      <c r="K22" s="45">
        <f>IFERROR(AVERAGE(Comparación_precios[[#This Row],[PROVEEDOR 1]:[PROVEEDOR 6]]),0)</f>
        <v>0</v>
      </c>
      <c r="L22" s="46">
        <f>MAX(Comparación_precios[[#This Row],[PROVEEDOR 1]:[PROVEEDOR 6]])</f>
        <v>0</v>
      </c>
    </row>
    <row r="23" spans="2:12" s="2" customFormat="1" ht="19.5" thickBot="1" x14ac:dyDescent="0.35">
      <c r="B23" s="42"/>
      <c r="C23" s="43"/>
      <c r="D23" s="44"/>
      <c r="E23" s="44"/>
      <c r="F23" s="44"/>
      <c r="G23" s="44"/>
      <c r="H23" s="42"/>
      <c r="I23" s="60"/>
      <c r="J23" s="27">
        <f>MIN(Comparación_precios[[#This Row],[PROVEEDOR 1]:[PROVEEDOR 6]])</f>
        <v>0</v>
      </c>
      <c r="K23" s="45">
        <f>IFERROR(AVERAGE(Comparación_precios[[#This Row],[PROVEEDOR 1]:[PROVEEDOR 6]]),0)</f>
        <v>0</v>
      </c>
      <c r="L23" s="46">
        <f>MAX(Comparación_precios[[#This Row],[PROVEEDOR 1]:[PROVEEDOR 6]])</f>
        <v>0</v>
      </c>
    </row>
    <row r="24" spans="2:12" s="2" customFormat="1" ht="19.5" thickBot="1" x14ac:dyDescent="0.35">
      <c r="B24" s="42"/>
      <c r="C24" s="43"/>
      <c r="D24" s="44"/>
      <c r="E24" s="44"/>
      <c r="F24" s="44"/>
      <c r="G24" s="44"/>
      <c r="H24" s="42"/>
      <c r="I24" s="60"/>
      <c r="J24" s="27">
        <f>MIN(Comparación_precios[[#This Row],[PROVEEDOR 1]:[PROVEEDOR 6]])</f>
        <v>0</v>
      </c>
      <c r="K24" s="45">
        <f>IFERROR(AVERAGE(Comparación_precios[[#This Row],[PROVEEDOR 1]:[PROVEEDOR 6]]),0)</f>
        <v>0</v>
      </c>
      <c r="L24" s="46">
        <f>MAX(Comparación_precios[[#This Row],[PROVEEDOR 1]:[PROVEEDOR 6]])</f>
        <v>0</v>
      </c>
    </row>
    <row r="25" spans="2:12" s="2" customFormat="1" ht="19.5" thickBot="1" x14ac:dyDescent="0.35">
      <c r="B25" s="33"/>
      <c r="C25" s="33"/>
      <c r="D25" s="34">
        <f>SUBTOTAL(109,Comparación_precios[PROVEEDOR 1])</f>
        <v>45003199</v>
      </c>
      <c r="E25" s="34">
        <f>SUBTOTAL(109,Comparación_precios[PROVEEDOR 2])</f>
        <v>25686075</v>
      </c>
      <c r="F25" s="34">
        <f>SUBTOTAL(109,Comparación_precios[PROVEEDOR 3])</f>
        <v>28258274.800000001</v>
      </c>
      <c r="J25" s="35"/>
      <c r="K25" s="35"/>
      <c r="L25" s="36"/>
    </row>
    <row r="26" spans="2:12" s="2" customFormat="1" x14ac:dyDescent="0.2">
      <c r="B26" s="1"/>
      <c r="C26" s="1"/>
      <c r="D26" s="1"/>
      <c r="E26" s="1"/>
      <c r="F26" s="1"/>
      <c r="G26" s="1"/>
      <c r="H26" s="1"/>
      <c r="I26" s="1"/>
      <c r="J26" s="1"/>
      <c r="K26" s="3"/>
      <c r="L26" s="3"/>
    </row>
    <row r="27" spans="2:12" s="2" customFormat="1" ht="13.5" thickBot="1" x14ac:dyDescent="0.25">
      <c r="B27" s="1"/>
      <c r="C27" s="1"/>
      <c r="D27" s="1"/>
      <c r="E27" s="1"/>
      <c r="F27" s="1"/>
      <c r="G27" s="1"/>
      <c r="H27" s="1"/>
      <c r="I27" s="1"/>
      <c r="J27" s="1"/>
      <c r="K27" s="3"/>
      <c r="L27" s="3"/>
    </row>
    <row r="28" spans="2:12" s="2" customFormat="1" ht="48.6" customHeight="1" x14ac:dyDescent="0.2">
      <c r="B28" s="73" t="s">
        <v>11</v>
      </c>
      <c r="C28" s="74"/>
      <c r="D28" s="21"/>
      <c r="E28" s="21"/>
      <c r="F28" s="21"/>
      <c r="G28" s="21"/>
      <c r="H28" s="21"/>
    </row>
    <row r="29" spans="2:12" s="2" customFormat="1" ht="33.6" customHeight="1" x14ac:dyDescent="0.2">
      <c r="B29" s="71" t="s">
        <v>12</v>
      </c>
      <c r="C29" s="72"/>
      <c r="D29" s="51">
        <v>1</v>
      </c>
      <c r="E29" s="15">
        <v>2</v>
      </c>
      <c r="F29" s="15">
        <v>2</v>
      </c>
      <c r="G29" s="15"/>
      <c r="H29" s="15"/>
      <c r="I29" s="15"/>
    </row>
    <row r="30" spans="2:12" s="2" customFormat="1" ht="25.9" customHeight="1" x14ac:dyDescent="0.2">
      <c r="B30" s="71" t="s">
        <v>13</v>
      </c>
      <c r="C30" s="72"/>
      <c r="D30" s="52">
        <v>25000</v>
      </c>
      <c r="E30" s="22">
        <v>17000</v>
      </c>
      <c r="F30" s="22">
        <v>19000</v>
      </c>
      <c r="G30" s="15"/>
      <c r="H30" s="22"/>
      <c r="I30" s="22"/>
    </row>
    <row r="31" spans="2:12" s="2" customFormat="1" ht="18" customHeight="1" x14ac:dyDescent="0.2">
      <c r="B31" s="71" t="s">
        <v>14</v>
      </c>
      <c r="C31" s="72"/>
      <c r="D31" s="53"/>
      <c r="E31" s="23"/>
      <c r="F31" s="23"/>
      <c r="G31" s="23"/>
      <c r="H31" s="23"/>
      <c r="I31" s="23"/>
    </row>
    <row r="32" spans="2:12" s="2" customFormat="1" ht="18.75" x14ac:dyDescent="0.2">
      <c r="B32" s="71"/>
      <c r="C32" s="72"/>
      <c r="D32" s="54" t="str">
        <f>'[2]Equipo admin'!$I$8</f>
        <v>Contado</v>
      </c>
      <c r="E32" s="24" t="str">
        <f>'[2]Equipo admin'!$I$9</f>
        <v>Contado</v>
      </c>
      <c r="F32" s="24" t="str">
        <f>'[2]Equipo admin'!$I$9</f>
        <v>Contado</v>
      </c>
      <c r="G32" s="24"/>
      <c r="H32" s="24"/>
      <c r="I32" s="24"/>
    </row>
    <row r="33" spans="2:12" s="2" customFormat="1" ht="18.75" x14ac:dyDescent="0.2">
      <c r="B33" s="71"/>
      <c r="C33" s="72"/>
      <c r="D33" s="55"/>
      <c r="E33" s="25"/>
      <c r="F33" s="25"/>
      <c r="G33" s="25"/>
      <c r="H33" s="25"/>
      <c r="I33" s="25"/>
    </row>
    <row r="34" spans="2:12" ht="18.75" x14ac:dyDescent="0.2">
      <c r="B34" s="71"/>
      <c r="C34" s="72"/>
      <c r="D34" s="56"/>
      <c r="E34" s="26"/>
      <c r="F34" s="26"/>
      <c r="G34" s="26"/>
      <c r="H34" s="26"/>
      <c r="I34" s="26"/>
      <c r="J34" s="2"/>
      <c r="K34" s="1"/>
      <c r="L34" s="1"/>
    </row>
    <row r="35" spans="2:12" x14ac:dyDescent="0.2">
      <c r="J35" s="3"/>
      <c r="K35" s="1"/>
      <c r="L35" s="1"/>
    </row>
    <row r="36" spans="2:12" x14ac:dyDescent="0.2">
      <c r="J36" s="3"/>
      <c r="K36" s="1"/>
      <c r="L36" s="1"/>
    </row>
    <row r="37" spans="2:12" ht="18.75" x14ac:dyDescent="0.2">
      <c r="D37" s="37"/>
      <c r="E37" s="37"/>
      <c r="F37" s="38"/>
      <c r="G37" s="39"/>
      <c r="H37" s="40"/>
      <c r="I37" s="37"/>
      <c r="J37" s="3"/>
      <c r="K37" s="1"/>
      <c r="L37" s="1"/>
    </row>
    <row r="38" spans="2:12" ht="18.75" x14ac:dyDescent="0.2">
      <c r="D38" s="37"/>
      <c r="E38" s="37"/>
      <c r="F38" s="38"/>
      <c r="G38" s="41"/>
      <c r="H38" s="40"/>
      <c r="I38" s="37"/>
    </row>
    <row r="39" spans="2:12" ht="18.75" x14ac:dyDescent="0.2">
      <c r="D39" s="37"/>
      <c r="E39" s="37"/>
      <c r="F39" s="38"/>
      <c r="G39" s="41"/>
      <c r="H39" s="40"/>
      <c r="I39" s="37"/>
    </row>
    <row r="40" spans="2:12" ht="18.75" x14ac:dyDescent="0.2">
      <c r="D40" s="37"/>
      <c r="E40" s="37"/>
      <c r="F40" s="38"/>
      <c r="G40" s="41"/>
      <c r="H40" s="40"/>
      <c r="I40" s="37"/>
    </row>
    <row r="41" spans="2:12" ht="18.75" x14ac:dyDescent="0.2">
      <c r="D41" s="37"/>
      <c r="E41" s="37"/>
      <c r="F41" s="38"/>
      <c r="G41" s="41"/>
      <c r="H41" s="40"/>
      <c r="I41" s="37"/>
    </row>
    <row r="42" spans="2:12" ht="18.75" x14ac:dyDescent="0.2">
      <c r="D42" s="37"/>
      <c r="E42" s="37"/>
      <c r="F42" s="38"/>
      <c r="G42" s="41"/>
      <c r="H42" s="40"/>
      <c r="I42" s="37"/>
    </row>
  </sheetData>
  <mergeCells count="5">
    <mergeCell ref="J7:L7"/>
    <mergeCell ref="B29:C29"/>
    <mergeCell ref="B30:C30"/>
    <mergeCell ref="B31:C34"/>
    <mergeCell ref="B28:C28"/>
  </mergeCells>
  <phoneticPr fontId="13" type="noConversion"/>
  <conditionalFormatting sqref="B8:C8 D25:F25">
    <cfRule type="expression" dxfId="26" priority="51">
      <formula>AND(B$25=MIN($D$25:$F$25),B$25&lt;&gt;0)</formula>
    </cfRule>
  </conditionalFormatting>
  <conditionalFormatting sqref="D9 F9 E10:F10 E13:F13 D14:F15 D18:F24">
    <cfRule type="expression" dxfId="25" priority="55">
      <formula>AND(#REF!=MIN($D$25:$F$25),#REF!&lt;&gt;0)</formula>
    </cfRule>
  </conditionalFormatting>
  <conditionalFormatting sqref="D8:F8">
    <cfRule type="expression" dxfId="24" priority="52">
      <formula>AND(#REF!=MIN($D$25:$F$25),#REF!&lt;&gt;0)</formula>
    </cfRule>
  </conditionalFormatting>
  <conditionalFormatting sqref="E9">
    <cfRule type="expression" dxfId="23" priority="65">
      <formula>AND(#REF!=MIN($D$25:$F$25),#REF!&lt;&gt;0)</formula>
    </cfRule>
  </conditionalFormatting>
  <conditionalFormatting sqref="F9">
    <cfRule type="expression" dxfId="22" priority="66">
      <formula>AND(#REF!=MIN($D$25:$F$25),#REF!&lt;&gt;0)</formula>
    </cfRule>
  </conditionalFormatting>
  <conditionalFormatting sqref="G8:I8">
    <cfRule type="expression" dxfId="21" priority="53">
      <formula>AND(D$25=MIN($D$25:$F$25),D$25&lt;&gt;0)</formula>
    </cfRule>
  </conditionalFormatting>
  <conditionalFormatting sqref="G9:I12 H13:I14 G15:I24">
    <cfRule type="expression" dxfId="20" priority="56">
      <formula>AND(D$25=MIN($D$25:$F$25),D$25&lt;&gt;0)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DCCD1-0EBC-44EE-94A9-17724FB956F1}">
  <dimension ref="B1:N42"/>
  <sheetViews>
    <sheetView showGridLines="0" zoomScale="90" zoomScaleNormal="90" workbookViewId="0">
      <selection activeCell="D30" sqref="D30"/>
    </sheetView>
  </sheetViews>
  <sheetFormatPr baseColWidth="10" defaultColWidth="9.33203125" defaultRowHeight="12.75" x14ac:dyDescent="0.2"/>
  <cols>
    <col min="1" max="1" width="4" style="1" customWidth="1"/>
    <col min="2" max="2" width="31.33203125" style="1" customWidth="1"/>
    <col min="3" max="3" width="31.5" style="1" customWidth="1"/>
    <col min="4" max="4" width="28.5" style="1" customWidth="1"/>
    <col min="5" max="5" width="27.5" style="1" customWidth="1"/>
    <col min="6" max="6" width="27.83203125" style="1" customWidth="1"/>
    <col min="7" max="8" width="22.33203125" style="1" bestFit="1" customWidth="1"/>
    <col min="9" max="9" width="22.33203125" style="1" customWidth="1"/>
    <col min="10" max="10" width="27.33203125" style="1" customWidth="1"/>
    <col min="11" max="11" width="23.5" style="3" customWidth="1"/>
    <col min="12" max="12" width="24.83203125" style="3" customWidth="1"/>
    <col min="13" max="13" width="20.5" style="1" customWidth="1"/>
    <col min="14" max="14" width="20.6640625" style="1" customWidth="1"/>
    <col min="15" max="16384" width="9.33203125" style="1"/>
  </cols>
  <sheetData>
    <row r="1" spans="2:14" ht="15" customHeight="1" x14ac:dyDescent="0.2"/>
    <row r="2" spans="2:14" customFormat="1" ht="54.95" customHeight="1" x14ac:dyDescent="0.2">
      <c r="B2" s="5"/>
      <c r="C2" s="5"/>
      <c r="D2" s="5"/>
      <c r="E2" s="5"/>
      <c r="F2" s="5"/>
      <c r="G2" s="5"/>
      <c r="H2" s="5"/>
      <c r="I2" s="30"/>
      <c r="J2" s="30"/>
      <c r="K2" s="30"/>
      <c r="L2" s="30"/>
    </row>
    <row r="3" spans="2:14" ht="15" customHeight="1" x14ac:dyDescent="0.2"/>
    <row r="4" spans="2:14" ht="15" customHeight="1" x14ac:dyDescent="0.2"/>
    <row r="5" spans="2:14" ht="28.5" x14ac:dyDescent="0.2">
      <c r="B5" s="16" t="s">
        <v>2</v>
      </c>
      <c r="C5" s="16"/>
    </row>
    <row r="6" spans="2:14" ht="29.25" thickBot="1" x14ac:dyDescent="0.25">
      <c r="B6" s="17" t="s">
        <v>15</v>
      </c>
      <c r="C6" s="17"/>
      <c r="D6" s="16"/>
      <c r="E6" s="16"/>
      <c r="F6" s="16"/>
      <c r="G6" s="16"/>
      <c r="H6" s="16"/>
      <c r="I6" s="16"/>
      <c r="J6" s="4"/>
      <c r="K6" s="4"/>
      <c r="L6" s="4"/>
      <c r="M6" s="4"/>
      <c r="N6" s="4"/>
    </row>
    <row r="7" spans="2:14" ht="24.75" customHeight="1" thickBot="1" x14ac:dyDescent="0.25">
      <c r="J7" s="68" t="s">
        <v>23</v>
      </c>
      <c r="K7" s="69"/>
      <c r="L7" s="70"/>
    </row>
    <row r="8" spans="2:14" s="6" customFormat="1" ht="46.5" customHeight="1" thickBot="1" x14ac:dyDescent="0.3">
      <c r="B8" s="31" t="s">
        <v>3</v>
      </c>
      <c r="C8" s="31" t="s">
        <v>17</v>
      </c>
      <c r="D8" s="31" t="s">
        <v>29</v>
      </c>
      <c r="E8" s="31" t="s">
        <v>30</v>
      </c>
      <c r="F8" s="31" t="s">
        <v>31</v>
      </c>
      <c r="G8" s="31" t="s">
        <v>32</v>
      </c>
      <c r="H8" s="31" t="s">
        <v>33</v>
      </c>
      <c r="I8" s="31" t="s">
        <v>34</v>
      </c>
      <c r="J8" s="11" t="s">
        <v>8</v>
      </c>
      <c r="K8" s="10" t="s">
        <v>9</v>
      </c>
      <c r="L8" s="12" t="s">
        <v>10</v>
      </c>
    </row>
    <row r="9" spans="2:14" s="7" customFormat="1" ht="19.5" thickBot="1" x14ac:dyDescent="0.35">
      <c r="B9" s="9" t="s">
        <v>47</v>
      </c>
      <c r="C9" s="32">
        <v>1</v>
      </c>
      <c r="D9" s="9">
        <f>'[1]Equipo admin'!$H$8</f>
        <v>3390900</v>
      </c>
      <c r="E9" s="9">
        <f>'[1]Equipo admin'!$H$10</f>
        <v>4102900</v>
      </c>
      <c r="F9" s="9">
        <f>'[1]Equipo admin'!$H$11</f>
        <v>3099000</v>
      </c>
      <c r="G9" s="9"/>
      <c r="H9" s="9"/>
      <c r="I9" s="9"/>
      <c r="J9" s="13">
        <f>MIN(Comparación_precios245[[#This Row],[PROVEEDOR 1]:[PROVEEDOR 6]])</f>
        <v>3099000</v>
      </c>
      <c r="K9" s="8">
        <f>IFERROR(AVERAGE(Comparación_precios245[[#This Row],[PROVEEDOR 1]:[PROVEEDOR 6]]),0)</f>
        <v>3530933.3333333335</v>
      </c>
      <c r="L9" s="14">
        <f>MAX(Comparación_precios245[[#This Row],[PROVEEDOR 1]:[PROVEEDOR 6]])</f>
        <v>4102900</v>
      </c>
    </row>
    <row r="10" spans="2:14" s="7" customFormat="1" ht="19.5" thickBot="1" x14ac:dyDescent="0.35">
      <c r="B10" s="9" t="s">
        <v>35</v>
      </c>
      <c r="C10" s="32">
        <v>2</v>
      </c>
      <c r="D10" s="9">
        <f>'[1]Licencias Microsoft'!$H$8</f>
        <v>1293600</v>
      </c>
      <c r="E10" s="9">
        <f>'[1]Licencias Microsoft'!$H$9</f>
        <v>1046253.0000000001</v>
      </c>
      <c r="F10" s="61">
        <f>'[1]Licencias Microsoft'!$H$10</f>
        <v>649882.80000000005</v>
      </c>
      <c r="G10" s="9"/>
      <c r="H10" s="9"/>
      <c r="I10" s="9"/>
      <c r="J10" s="13">
        <f>MIN(Comparación_precios245[[#This Row],[PROVEEDOR 1]:[PROVEEDOR 6]])</f>
        <v>649882.80000000005</v>
      </c>
      <c r="K10" s="8">
        <f>IFERROR(AVERAGE(Comparación_precios245[[#This Row],[PROVEEDOR 1]:[PROVEEDOR 6]]),0)</f>
        <v>996578.6</v>
      </c>
      <c r="L10" s="14">
        <f>MAX(Comparación_precios245[[#This Row],[PROVEEDOR 1]:[PROVEEDOR 6]])</f>
        <v>1293600</v>
      </c>
    </row>
    <row r="11" spans="2:14" s="7" customFormat="1" ht="19.5" thickBot="1" x14ac:dyDescent="0.35">
      <c r="B11" s="63" t="s">
        <v>41</v>
      </c>
      <c r="C11" s="64">
        <v>2</v>
      </c>
      <c r="D11" s="42">
        <f>'[1]Licencias de Windows'!$G$8</f>
        <v>650000</v>
      </c>
      <c r="E11" s="42">
        <f>'[1]Licencias de Windows'!$G$9</f>
        <v>720000</v>
      </c>
      <c r="F11" s="42">
        <f>'[1]Licencias de Windows'!$G$10</f>
        <v>783000</v>
      </c>
      <c r="G11" s="9"/>
      <c r="H11" s="9"/>
      <c r="I11" s="9"/>
      <c r="J11" s="13">
        <f>MIN(Comparación_precios245[[#This Row],[PROVEEDOR 1]:[PROVEEDOR 6]])</f>
        <v>650000</v>
      </c>
      <c r="K11" s="8">
        <f>IFERROR(AVERAGE(Comparación_precios245[[#This Row],[PROVEEDOR 1]:[PROVEEDOR 6]]),0)</f>
        <v>717666.66666666663</v>
      </c>
      <c r="L11" s="14">
        <f>MAX(Comparación_precios245[[#This Row],[PROVEEDOR 1]:[PROVEEDOR 6]])</f>
        <v>783000</v>
      </c>
    </row>
    <row r="12" spans="2:14" s="7" customFormat="1" ht="19.5" thickBot="1" x14ac:dyDescent="0.35">
      <c r="B12" s="63"/>
      <c r="C12" s="66"/>
      <c r="D12" s="42"/>
      <c r="E12" s="42"/>
      <c r="F12" s="42"/>
      <c r="G12" s="9"/>
      <c r="H12" s="9"/>
      <c r="I12" s="9"/>
      <c r="J12" s="13">
        <f>MIN(Comparación_precios245[[#This Row],[PROVEEDOR 1]:[PROVEEDOR 6]])</f>
        <v>0</v>
      </c>
      <c r="K12" s="8">
        <f>IFERROR(AVERAGE(Comparación_precios245[[#This Row],[PROVEEDOR 1]:[PROVEEDOR 6]]),0)</f>
        <v>0</v>
      </c>
      <c r="L12" s="14">
        <f>MAX(Comparación_precios245[[#This Row],[PROVEEDOR 1]:[PROVEEDOR 6]])</f>
        <v>0</v>
      </c>
    </row>
    <row r="13" spans="2:14" s="7" customFormat="1" ht="19.5" thickBot="1" x14ac:dyDescent="0.35">
      <c r="B13" s="42"/>
      <c r="C13" s="43"/>
      <c r="D13" s="44"/>
      <c r="E13" s="44"/>
      <c r="F13" s="44"/>
      <c r="G13" s="42"/>
      <c r="H13" s="9"/>
      <c r="I13" s="9"/>
      <c r="J13" s="13">
        <f>MIN(Comparación_precios245[[#This Row],[PROVEEDOR 1]:[PROVEEDOR 6]])</f>
        <v>0</v>
      </c>
      <c r="K13" s="8">
        <f>IFERROR(AVERAGE(Comparación_precios245[[#This Row],[PROVEEDOR 1]:[PROVEEDOR 6]]),0)</f>
        <v>0</v>
      </c>
      <c r="L13" s="14">
        <f>MAX(Comparación_precios245[[#This Row],[PROVEEDOR 1]:[PROVEEDOR 6]])</f>
        <v>0</v>
      </c>
    </row>
    <row r="14" spans="2:14" s="7" customFormat="1" ht="19.5" thickBot="1" x14ac:dyDescent="0.35">
      <c r="B14" s="42"/>
      <c r="C14" s="43"/>
      <c r="D14" s="44"/>
      <c r="E14" s="44"/>
      <c r="F14" s="44"/>
      <c r="G14" s="42"/>
      <c r="H14" s="9"/>
      <c r="I14" s="9"/>
      <c r="J14" s="27">
        <f>MIN(Comparación_precios245[[#This Row],[PROVEEDOR 1]:[PROVEEDOR 6]])</f>
        <v>0</v>
      </c>
      <c r="K14" s="28">
        <f>IFERROR(AVERAGE(Comparación_precios245[[#This Row],[PROVEEDOR 1]:[PROVEEDOR 6]]),0)</f>
        <v>0</v>
      </c>
      <c r="L14" s="29">
        <f>MAX(Comparación_precios245[[#This Row],[PROVEEDOR 1]:[PROVEEDOR 6]])</f>
        <v>0</v>
      </c>
    </row>
    <row r="15" spans="2:14" s="2" customFormat="1" ht="19.5" thickBot="1" x14ac:dyDescent="0.35">
      <c r="B15" s="62"/>
      <c r="C15" s="64"/>
      <c r="D15" s="42"/>
      <c r="E15" s="42"/>
      <c r="F15" s="42"/>
      <c r="G15" s="9"/>
      <c r="H15" s="49"/>
      <c r="I15" s="49"/>
      <c r="J15" s="27">
        <f>MIN(Comparación_precios245[[#This Row],[PROVEEDOR 1]:[PROVEEDOR 6]])</f>
        <v>0</v>
      </c>
      <c r="K15" s="45">
        <f>IFERROR(AVERAGE(Comparación_precios245[[#This Row],[PROVEEDOR 1]:[PROVEEDOR 6]]),0)</f>
        <v>0</v>
      </c>
      <c r="L15" s="46">
        <f>MAX(Comparación_precios245[[#This Row],[PROVEEDOR 1]:[PROVEEDOR 6]])</f>
        <v>0</v>
      </c>
    </row>
    <row r="16" spans="2:14" s="2" customFormat="1" ht="19.5" thickBot="1" x14ac:dyDescent="0.35">
      <c r="B16" s="62"/>
      <c r="C16" s="64"/>
      <c r="D16" s="42"/>
      <c r="E16" s="42"/>
      <c r="F16" s="42"/>
      <c r="G16" s="9"/>
      <c r="H16" s="49"/>
      <c r="I16" s="49"/>
      <c r="J16" s="27">
        <f>MIN(Comparación_precios245[[#This Row],[PROVEEDOR 1]:[PROVEEDOR 6]])</f>
        <v>0</v>
      </c>
      <c r="K16" s="45">
        <f>IFERROR(AVERAGE(Comparación_precios245[[#This Row],[PROVEEDOR 1]:[PROVEEDOR 6]]),0)</f>
        <v>0</v>
      </c>
      <c r="L16" s="46">
        <f>MAX(Comparación_precios245[[#This Row],[PROVEEDOR 1]:[PROVEEDOR 6]])</f>
        <v>0</v>
      </c>
    </row>
    <row r="17" spans="2:12" s="2" customFormat="1" ht="19.5" thickBot="1" x14ac:dyDescent="0.35">
      <c r="B17" s="62"/>
      <c r="C17" s="64"/>
      <c r="D17" s="42"/>
      <c r="E17" s="42"/>
      <c r="F17" s="42"/>
      <c r="G17" s="49"/>
      <c r="H17" s="49"/>
      <c r="I17" s="49"/>
      <c r="J17" s="27">
        <f>MIN(Comparación_precios245[[#This Row],[PROVEEDOR 1]:[PROVEEDOR 6]])</f>
        <v>0</v>
      </c>
      <c r="K17" s="47">
        <f>IFERROR(AVERAGE(Comparación_precios245[[#This Row],[PROVEEDOR 1]:[PROVEEDOR 6]]),0)</f>
        <v>0</v>
      </c>
      <c r="L17" s="48">
        <f>MAX(Comparación_precios245[[#This Row],[PROVEEDOR 1]:[PROVEEDOR 6]])</f>
        <v>0</v>
      </c>
    </row>
    <row r="18" spans="2:12" s="2" customFormat="1" ht="19.5" thickBot="1" x14ac:dyDescent="0.35">
      <c r="B18" s="62"/>
      <c r="C18" s="64"/>
      <c r="D18" s="42"/>
      <c r="E18" s="42"/>
      <c r="F18" s="42"/>
      <c r="G18" s="44"/>
      <c r="H18" s="42"/>
      <c r="I18" s="60"/>
      <c r="J18" s="27">
        <f>MIN(Comparación_precios245[[#This Row],[PROVEEDOR 1]:[PROVEEDOR 6]])</f>
        <v>0</v>
      </c>
      <c r="K18" s="45">
        <f>IFERROR(AVERAGE(Comparación_precios245[[#This Row],[PROVEEDOR 1]:[PROVEEDOR 6]]),0)</f>
        <v>0</v>
      </c>
      <c r="L18" s="46">
        <f>MAX(Comparación_precios245[[#This Row],[PROVEEDOR 1]:[PROVEEDOR 6]])</f>
        <v>0</v>
      </c>
    </row>
    <row r="19" spans="2:12" s="2" customFormat="1" ht="19.5" thickBot="1" x14ac:dyDescent="0.35">
      <c r="B19" s="63"/>
      <c r="C19" s="64"/>
      <c r="D19" s="42"/>
      <c r="E19" s="42"/>
      <c r="F19" s="42"/>
      <c r="G19" s="44"/>
      <c r="H19" s="42"/>
      <c r="I19" s="60"/>
      <c r="J19" s="27">
        <f>MIN(Comparación_precios245[[#This Row],[PROVEEDOR 1]:[PROVEEDOR 6]])</f>
        <v>0</v>
      </c>
      <c r="K19" s="45">
        <f>IFERROR(AVERAGE(Comparación_precios245[[#This Row],[PROVEEDOR 1]:[PROVEEDOR 6]]),0)</f>
        <v>0</v>
      </c>
      <c r="L19" s="46">
        <f>MAX(Comparación_precios245[[#This Row],[PROVEEDOR 1]:[PROVEEDOR 6]])</f>
        <v>0</v>
      </c>
    </row>
    <row r="20" spans="2:12" s="2" customFormat="1" ht="19.5" thickBot="1" x14ac:dyDescent="0.35">
      <c r="B20" s="42"/>
      <c r="C20" s="43"/>
      <c r="D20" s="44"/>
      <c r="E20" s="44"/>
      <c r="F20" s="44"/>
      <c r="G20" s="44"/>
      <c r="H20" s="42"/>
      <c r="I20" s="60"/>
      <c r="J20" s="27">
        <f>MIN(Comparación_precios245[[#This Row],[PROVEEDOR 1]:[PROVEEDOR 6]])</f>
        <v>0</v>
      </c>
      <c r="K20" s="45">
        <f>IFERROR(AVERAGE(Comparación_precios245[[#This Row],[PROVEEDOR 1]:[PROVEEDOR 6]]),0)</f>
        <v>0</v>
      </c>
      <c r="L20" s="46">
        <f>MAX(Comparación_precios245[[#This Row],[PROVEEDOR 1]:[PROVEEDOR 6]])</f>
        <v>0</v>
      </c>
    </row>
    <row r="21" spans="2:12" s="2" customFormat="1" ht="19.5" thickBot="1" x14ac:dyDescent="0.35">
      <c r="B21" s="42"/>
      <c r="C21" s="43"/>
      <c r="D21" s="44"/>
      <c r="E21" s="44"/>
      <c r="F21" s="44"/>
      <c r="G21" s="44"/>
      <c r="H21" s="42"/>
      <c r="I21" s="60"/>
      <c r="J21" s="27">
        <f>MIN(Comparación_precios245[[#This Row],[PROVEEDOR 1]:[PROVEEDOR 6]])</f>
        <v>0</v>
      </c>
      <c r="K21" s="45">
        <f>IFERROR(AVERAGE(Comparación_precios245[[#This Row],[PROVEEDOR 1]:[PROVEEDOR 6]]),0)</f>
        <v>0</v>
      </c>
      <c r="L21" s="46">
        <f>MAX(Comparación_precios245[[#This Row],[PROVEEDOR 1]:[PROVEEDOR 6]])</f>
        <v>0</v>
      </c>
    </row>
    <row r="22" spans="2:12" s="2" customFormat="1" ht="19.5" thickBot="1" x14ac:dyDescent="0.35">
      <c r="B22" s="42"/>
      <c r="C22" s="43"/>
      <c r="D22" s="44"/>
      <c r="E22" s="44"/>
      <c r="F22" s="44"/>
      <c r="G22" s="44"/>
      <c r="H22" s="42"/>
      <c r="I22" s="60"/>
      <c r="J22" s="27">
        <f>MIN(Comparación_precios245[[#This Row],[PROVEEDOR 1]:[PROVEEDOR 6]])</f>
        <v>0</v>
      </c>
      <c r="K22" s="45">
        <f>IFERROR(AVERAGE(Comparación_precios245[[#This Row],[PROVEEDOR 1]:[PROVEEDOR 6]]),0)</f>
        <v>0</v>
      </c>
      <c r="L22" s="46">
        <f>MAX(Comparación_precios245[[#This Row],[PROVEEDOR 1]:[PROVEEDOR 6]])</f>
        <v>0</v>
      </c>
    </row>
    <row r="23" spans="2:12" s="2" customFormat="1" ht="19.5" thickBot="1" x14ac:dyDescent="0.35">
      <c r="B23" s="42"/>
      <c r="C23" s="43"/>
      <c r="D23" s="44"/>
      <c r="E23" s="44"/>
      <c r="F23" s="44"/>
      <c r="G23" s="44"/>
      <c r="H23" s="42"/>
      <c r="I23" s="60"/>
      <c r="J23" s="27">
        <f>MIN(Comparación_precios245[[#This Row],[PROVEEDOR 1]:[PROVEEDOR 6]])</f>
        <v>0</v>
      </c>
      <c r="K23" s="45">
        <f>IFERROR(AVERAGE(Comparación_precios245[[#This Row],[PROVEEDOR 1]:[PROVEEDOR 6]]),0)</f>
        <v>0</v>
      </c>
      <c r="L23" s="46">
        <f>MAX(Comparación_precios245[[#This Row],[PROVEEDOR 1]:[PROVEEDOR 6]])</f>
        <v>0</v>
      </c>
    </row>
    <row r="24" spans="2:12" s="2" customFormat="1" ht="19.5" thickBot="1" x14ac:dyDescent="0.35">
      <c r="B24" s="42"/>
      <c r="C24" s="43"/>
      <c r="D24" s="44"/>
      <c r="E24" s="44"/>
      <c r="F24" s="44"/>
      <c r="G24" s="44"/>
      <c r="H24" s="42"/>
      <c r="I24" s="60"/>
      <c r="J24" s="27">
        <f>MIN(Comparación_precios245[[#This Row],[PROVEEDOR 1]:[PROVEEDOR 6]])</f>
        <v>0</v>
      </c>
      <c r="K24" s="45">
        <f>IFERROR(AVERAGE(Comparación_precios245[[#This Row],[PROVEEDOR 1]:[PROVEEDOR 6]]),0)</f>
        <v>0</v>
      </c>
      <c r="L24" s="46">
        <f>MAX(Comparación_precios245[[#This Row],[PROVEEDOR 1]:[PROVEEDOR 6]])</f>
        <v>0</v>
      </c>
    </row>
    <row r="25" spans="2:12" s="2" customFormat="1" ht="19.5" thickBot="1" x14ac:dyDescent="0.35">
      <c r="B25" s="33"/>
      <c r="C25" s="33"/>
      <c r="D25" s="34">
        <f>SUBTOTAL(109,Comparación_precios245[PROVEEDOR 1])</f>
        <v>5334500</v>
      </c>
      <c r="E25" s="34">
        <f>SUBTOTAL(109,Comparación_precios245[PROVEEDOR 2])</f>
        <v>5869153</v>
      </c>
      <c r="F25" s="34">
        <f>SUBTOTAL(109,Comparación_precios245[PROVEEDOR 3])</f>
        <v>4531882.8</v>
      </c>
      <c r="J25" s="35"/>
      <c r="K25" s="35"/>
      <c r="L25" s="36"/>
    </row>
    <row r="26" spans="2:12" s="2" customFormat="1" x14ac:dyDescent="0.2">
      <c r="B26" s="1"/>
      <c r="C26" s="1"/>
      <c r="D26" s="1"/>
      <c r="E26" s="1"/>
      <c r="F26" s="1"/>
      <c r="G26" s="1"/>
      <c r="H26" s="1"/>
      <c r="I26" s="1"/>
      <c r="J26" s="1"/>
      <c r="K26" s="3"/>
      <c r="L26" s="3"/>
    </row>
    <row r="27" spans="2:12" s="2" customFormat="1" ht="13.5" thickBot="1" x14ac:dyDescent="0.25">
      <c r="B27" s="1"/>
      <c r="C27" s="1"/>
      <c r="D27" s="1"/>
      <c r="E27" s="1"/>
      <c r="F27" s="1"/>
      <c r="G27" s="1"/>
      <c r="H27" s="1"/>
      <c r="I27" s="1"/>
      <c r="J27" s="1"/>
      <c r="K27" s="3"/>
      <c r="L27" s="3"/>
    </row>
    <row r="28" spans="2:12" s="2" customFormat="1" ht="48.6" customHeight="1" x14ac:dyDescent="0.2">
      <c r="B28" s="73" t="s">
        <v>11</v>
      </c>
      <c r="C28" s="74"/>
      <c r="D28" s="21"/>
      <c r="E28" s="21"/>
      <c r="F28" s="21"/>
      <c r="G28" s="21"/>
      <c r="H28" s="21"/>
    </row>
    <row r="29" spans="2:12" s="2" customFormat="1" ht="33.6" customHeight="1" x14ac:dyDescent="0.2">
      <c r="B29" s="71" t="s">
        <v>12</v>
      </c>
      <c r="C29" s="72"/>
      <c r="D29" s="51">
        <v>4</v>
      </c>
      <c r="E29" s="15">
        <v>2</v>
      </c>
      <c r="F29" s="15">
        <v>1</v>
      </c>
      <c r="G29" s="15"/>
      <c r="H29" s="15"/>
      <c r="I29" s="15"/>
    </row>
    <row r="30" spans="2:12" s="2" customFormat="1" ht="25.9" customHeight="1" x14ac:dyDescent="0.2">
      <c r="B30" s="71" t="s">
        <v>13</v>
      </c>
      <c r="C30" s="72"/>
      <c r="D30" s="52">
        <v>40000</v>
      </c>
      <c r="E30" s="22">
        <v>60000</v>
      </c>
      <c r="F30" s="22">
        <v>80000</v>
      </c>
      <c r="G30" s="15"/>
      <c r="H30" s="22"/>
      <c r="I30" s="22"/>
    </row>
    <row r="31" spans="2:12" s="2" customFormat="1" ht="18" customHeight="1" x14ac:dyDescent="0.2">
      <c r="B31" s="71" t="s">
        <v>14</v>
      </c>
      <c r="C31" s="72"/>
      <c r="D31" s="53"/>
      <c r="E31" s="23"/>
      <c r="F31" s="23"/>
      <c r="G31" s="23"/>
      <c r="H31" s="23"/>
      <c r="I31" s="23"/>
    </row>
    <row r="32" spans="2:12" s="2" customFormat="1" ht="18.75" x14ac:dyDescent="0.2">
      <c r="B32" s="71"/>
      <c r="C32" s="72"/>
      <c r="D32" s="54" t="str">
        <f>'[2]Equipo admin'!$I$8</f>
        <v>Contado</v>
      </c>
      <c r="E32" s="24" t="str">
        <f>'[2]Equipo admin'!$I$9</f>
        <v>Contado</v>
      </c>
      <c r="F32" s="24" t="str">
        <f>'[2]Equipo admin'!$I$9</f>
        <v>Contado</v>
      </c>
      <c r="G32" s="24"/>
      <c r="H32" s="24"/>
      <c r="I32" s="24"/>
    </row>
    <row r="33" spans="2:12" s="2" customFormat="1" ht="18.75" x14ac:dyDescent="0.2">
      <c r="B33" s="71"/>
      <c r="C33" s="72"/>
      <c r="D33" s="55"/>
      <c r="E33" s="25"/>
      <c r="F33" s="25"/>
      <c r="G33" s="25"/>
      <c r="H33" s="25"/>
      <c r="I33" s="25"/>
    </row>
    <row r="34" spans="2:12" ht="18.75" x14ac:dyDescent="0.2">
      <c r="B34" s="71"/>
      <c r="C34" s="72"/>
      <c r="D34" s="56"/>
      <c r="E34" s="26"/>
      <c r="F34" s="26"/>
      <c r="G34" s="26"/>
      <c r="H34" s="26"/>
      <c r="I34" s="26"/>
      <c r="J34" s="2"/>
      <c r="K34" s="1"/>
      <c r="L34" s="1"/>
    </row>
    <row r="35" spans="2:12" x14ac:dyDescent="0.2">
      <c r="J35" s="3"/>
      <c r="K35" s="1"/>
      <c r="L35" s="1"/>
    </row>
    <row r="36" spans="2:12" x14ac:dyDescent="0.2">
      <c r="J36" s="3"/>
      <c r="K36" s="1"/>
      <c r="L36" s="1"/>
    </row>
    <row r="37" spans="2:12" ht="18.75" x14ac:dyDescent="0.2">
      <c r="D37" s="37"/>
      <c r="E37" s="37"/>
      <c r="F37" s="38"/>
      <c r="G37" s="39"/>
      <c r="H37" s="40"/>
      <c r="I37" s="37"/>
      <c r="J37" s="3"/>
      <c r="K37" s="1"/>
      <c r="L37" s="1"/>
    </row>
    <row r="38" spans="2:12" ht="18.75" x14ac:dyDescent="0.2">
      <c r="D38" s="37"/>
      <c r="E38" s="37"/>
      <c r="F38" s="38"/>
      <c r="G38" s="41"/>
      <c r="H38" s="40"/>
      <c r="I38" s="37"/>
    </row>
    <row r="39" spans="2:12" ht="18.75" x14ac:dyDescent="0.2">
      <c r="D39" s="37"/>
      <c r="E39" s="37"/>
      <c r="F39" s="38"/>
      <c r="G39" s="41"/>
      <c r="H39" s="40"/>
      <c r="I39" s="37"/>
    </row>
    <row r="40" spans="2:12" ht="18.75" x14ac:dyDescent="0.2">
      <c r="D40" s="37"/>
      <c r="E40" s="37"/>
      <c r="F40" s="38"/>
      <c r="G40" s="41"/>
      <c r="H40" s="40"/>
      <c r="I40" s="37"/>
    </row>
    <row r="41" spans="2:12" ht="18.75" x14ac:dyDescent="0.2">
      <c r="D41" s="37"/>
      <c r="E41" s="37"/>
      <c r="F41" s="38"/>
      <c r="G41" s="41"/>
      <c r="H41" s="40"/>
      <c r="I41" s="37"/>
    </row>
    <row r="42" spans="2:12" ht="18.75" x14ac:dyDescent="0.2">
      <c r="D42" s="37"/>
      <c r="E42" s="37"/>
      <c r="F42" s="38"/>
      <c r="G42" s="41"/>
      <c r="H42" s="40"/>
      <c r="I42" s="37"/>
    </row>
  </sheetData>
  <mergeCells count="5">
    <mergeCell ref="J7:L7"/>
    <mergeCell ref="B28:C28"/>
    <mergeCell ref="B29:C29"/>
    <mergeCell ref="B30:C30"/>
    <mergeCell ref="B31:C34"/>
  </mergeCells>
  <conditionalFormatting sqref="B8:C8 D25:F25">
    <cfRule type="expression" dxfId="19" priority="1">
      <formula>AND(B$25=MIN($D$25:$F$25),B$25&lt;&gt;0)</formula>
    </cfRule>
  </conditionalFormatting>
  <conditionalFormatting sqref="D9 F9 D10:F11 D13:F14 D20:F24">
    <cfRule type="expression" dxfId="18" priority="4">
      <formula>AND(#REF!=MIN($D$25:$F$25),#REF!&lt;&gt;0)</formula>
    </cfRule>
  </conditionalFormatting>
  <conditionalFormatting sqref="D8:F8">
    <cfRule type="expression" dxfId="17" priority="2">
      <formula>AND(#REF!=MIN($D$25:$F$25),#REF!&lt;&gt;0)</formula>
    </cfRule>
  </conditionalFormatting>
  <conditionalFormatting sqref="E9">
    <cfRule type="expression" dxfId="16" priority="6">
      <formula>AND(#REF!=MIN($D$25:$F$25),#REF!&lt;&gt;0)</formula>
    </cfRule>
  </conditionalFormatting>
  <conditionalFormatting sqref="F9">
    <cfRule type="expression" dxfId="15" priority="7">
      <formula>AND(#REF!=MIN($D$25:$F$25),#REF!&lt;&gt;0)</formula>
    </cfRule>
  </conditionalFormatting>
  <conditionalFormatting sqref="G8:I8">
    <cfRule type="expression" dxfId="14" priority="3">
      <formula>AND(D$25=MIN($D$25:$F$25),D$25&lt;&gt;0)</formula>
    </cfRule>
  </conditionalFormatting>
  <conditionalFormatting sqref="G9:I12 H13:I14 G15:I24">
    <cfRule type="expression" dxfId="13" priority="5">
      <formula>AND(D$25=MIN($D$25:$F$25),D$25&lt;&gt;0)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BA531-A13D-42AF-80F0-91B31442FEC4}">
  <dimension ref="B1:N42"/>
  <sheetViews>
    <sheetView showGridLines="0" topLeftCell="A7" zoomScale="90" zoomScaleNormal="90" workbookViewId="0">
      <selection activeCell="B10" sqref="B10"/>
    </sheetView>
  </sheetViews>
  <sheetFormatPr baseColWidth="10" defaultColWidth="9.33203125" defaultRowHeight="12.75" x14ac:dyDescent="0.2"/>
  <cols>
    <col min="1" max="1" width="4" style="1" customWidth="1"/>
    <col min="2" max="2" width="31.33203125" style="1" customWidth="1"/>
    <col min="3" max="3" width="31.5" style="1" customWidth="1"/>
    <col min="4" max="4" width="28.5" style="1" customWidth="1"/>
    <col min="5" max="5" width="27.5" style="1" customWidth="1"/>
    <col min="6" max="6" width="27.83203125" style="1" customWidth="1"/>
    <col min="7" max="8" width="22.33203125" style="1" bestFit="1" customWidth="1"/>
    <col min="9" max="9" width="22.33203125" style="1" customWidth="1"/>
    <col min="10" max="10" width="27.33203125" style="1" customWidth="1"/>
    <col min="11" max="11" width="23.5" style="3" customWidth="1"/>
    <col min="12" max="12" width="24.83203125" style="3" customWidth="1"/>
    <col min="13" max="13" width="20.5" style="1" customWidth="1"/>
    <col min="14" max="14" width="20.6640625" style="1" customWidth="1"/>
    <col min="15" max="16384" width="9.33203125" style="1"/>
  </cols>
  <sheetData>
    <row r="1" spans="2:14" ht="15" customHeight="1" x14ac:dyDescent="0.2"/>
    <row r="2" spans="2:14" customFormat="1" ht="54.95" customHeight="1" x14ac:dyDescent="0.2">
      <c r="B2" s="5"/>
      <c r="C2" s="5"/>
      <c r="D2" s="5"/>
      <c r="E2" s="5"/>
      <c r="F2" s="5"/>
      <c r="G2" s="5"/>
      <c r="H2" s="5"/>
      <c r="I2" s="30"/>
      <c r="J2" s="30"/>
      <c r="K2" s="30"/>
      <c r="L2" s="30"/>
    </row>
    <row r="3" spans="2:14" ht="15" customHeight="1" x14ac:dyDescent="0.2"/>
    <row r="4" spans="2:14" ht="15" customHeight="1" x14ac:dyDescent="0.2"/>
    <row r="5" spans="2:14" ht="28.5" x14ac:dyDescent="0.2">
      <c r="B5" s="16" t="s">
        <v>2</v>
      </c>
      <c r="C5" s="16"/>
    </row>
    <row r="6" spans="2:14" ht="29.25" thickBot="1" x14ac:dyDescent="0.25">
      <c r="B6" s="17" t="s">
        <v>15</v>
      </c>
      <c r="C6" s="17"/>
      <c r="D6" s="16"/>
      <c r="E6" s="16"/>
      <c r="F6" s="16"/>
      <c r="G6" s="16"/>
      <c r="H6" s="16"/>
      <c r="I6" s="16"/>
      <c r="J6" s="4"/>
      <c r="K6" s="4"/>
      <c r="L6" s="4"/>
      <c r="M6" s="4"/>
      <c r="N6" s="4"/>
    </row>
    <row r="7" spans="2:14" ht="24.75" customHeight="1" thickBot="1" x14ac:dyDescent="0.25">
      <c r="J7" s="68" t="s">
        <v>23</v>
      </c>
      <c r="K7" s="69"/>
      <c r="L7" s="70"/>
    </row>
    <row r="8" spans="2:14" s="6" customFormat="1" ht="46.5" customHeight="1" thickBot="1" x14ac:dyDescent="0.3">
      <c r="B8" s="31" t="s">
        <v>3</v>
      </c>
      <c r="C8" s="31" t="s">
        <v>17</v>
      </c>
      <c r="D8" s="31" t="s">
        <v>29</v>
      </c>
      <c r="E8" s="31" t="s">
        <v>30</v>
      </c>
      <c r="F8" s="31" t="s">
        <v>31</v>
      </c>
      <c r="G8" s="31" t="s">
        <v>32</v>
      </c>
      <c r="H8" s="31" t="s">
        <v>33</v>
      </c>
      <c r="I8" s="31" t="s">
        <v>34</v>
      </c>
      <c r="J8" s="11" t="s">
        <v>8</v>
      </c>
      <c r="K8" s="10" t="s">
        <v>9</v>
      </c>
      <c r="L8" s="12" t="s">
        <v>10</v>
      </c>
    </row>
    <row r="9" spans="2:14" s="7" customFormat="1" ht="19.5" thickBot="1" x14ac:dyDescent="0.35">
      <c r="B9" s="9"/>
      <c r="C9" s="32"/>
      <c r="D9" s="9"/>
      <c r="E9" s="9"/>
      <c r="F9" s="9"/>
      <c r="G9" s="9"/>
      <c r="H9" s="9"/>
      <c r="I9" s="9"/>
      <c r="J9" s="13">
        <f>MIN(Comparación_precios2[[#This Row],[PROVEEDOR 1]:[PROVEEDOR 6]])</f>
        <v>0</v>
      </c>
      <c r="K9" s="8">
        <f>IFERROR(AVERAGE(Comparación_precios2[[#This Row],[PROVEEDOR 1]:[PROVEEDOR 6]]),0)</f>
        <v>0</v>
      </c>
      <c r="L9" s="14">
        <f>MAX(Comparación_precios2[[#This Row],[PROVEEDOR 1]:[PROVEEDOR 6]])</f>
        <v>0</v>
      </c>
    </row>
    <row r="10" spans="2:14" s="7" customFormat="1" ht="19.5" thickBot="1" x14ac:dyDescent="0.35">
      <c r="B10" s="44" t="s">
        <v>36</v>
      </c>
      <c r="C10" s="43">
        <v>4</v>
      </c>
      <c r="D10" s="42">
        <f>'[1]Equipo programador'!$H$8</f>
        <v>15030327</v>
      </c>
      <c r="E10" s="42">
        <f>'[1]Equipo programador'!$H$9</f>
        <v>13537560</v>
      </c>
      <c r="F10" s="42">
        <f>'[1]Equipo programador'!$G$10</f>
        <v>11211844</v>
      </c>
      <c r="G10" s="9"/>
      <c r="H10" s="9"/>
      <c r="I10" s="9"/>
      <c r="J10" s="13">
        <f>MIN(Comparación_precios2[[#This Row],[PROVEEDOR 1]:[PROVEEDOR 6]])</f>
        <v>11211844</v>
      </c>
      <c r="K10" s="8">
        <f>IFERROR(AVERAGE(Comparación_precios2[[#This Row],[PROVEEDOR 1]:[PROVEEDOR 6]]),0)</f>
        <v>13259910.333333334</v>
      </c>
      <c r="L10" s="14">
        <f>MAX(Comparación_precios2[[#This Row],[PROVEEDOR 1]:[PROVEEDOR 6]])</f>
        <v>15030327</v>
      </c>
    </row>
    <row r="11" spans="2:14" s="7" customFormat="1" ht="19.5" thickBot="1" x14ac:dyDescent="0.35">
      <c r="B11" s="9" t="s">
        <v>35</v>
      </c>
      <c r="C11" s="32">
        <v>4</v>
      </c>
      <c r="D11" s="9">
        <f>'[1]Licencias Microsoft'!$H$8</f>
        <v>1293600</v>
      </c>
      <c r="E11" s="9">
        <f>'[1]Licencias Microsoft'!$H$9</f>
        <v>1046253.0000000001</v>
      </c>
      <c r="F11" s="61">
        <f>'[1]Licencias Microsoft'!$H$10</f>
        <v>649882.80000000005</v>
      </c>
      <c r="G11" s="9"/>
      <c r="H11" s="9"/>
      <c r="I11" s="9"/>
      <c r="J11" s="13">
        <f>MIN(Comparación_precios2[[#This Row],[PROVEEDOR 1]:[PROVEEDOR 6]])</f>
        <v>649882.80000000005</v>
      </c>
      <c r="K11" s="8">
        <f>IFERROR(AVERAGE(Comparación_precios2[[#This Row],[PROVEEDOR 1]:[PROVEEDOR 6]]),0)</f>
        <v>996578.6</v>
      </c>
      <c r="L11" s="14">
        <f>MAX(Comparación_precios2[[#This Row],[PROVEEDOR 1]:[PROVEEDOR 6]])</f>
        <v>1293600</v>
      </c>
    </row>
    <row r="12" spans="2:14" s="7" customFormat="1" ht="19.5" thickBot="1" x14ac:dyDescent="0.35">
      <c r="B12" s="49" t="s">
        <v>41</v>
      </c>
      <c r="C12" s="50">
        <v>4</v>
      </c>
      <c r="D12" s="49">
        <f>'[1]Licencias de Windows'!$G$8</f>
        <v>650000</v>
      </c>
      <c r="E12" s="49">
        <f>'[1]Licencias de Windows'!$G$9</f>
        <v>720000</v>
      </c>
      <c r="F12" s="49">
        <f>'[1]Licencias de Windows'!$G$10</f>
        <v>783000</v>
      </c>
      <c r="G12" s="9"/>
      <c r="H12" s="9"/>
      <c r="I12" s="9"/>
      <c r="J12" s="13">
        <f>MIN(Comparación_precios2[[#This Row],[PROVEEDOR 1]:[PROVEEDOR 6]])</f>
        <v>650000</v>
      </c>
      <c r="K12" s="8">
        <f>IFERROR(AVERAGE(Comparación_precios2[[#This Row],[PROVEEDOR 1]:[PROVEEDOR 6]]),0)</f>
        <v>717666.66666666663</v>
      </c>
      <c r="L12" s="14">
        <f>MAX(Comparación_precios2[[#This Row],[PROVEEDOR 1]:[PROVEEDOR 6]])</f>
        <v>783000</v>
      </c>
    </row>
    <row r="13" spans="2:14" s="7" customFormat="1" ht="19.5" thickBot="1" x14ac:dyDescent="0.35">
      <c r="B13" s="42" t="s">
        <v>42</v>
      </c>
      <c r="C13" s="43">
        <v>4</v>
      </c>
      <c r="D13" s="44">
        <f>'[1]Visual Studio'!$H$8</f>
        <v>594960</v>
      </c>
      <c r="E13" s="44">
        <f>'[1]Visual Studio'!$H$9</f>
        <v>409110</v>
      </c>
      <c r="F13" s="44">
        <f>'[1]Visual Studio'!$H$10</f>
        <v>328107</v>
      </c>
      <c r="G13" s="42"/>
      <c r="H13" s="9"/>
      <c r="I13" s="9"/>
      <c r="J13" s="13">
        <f>MIN(Comparación_precios2[[#This Row],[PROVEEDOR 1]:[PROVEEDOR 6]])</f>
        <v>328107</v>
      </c>
      <c r="K13" s="8">
        <f>IFERROR(AVERAGE(Comparación_precios2[[#This Row],[PROVEEDOR 1]:[PROVEEDOR 6]]),0)</f>
        <v>444059</v>
      </c>
      <c r="L13" s="14">
        <f>MAX(Comparación_precios2[[#This Row],[PROVEEDOR 1]:[PROVEEDOR 6]])</f>
        <v>594960</v>
      </c>
    </row>
    <row r="14" spans="2:14" s="7" customFormat="1" ht="19.5" thickBot="1" x14ac:dyDescent="0.35">
      <c r="B14" s="42" t="s">
        <v>43</v>
      </c>
      <c r="C14" s="43">
        <v>4</v>
      </c>
      <c r="D14" s="44">
        <f>'[1]Bases de Datos'!$H$8</f>
        <v>4395600</v>
      </c>
      <c r="E14" s="44">
        <f>'[1]Bases de Datos'!$H$9</f>
        <v>16672200</v>
      </c>
      <c r="F14" s="44">
        <f>'[1]Bases de Datos'!$G$10</f>
        <v>1725000</v>
      </c>
      <c r="G14" s="42"/>
      <c r="H14" s="9"/>
      <c r="I14" s="9"/>
      <c r="J14" s="27">
        <f>MIN(Comparación_precios2[[#This Row],[PROVEEDOR 1]:[PROVEEDOR 6]])</f>
        <v>1725000</v>
      </c>
      <c r="K14" s="28">
        <f>IFERROR(AVERAGE(Comparación_precios2[[#This Row],[PROVEEDOR 1]:[PROVEEDOR 6]]),0)</f>
        <v>7597600</v>
      </c>
      <c r="L14" s="29">
        <f>MAX(Comparación_precios2[[#This Row],[PROVEEDOR 1]:[PROVEEDOR 6]])</f>
        <v>16672200</v>
      </c>
    </row>
    <row r="15" spans="2:14" s="2" customFormat="1" ht="19.5" thickBot="1" x14ac:dyDescent="0.35">
      <c r="B15" s="62" t="s">
        <v>44</v>
      </c>
      <c r="C15" s="64">
        <v>1</v>
      </c>
      <c r="D15" s="42">
        <f>'[1]Windows Server'!$H$8</f>
        <v>347500</v>
      </c>
      <c r="E15" s="42">
        <f>'[1]Windows Server'!$H$9</f>
        <v>130500.00000000001</v>
      </c>
      <c r="F15" s="42">
        <f>'[1]Windows Server'!$H$10</f>
        <v>883560</v>
      </c>
      <c r="G15" s="9"/>
      <c r="H15" s="49"/>
      <c r="I15" s="49"/>
      <c r="J15" s="27">
        <f>MIN(Comparación_precios2[[#This Row],[PROVEEDOR 1]:[PROVEEDOR 6]])</f>
        <v>130500.00000000001</v>
      </c>
      <c r="K15" s="45">
        <f>IFERROR(AVERAGE(Comparación_precios2[[#This Row],[PROVEEDOR 1]:[PROVEEDOR 6]]),0)</f>
        <v>453853.33333333331</v>
      </c>
      <c r="L15" s="46">
        <f>MAX(Comparación_precios2[[#This Row],[PROVEEDOR 1]:[PROVEEDOR 6]])</f>
        <v>883560</v>
      </c>
    </row>
    <row r="16" spans="2:14" s="2" customFormat="1" ht="19.5" thickBot="1" x14ac:dyDescent="0.35">
      <c r="B16" s="62"/>
      <c r="C16" s="64"/>
      <c r="D16" s="42"/>
      <c r="E16" s="42"/>
      <c r="F16" s="42"/>
      <c r="G16" s="9"/>
      <c r="H16" s="49"/>
      <c r="I16" s="49"/>
      <c r="J16" s="27">
        <f>MIN(Comparación_precios2[[#This Row],[PROVEEDOR 1]:[PROVEEDOR 6]])</f>
        <v>0</v>
      </c>
      <c r="K16" s="45">
        <f>IFERROR(AVERAGE(Comparación_precios2[[#This Row],[PROVEEDOR 1]:[PROVEEDOR 6]]),0)</f>
        <v>0</v>
      </c>
      <c r="L16" s="46">
        <f>MAX(Comparación_precios2[[#This Row],[PROVEEDOR 1]:[PROVEEDOR 6]])</f>
        <v>0</v>
      </c>
    </row>
    <row r="17" spans="2:12" s="2" customFormat="1" ht="19.5" thickBot="1" x14ac:dyDescent="0.35">
      <c r="B17" s="62"/>
      <c r="C17" s="64"/>
      <c r="D17" s="42"/>
      <c r="E17" s="42"/>
      <c r="F17" s="42"/>
      <c r="G17" s="49"/>
      <c r="H17" s="49"/>
      <c r="I17" s="49"/>
      <c r="J17" s="27">
        <f>MIN(Comparación_precios2[[#This Row],[PROVEEDOR 1]:[PROVEEDOR 6]])</f>
        <v>0</v>
      </c>
      <c r="K17" s="47">
        <f>IFERROR(AVERAGE(Comparación_precios2[[#This Row],[PROVEEDOR 1]:[PROVEEDOR 6]]),0)</f>
        <v>0</v>
      </c>
      <c r="L17" s="48">
        <f>MAX(Comparación_precios2[[#This Row],[PROVEEDOR 1]:[PROVEEDOR 6]])</f>
        <v>0</v>
      </c>
    </row>
    <row r="18" spans="2:12" s="2" customFormat="1" ht="19.5" thickBot="1" x14ac:dyDescent="0.35">
      <c r="B18" s="62"/>
      <c r="C18" s="64"/>
      <c r="D18" s="42"/>
      <c r="E18" s="42"/>
      <c r="F18" s="42"/>
      <c r="G18" s="44"/>
      <c r="H18" s="42"/>
      <c r="I18" s="60"/>
      <c r="J18" s="27">
        <f>MIN(Comparación_precios2[[#This Row],[PROVEEDOR 1]:[PROVEEDOR 6]])</f>
        <v>0</v>
      </c>
      <c r="K18" s="45">
        <f>IFERROR(AVERAGE(Comparación_precios2[[#This Row],[PROVEEDOR 1]:[PROVEEDOR 6]]),0)</f>
        <v>0</v>
      </c>
      <c r="L18" s="46">
        <f>MAX(Comparación_precios2[[#This Row],[PROVEEDOR 1]:[PROVEEDOR 6]])</f>
        <v>0</v>
      </c>
    </row>
    <row r="19" spans="2:12" s="2" customFormat="1" ht="19.5" thickBot="1" x14ac:dyDescent="0.35">
      <c r="B19" s="63"/>
      <c r="C19" s="64"/>
      <c r="D19" s="42"/>
      <c r="E19" s="42"/>
      <c r="F19" s="42"/>
      <c r="G19" s="44"/>
      <c r="H19" s="42"/>
      <c r="I19" s="60"/>
      <c r="J19" s="27">
        <f>MIN(Comparación_precios2[[#This Row],[PROVEEDOR 1]:[PROVEEDOR 6]])</f>
        <v>0</v>
      </c>
      <c r="K19" s="45">
        <f>IFERROR(AVERAGE(Comparación_precios2[[#This Row],[PROVEEDOR 1]:[PROVEEDOR 6]]),0)</f>
        <v>0</v>
      </c>
      <c r="L19" s="46">
        <f>MAX(Comparación_precios2[[#This Row],[PROVEEDOR 1]:[PROVEEDOR 6]])</f>
        <v>0</v>
      </c>
    </row>
    <row r="20" spans="2:12" s="2" customFormat="1" ht="19.5" thickBot="1" x14ac:dyDescent="0.35">
      <c r="B20" s="42"/>
      <c r="C20" s="43"/>
      <c r="D20" s="44"/>
      <c r="E20" s="44"/>
      <c r="F20" s="44"/>
      <c r="G20" s="44"/>
      <c r="H20" s="42"/>
      <c r="I20" s="60"/>
      <c r="J20" s="27">
        <f>MIN(Comparación_precios2[[#This Row],[PROVEEDOR 1]:[PROVEEDOR 6]])</f>
        <v>0</v>
      </c>
      <c r="K20" s="45">
        <f>IFERROR(AVERAGE(Comparación_precios2[[#This Row],[PROVEEDOR 1]:[PROVEEDOR 6]]),0)</f>
        <v>0</v>
      </c>
      <c r="L20" s="46">
        <f>MAX(Comparación_precios2[[#This Row],[PROVEEDOR 1]:[PROVEEDOR 6]])</f>
        <v>0</v>
      </c>
    </row>
    <row r="21" spans="2:12" s="2" customFormat="1" ht="19.5" thickBot="1" x14ac:dyDescent="0.35">
      <c r="B21" s="42"/>
      <c r="C21" s="43"/>
      <c r="D21" s="44"/>
      <c r="E21" s="44"/>
      <c r="F21" s="44"/>
      <c r="G21" s="44"/>
      <c r="H21" s="42"/>
      <c r="I21" s="60"/>
      <c r="J21" s="27">
        <f>MIN(Comparación_precios2[[#This Row],[PROVEEDOR 1]:[PROVEEDOR 6]])</f>
        <v>0</v>
      </c>
      <c r="K21" s="45">
        <f>IFERROR(AVERAGE(Comparación_precios2[[#This Row],[PROVEEDOR 1]:[PROVEEDOR 6]]),0)</f>
        <v>0</v>
      </c>
      <c r="L21" s="46">
        <f>MAX(Comparación_precios2[[#This Row],[PROVEEDOR 1]:[PROVEEDOR 6]])</f>
        <v>0</v>
      </c>
    </row>
    <row r="22" spans="2:12" s="2" customFormat="1" ht="19.5" thickBot="1" x14ac:dyDescent="0.35">
      <c r="B22" s="42"/>
      <c r="C22" s="43"/>
      <c r="D22" s="44"/>
      <c r="E22" s="44"/>
      <c r="F22" s="44"/>
      <c r="G22" s="44"/>
      <c r="H22" s="42"/>
      <c r="I22" s="60"/>
      <c r="J22" s="27">
        <f>MIN(Comparación_precios2[[#This Row],[PROVEEDOR 1]:[PROVEEDOR 6]])</f>
        <v>0</v>
      </c>
      <c r="K22" s="45">
        <f>IFERROR(AVERAGE(Comparación_precios2[[#This Row],[PROVEEDOR 1]:[PROVEEDOR 6]]),0)</f>
        <v>0</v>
      </c>
      <c r="L22" s="46">
        <f>MAX(Comparación_precios2[[#This Row],[PROVEEDOR 1]:[PROVEEDOR 6]])</f>
        <v>0</v>
      </c>
    </row>
    <row r="23" spans="2:12" s="2" customFormat="1" ht="19.5" thickBot="1" x14ac:dyDescent="0.35">
      <c r="B23" s="42"/>
      <c r="C23" s="43"/>
      <c r="D23" s="44"/>
      <c r="E23" s="44"/>
      <c r="F23" s="44"/>
      <c r="G23" s="44"/>
      <c r="H23" s="42"/>
      <c r="I23" s="60"/>
      <c r="J23" s="27">
        <f>MIN(Comparación_precios2[[#This Row],[PROVEEDOR 1]:[PROVEEDOR 6]])</f>
        <v>0</v>
      </c>
      <c r="K23" s="45">
        <f>IFERROR(AVERAGE(Comparación_precios2[[#This Row],[PROVEEDOR 1]:[PROVEEDOR 6]]),0)</f>
        <v>0</v>
      </c>
      <c r="L23" s="46">
        <f>MAX(Comparación_precios2[[#This Row],[PROVEEDOR 1]:[PROVEEDOR 6]])</f>
        <v>0</v>
      </c>
    </row>
    <row r="24" spans="2:12" s="2" customFormat="1" ht="19.5" thickBot="1" x14ac:dyDescent="0.35">
      <c r="B24" s="42"/>
      <c r="C24" s="43"/>
      <c r="D24" s="44"/>
      <c r="E24" s="44"/>
      <c r="F24" s="44"/>
      <c r="G24" s="44"/>
      <c r="H24" s="42"/>
      <c r="I24" s="60"/>
      <c r="J24" s="27">
        <f>MIN(Comparación_precios2[[#This Row],[PROVEEDOR 1]:[PROVEEDOR 6]])</f>
        <v>0</v>
      </c>
      <c r="K24" s="45">
        <f>IFERROR(AVERAGE(Comparación_precios2[[#This Row],[PROVEEDOR 1]:[PROVEEDOR 6]]),0)</f>
        <v>0</v>
      </c>
      <c r="L24" s="46">
        <f>MAX(Comparación_precios2[[#This Row],[PROVEEDOR 1]:[PROVEEDOR 6]])</f>
        <v>0</v>
      </c>
    </row>
    <row r="25" spans="2:12" s="2" customFormat="1" ht="19.5" thickBot="1" x14ac:dyDescent="0.35">
      <c r="B25" s="33"/>
      <c r="C25" s="33"/>
      <c r="D25" s="34">
        <f>SUBTOTAL(109,Comparación_precios2[PROVEEDOR 1])</f>
        <v>22311987</v>
      </c>
      <c r="E25" s="34">
        <f>SUBTOTAL(109,Comparación_precios2[PROVEEDOR 2])</f>
        <v>32515623</v>
      </c>
      <c r="F25" s="34">
        <f>SUBTOTAL(109,Comparación_precios2[PROVEEDOR 3])</f>
        <v>15581393.800000001</v>
      </c>
      <c r="J25" s="35"/>
      <c r="K25" s="35"/>
      <c r="L25" s="36"/>
    </row>
    <row r="26" spans="2:12" s="2" customFormat="1" x14ac:dyDescent="0.2">
      <c r="B26" s="1"/>
      <c r="C26" s="1"/>
      <c r="D26" s="1"/>
      <c r="E26" s="1"/>
      <c r="F26" s="1"/>
      <c r="G26" s="1"/>
      <c r="H26" s="1"/>
      <c r="I26" s="1"/>
      <c r="J26" s="1"/>
      <c r="K26" s="3"/>
      <c r="L26" s="3"/>
    </row>
    <row r="27" spans="2:12" s="2" customFormat="1" ht="13.5" thickBot="1" x14ac:dyDescent="0.25">
      <c r="B27" s="1"/>
      <c r="C27" s="1"/>
      <c r="D27" s="1"/>
      <c r="E27" s="1"/>
      <c r="F27" s="1"/>
      <c r="G27" s="1"/>
      <c r="H27" s="1"/>
      <c r="I27" s="1"/>
      <c r="J27" s="1"/>
      <c r="K27" s="3"/>
      <c r="L27" s="3"/>
    </row>
    <row r="28" spans="2:12" s="2" customFormat="1" ht="48.6" customHeight="1" x14ac:dyDescent="0.2">
      <c r="B28" s="73" t="s">
        <v>11</v>
      </c>
      <c r="C28" s="74"/>
      <c r="D28" s="21"/>
      <c r="E28" s="21"/>
      <c r="F28" s="21"/>
      <c r="G28" s="21"/>
      <c r="H28" s="21"/>
    </row>
    <row r="29" spans="2:12" s="2" customFormat="1" ht="33.6" customHeight="1" x14ac:dyDescent="0.2">
      <c r="B29" s="71" t="s">
        <v>12</v>
      </c>
      <c r="C29" s="72"/>
      <c r="D29" s="51">
        <v>1</v>
      </c>
      <c r="E29" s="15">
        <v>3</v>
      </c>
      <c r="F29" s="15">
        <v>5</v>
      </c>
      <c r="G29" s="15"/>
      <c r="H29" s="15"/>
      <c r="I29" s="15"/>
    </row>
    <row r="30" spans="2:12" s="2" customFormat="1" ht="25.9" customHeight="1" x14ac:dyDescent="0.2">
      <c r="B30" s="71" t="s">
        <v>13</v>
      </c>
      <c r="C30" s="72"/>
      <c r="D30" s="52">
        <v>50000</v>
      </c>
      <c r="E30" s="22">
        <v>24000</v>
      </c>
      <c r="F30" s="22">
        <v>15000</v>
      </c>
      <c r="G30" s="15"/>
      <c r="H30" s="22"/>
      <c r="I30" s="22"/>
    </row>
    <row r="31" spans="2:12" s="2" customFormat="1" ht="18" customHeight="1" x14ac:dyDescent="0.2">
      <c r="B31" s="71" t="s">
        <v>14</v>
      </c>
      <c r="C31" s="72"/>
      <c r="D31" s="53"/>
      <c r="E31" s="23"/>
      <c r="F31" s="23"/>
      <c r="G31" s="23"/>
      <c r="H31" s="23"/>
      <c r="I31" s="23"/>
    </row>
    <row r="32" spans="2:12" s="2" customFormat="1" ht="18.75" x14ac:dyDescent="0.2">
      <c r="B32" s="71"/>
      <c r="C32" s="72"/>
      <c r="D32" s="54" t="str">
        <f>'[2]Equipo admin'!$I$8</f>
        <v>Contado</v>
      </c>
      <c r="E32" s="24" t="str">
        <f>'[2]Equipo admin'!$I$9</f>
        <v>Contado</v>
      </c>
      <c r="F32" s="24" t="str">
        <f>'[2]Equipo admin'!$I$9</f>
        <v>Contado</v>
      </c>
      <c r="G32" s="24"/>
      <c r="H32" s="24"/>
      <c r="I32" s="24"/>
    </row>
    <row r="33" spans="2:12" s="2" customFormat="1" ht="18.75" x14ac:dyDescent="0.2">
      <c r="B33" s="71"/>
      <c r="C33" s="72"/>
      <c r="D33" s="55"/>
      <c r="E33" s="25"/>
      <c r="F33" s="25"/>
      <c r="G33" s="25"/>
      <c r="H33" s="25"/>
      <c r="I33" s="25"/>
    </row>
    <row r="34" spans="2:12" ht="18.75" x14ac:dyDescent="0.2">
      <c r="B34" s="71"/>
      <c r="C34" s="72"/>
      <c r="D34" s="56"/>
      <c r="E34" s="26"/>
      <c r="F34" s="26"/>
      <c r="G34" s="26"/>
      <c r="H34" s="26"/>
      <c r="I34" s="26"/>
      <c r="J34" s="2"/>
      <c r="K34" s="1"/>
      <c r="L34" s="1"/>
    </row>
    <row r="35" spans="2:12" x14ac:dyDescent="0.2">
      <c r="J35" s="3"/>
      <c r="K35" s="1"/>
      <c r="L35" s="1"/>
    </row>
    <row r="36" spans="2:12" x14ac:dyDescent="0.2">
      <c r="J36" s="3"/>
      <c r="K36" s="1"/>
      <c r="L36" s="1"/>
    </row>
    <row r="37" spans="2:12" ht="18.75" x14ac:dyDescent="0.2">
      <c r="D37" s="37"/>
      <c r="E37" s="37"/>
      <c r="F37" s="38"/>
      <c r="G37" s="39"/>
      <c r="H37" s="40"/>
      <c r="I37" s="37"/>
      <c r="J37" s="3"/>
      <c r="K37" s="1"/>
      <c r="L37" s="1"/>
    </row>
    <row r="38" spans="2:12" ht="18.75" x14ac:dyDescent="0.2">
      <c r="D38" s="37"/>
      <c r="E38" s="37"/>
      <c r="F38" s="38"/>
      <c r="G38" s="41"/>
      <c r="H38" s="40"/>
      <c r="I38" s="37"/>
    </row>
    <row r="39" spans="2:12" ht="18.75" x14ac:dyDescent="0.2">
      <c r="D39" s="37"/>
      <c r="E39" s="37"/>
      <c r="F39" s="38"/>
      <c r="G39" s="41"/>
      <c r="H39" s="40"/>
      <c r="I39" s="37"/>
    </row>
    <row r="40" spans="2:12" ht="18.75" x14ac:dyDescent="0.2">
      <c r="D40" s="37"/>
      <c r="E40" s="37"/>
      <c r="F40" s="38"/>
      <c r="G40" s="41"/>
      <c r="H40" s="40"/>
      <c r="I40" s="37"/>
    </row>
    <row r="41" spans="2:12" ht="18.75" x14ac:dyDescent="0.2">
      <c r="D41" s="37"/>
      <c r="E41" s="37"/>
      <c r="F41" s="38"/>
      <c r="G41" s="41"/>
      <c r="H41" s="40"/>
      <c r="I41" s="37"/>
    </row>
    <row r="42" spans="2:12" ht="18.75" x14ac:dyDescent="0.2">
      <c r="D42" s="37"/>
      <c r="E42" s="37"/>
      <c r="F42" s="38"/>
      <c r="G42" s="41"/>
      <c r="H42" s="40"/>
      <c r="I42" s="37"/>
    </row>
  </sheetData>
  <mergeCells count="5">
    <mergeCell ref="J7:L7"/>
    <mergeCell ref="B28:C28"/>
    <mergeCell ref="B29:C29"/>
    <mergeCell ref="B30:C30"/>
    <mergeCell ref="B31:C34"/>
  </mergeCells>
  <conditionalFormatting sqref="B8:C8 D25:F25">
    <cfRule type="expression" dxfId="12" priority="1">
      <formula>AND(B$25=MIN($D$25:$F$25),B$25&lt;&gt;0)</formula>
    </cfRule>
  </conditionalFormatting>
  <conditionalFormatting sqref="D9 F9 D11:F14 D20:F24">
    <cfRule type="expression" dxfId="11" priority="4">
      <formula>AND(#REF!=MIN($D$25:$F$25),#REF!&lt;&gt;0)</formula>
    </cfRule>
  </conditionalFormatting>
  <conditionalFormatting sqref="D8:F8">
    <cfRule type="expression" dxfId="10" priority="2">
      <formula>AND(#REF!=MIN($D$25:$F$25),#REF!&lt;&gt;0)</formula>
    </cfRule>
  </conditionalFormatting>
  <conditionalFormatting sqref="E9">
    <cfRule type="expression" dxfId="9" priority="6">
      <formula>AND(#REF!=MIN($D$25:$F$25),#REF!&lt;&gt;0)</formula>
    </cfRule>
  </conditionalFormatting>
  <conditionalFormatting sqref="F9">
    <cfRule type="expression" dxfId="8" priority="7">
      <formula>AND(#REF!=MIN($D$25:$F$25),#REF!&lt;&gt;0)</formula>
    </cfRule>
  </conditionalFormatting>
  <conditionalFormatting sqref="G8:I8">
    <cfRule type="expression" dxfId="7" priority="3">
      <formula>AND(D$25=MIN($D$25:$F$25),D$25&lt;&gt;0)</formula>
    </cfRule>
  </conditionalFormatting>
  <conditionalFormatting sqref="G9:I12 H13:I14 G15:I24">
    <cfRule type="expression" dxfId="6" priority="5">
      <formula>AND(D$25=MIN($D$25:$F$25),D$25&lt;&gt;0)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90068-C8B8-48F5-B812-798FD7BD7EF9}">
  <dimension ref="B1:N42"/>
  <sheetViews>
    <sheetView showGridLines="0" topLeftCell="A6" zoomScale="90" zoomScaleNormal="90" workbookViewId="0">
      <selection activeCell="B9" sqref="B9:G11"/>
    </sheetView>
  </sheetViews>
  <sheetFormatPr baseColWidth="10" defaultColWidth="9.33203125" defaultRowHeight="12.75" x14ac:dyDescent="0.2"/>
  <cols>
    <col min="1" max="1" width="4" style="1" customWidth="1"/>
    <col min="2" max="2" width="31.33203125" style="1" customWidth="1"/>
    <col min="3" max="3" width="31.5" style="1" customWidth="1"/>
    <col min="4" max="4" width="28.5" style="1" customWidth="1"/>
    <col min="5" max="5" width="27.5" style="1" customWidth="1"/>
    <col min="6" max="6" width="27.83203125" style="1" customWidth="1"/>
    <col min="7" max="8" width="22.33203125" style="1" bestFit="1" customWidth="1"/>
    <col min="9" max="9" width="22.33203125" style="1" customWidth="1"/>
    <col min="10" max="10" width="27.33203125" style="1" customWidth="1"/>
    <col min="11" max="11" width="23.5" style="3" customWidth="1"/>
    <col min="12" max="12" width="24.83203125" style="3" customWidth="1"/>
    <col min="13" max="13" width="20.5" style="1" customWidth="1"/>
    <col min="14" max="14" width="20.6640625" style="1" customWidth="1"/>
    <col min="15" max="16384" width="9.33203125" style="1"/>
  </cols>
  <sheetData>
    <row r="1" spans="2:14" ht="15" customHeight="1" x14ac:dyDescent="0.2"/>
    <row r="2" spans="2:14" customFormat="1" ht="54.95" customHeight="1" x14ac:dyDescent="0.2">
      <c r="B2" s="5"/>
      <c r="C2" s="5"/>
      <c r="D2" s="5"/>
      <c r="E2" s="5"/>
      <c r="F2" s="5"/>
      <c r="G2" s="5"/>
      <c r="H2" s="5"/>
      <c r="I2" s="30"/>
      <c r="J2" s="30"/>
      <c r="K2" s="30"/>
      <c r="L2" s="30"/>
    </row>
    <row r="3" spans="2:14" ht="15" customHeight="1" x14ac:dyDescent="0.2"/>
    <row r="4" spans="2:14" ht="15" customHeight="1" x14ac:dyDescent="0.2"/>
    <row r="5" spans="2:14" ht="28.5" x14ac:dyDescent="0.2">
      <c r="B5" s="16" t="s">
        <v>2</v>
      </c>
      <c r="C5" s="16"/>
    </row>
    <row r="6" spans="2:14" ht="29.25" thickBot="1" x14ac:dyDescent="0.25">
      <c r="B6" s="17" t="s">
        <v>15</v>
      </c>
      <c r="C6" s="17"/>
      <c r="D6" s="16"/>
      <c r="E6" s="16"/>
      <c r="F6" s="16"/>
      <c r="G6" s="16"/>
      <c r="H6" s="16"/>
      <c r="I6" s="16"/>
      <c r="J6" s="4"/>
      <c r="K6" s="4"/>
      <c r="L6" s="4"/>
      <c r="M6" s="4"/>
      <c r="N6" s="4"/>
    </row>
    <row r="7" spans="2:14" ht="24.75" customHeight="1" thickBot="1" x14ac:dyDescent="0.25">
      <c r="J7" s="68" t="s">
        <v>23</v>
      </c>
      <c r="K7" s="69"/>
      <c r="L7" s="70"/>
    </row>
    <row r="8" spans="2:14" s="6" customFormat="1" ht="46.5" customHeight="1" thickBot="1" x14ac:dyDescent="0.3">
      <c r="B8" s="31" t="s">
        <v>3</v>
      </c>
      <c r="C8" s="31" t="s">
        <v>17</v>
      </c>
      <c r="D8" s="31" t="s">
        <v>29</v>
      </c>
      <c r="E8" s="31" t="s">
        <v>30</v>
      </c>
      <c r="F8" s="31" t="s">
        <v>31</v>
      </c>
      <c r="G8" s="31" t="s">
        <v>32</v>
      </c>
      <c r="H8" s="31" t="s">
        <v>33</v>
      </c>
      <c r="I8" s="31" t="s">
        <v>34</v>
      </c>
      <c r="J8" s="11" t="s">
        <v>8</v>
      </c>
      <c r="K8" s="10" t="s">
        <v>9</v>
      </c>
      <c r="L8" s="12" t="s">
        <v>10</v>
      </c>
    </row>
    <row r="9" spans="2:14" s="7" customFormat="1" ht="19.5" thickBot="1" x14ac:dyDescent="0.35">
      <c r="B9" s="44" t="s">
        <v>45</v>
      </c>
      <c r="C9" s="43">
        <v>2</v>
      </c>
      <c r="D9" s="42">
        <f>'[1]Equipo empleados'!$H$8</f>
        <v>2780000</v>
      </c>
      <c r="E9" s="42">
        <f>'[1]Equipo empleados'!$H$10</f>
        <v>1969000.0000000002</v>
      </c>
      <c r="F9" s="42">
        <f>'[1]Equipo empleados'!$H$11</f>
        <v>2699000</v>
      </c>
      <c r="G9" s="9"/>
      <c r="H9" s="9"/>
      <c r="I9" s="9"/>
      <c r="J9" s="13">
        <f>MIN(Comparación_precios24[[#This Row],[PROVEEDOR 1]:[PROVEEDOR 6]])</f>
        <v>1969000.0000000002</v>
      </c>
      <c r="K9" s="8">
        <f>IFERROR(AVERAGE(Comparación_precios24[[#This Row],[PROVEEDOR 1]:[PROVEEDOR 6]]),0)</f>
        <v>2482666.6666666665</v>
      </c>
      <c r="L9" s="14">
        <f>MAX(Comparación_precios24[[#This Row],[PROVEEDOR 1]:[PROVEEDOR 6]])</f>
        <v>2780000</v>
      </c>
    </row>
    <row r="10" spans="2:14" s="7" customFormat="1" ht="19.5" thickBot="1" x14ac:dyDescent="0.35">
      <c r="B10" s="63" t="s">
        <v>35</v>
      </c>
      <c r="C10" s="64">
        <v>2</v>
      </c>
      <c r="D10" s="42">
        <f>'[1]Licencias Microsoft'!$H$8</f>
        <v>1293600</v>
      </c>
      <c r="E10" s="42">
        <f>'[1]Licencias Microsoft'!$H$9</f>
        <v>1046253.0000000001</v>
      </c>
      <c r="F10" s="67">
        <f>'[1]Licencias Microsoft'!$H$10</f>
        <v>649882.80000000005</v>
      </c>
      <c r="G10" s="42"/>
      <c r="H10" s="9"/>
      <c r="I10" s="9"/>
      <c r="J10" s="13">
        <f>MIN(Comparación_precios24[[#This Row],[PROVEEDOR 1]:[PROVEEDOR 6]])</f>
        <v>649882.80000000005</v>
      </c>
      <c r="K10" s="8">
        <f>IFERROR(AVERAGE(Comparación_precios24[[#This Row],[PROVEEDOR 1]:[PROVEEDOR 6]]),0)</f>
        <v>996578.6</v>
      </c>
      <c r="L10" s="14">
        <f>MAX(Comparación_precios24[[#This Row],[PROVEEDOR 1]:[PROVEEDOR 6]])</f>
        <v>1293600</v>
      </c>
    </row>
    <row r="11" spans="2:14" s="7" customFormat="1" ht="19.5" thickBot="1" x14ac:dyDescent="0.35">
      <c r="B11" s="65" t="s">
        <v>41</v>
      </c>
      <c r="C11" s="64">
        <v>2</v>
      </c>
      <c r="D11" s="42">
        <f>'[1]Licencias de Windows'!$G$8</f>
        <v>650000</v>
      </c>
      <c r="E11" s="42">
        <f>'[1]Licencias de Windows'!$G$9</f>
        <v>720000</v>
      </c>
      <c r="F11" s="42">
        <f>'[1]Licencias de Windows'!$G$10</f>
        <v>783000</v>
      </c>
      <c r="G11" s="42"/>
      <c r="H11" s="9"/>
      <c r="I11" s="9"/>
      <c r="J11" s="13">
        <f>MIN(Comparación_precios24[[#This Row],[PROVEEDOR 1]:[PROVEEDOR 6]])</f>
        <v>650000</v>
      </c>
      <c r="K11" s="8">
        <f>IFERROR(AVERAGE(Comparación_precios24[[#This Row],[PROVEEDOR 1]:[PROVEEDOR 6]]),0)</f>
        <v>717666.66666666663</v>
      </c>
      <c r="L11" s="14">
        <f>MAX(Comparación_precios24[[#This Row],[PROVEEDOR 1]:[PROVEEDOR 6]])</f>
        <v>783000</v>
      </c>
    </row>
    <row r="12" spans="2:14" s="7" customFormat="1" ht="19.5" thickBot="1" x14ac:dyDescent="0.35">
      <c r="B12" s="63"/>
      <c r="C12" s="66"/>
      <c r="D12" s="42"/>
      <c r="E12" s="42"/>
      <c r="F12" s="42"/>
      <c r="G12" s="42"/>
      <c r="H12" s="9"/>
      <c r="I12" s="9"/>
      <c r="J12" s="13">
        <f>MIN(Comparación_precios24[[#This Row],[PROVEEDOR 1]:[PROVEEDOR 6]])</f>
        <v>0</v>
      </c>
      <c r="K12" s="8">
        <f>IFERROR(AVERAGE(Comparación_precios24[[#This Row],[PROVEEDOR 1]:[PROVEEDOR 6]]),0)</f>
        <v>0</v>
      </c>
      <c r="L12" s="14">
        <f>MAX(Comparación_precios24[[#This Row],[PROVEEDOR 1]:[PROVEEDOR 6]])</f>
        <v>0</v>
      </c>
    </row>
    <row r="13" spans="2:14" s="7" customFormat="1" ht="19.5" thickBot="1" x14ac:dyDescent="0.35">
      <c r="B13" s="42"/>
      <c r="C13" s="43"/>
      <c r="D13" s="44"/>
      <c r="E13" s="44"/>
      <c r="F13" s="44"/>
      <c r="G13" s="42"/>
      <c r="H13" s="9"/>
      <c r="I13" s="9"/>
      <c r="J13" s="13">
        <f>MIN(Comparación_precios24[[#This Row],[PROVEEDOR 1]:[PROVEEDOR 6]])</f>
        <v>0</v>
      </c>
      <c r="K13" s="8">
        <f>IFERROR(AVERAGE(Comparación_precios24[[#This Row],[PROVEEDOR 1]:[PROVEEDOR 6]]),0)</f>
        <v>0</v>
      </c>
      <c r="L13" s="14">
        <f>MAX(Comparación_precios24[[#This Row],[PROVEEDOR 1]:[PROVEEDOR 6]])</f>
        <v>0</v>
      </c>
    </row>
    <row r="14" spans="2:14" s="7" customFormat="1" ht="19.5" thickBot="1" x14ac:dyDescent="0.35">
      <c r="B14" s="42"/>
      <c r="C14" s="43"/>
      <c r="D14" s="44"/>
      <c r="E14" s="44"/>
      <c r="F14" s="44"/>
      <c r="G14" s="42"/>
      <c r="H14" s="9"/>
      <c r="I14" s="9"/>
      <c r="J14" s="27">
        <f>MIN(Comparación_precios24[[#This Row],[PROVEEDOR 1]:[PROVEEDOR 6]])</f>
        <v>0</v>
      </c>
      <c r="K14" s="28">
        <f>IFERROR(AVERAGE(Comparación_precios24[[#This Row],[PROVEEDOR 1]:[PROVEEDOR 6]]),0)</f>
        <v>0</v>
      </c>
      <c r="L14" s="29">
        <f>MAX(Comparación_precios24[[#This Row],[PROVEEDOR 1]:[PROVEEDOR 6]])</f>
        <v>0</v>
      </c>
    </row>
    <row r="15" spans="2:14" s="2" customFormat="1" ht="19.5" thickBot="1" x14ac:dyDescent="0.35">
      <c r="B15" s="62"/>
      <c r="C15" s="64"/>
      <c r="D15" s="42"/>
      <c r="E15" s="42"/>
      <c r="F15" s="42"/>
      <c r="G15" s="9"/>
      <c r="H15" s="49"/>
      <c r="I15" s="49"/>
      <c r="J15" s="27">
        <f>MIN(Comparación_precios24[[#This Row],[PROVEEDOR 1]:[PROVEEDOR 6]])</f>
        <v>0</v>
      </c>
      <c r="K15" s="45">
        <f>IFERROR(AVERAGE(Comparación_precios24[[#This Row],[PROVEEDOR 1]:[PROVEEDOR 6]]),0)</f>
        <v>0</v>
      </c>
      <c r="L15" s="46">
        <f>MAX(Comparación_precios24[[#This Row],[PROVEEDOR 1]:[PROVEEDOR 6]])</f>
        <v>0</v>
      </c>
    </row>
    <row r="16" spans="2:14" s="2" customFormat="1" ht="19.5" thickBot="1" x14ac:dyDescent="0.35">
      <c r="B16" s="62"/>
      <c r="C16" s="64"/>
      <c r="D16" s="42"/>
      <c r="E16" s="42"/>
      <c r="F16" s="42"/>
      <c r="G16" s="9"/>
      <c r="H16" s="49"/>
      <c r="I16" s="49"/>
      <c r="J16" s="27">
        <f>MIN(Comparación_precios24[[#This Row],[PROVEEDOR 1]:[PROVEEDOR 6]])</f>
        <v>0</v>
      </c>
      <c r="K16" s="45">
        <f>IFERROR(AVERAGE(Comparación_precios24[[#This Row],[PROVEEDOR 1]:[PROVEEDOR 6]]),0)</f>
        <v>0</v>
      </c>
      <c r="L16" s="46">
        <f>MAX(Comparación_precios24[[#This Row],[PROVEEDOR 1]:[PROVEEDOR 6]])</f>
        <v>0</v>
      </c>
    </row>
    <row r="17" spans="2:12" s="2" customFormat="1" ht="19.5" thickBot="1" x14ac:dyDescent="0.35">
      <c r="B17" s="62"/>
      <c r="C17" s="64"/>
      <c r="D17" s="42"/>
      <c r="E17" s="42"/>
      <c r="F17" s="42"/>
      <c r="G17" s="49"/>
      <c r="H17" s="49"/>
      <c r="I17" s="49"/>
      <c r="J17" s="27">
        <f>MIN(Comparación_precios24[[#This Row],[PROVEEDOR 1]:[PROVEEDOR 6]])</f>
        <v>0</v>
      </c>
      <c r="K17" s="47">
        <f>IFERROR(AVERAGE(Comparación_precios24[[#This Row],[PROVEEDOR 1]:[PROVEEDOR 6]]),0)</f>
        <v>0</v>
      </c>
      <c r="L17" s="48">
        <f>MAX(Comparación_precios24[[#This Row],[PROVEEDOR 1]:[PROVEEDOR 6]])</f>
        <v>0</v>
      </c>
    </row>
    <row r="18" spans="2:12" s="2" customFormat="1" ht="19.5" thickBot="1" x14ac:dyDescent="0.35">
      <c r="B18" s="62"/>
      <c r="C18" s="64"/>
      <c r="D18" s="42"/>
      <c r="E18" s="42"/>
      <c r="F18" s="42"/>
      <c r="G18" s="44"/>
      <c r="H18" s="42"/>
      <c r="I18" s="60"/>
      <c r="J18" s="27">
        <f>MIN(Comparación_precios24[[#This Row],[PROVEEDOR 1]:[PROVEEDOR 6]])</f>
        <v>0</v>
      </c>
      <c r="K18" s="45">
        <f>IFERROR(AVERAGE(Comparación_precios24[[#This Row],[PROVEEDOR 1]:[PROVEEDOR 6]]),0)</f>
        <v>0</v>
      </c>
      <c r="L18" s="46">
        <f>MAX(Comparación_precios24[[#This Row],[PROVEEDOR 1]:[PROVEEDOR 6]])</f>
        <v>0</v>
      </c>
    </row>
    <row r="19" spans="2:12" s="2" customFormat="1" ht="19.5" thickBot="1" x14ac:dyDescent="0.35">
      <c r="B19" s="63"/>
      <c r="C19" s="64"/>
      <c r="D19" s="42"/>
      <c r="E19" s="42"/>
      <c r="F19" s="42"/>
      <c r="G19" s="44"/>
      <c r="H19" s="42"/>
      <c r="I19" s="60"/>
      <c r="J19" s="27">
        <f>MIN(Comparación_precios24[[#This Row],[PROVEEDOR 1]:[PROVEEDOR 6]])</f>
        <v>0</v>
      </c>
      <c r="K19" s="45">
        <f>IFERROR(AVERAGE(Comparación_precios24[[#This Row],[PROVEEDOR 1]:[PROVEEDOR 6]]),0)</f>
        <v>0</v>
      </c>
      <c r="L19" s="46">
        <f>MAX(Comparación_precios24[[#This Row],[PROVEEDOR 1]:[PROVEEDOR 6]])</f>
        <v>0</v>
      </c>
    </row>
    <row r="20" spans="2:12" s="2" customFormat="1" ht="19.5" thickBot="1" x14ac:dyDescent="0.35">
      <c r="B20" s="42"/>
      <c r="C20" s="43"/>
      <c r="D20" s="44"/>
      <c r="E20" s="44"/>
      <c r="F20" s="44"/>
      <c r="G20" s="44"/>
      <c r="H20" s="42"/>
      <c r="I20" s="60"/>
      <c r="J20" s="27">
        <f>MIN(Comparación_precios24[[#This Row],[PROVEEDOR 1]:[PROVEEDOR 6]])</f>
        <v>0</v>
      </c>
      <c r="K20" s="45">
        <f>IFERROR(AVERAGE(Comparación_precios24[[#This Row],[PROVEEDOR 1]:[PROVEEDOR 6]]),0)</f>
        <v>0</v>
      </c>
      <c r="L20" s="46">
        <f>MAX(Comparación_precios24[[#This Row],[PROVEEDOR 1]:[PROVEEDOR 6]])</f>
        <v>0</v>
      </c>
    </row>
    <row r="21" spans="2:12" s="2" customFormat="1" ht="19.5" thickBot="1" x14ac:dyDescent="0.35">
      <c r="B21" s="42"/>
      <c r="C21" s="43"/>
      <c r="D21" s="44"/>
      <c r="E21" s="44"/>
      <c r="F21" s="44"/>
      <c r="G21" s="44"/>
      <c r="H21" s="42"/>
      <c r="I21" s="60"/>
      <c r="J21" s="27">
        <f>MIN(Comparación_precios24[[#This Row],[PROVEEDOR 1]:[PROVEEDOR 6]])</f>
        <v>0</v>
      </c>
      <c r="K21" s="45">
        <f>IFERROR(AVERAGE(Comparación_precios24[[#This Row],[PROVEEDOR 1]:[PROVEEDOR 6]]),0)</f>
        <v>0</v>
      </c>
      <c r="L21" s="46">
        <f>MAX(Comparación_precios24[[#This Row],[PROVEEDOR 1]:[PROVEEDOR 6]])</f>
        <v>0</v>
      </c>
    </row>
    <row r="22" spans="2:12" s="2" customFormat="1" ht="19.5" thickBot="1" x14ac:dyDescent="0.35">
      <c r="B22" s="42"/>
      <c r="C22" s="43"/>
      <c r="D22" s="44"/>
      <c r="E22" s="44"/>
      <c r="F22" s="44"/>
      <c r="G22" s="44"/>
      <c r="H22" s="42"/>
      <c r="I22" s="60"/>
      <c r="J22" s="27">
        <f>MIN(Comparación_precios24[[#This Row],[PROVEEDOR 1]:[PROVEEDOR 6]])</f>
        <v>0</v>
      </c>
      <c r="K22" s="45">
        <f>IFERROR(AVERAGE(Comparación_precios24[[#This Row],[PROVEEDOR 1]:[PROVEEDOR 6]]),0)</f>
        <v>0</v>
      </c>
      <c r="L22" s="46">
        <f>MAX(Comparación_precios24[[#This Row],[PROVEEDOR 1]:[PROVEEDOR 6]])</f>
        <v>0</v>
      </c>
    </row>
    <row r="23" spans="2:12" s="2" customFormat="1" ht="19.5" thickBot="1" x14ac:dyDescent="0.35">
      <c r="B23" s="42"/>
      <c r="C23" s="43"/>
      <c r="D23" s="44"/>
      <c r="E23" s="44"/>
      <c r="F23" s="44"/>
      <c r="G23" s="44"/>
      <c r="H23" s="42"/>
      <c r="I23" s="60"/>
      <c r="J23" s="27">
        <f>MIN(Comparación_precios24[[#This Row],[PROVEEDOR 1]:[PROVEEDOR 6]])</f>
        <v>0</v>
      </c>
      <c r="K23" s="45">
        <f>IFERROR(AVERAGE(Comparación_precios24[[#This Row],[PROVEEDOR 1]:[PROVEEDOR 6]]),0)</f>
        <v>0</v>
      </c>
      <c r="L23" s="46">
        <f>MAX(Comparación_precios24[[#This Row],[PROVEEDOR 1]:[PROVEEDOR 6]])</f>
        <v>0</v>
      </c>
    </row>
    <row r="24" spans="2:12" s="2" customFormat="1" ht="19.5" thickBot="1" x14ac:dyDescent="0.35">
      <c r="B24" s="42"/>
      <c r="C24" s="43"/>
      <c r="D24" s="44"/>
      <c r="E24" s="44"/>
      <c r="F24" s="44"/>
      <c r="G24" s="44"/>
      <c r="H24" s="42"/>
      <c r="I24" s="60"/>
      <c r="J24" s="27">
        <f>MIN(Comparación_precios24[[#This Row],[PROVEEDOR 1]:[PROVEEDOR 6]])</f>
        <v>0</v>
      </c>
      <c r="K24" s="45">
        <f>IFERROR(AVERAGE(Comparación_precios24[[#This Row],[PROVEEDOR 1]:[PROVEEDOR 6]]),0)</f>
        <v>0</v>
      </c>
      <c r="L24" s="46">
        <f>MAX(Comparación_precios24[[#This Row],[PROVEEDOR 1]:[PROVEEDOR 6]])</f>
        <v>0</v>
      </c>
    </row>
    <row r="25" spans="2:12" s="2" customFormat="1" ht="19.5" thickBot="1" x14ac:dyDescent="0.35">
      <c r="B25" s="33"/>
      <c r="C25" s="33"/>
      <c r="D25" s="34">
        <f>SUBTOTAL(109,Comparación_precios24[PROVEEDOR 1])</f>
        <v>4723600</v>
      </c>
      <c r="E25" s="34">
        <f>SUBTOTAL(109,Comparación_precios24[PROVEEDOR 2])</f>
        <v>3735253.0000000005</v>
      </c>
      <c r="F25" s="34">
        <f>SUBTOTAL(109,Comparación_precios24[PROVEEDOR 3])</f>
        <v>4131882.8</v>
      </c>
      <c r="J25" s="35"/>
      <c r="K25" s="35"/>
      <c r="L25" s="36"/>
    </row>
    <row r="26" spans="2:12" s="2" customFormat="1" x14ac:dyDescent="0.2">
      <c r="B26" s="1"/>
      <c r="C26" s="1"/>
      <c r="D26" s="1"/>
      <c r="E26" s="1"/>
      <c r="F26" s="1"/>
      <c r="G26" s="1"/>
      <c r="H26" s="1"/>
      <c r="I26" s="1"/>
      <c r="J26" s="1"/>
      <c r="K26" s="3"/>
      <c r="L26" s="3"/>
    </row>
    <row r="27" spans="2:12" s="2" customFormat="1" ht="13.5" thickBot="1" x14ac:dyDescent="0.25">
      <c r="B27" s="1"/>
      <c r="C27" s="1"/>
      <c r="D27" s="1"/>
      <c r="E27" s="1"/>
      <c r="F27" s="1"/>
      <c r="G27" s="1"/>
      <c r="H27" s="1"/>
      <c r="I27" s="1"/>
      <c r="J27" s="1"/>
      <c r="K27" s="3"/>
      <c r="L27" s="3"/>
    </row>
    <row r="28" spans="2:12" s="2" customFormat="1" ht="48.6" customHeight="1" x14ac:dyDescent="0.2">
      <c r="B28" s="73" t="s">
        <v>11</v>
      </c>
      <c r="C28" s="74"/>
      <c r="D28" s="21"/>
      <c r="E28" s="21"/>
      <c r="F28" s="21"/>
      <c r="G28" s="21"/>
      <c r="H28" s="21"/>
    </row>
    <row r="29" spans="2:12" s="2" customFormat="1" ht="33.6" customHeight="1" x14ac:dyDescent="0.2">
      <c r="B29" s="71" t="s">
        <v>12</v>
      </c>
      <c r="C29" s="72"/>
      <c r="D29" s="51">
        <v>2</v>
      </c>
      <c r="E29" s="15">
        <v>2</v>
      </c>
      <c r="F29" s="15">
        <v>1</v>
      </c>
      <c r="G29" s="15"/>
      <c r="H29" s="15"/>
      <c r="I29" s="15"/>
    </row>
    <row r="30" spans="2:12" s="2" customFormat="1" ht="25.9" customHeight="1" x14ac:dyDescent="0.2">
      <c r="B30" s="71" t="s">
        <v>13</v>
      </c>
      <c r="C30" s="72"/>
      <c r="D30" s="52">
        <v>19000</v>
      </c>
      <c r="E30" s="22">
        <v>23000</v>
      </c>
      <c r="F30" s="22">
        <v>40000</v>
      </c>
      <c r="G30" s="15"/>
      <c r="H30" s="22"/>
      <c r="I30" s="22"/>
    </row>
    <row r="31" spans="2:12" s="2" customFormat="1" ht="18" customHeight="1" x14ac:dyDescent="0.2">
      <c r="B31" s="71" t="s">
        <v>14</v>
      </c>
      <c r="C31" s="72"/>
      <c r="D31" s="53"/>
      <c r="E31" s="23"/>
      <c r="F31" s="23"/>
      <c r="G31" s="23"/>
      <c r="H31" s="23"/>
      <c r="I31" s="23"/>
    </row>
    <row r="32" spans="2:12" s="2" customFormat="1" ht="18.75" x14ac:dyDescent="0.2">
      <c r="B32" s="71"/>
      <c r="C32" s="72"/>
      <c r="D32" s="54" t="str">
        <f>'[2]Equipo admin'!$I$8</f>
        <v>Contado</v>
      </c>
      <c r="E32" s="24" t="str">
        <f>'[2]Equipo admin'!$I$9</f>
        <v>Contado</v>
      </c>
      <c r="F32" s="24" t="str">
        <f>'[2]Equipo admin'!$I$9</f>
        <v>Contado</v>
      </c>
      <c r="G32" s="24"/>
      <c r="H32" s="24"/>
      <c r="I32" s="24"/>
    </row>
    <row r="33" spans="2:12" s="2" customFormat="1" ht="18.75" x14ac:dyDescent="0.2">
      <c r="B33" s="71"/>
      <c r="C33" s="72"/>
      <c r="D33" s="55"/>
      <c r="E33" s="25"/>
      <c r="F33" s="25"/>
      <c r="G33" s="25"/>
      <c r="H33" s="25"/>
      <c r="I33" s="25"/>
    </row>
    <row r="34" spans="2:12" ht="18.75" x14ac:dyDescent="0.2">
      <c r="B34" s="71"/>
      <c r="C34" s="72"/>
      <c r="D34" s="56"/>
      <c r="E34" s="26"/>
      <c r="F34" s="26"/>
      <c r="G34" s="26"/>
      <c r="H34" s="26"/>
      <c r="I34" s="26"/>
      <c r="J34" s="2"/>
      <c r="K34" s="1"/>
      <c r="L34" s="1"/>
    </row>
    <row r="35" spans="2:12" x14ac:dyDescent="0.2">
      <c r="J35" s="3"/>
      <c r="K35" s="1"/>
      <c r="L35" s="1"/>
    </row>
    <row r="36" spans="2:12" x14ac:dyDescent="0.2">
      <c r="J36" s="3"/>
      <c r="K36" s="1"/>
      <c r="L36" s="1"/>
    </row>
    <row r="37" spans="2:12" ht="18.75" x14ac:dyDescent="0.2">
      <c r="D37" s="37"/>
      <c r="E37" s="37"/>
      <c r="F37" s="38"/>
      <c r="G37" s="39"/>
      <c r="H37" s="40"/>
      <c r="I37" s="37"/>
      <c r="J37" s="3"/>
      <c r="K37" s="1"/>
      <c r="L37" s="1"/>
    </row>
    <row r="38" spans="2:12" ht="18.75" x14ac:dyDescent="0.2">
      <c r="D38" s="37"/>
      <c r="E38" s="37"/>
      <c r="F38" s="38"/>
      <c r="G38" s="41"/>
      <c r="H38" s="40"/>
      <c r="I38" s="37"/>
    </row>
    <row r="39" spans="2:12" ht="18.75" x14ac:dyDescent="0.2">
      <c r="D39" s="37"/>
      <c r="E39" s="37"/>
      <c r="F39" s="38"/>
      <c r="G39" s="41"/>
      <c r="H39" s="40"/>
      <c r="I39" s="37"/>
    </row>
    <row r="40" spans="2:12" ht="18.75" x14ac:dyDescent="0.2">
      <c r="D40" s="37"/>
      <c r="E40" s="37"/>
      <c r="F40" s="38"/>
      <c r="G40" s="41"/>
      <c r="H40" s="40"/>
      <c r="I40" s="37"/>
    </row>
    <row r="41" spans="2:12" ht="18.75" x14ac:dyDescent="0.2">
      <c r="D41" s="37"/>
      <c r="E41" s="37"/>
      <c r="F41" s="38"/>
      <c r="G41" s="41"/>
      <c r="H41" s="40"/>
      <c r="I41" s="37"/>
    </row>
    <row r="42" spans="2:12" ht="18.75" x14ac:dyDescent="0.2">
      <c r="D42" s="37"/>
      <c r="E42" s="37"/>
      <c r="F42" s="38"/>
      <c r="G42" s="41"/>
      <c r="H42" s="40"/>
      <c r="I42" s="37"/>
    </row>
  </sheetData>
  <mergeCells count="5">
    <mergeCell ref="J7:L7"/>
    <mergeCell ref="B28:C28"/>
    <mergeCell ref="B29:C29"/>
    <mergeCell ref="B30:C30"/>
    <mergeCell ref="B31:C34"/>
  </mergeCells>
  <conditionalFormatting sqref="B8:C8 D25:F25">
    <cfRule type="expression" dxfId="5" priority="1">
      <formula>AND(B$25=MIN($D$25:$F$25),B$25&lt;&gt;0)</formula>
    </cfRule>
  </conditionalFormatting>
  <conditionalFormatting sqref="D8:F8">
    <cfRule type="expression" dxfId="4" priority="2">
      <formula>AND(#REF!=MIN($D$25:$F$25),#REF!&lt;&gt;0)</formula>
    </cfRule>
  </conditionalFormatting>
  <conditionalFormatting sqref="D10:F11 D13:F14 D20:F24">
    <cfRule type="expression" dxfId="3" priority="4">
      <formula>AND(#REF!=MIN($D$25:$F$25),#REF!&lt;&gt;0)</formula>
    </cfRule>
  </conditionalFormatting>
  <conditionalFormatting sqref="G9:G11 H9:I14 G15:I24">
    <cfRule type="expression" dxfId="2" priority="5">
      <formula>AND(D$25=MIN($D$25:$F$25),D$25&lt;&gt;0)</formula>
    </cfRule>
  </conditionalFormatting>
  <conditionalFormatting sqref="G8:I8">
    <cfRule type="expression" dxfId="1" priority="3">
      <formula>AND(D$25=MIN($D$25:$F$25),D$25&lt;&gt;0)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I41"/>
  <sheetViews>
    <sheetView topLeftCell="A6" workbookViewId="0">
      <selection activeCell="B28" sqref="B28:I30"/>
    </sheetView>
  </sheetViews>
  <sheetFormatPr baseColWidth="10" defaultRowHeight="11.25" x14ac:dyDescent="0.2"/>
  <cols>
    <col min="2" max="2" width="19.83203125" customWidth="1"/>
    <col min="4" max="9" width="18.5" customWidth="1"/>
  </cols>
  <sheetData>
    <row r="6" spans="2:9" ht="12" thickBot="1" x14ac:dyDescent="0.25"/>
    <row r="7" spans="2:9" ht="19.5" thickBot="1" x14ac:dyDescent="0.25">
      <c r="B7" s="49" t="s">
        <v>18</v>
      </c>
      <c r="C7" s="50">
        <v>1</v>
      </c>
      <c r="D7" s="49">
        <v>498</v>
      </c>
      <c r="E7" s="49">
        <v>420</v>
      </c>
      <c r="F7" s="49">
        <v>450</v>
      </c>
      <c r="G7" s="49">
        <v>230</v>
      </c>
      <c r="H7" s="49">
        <v>600</v>
      </c>
      <c r="I7" s="49">
        <v>520</v>
      </c>
    </row>
    <row r="8" spans="2:9" ht="19.5" thickBot="1" x14ac:dyDescent="0.25">
      <c r="B8" s="49" t="s">
        <v>19</v>
      </c>
      <c r="C8" s="50">
        <v>2</v>
      </c>
      <c r="D8" s="49">
        <v>450</v>
      </c>
      <c r="E8" s="49">
        <v>220</v>
      </c>
      <c r="F8" s="49">
        <v>405</v>
      </c>
      <c r="G8" s="49">
        <v>495</v>
      </c>
      <c r="H8" s="49">
        <v>540</v>
      </c>
      <c r="I8" s="49">
        <v>200</v>
      </c>
    </row>
    <row r="9" spans="2:9" ht="19.5" thickBot="1" x14ac:dyDescent="0.25">
      <c r="B9" s="49" t="s">
        <v>20</v>
      </c>
      <c r="C9" s="50">
        <v>2</v>
      </c>
      <c r="D9" s="49">
        <v>650</v>
      </c>
      <c r="E9" s="49">
        <v>620</v>
      </c>
      <c r="F9" s="49">
        <v>666</v>
      </c>
      <c r="G9" s="49">
        <v>400</v>
      </c>
      <c r="H9" s="49">
        <v>648</v>
      </c>
      <c r="I9" s="49">
        <v>452.4</v>
      </c>
    </row>
    <row r="10" spans="2:9" ht="19.5" thickBot="1" x14ac:dyDescent="0.25">
      <c r="B10" s="49" t="s">
        <v>24</v>
      </c>
      <c r="C10" s="50">
        <v>1</v>
      </c>
      <c r="D10" s="49">
        <v>585</v>
      </c>
      <c r="E10" s="49">
        <v>558</v>
      </c>
      <c r="F10" s="49">
        <v>320</v>
      </c>
      <c r="G10" s="49">
        <v>360</v>
      </c>
      <c r="H10" s="49">
        <v>583.20000000000005</v>
      </c>
      <c r="I10" s="49">
        <v>407.16</v>
      </c>
    </row>
    <row r="11" spans="2:9" ht="19.5" thickBot="1" x14ac:dyDescent="0.25">
      <c r="B11" s="49" t="s">
        <v>21</v>
      </c>
      <c r="C11" s="50">
        <v>3</v>
      </c>
      <c r="D11" s="49">
        <v>526.5</v>
      </c>
      <c r="E11" s="49">
        <v>502.2</v>
      </c>
      <c r="F11" s="49">
        <v>539.46</v>
      </c>
      <c r="G11" s="49">
        <v>300</v>
      </c>
      <c r="H11" s="49">
        <v>500</v>
      </c>
      <c r="I11" s="49">
        <v>366.44</v>
      </c>
    </row>
    <row r="12" spans="2:9" ht="19.5" thickBot="1" x14ac:dyDescent="0.25">
      <c r="B12" s="49" t="s">
        <v>22</v>
      </c>
      <c r="C12" s="50">
        <v>1</v>
      </c>
      <c r="D12" s="49">
        <v>473.8</v>
      </c>
      <c r="E12" s="49">
        <v>200</v>
      </c>
      <c r="F12" s="49">
        <v>485.51</v>
      </c>
      <c r="G12" s="49">
        <v>291.60000000000002</v>
      </c>
      <c r="H12" s="49">
        <v>270</v>
      </c>
      <c r="I12" s="49">
        <v>220</v>
      </c>
    </row>
    <row r="19" spans="2:9" ht="18.75" x14ac:dyDescent="0.2">
      <c r="D19" s="51">
        <v>30</v>
      </c>
      <c r="E19" s="15">
        <v>10</v>
      </c>
      <c r="F19" s="15">
        <v>15</v>
      </c>
      <c r="G19" s="15">
        <v>15</v>
      </c>
      <c r="H19" s="15">
        <v>15</v>
      </c>
      <c r="I19" s="15">
        <v>10</v>
      </c>
    </row>
    <row r="20" spans="2:9" ht="18.75" x14ac:dyDescent="0.2">
      <c r="D20" s="52">
        <v>10</v>
      </c>
      <c r="E20" s="22">
        <v>10</v>
      </c>
      <c r="F20" s="22">
        <v>10</v>
      </c>
      <c r="G20" s="15" t="s">
        <v>6</v>
      </c>
      <c r="H20" s="22">
        <v>5</v>
      </c>
      <c r="I20" s="22" t="s">
        <v>6</v>
      </c>
    </row>
    <row r="21" spans="2:9" ht="18.75" x14ac:dyDescent="0.2">
      <c r="D21" s="53" t="s">
        <v>0</v>
      </c>
      <c r="E21" s="23" t="s">
        <v>0</v>
      </c>
      <c r="F21" s="23" t="s">
        <v>4</v>
      </c>
      <c r="G21" s="23" t="s">
        <v>7</v>
      </c>
      <c r="H21" s="23" t="s">
        <v>4</v>
      </c>
      <c r="I21" s="23" t="s">
        <v>4</v>
      </c>
    </row>
    <row r="22" spans="2:9" ht="18.75" x14ac:dyDescent="0.2">
      <c r="D22" s="54" t="s">
        <v>1</v>
      </c>
      <c r="E22" s="24" t="s">
        <v>1</v>
      </c>
      <c r="F22" s="24" t="s">
        <v>5</v>
      </c>
      <c r="G22" s="24" t="s">
        <v>4</v>
      </c>
      <c r="H22" s="24" t="s">
        <v>5</v>
      </c>
      <c r="I22" s="24" t="s">
        <v>5</v>
      </c>
    </row>
    <row r="23" spans="2:9" ht="18.75" x14ac:dyDescent="0.2">
      <c r="D23" s="55"/>
      <c r="E23" s="25"/>
      <c r="F23" s="25"/>
      <c r="G23" s="25"/>
      <c r="H23" s="25"/>
      <c r="I23" s="25"/>
    </row>
    <row r="24" spans="2:9" ht="18.75" x14ac:dyDescent="0.2">
      <c r="D24" s="56"/>
      <c r="E24" s="26"/>
      <c r="F24" s="26"/>
      <c r="G24" s="26"/>
      <c r="H24" s="26"/>
      <c r="I24" s="26"/>
    </row>
    <row r="27" spans="2:9" ht="12" thickBot="1" x14ac:dyDescent="0.25"/>
    <row r="28" spans="2:9" ht="19.5" thickBot="1" x14ac:dyDescent="0.25">
      <c r="B28" s="49" t="s">
        <v>25</v>
      </c>
      <c r="C28" s="50">
        <v>1</v>
      </c>
      <c r="D28" s="49">
        <v>340</v>
      </c>
      <c r="E28" s="49">
        <v>330</v>
      </c>
      <c r="F28" s="49">
        <v>440</v>
      </c>
      <c r="G28" s="49">
        <v>400</v>
      </c>
      <c r="H28" s="49">
        <v>320</v>
      </c>
      <c r="I28" s="49">
        <v>330</v>
      </c>
    </row>
    <row r="29" spans="2:9" ht="19.5" thickBot="1" x14ac:dyDescent="0.25">
      <c r="B29" s="49" t="s">
        <v>26</v>
      </c>
      <c r="C29" s="50">
        <v>1</v>
      </c>
      <c r="D29" s="49">
        <v>220</v>
      </c>
      <c r="E29" s="49">
        <v>230</v>
      </c>
      <c r="F29" s="49">
        <v>240</v>
      </c>
      <c r="G29" s="49">
        <v>220</v>
      </c>
      <c r="H29" s="49">
        <v>219</v>
      </c>
      <c r="I29" s="49">
        <v>218</v>
      </c>
    </row>
    <row r="30" spans="2:9" ht="19.5" thickBot="1" x14ac:dyDescent="0.25">
      <c r="B30" s="49" t="s">
        <v>27</v>
      </c>
      <c r="C30" s="50">
        <v>2</v>
      </c>
      <c r="D30" s="49">
        <v>560</v>
      </c>
      <c r="E30" s="49">
        <v>580</v>
      </c>
      <c r="F30" s="49">
        <v>550</v>
      </c>
      <c r="G30" s="49">
        <v>520</v>
      </c>
      <c r="H30" s="49">
        <v>551</v>
      </c>
      <c r="I30" s="49">
        <v>550</v>
      </c>
    </row>
    <row r="35" spans="2:2" ht="14.25" x14ac:dyDescent="0.2">
      <c r="B35" s="59" t="s">
        <v>28</v>
      </c>
    </row>
    <row r="36" spans="2:2" ht="18.75" x14ac:dyDescent="0.2">
      <c r="B36" s="57">
        <v>250</v>
      </c>
    </row>
    <row r="37" spans="2:2" ht="18.75" x14ac:dyDescent="0.2">
      <c r="B37" s="58">
        <v>440</v>
      </c>
    </row>
    <row r="38" spans="2:2" ht="18.75" x14ac:dyDescent="0.2">
      <c r="B38" s="58">
        <v>440</v>
      </c>
    </row>
    <row r="39" spans="2:2" ht="18.75" x14ac:dyDescent="0.2">
      <c r="B39" s="58">
        <v>350</v>
      </c>
    </row>
    <row r="40" spans="2:2" ht="18.75" x14ac:dyDescent="0.2">
      <c r="B40" s="58">
        <v>420</v>
      </c>
    </row>
    <row r="41" spans="2:2" ht="18.75" x14ac:dyDescent="0.2">
      <c r="B41" s="58">
        <v>199</v>
      </c>
    </row>
  </sheetData>
  <conditionalFormatting sqref="D7:I12 D28:I30">
    <cfRule type="expression" dxfId="0" priority="2">
      <formula>AND(D$15=MIN($D$15:$I$15),D$15&lt;&gt;0)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- AYUDA -</vt:lpstr>
      <vt:lpstr>Administrador</vt:lpstr>
      <vt:lpstr>Equipo admin</vt:lpstr>
      <vt:lpstr>Programadores</vt:lpstr>
      <vt:lpstr>Equipo empleados</vt:lpstr>
      <vt:lpstr>Soporte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breiner gustavo rojas sarabia</cp:lastModifiedBy>
  <dcterms:created xsi:type="dcterms:W3CDTF">2013-10-17T12:18:53Z</dcterms:created>
  <dcterms:modified xsi:type="dcterms:W3CDTF">2024-06-19T00:29:09Z</dcterms:modified>
</cp:coreProperties>
</file>