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<sst xmlns="http://schemas.openxmlformats.org/spreadsheetml/2006/main" count="34" uniqueCount="27">
  <si>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point</t>
  </si>
  <si>
    <t>observed</t>
  </si>
  <si>
    <t>pi</t>
  </si>
  <si>
    <t>expected</t>
  </si>
  <si>
    <t>（Oi-Ei)^2/Ei</t>
  </si>
  <si>
    <t>sum</t>
  </si>
  <si>
    <t>critical value</t>
  </si>
  <si>
    <t>alpha</t>
  </si>
  <si>
    <t>p value</t>
  </si>
  <si>
    <t>deg of 
freedom</t>
  </si>
  <si>
    <t>F(15.6)</t>
  </si>
  <si>
    <t>result</t>
  </si>
  <si>
    <t>(Oi-Ei)^2/Ei</t>
  </si>
  <si>
    <t>A1</t>
  </si>
  <si>
    <t>A2</t>
  </si>
  <si>
    <t>A3</t>
  </si>
  <si>
    <t>A4</t>
  </si>
  <si>
    <t>n</t>
  </si>
  <si>
    <t>Chi^2</t>
  </si>
  <si>
    <t>cri. value</t>
  </si>
  <si>
    <t>number per square</t>
  </si>
  <si>
    <t>expected
counts</t>
  </si>
  <si>
    <t>&gt;=7</t>
  </si>
  <si>
    <t>Pearson Chi^2</t>
  </si>
  <si>
    <t>mle of 
lambda</t>
  </si>
  <si>
    <t>chisq(0.005,6)</t>
  </si>
  <si>
    <t>p 值小于0.005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</si>
</sst>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200" zoomScaleNormal="200" workbookViewId="0">
      <selection activeCell="F11" sqref="F11"/>
    </sheetView>
  </sheetViews>
  <sheetFormatPr defaultColWidth="9.02727272727273" defaultRowHeight="14" outlineLevelCol="5"/>
  <cols>
    <col min="1" max="1" width="8.76363636363636" style="8" customWidth="1"/>
    <col min="2" max="4" width="9.02727272727273" style="8"/>
    <col min="5" max="5" width="17.3636363636364" style="8" customWidth="1"/>
    <col min="6" max="6" width="12.8" style="8"/>
    <col min="7" max="16384" width="9.02727272727273" style="8"/>
  </cols>
  <sheetData>
    <row r="1" spans="1:5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</row>
    <row r="2" spans="1:5">
      <c r="A2" s="8">
        <v>1</v>
      </c>
      <c r="B2" s="8">
        <v>13</v>
      </c>
      <c r="C2" s="10">
        <f t="shared" ref="C2:C7" si="0">1/6</f>
        <v>0.166666666666667</v>
      </c>
      <c r="D2" s="8">
        <f t="shared" ref="D2:D7" si="1">$B$9*C2</f>
        <v>10</v>
      </c>
      <c r="E2" s="8">
        <f t="shared" ref="E2:E7" si="2">(B2-D2)^2/D2</f>
        <v>0.9</v>
      </c>
    </row>
    <row r="3" spans="1:5">
      <c r="A3" s="8">
        <v>2</v>
      </c>
      <c r="B3" s="8">
        <v>19</v>
      </c>
      <c r="C3" s="10">
        <f t="shared" si="0"/>
        <v>0.166666666666667</v>
      </c>
      <c r="D3" s="8">
        <f t="shared" si="1"/>
        <v>10</v>
      </c>
      <c r="E3" s="8">
        <f t="shared" si="2"/>
        <v>8.1</v>
      </c>
    </row>
    <row r="4" spans="1:5">
      <c r="A4" s="8">
        <v>3</v>
      </c>
      <c r="B4" s="8">
        <v>11</v>
      </c>
      <c r="C4" s="10">
        <f t="shared" si="0"/>
        <v>0.166666666666667</v>
      </c>
      <c r="D4" s="8">
        <f t="shared" si="1"/>
        <v>10</v>
      </c>
      <c r="E4" s="8">
        <f t="shared" si="2"/>
        <v>0.1</v>
      </c>
    </row>
    <row r="5" spans="1:5">
      <c r="A5" s="8">
        <v>4</v>
      </c>
      <c r="B5" s="8">
        <v>8</v>
      </c>
      <c r="C5" s="10">
        <f t="shared" si="0"/>
        <v>0.166666666666667</v>
      </c>
      <c r="D5" s="8">
        <f t="shared" si="1"/>
        <v>10</v>
      </c>
      <c r="E5" s="8">
        <f t="shared" si="2"/>
        <v>0.4</v>
      </c>
    </row>
    <row r="6" spans="1:5">
      <c r="A6" s="8">
        <v>5</v>
      </c>
      <c r="B6" s="8">
        <v>5</v>
      </c>
      <c r="C6" s="10">
        <f t="shared" si="0"/>
        <v>0.166666666666667</v>
      </c>
      <c r="D6" s="8">
        <f t="shared" si="1"/>
        <v>10</v>
      </c>
      <c r="E6" s="8">
        <f t="shared" si="2"/>
        <v>2.5</v>
      </c>
    </row>
    <row r="7" spans="1:5">
      <c r="A7" s="8">
        <v>6</v>
      </c>
      <c r="B7" s="8">
        <v>4</v>
      </c>
      <c r="C7" s="10">
        <f t="shared" si="0"/>
        <v>0.166666666666667</v>
      </c>
      <c r="D7" s="8">
        <f t="shared" si="1"/>
        <v>10</v>
      </c>
      <c r="E7" s="8">
        <f t="shared" si="2"/>
        <v>3.6</v>
      </c>
    </row>
    <row r="9" spans="1:5">
      <c r="A9" s="8" t="s">
        <v>5</v>
      </c>
      <c r="B9" s="8">
        <f>SUM(B2:B7)</f>
        <v>60</v>
      </c>
      <c r="E9" s="8">
        <f>SUM(E2:E7)</f>
        <v>15.6</v>
      </c>
    </row>
    <row r="10" spans="5:6">
      <c r="E10" s="8" t="s">
        <v>6</v>
      </c>
      <c r="F10" s="8">
        <f>CHIINV(B11,B12)</f>
        <v>11.0704976935164</v>
      </c>
    </row>
    <row r="11" spans="1:6">
      <c r="A11" s="8" t="s">
        <v>7</v>
      </c>
      <c r="B11" s="8">
        <v>0.05</v>
      </c>
      <c r="E11" s="8" t="s">
        <v>8</v>
      </c>
      <c r="F11" s="8">
        <f>CHIDIST(E9,B12)</f>
        <v>0.00808391366010109</v>
      </c>
    </row>
    <row r="12" ht="28" spans="1:6">
      <c r="A12" s="11" t="s">
        <v>9</v>
      </c>
      <c r="B12" s="8">
        <v>5</v>
      </c>
      <c r="E12" s="8" t="s">
        <v>10</v>
      </c>
      <c r="F12" s="8">
        <f>_xlfn.CHISQ.DIST(E9,5,1)</f>
        <v>0.991916086339899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200" zoomScaleNormal="200" workbookViewId="0">
      <selection activeCell="E1" sqref="E1"/>
    </sheetView>
  </sheetViews>
  <sheetFormatPr defaultColWidth="9.02727272727273" defaultRowHeight="14" outlineLevelRow="6" outlineLevelCol="4"/>
  <cols>
    <col min="5" max="5" width="12.8"/>
  </cols>
  <sheetData>
    <row r="1" spans="1:5">
      <c r="A1" t="s">
        <v>11</v>
      </c>
      <c r="B1" t="s">
        <v>1</v>
      </c>
      <c r="C1" t="s">
        <v>2</v>
      </c>
      <c r="D1" t="s">
        <v>3</v>
      </c>
      <c r="E1" t="s">
        <v>12</v>
      </c>
    </row>
    <row r="2" spans="1:5">
      <c r="A2" t="s">
        <v>13</v>
      </c>
      <c r="B2">
        <v>6</v>
      </c>
      <c r="C2">
        <f>1/16</f>
        <v>0.0625</v>
      </c>
      <c r="D2">
        <f>80*C2</f>
        <v>5</v>
      </c>
      <c r="E2">
        <f>(B2-D2)^2/D2</f>
        <v>0.2</v>
      </c>
    </row>
    <row r="3" spans="1:5">
      <c r="A3" t="s">
        <v>14</v>
      </c>
      <c r="B3">
        <v>18</v>
      </c>
      <c r="C3">
        <f>3/16</f>
        <v>0.1875</v>
      </c>
      <c r="D3">
        <f>80*C3</f>
        <v>15</v>
      </c>
      <c r="E3">
        <f>(B3-D3)^2/D3</f>
        <v>0.6</v>
      </c>
    </row>
    <row r="4" spans="1:5">
      <c r="A4" t="s">
        <v>15</v>
      </c>
      <c r="B4">
        <v>20</v>
      </c>
      <c r="C4">
        <f>5/16</f>
        <v>0.3125</v>
      </c>
      <c r="D4">
        <f>80*C4</f>
        <v>25</v>
      </c>
      <c r="E4">
        <f>(B4-D4)^2/D4</f>
        <v>1</v>
      </c>
    </row>
    <row r="5" spans="1:5">
      <c r="A5" t="s">
        <v>16</v>
      </c>
      <c r="B5">
        <v>36</v>
      </c>
      <c r="C5">
        <f>7/16</f>
        <v>0.4375</v>
      </c>
      <c r="D5">
        <f>80*C5</f>
        <v>35</v>
      </c>
      <c r="E5">
        <f>(B5-D5)^2/D5</f>
        <v>0.0285714285714286</v>
      </c>
    </row>
    <row r="6" spans="1:5">
      <c r="A6" t="s">
        <v>17</v>
      </c>
      <c r="B6">
        <f>SUM(B2:B5)</f>
        <v>80</v>
      </c>
      <c r="D6" t="s">
        <v>18</v>
      </c>
      <c r="E6">
        <f>SUM(E2:E5)</f>
        <v>1.82857142857143</v>
      </c>
    </row>
    <row r="7" spans="4:5">
      <c r="D7" t="s">
        <v>19</v>
      </c>
      <c r="E7">
        <f>CHIINV(0.05,3)</f>
        <v>7.81472790325118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zoomScale="200" zoomScaleNormal="200" topLeftCell="A3" workbookViewId="0">
      <selection activeCell="E11" sqref="E11"/>
    </sheetView>
  </sheetViews>
  <sheetFormatPr defaultColWidth="9.02727272727273" defaultRowHeight="14" outlineLevelCol="7"/>
  <cols>
    <col min="1" max="1" width="4.18181818181818" customWidth="1"/>
    <col min="2" max="2" width="4.86363636363636" customWidth="1"/>
    <col min="3" max="3" width="5.90909090909091" customWidth="1"/>
    <col min="4" max="4" width="4.72727272727273" customWidth="1"/>
    <col min="5" max="5" width="7.81818181818182" customWidth="1"/>
    <col min="6" max="6" width="12.5" customWidth="1"/>
    <col min="7" max="7" width="14.1363636363636" customWidth="1"/>
    <col min="8" max="8" width="12.8"/>
  </cols>
  <sheetData>
    <row r="1" ht="28" spans="1:8">
      <c r="A1" s="1" t="s">
        <v>20</v>
      </c>
      <c r="B1" s="1"/>
      <c r="C1" s="2"/>
      <c r="D1" s="2"/>
      <c r="E1" s="3" t="s">
        <v>1</v>
      </c>
      <c r="F1" s="3" t="s">
        <v>2</v>
      </c>
      <c r="G1" s="4" t="s">
        <v>21</v>
      </c>
      <c r="H1" s="2" t="s">
        <v>12</v>
      </c>
    </row>
    <row r="2" spans="1:8">
      <c r="A2" s="2">
        <v>0</v>
      </c>
      <c r="B2" s="5">
        <v>56</v>
      </c>
      <c r="C2" s="2">
        <f>A2*B2</f>
        <v>0</v>
      </c>
      <c r="D2" s="5">
        <v>0</v>
      </c>
      <c r="E2" s="2">
        <v>56</v>
      </c>
      <c r="F2" s="5">
        <f>POISSON(D2,$E$11,0)</f>
        <v>0.0871608514619813</v>
      </c>
      <c r="G2" s="2">
        <f>400*F2</f>
        <v>34.8643405847925</v>
      </c>
      <c r="H2" s="5">
        <f>(E2-G2)^2/G2</f>
        <v>12.812980008304</v>
      </c>
    </row>
    <row r="3" spans="1:8">
      <c r="A3" s="2">
        <v>1</v>
      </c>
      <c r="B3" s="5">
        <v>104</v>
      </c>
      <c r="C3" s="2">
        <f t="shared" ref="C3:C13" si="0">A3*B3</f>
        <v>104</v>
      </c>
      <c r="D3" s="5">
        <v>1</v>
      </c>
      <c r="E3" s="2">
        <v>104</v>
      </c>
      <c r="F3" s="5">
        <f t="shared" ref="F3:F8" si="1">POISSON(D3,$E$11,0)</f>
        <v>0.212672477567234</v>
      </c>
      <c r="G3" s="2">
        <f t="shared" ref="G3:G9" si="2">400*F3</f>
        <v>85.0689910268938</v>
      </c>
      <c r="H3" s="5">
        <f t="shared" ref="H3:H9" si="3">(E3-G3)^2/G3</f>
        <v>4.21285237327582</v>
      </c>
    </row>
    <row r="4" spans="1:8">
      <c r="A4" s="2">
        <v>2</v>
      </c>
      <c r="B4" s="5">
        <v>80</v>
      </c>
      <c r="C4" s="2">
        <f t="shared" si="0"/>
        <v>160</v>
      </c>
      <c r="D4" s="5">
        <v>2</v>
      </c>
      <c r="E4" s="2">
        <v>80</v>
      </c>
      <c r="F4" s="5">
        <f t="shared" si="1"/>
        <v>0.259460422632026</v>
      </c>
      <c r="G4" s="2">
        <f t="shared" si="2"/>
        <v>103.78416905281</v>
      </c>
      <c r="H4" s="5">
        <f t="shared" si="3"/>
        <v>5.45060679962485</v>
      </c>
    </row>
    <row r="5" spans="1:8">
      <c r="A5" s="2">
        <v>3</v>
      </c>
      <c r="B5" s="5">
        <v>62</v>
      </c>
      <c r="C5" s="2">
        <f t="shared" si="0"/>
        <v>186</v>
      </c>
      <c r="D5" s="5">
        <v>3</v>
      </c>
      <c r="E5" s="2">
        <v>62</v>
      </c>
      <c r="F5" s="5">
        <f t="shared" si="1"/>
        <v>0.211027810407381</v>
      </c>
      <c r="G5" s="2">
        <f t="shared" si="2"/>
        <v>84.4111241629524</v>
      </c>
      <c r="H5" s="5">
        <f t="shared" si="3"/>
        <v>5.95014568551036</v>
      </c>
    </row>
    <row r="6" spans="1:8">
      <c r="A6" s="2">
        <v>4</v>
      </c>
      <c r="B6" s="5">
        <v>42</v>
      </c>
      <c r="C6" s="2">
        <f t="shared" si="0"/>
        <v>168</v>
      </c>
      <c r="D6" s="5">
        <v>4</v>
      </c>
      <c r="E6" s="2">
        <v>42</v>
      </c>
      <c r="F6" s="5">
        <f t="shared" si="1"/>
        <v>0.128726964348502</v>
      </c>
      <c r="G6" s="2">
        <f t="shared" si="2"/>
        <v>51.490785739401</v>
      </c>
      <c r="H6" s="5">
        <f t="shared" si="3"/>
        <v>1.74934238539481</v>
      </c>
    </row>
    <row r="7" spans="1:8">
      <c r="A7" s="2">
        <v>5</v>
      </c>
      <c r="B7" s="5">
        <v>27</v>
      </c>
      <c r="C7" s="2">
        <f t="shared" si="0"/>
        <v>135</v>
      </c>
      <c r="D7" s="5">
        <v>5</v>
      </c>
      <c r="E7" s="2">
        <v>27</v>
      </c>
      <c r="F7" s="5">
        <f t="shared" si="1"/>
        <v>0.0628187586020692</v>
      </c>
      <c r="G7" s="2">
        <f t="shared" si="2"/>
        <v>25.1275034408277</v>
      </c>
      <c r="H7" s="5">
        <f t="shared" si="3"/>
        <v>0.139538071196326</v>
      </c>
    </row>
    <row r="8" spans="1:8">
      <c r="A8" s="2">
        <v>6</v>
      </c>
      <c r="B8" s="5">
        <v>9</v>
      </c>
      <c r="C8" s="2">
        <f t="shared" si="0"/>
        <v>54</v>
      </c>
      <c r="D8" s="5">
        <v>6</v>
      </c>
      <c r="E8" s="2">
        <v>9</v>
      </c>
      <c r="F8" s="5">
        <f t="shared" si="1"/>
        <v>0.0255462951648415</v>
      </c>
      <c r="G8" s="2">
        <f t="shared" si="2"/>
        <v>10.2185180659366</v>
      </c>
      <c r="H8" s="5">
        <f t="shared" si="3"/>
        <v>0.1453034840701</v>
      </c>
    </row>
    <row r="9" spans="1:8">
      <c r="A9" s="2">
        <v>7</v>
      </c>
      <c r="B9" s="5">
        <v>9</v>
      </c>
      <c r="C9" s="2">
        <f t="shared" si="0"/>
        <v>63</v>
      </c>
      <c r="D9" s="5" t="s">
        <v>22</v>
      </c>
      <c r="E9" s="2">
        <f>SUM(B9:B13)</f>
        <v>20</v>
      </c>
      <c r="F9" s="5">
        <f>1-SUM(F2:F8)</f>
        <v>0.0125864198159642</v>
      </c>
      <c r="G9" s="2">
        <f t="shared" si="2"/>
        <v>5.03456792638568</v>
      </c>
      <c r="H9" s="5">
        <f t="shared" si="3"/>
        <v>44.4852786623833</v>
      </c>
    </row>
    <row r="10" spans="1:8">
      <c r="A10" s="2">
        <v>8</v>
      </c>
      <c r="B10" s="5">
        <v>5</v>
      </c>
      <c r="C10" s="2">
        <f t="shared" si="0"/>
        <v>40</v>
      </c>
      <c r="D10" s="2"/>
      <c r="E10" s="2"/>
      <c r="F10" s="2"/>
      <c r="G10" s="2" t="s">
        <v>23</v>
      </c>
      <c r="H10" s="2">
        <f>SUM(H2:H9)</f>
        <v>74.9460474697596</v>
      </c>
    </row>
    <row r="11" ht="28" spans="1:8">
      <c r="A11" s="2">
        <v>9</v>
      </c>
      <c r="B11" s="5">
        <v>3</v>
      </c>
      <c r="C11" s="2">
        <f t="shared" si="0"/>
        <v>27</v>
      </c>
      <c r="D11" s="6" t="s">
        <v>24</v>
      </c>
      <c r="E11" s="7">
        <f>SUM(C2:C13)/E12</f>
        <v>2.44</v>
      </c>
      <c r="F11" s="2"/>
      <c r="G11" s="7" t="s">
        <v>25</v>
      </c>
      <c r="H11" s="7">
        <f>CHIINV(0.005,6)</f>
        <v>18.5475841785111</v>
      </c>
    </row>
    <row r="12" spans="1:8">
      <c r="A12" s="2">
        <v>10</v>
      </c>
      <c r="B12" s="5">
        <v>2</v>
      </c>
      <c r="C12" s="2">
        <f t="shared" si="0"/>
        <v>20</v>
      </c>
      <c r="D12" s="2" t="s">
        <v>17</v>
      </c>
      <c r="E12" s="2">
        <f>SUM(B2:B13)</f>
        <v>400</v>
      </c>
      <c r="F12" s="2"/>
      <c r="G12" s="2" t="s">
        <v>26</v>
      </c>
      <c r="H12" s="2"/>
    </row>
    <row r="13" spans="1:8">
      <c r="A13" s="2">
        <v>19</v>
      </c>
      <c r="B13" s="5">
        <v>1</v>
      </c>
      <c r="C13" s="2">
        <f t="shared" si="0"/>
        <v>19</v>
      </c>
      <c r="D13" s="2"/>
      <c r="E13" s="2"/>
      <c r="F13" s="2"/>
      <c r="G13" s="2"/>
      <c r="H13" s="2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ouyangshx</cp:lastModifiedBy>
  <dcterms:created xsi:type="dcterms:W3CDTF">2020-12-10T06:43:00Z</dcterms:created>
  <dcterms:modified xsi:type="dcterms:W3CDTF">2023-12-04T03:15:03Z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78A63DAE819742E291A53D986002018E</vt:lpwstr>
  </property>
</Properties>
</file>