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17" windowHeight="6930" firstSheet="4" activeTab="4"/>
  </bookViews>
  <sheets>
    <sheet name="boxplot" sheetId="2" r:id="rId1"/>
    <sheet name="Sheet1" sheetId="1" r:id="rId2"/>
    <sheet name="aov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</sheets>
  <calcPr calcId="144525"/>
</workbook>
</file>

<file path=xl/sharedStrings.xml><?xml version="1.0" encoding="utf-8"?>
<sst xmlns="http://schemas.openxmlformats.org/spreadsheetml/2006/main" count="223" uniqueCount="90">
  <si>
    <t>Lab1</t>
  </si>
  <si>
    <t>Lab2</t>
  </si>
  <si>
    <t>Lab3</t>
  </si>
  <si>
    <t>Lab4</t>
  </si>
  <si>
    <t>Lab5</t>
  </si>
  <si>
    <t>Lab6</t>
  </si>
  <si>
    <t>Lab7</t>
  </si>
  <si>
    <t>ordered</t>
  </si>
  <si>
    <t>min</t>
  </si>
  <si>
    <t>quartile1</t>
  </si>
  <si>
    <t>median</t>
  </si>
  <si>
    <t>quartile3</t>
  </si>
  <si>
    <t>max</t>
  </si>
  <si>
    <t>s_i^2</t>
  </si>
  <si>
    <t>var</t>
  </si>
  <si>
    <t>SS_W</t>
  </si>
  <si>
    <t>bar(Y_i)</t>
  </si>
  <si>
    <t>SS_TOT</t>
  </si>
  <si>
    <t>方差分析表</t>
  </si>
  <si>
    <t>source</t>
  </si>
  <si>
    <t>df</t>
  </si>
  <si>
    <t>SS</t>
  </si>
  <si>
    <t>MS</t>
  </si>
  <si>
    <t>F</t>
  </si>
  <si>
    <t>I</t>
  </si>
  <si>
    <t>Sp</t>
  </si>
  <si>
    <t>Tukey</t>
  </si>
  <si>
    <t>Labs SS_B</t>
  </si>
  <si>
    <t>J</t>
  </si>
  <si>
    <t>Error SS_W</t>
  </si>
  <si>
    <t>Critical value</t>
  </si>
  <si>
    <t>Total SS_TOT</t>
  </si>
  <si>
    <t>p value</t>
  </si>
  <si>
    <t>alpha</t>
  </si>
  <si>
    <t>有显著差异</t>
  </si>
  <si>
    <t>q</t>
  </si>
  <si>
    <t>验证</t>
  </si>
  <si>
    <t>order</t>
  </si>
  <si>
    <t>Xij</t>
  </si>
  <si>
    <t>mean</t>
  </si>
  <si>
    <t>minimum</t>
  </si>
  <si>
    <t>quartile 1</t>
  </si>
  <si>
    <t>quartile 3</t>
  </si>
  <si>
    <t>maximum</t>
  </si>
  <si>
    <t>t. mean</t>
  </si>
  <si>
    <t>t.var</t>
  </si>
  <si>
    <t>SS_B</t>
  </si>
  <si>
    <t>SS_B+SS_W</t>
  </si>
  <si>
    <t>Y_ij</t>
  </si>
  <si>
    <t>bar Y_i.</t>
  </si>
  <si>
    <t>hat alpha_i</t>
  </si>
  <si>
    <t>bar Y_.j</t>
  </si>
  <si>
    <t>hat beta_j</t>
  </si>
  <si>
    <t>hat mu</t>
  </si>
  <si>
    <t>hat Y_ij</t>
  </si>
  <si>
    <t>bar Y_..</t>
  </si>
  <si>
    <t>Menu Day</t>
  </si>
  <si>
    <t>Range 1</t>
  </si>
  <si>
    <t>Range 2</t>
  </si>
  <si>
    <t>Range 3</t>
  </si>
  <si>
    <t>Fe^ 3+</t>
  </si>
  <si>
    <t>Fe^ 2+</t>
  </si>
  <si>
    <t>log</t>
  </si>
  <si>
    <t>K</t>
  </si>
  <si>
    <t>推进器(B)</t>
  </si>
  <si>
    <t>B1</t>
  </si>
  <si>
    <t>B2</t>
  </si>
  <si>
    <t>B3</t>
  </si>
  <si>
    <t>bar Y_ij</t>
  </si>
  <si>
    <t>bar Y_i..</t>
  </si>
  <si>
    <t>hat alpha_i^2</t>
  </si>
  <si>
    <t>燃料(A)</t>
  </si>
  <si>
    <t>A1</t>
  </si>
  <si>
    <t>A2</t>
  </si>
  <si>
    <t>A3</t>
  </si>
  <si>
    <t>A4</t>
  </si>
  <si>
    <t>bar Y_.j.</t>
  </si>
  <si>
    <t>SS_A</t>
  </si>
  <si>
    <t>bar Y_...</t>
  </si>
  <si>
    <t>hat delta_ij^2</t>
  </si>
  <si>
    <t>hat_beta^2</t>
  </si>
  <si>
    <t>Y_ijk-bar Y_ij.</t>
  </si>
  <si>
    <t>两因素方差分析表</t>
  </si>
  <si>
    <t>F=MS/MS_E</t>
  </si>
  <si>
    <t>A</t>
  </si>
  <si>
    <t>B</t>
  </si>
  <si>
    <t>interaction</t>
  </si>
  <si>
    <t>error</t>
  </si>
  <si>
    <t>Total</t>
  </si>
  <si>
    <t>(Y_ijk-bar Y_ij.)^2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</si>
</sst>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_ "/>
    <numFmt numFmtId="177" formatCode="0.00_ "/>
    <numFmt numFmtId="178" formatCode="0.0_ "/>
    <numFmt numFmtId="179" formatCode="0.00000_ "/>
    <numFmt numFmtId="180" formatCode="0.0000_ "/>
  </numFmts>
  <fonts count="25">
    <font>
      <sz val="11"/>
      <color theme="1"/>
      <name val="宋体"/>
      <charset val="134"/>
      <scheme val="minor"/>
    </font>
    <font>
      <sz val="11"/>
      <color theme="8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6" borderId="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17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77" fontId="4" fillId="5" borderId="0" xfId="0" applyNumberFormat="1" applyFont="1" applyFill="1" applyAlignment="1">
      <alignment horizontal="left"/>
    </xf>
    <xf numFmtId="177" fontId="0" fillId="0" borderId="0" xfId="0" applyNumberFormat="1" applyAlignment="1">
      <alignment horizontal="left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0" fillId="0" borderId="0" xfId="0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1" sqref="B1:H11"/>
    </sheetView>
  </sheetViews>
  <sheetFormatPr defaultColWidth="9.02654867256637" defaultRowHeight="13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2:17">
      <c r="B2">
        <v>4.13</v>
      </c>
      <c r="C2">
        <v>3.86</v>
      </c>
      <c r="D2">
        <v>4</v>
      </c>
      <c r="E2">
        <v>3.88</v>
      </c>
      <c r="F2">
        <v>4.02</v>
      </c>
      <c r="G2">
        <v>4.02</v>
      </c>
      <c r="H2">
        <v>4</v>
      </c>
      <c r="J2">
        <v>1</v>
      </c>
      <c r="K2" s="25">
        <v>4.02</v>
      </c>
      <c r="L2">
        <v>3.86</v>
      </c>
      <c r="M2">
        <v>4</v>
      </c>
      <c r="N2">
        <v>3.88</v>
      </c>
      <c r="O2">
        <v>4.02</v>
      </c>
      <c r="P2">
        <v>4.02</v>
      </c>
      <c r="Q2">
        <v>4</v>
      </c>
    </row>
    <row r="3" spans="2:17">
      <c r="B3">
        <v>4.07</v>
      </c>
      <c r="C3">
        <v>3.85</v>
      </c>
      <c r="D3">
        <v>4.02</v>
      </c>
      <c r="E3">
        <v>3.88</v>
      </c>
      <c r="F3">
        <v>3.95</v>
      </c>
      <c r="G3">
        <v>3.86</v>
      </c>
      <c r="H3">
        <v>4.02</v>
      </c>
      <c r="J3">
        <v>2</v>
      </c>
      <c r="K3" s="25">
        <v>4.04</v>
      </c>
      <c r="L3">
        <v>3.85</v>
      </c>
      <c r="M3">
        <v>4.02</v>
      </c>
      <c r="N3">
        <v>3.88</v>
      </c>
      <c r="O3">
        <v>3.95</v>
      </c>
      <c r="P3">
        <v>3.86</v>
      </c>
      <c r="Q3">
        <v>4.02</v>
      </c>
    </row>
    <row r="4" spans="2:17">
      <c r="B4">
        <v>4.04</v>
      </c>
      <c r="C4">
        <v>4.08</v>
      </c>
      <c r="D4">
        <v>4.01</v>
      </c>
      <c r="E4">
        <v>3.91</v>
      </c>
      <c r="F4">
        <v>4.02</v>
      </c>
      <c r="G4">
        <v>3.96</v>
      </c>
      <c r="H4">
        <v>4.03</v>
      </c>
      <c r="J4">
        <v>3</v>
      </c>
      <c r="K4" s="25">
        <v>4.04</v>
      </c>
      <c r="L4">
        <v>4.08</v>
      </c>
      <c r="M4">
        <v>4.01</v>
      </c>
      <c r="N4">
        <v>3.91</v>
      </c>
      <c r="O4">
        <v>4.02</v>
      </c>
      <c r="P4">
        <v>3.96</v>
      </c>
      <c r="Q4">
        <v>4.03</v>
      </c>
    </row>
    <row r="5" spans="2:17">
      <c r="B5">
        <v>4.07</v>
      </c>
      <c r="C5">
        <v>4.11</v>
      </c>
      <c r="D5">
        <v>4.01</v>
      </c>
      <c r="E5">
        <v>3.95</v>
      </c>
      <c r="F5">
        <v>3.89</v>
      </c>
      <c r="G5">
        <v>3.97</v>
      </c>
      <c r="H5">
        <v>4.04</v>
      </c>
      <c r="J5">
        <v>4</v>
      </c>
      <c r="K5" s="25">
        <v>4.04</v>
      </c>
      <c r="L5">
        <v>4.11</v>
      </c>
      <c r="M5">
        <v>4.01</v>
      </c>
      <c r="N5">
        <v>3.95</v>
      </c>
      <c r="O5">
        <v>3.89</v>
      </c>
      <c r="P5">
        <v>3.97</v>
      </c>
      <c r="Q5">
        <v>4.04</v>
      </c>
    </row>
    <row r="6" spans="2:17">
      <c r="B6">
        <v>4.05</v>
      </c>
      <c r="C6">
        <v>4.08</v>
      </c>
      <c r="D6">
        <v>4.04</v>
      </c>
      <c r="E6">
        <v>3.92</v>
      </c>
      <c r="F6">
        <v>3.91</v>
      </c>
      <c r="G6">
        <v>4</v>
      </c>
      <c r="H6">
        <v>4.1</v>
      </c>
      <c r="J6">
        <v>5</v>
      </c>
      <c r="K6">
        <v>4.05</v>
      </c>
      <c r="L6">
        <v>4.08</v>
      </c>
      <c r="M6">
        <v>4.04</v>
      </c>
      <c r="N6">
        <v>3.92</v>
      </c>
      <c r="O6">
        <v>3.91</v>
      </c>
      <c r="P6">
        <v>4</v>
      </c>
      <c r="Q6">
        <v>4.1</v>
      </c>
    </row>
    <row r="7" spans="2:17">
      <c r="B7">
        <v>4.04</v>
      </c>
      <c r="C7">
        <v>4.01</v>
      </c>
      <c r="D7">
        <v>3.99</v>
      </c>
      <c r="E7">
        <v>3.97</v>
      </c>
      <c r="F7">
        <v>4.01</v>
      </c>
      <c r="G7">
        <v>3.82</v>
      </c>
      <c r="H7">
        <v>3.81</v>
      </c>
      <c r="J7">
        <v>6</v>
      </c>
      <c r="K7" s="25">
        <v>4.06</v>
      </c>
      <c r="L7">
        <v>4.01</v>
      </c>
      <c r="M7">
        <v>3.99</v>
      </c>
      <c r="N7">
        <v>3.97</v>
      </c>
      <c r="O7">
        <v>4.01</v>
      </c>
      <c r="P7">
        <v>3.82</v>
      </c>
      <c r="Q7">
        <v>3.81</v>
      </c>
    </row>
    <row r="8" spans="2:17">
      <c r="B8">
        <v>4.02</v>
      </c>
      <c r="C8">
        <v>4.02</v>
      </c>
      <c r="D8">
        <v>4.03</v>
      </c>
      <c r="E8">
        <v>3.92</v>
      </c>
      <c r="F8">
        <v>3.89</v>
      </c>
      <c r="G8">
        <v>3.98</v>
      </c>
      <c r="H8">
        <v>3.91</v>
      </c>
      <c r="J8">
        <v>7</v>
      </c>
      <c r="K8" s="25">
        <v>4.07</v>
      </c>
      <c r="L8">
        <v>4.02</v>
      </c>
      <c r="M8">
        <v>4.03</v>
      </c>
      <c r="N8">
        <v>3.92</v>
      </c>
      <c r="O8">
        <v>3.89</v>
      </c>
      <c r="P8">
        <v>3.98</v>
      </c>
      <c r="Q8">
        <v>3.91</v>
      </c>
    </row>
    <row r="9" spans="2:17">
      <c r="B9">
        <v>4.06</v>
      </c>
      <c r="C9">
        <v>4.04</v>
      </c>
      <c r="D9">
        <v>3.97</v>
      </c>
      <c r="E9">
        <v>3.9</v>
      </c>
      <c r="F9">
        <v>3.89</v>
      </c>
      <c r="G9">
        <v>3.99</v>
      </c>
      <c r="H9">
        <v>3.96</v>
      </c>
      <c r="J9">
        <v>8</v>
      </c>
      <c r="K9" s="25">
        <v>4.07</v>
      </c>
      <c r="L9">
        <v>4.04</v>
      </c>
      <c r="M9">
        <v>3.97</v>
      </c>
      <c r="N9">
        <v>3.9</v>
      </c>
      <c r="O9">
        <v>3.89</v>
      </c>
      <c r="P9">
        <v>3.99</v>
      </c>
      <c r="Q9">
        <v>3.96</v>
      </c>
    </row>
    <row r="10" spans="2:17">
      <c r="B10">
        <v>4.1</v>
      </c>
      <c r="C10">
        <v>3.97</v>
      </c>
      <c r="D10">
        <v>3.98</v>
      </c>
      <c r="E10">
        <v>3.97</v>
      </c>
      <c r="F10">
        <v>3.99</v>
      </c>
      <c r="G10">
        <v>4.02</v>
      </c>
      <c r="H10">
        <v>4.05</v>
      </c>
      <c r="J10">
        <v>9</v>
      </c>
      <c r="K10">
        <v>4.1</v>
      </c>
      <c r="L10">
        <v>3.97</v>
      </c>
      <c r="M10">
        <v>3.98</v>
      </c>
      <c r="N10">
        <v>3.97</v>
      </c>
      <c r="O10">
        <v>3.99</v>
      </c>
      <c r="P10">
        <v>4.02</v>
      </c>
      <c r="Q10">
        <v>4.05</v>
      </c>
    </row>
    <row r="11" spans="2:17">
      <c r="B11">
        <v>4.04</v>
      </c>
      <c r="C11">
        <v>3.95</v>
      </c>
      <c r="D11">
        <v>3.98</v>
      </c>
      <c r="E11">
        <v>3.9</v>
      </c>
      <c r="F11">
        <v>4</v>
      </c>
      <c r="G11">
        <v>3.93</v>
      </c>
      <c r="H11">
        <v>4.06</v>
      </c>
      <c r="J11">
        <v>10</v>
      </c>
      <c r="K11" s="25">
        <v>4.13</v>
      </c>
      <c r="L11">
        <v>3.95</v>
      </c>
      <c r="M11">
        <v>3.98</v>
      </c>
      <c r="N11">
        <v>3.9</v>
      </c>
      <c r="O11">
        <v>4</v>
      </c>
      <c r="P11">
        <v>3.93</v>
      </c>
      <c r="Q11">
        <v>4.06</v>
      </c>
    </row>
    <row r="13" spans="1:8">
      <c r="A13" t="s">
        <v>8</v>
      </c>
      <c r="B13">
        <f>MIN(B2:B11)</f>
        <v>4.02</v>
      </c>
      <c r="C13">
        <f t="shared" ref="C13:H13" si="0">MIN(C2:C11)</f>
        <v>3.85</v>
      </c>
      <c r="D13">
        <f t="shared" si="0"/>
        <v>3.97</v>
      </c>
      <c r="E13">
        <f t="shared" si="0"/>
        <v>3.88</v>
      </c>
      <c r="F13">
        <f t="shared" si="0"/>
        <v>3.89</v>
      </c>
      <c r="G13">
        <f t="shared" si="0"/>
        <v>3.82</v>
      </c>
      <c r="H13">
        <f t="shared" si="0"/>
        <v>3.81</v>
      </c>
    </row>
    <row r="14" spans="1:8">
      <c r="A14" t="s">
        <v>9</v>
      </c>
      <c r="B14">
        <f>QUARTILE(B2:B11,1)</f>
        <v>4.04</v>
      </c>
      <c r="C14">
        <f t="shared" ref="C14:H14" si="1">QUARTILE(C2:C11,1)</f>
        <v>3.955</v>
      </c>
      <c r="D14">
        <f t="shared" si="1"/>
        <v>3.9825</v>
      </c>
      <c r="E14">
        <f t="shared" si="1"/>
        <v>3.9</v>
      </c>
      <c r="F14">
        <f t="shared" si="1"/>
        <v>3.895</v>
      </c>
      <c r="G14">
        <f t="shared" si="1"/>
        <v>3.9375</v>
      </c>
      <c r="H14">
        <f t="shared" si="1"/>
        <v>3.97</v>
      </c>
    </row>
    <row r="15" spans="1:8">
      <c r="A15" t="s">
        <v>10</v>
      </c>
      <c r="B15">
        <f>MEDIAN(B2:B11)</f>
        <v>4.055</v>
      </c>
      <c r="C15">
        <f t="shared" ref="C15:H15" si="2">MEDIAN(C2:C11)</f>
        <v>4.015</v>
      </c>
      <c r="D15">
        <f t="shared" si="2"/>
        <v>4.005</v>
      </c>
      <c r="E15">
        <f t="shared" si="2"/>
        <v>3.915</v>
      </c>
      <c r="F15">
        <f t="shared" si="2"/>
        <v>3.97</v>
      </c>
      <c r="G15">
        <f t="shared" si="2"/>
        <v>3.975</v>
      </c>
      <c r="H15">
        <f t="shared" si="2"/>
        <v>4.025</v>
      </c>
    </row>
    <row r="16" spans="1:8">
      <c r="A16" t="s">
        <v>11</v>
      </c>
      <c r="B16">
        <f>QUARTILE(B2:B11,3)</f>
        <v>4.07</v>
      </c>
      <c r="C16">
        <f t="shared" ref="C16:H16" si="3">QUARTILE(C2:C11,3)</f>
        <v>4.07</v>
      </c>
      <c r="D16">
        <f t="shared" si="3"/>
        <v>4.0175</v>
      </c>
      <c r="E16">
        <f t="shared" si="3"/>
        <v>3.9425</v>
      </c>
      <c r="F16">
        <f t="shared" si="3"/>
        <v>4.0075</v>
      </c>
      <c r="G16">
        <f t="shared" si="3"/>
        <v>3.9975</v>
      </c>
      <c r="H16">
        <f t="shared" si="3"/>
        <v>4.0475</v>
      </c>
    </row>
    <row r="17" spans="1:8">
      <c r="A17" t="s">
        <v>12</v>
      </c>
      <c r="B17">
        <f>MAX(B2:B11)</f>
        <v>4.13</v>
      </c>
      <c r="C17">
        <f t="shared" ref="C17:H17" si="4">MAX(C2:C11)</f>
        <v>4.11</v>
      </c>
      <c r="D17">
        <f t="shared" si="4"/>
        <v>4.04</v>
      </c>
      <c r="E17">
        <f t="shared" si="4"/>
        <v>3.97</v>
      </c>
      <c r="F17">
        <f t="shared" si="4"/>
        <v>4.02</v>
      </c>
      <c r="G17">
        <f t="shared" si="4"/>
        <v>4.02</v>
      </c>
      <c r="H17">
        <f t="shared" si="4"/>
        <v>4.1</v>
      </c>
    </row>
    <row r="18" spans="2:8">
      <c r="B18">
        <f>RANK(B2,B$2:B$11,1)</f>
        <v>10</v>
      </c>
      <c r="C18">
        <f t="shared" ref="C18:H18" si="5">RANK(C2,C$2:C$11,1)</f>
        <v>2</v>
      </c>
      <c r="D18">
        <f t="shared" si="5"/>
        <v>5</v>
      </c>
      <c r="E18">
        <f t="shared" si="5"/>
        <v>1</v>
      </c>
      <c r="F18">
        <f t="shared" si="5"/>
        <v>9</v>
      </c>
      <c r="G18">
        <f t="shared" si="5"/>
        <v>9</v>
      </c>
      <c r="H18">
        <f t="shared" si="5"/>
        <v>4</v>
      </c>
    </row>
    <row r="19" spans="2:8">
      <c r="B19">
        <f t="shared" ref="B19:B28" si="6">RANK(B3,B$2:B$11,1)</f>
        <v>7</v>
      </c>
      <c r="C19">
        <f t="shared" ref="C19:H19" si="7">RANK(C3,C$2:C$11,1)</f>
        <v>1</v>
      </c>
      <c r="D19">
        <f t="shared" si="7"/>
        <v>8</v>
      </c>
      <c r="E19">
        <f t="shared" si="7"/>
        <v>1</v>
      </c>
      <c r="F19">
        <f t="shared" si="7"/>
        <v>5</v>
      </c>
      <c r="G19">
        <f t="shared" si="7"/>
        <v>2</v>
      </c>
      <c r="H19">
        <f t="shared" si="7"/>
        <v>5</v>
      </c>
    </row>
    <row r="20" spans="2:8">
      <c r="B20">
        <f t="shared" si="6"/>
        <v>2</v>
      </c>
      <c r="C20">
        <f t="shared" ref="C20:H20" si="8">RANK(C4,C$2:C$11,1)</f>
        <v>8</v>
      </c>
      <c r="D20">
        <f t="shared" si="8"/>
        <v>6</v>
      </c>
      <c r="E20">
        <f t="shared" si="8"/>
        <v>5</v>
      </c>
      <c r="F20">
        <f t="shared" si="8"/>
        <v>9</v>
      </c>
      <c r="G20">
        <f t="shared" si="8"/>
        <v>4</v>
      </c>
      <c r="H20">
        <f t="shared" si="8"/>
        <v>6</v>
      </c>
    </row>
    <row r="21" spans="2:8">
      <c r="B21">
        <f t="shared" si="6"/>
        <v>7</v>
      </c>
      <c r="C21">
        <f t="shared" ref="C21:H21" si="9">RANK(C5,C$2:C$11,1)</f>
        <v>10</v>
      </c>
      <c r="D21">
        <f t="shared" si="9"/>
        <v>6</v>
      </c>
      <c r="E21">
        <f t="shared" si="9"/>
        <v>8</v>
      </c>
      <c r="F21">
        <f t="shared" si="9"/>
        <v>1</v>
      </c>
      <c r="G21">
        <f t="shared" si="9"/>
        <v>5</v>
      </c>
      <c r="H21">
        <f t="shared" si="9"/>
        <v>7</v>
      </c>
    </row>
    <row r="22" spans="2:8">
      <c r="B22">
        <f t="shared" si="6"/>
        <v>5</v>
      </c>
      <c r="C22">
        <f t="shared" ref="C22:H22" si="10">RANK(C6,C$2:C$11,1)</f>
        <v>8</v>
      </c>
      <c r="D22">
        <f t="shared" si="10"/>
        <v>10</v>
      </c>
      <c r="E22">
        <f t="shared" si="10"/>
        <v>6</v>
      </c>
      <c r="F22">
        <f t="shared" si="10"/>
        <v>4</v>
      </c>
      <c r="G22">
        <f t="shared" si="10"/>
        <v>8</v>
      </c>
      <c r="H22">
        <f t="shared" si="10"/>
        <v>10</v>
      </c>
    </row>
    <row r="23" spans="2:8">
      <c r="B23">
        <f t="shared" si="6"/>
        <v>2</v>
      </c>
      <c r="C23">
        <f t="shared" ref="C23:H23" si="11">RANK(C7,C$2:C$11,1)</f>
        <v>5</v>
      </c>
      <c r="D23">
        <f t="shared" si="11"/>
        <v>4</v>
      </c>
      <c r="E23">
        <f t="shared" si="11"/>
        <v>9</v>
      </c>
      <c r="F23">
        <f t="shared" si="11"/>
        <v>8</v>
      </c>
      <c r="G23">
        <f t="shared" si="11"/>
        <v>1</v>
      </c>
      <c r="H23">
        <f t="shared" si="11"/>
        <v>1</v>
      </c>
    </row>
    <row r="24" spans="2:8">
      <c r="B24">
        <f t="shared" si="6"/>
        <v>1</v>
      </c>
      <c r="C24">
        <f t="shared" ref="C24:H24" si="12">RANK(C8,C$2:C$11,1)</f>
        <v>6</v>
      </c>
      <c r="D24">
        <f t="shared" si="12"/>
        <v>9</v>
      </c>
      <c r="E24">
        <f t="shared" si="12"/>
        <v>6</v>
      </c>
      <c r="F24">
        <f t="shared" si="12"/>
        <v>1</v>
      </c>
      <c r="G24">
        <f t="shared" si="12"/>
        <v>6</v>
      </c>
      <c r="H24">
        <f t="shared" si="12"/>
        <v>2</v>
      </c>
    </row>
    <row r="25" spans="2:8">
      <c r="B25">
        <f t="shared" si="6"/>
        <v>6</v>
      </c>
      <c r="C25">
        <f t="shared" ref="C25:H25" si="13">RANK(C9,C$2:C$11,1)</f>
        <v>7</v>
      </c>
      <c r="D25">
        <f t="shared" si="13"/>
        <v>1</v>
      </c>
      <c r="E25">
        <f t="shared" si="13"/>
        <v>3</v>
      </c>
      <c r="F25">
        <f t="shared" si="13"/>
        <v>1</v>
      </c>
      <c r="G25">
        <f t="shared" si="13"/>
        <v>7</v>
      </c>
      <c r="H25">
        <f t="shared" si="13"/>
        <v>3</v>
      </c>
    </row>
    <row r="26" spans="2:8">
      <c r="B26">
        <f t="shared" si="6"/>
        <v>9</v>
      </c>
      <c r="C26">
        <f t="shared" ref="C26:H26" si="14">RANK(C10,C$2:C$11,1)</f>
        <v>4</v>
      </c>
      <c r="D26">
        <f t="shared" si="14"/>
        <v>2</v>
      </c>
      <c r="E26">
        <f t="shared" si="14"/>
        <v>9</v>
      </c>
      <c r="F26">
        <f t="shared" si="14"/>
        <v>6</v>
      </c>
      <c r="G26">
        <f t="shared" si="14"/>
        <v>9</v>
      </c>
      <c r="H26">
        <f t="shared" si="14"/>
        <v>8</v>
      </c>
    </row>
    <row r="27" spans="2:8">
      <c r="B27">
        <f t="shared" si="6"/>
        <v>2</v>
      </c>
      <c r="C27">
        <f t="shared" ref="C27:H27" si="15">RANK(C11,C$2:C$11,1)</f>
        <v>3</v>
      </c>
      <c r="D27">
        <f t="shared" si="15"/>
        <v>2</v>
      </c>
      <c r="E27">
        <f t="shared" si="15"/>
        <v>3</v>
      </c>
      <c r="F27">
        <f t="shared" si="15"/>
        <v>7</v>
      </c>
      <c r="G27">
        <f t="shared" si="15"/>
        <v>3</v>
      </c>
      <c r="H27">
        <f t="shared" si="15"/>
        <v>9</v>
      </c>
    </row>
  </sheetData>
  <sortState ref="K2:K11">
    <sortCondition ref="K2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"/>
  <sheetViews>
    <sheetView zoomScale="200" zoomScaleNormal="200" workbookViewId="0">
      <selection activeCell="B2" sqref="B2"/>
    </sheetView>
  </sheetViews>
  <sheetFormatPr defaultColWidth="9.02654867256637" defaultRowHeight="13.5" outlineLevelRow="4" outlineLevelCol="6"/>
  <sheetData>
    <row r="2" spans="1:7">
      <c r="A2">
        <v>4.062</v>
      </c>
      <c r="B2">
        <v>3.997</v>
      </c>
      <c r="C2">
        <v>4.003</v>
      </c>
      <c r="D2">
        <v>3.92</v>
      </c>
      <c r="E2">
        <v>3.957</v>
      </c>
      <c r="F2">
        <v>3.955</v>
      </c>
      <c r="G2">
        <v>3.998</v>
      </c>
    </row>
    <row r="4" spans="2:2">
      <c r="B4">
        <f>A2-D2</f>
        <v>0.142</v>
      </c>
    </row>
    <row r="5" spans="1:1">
      <c r="A5">
        <v>0.082</v>
      </c>
    </row>
  </sheetData>
  <sortState ref="A2:G2">
    <sortCondition ref="A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A7" sqref="A7"/>
    </sheetView>
  </sheetViews>
  <sheetFormatPr defaultColWidth="9.02654867256637"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>
      <c r="A2">
        <v>0.13</v>
      </c>
      <c r="B2">
        <v>-0.14</v>
      </c>
      <c r="C2">
        <v>0</v>
      </c>
      <c r="D2">
        <v>-0.12</v>
      </c>
      <c r="E2">
        <v>0.02</v>
      </c>
      <c r="F2">
        <v>0.02</v>
      </c>
      <c r="G2">
        <v>0</v>
      </c>
      <c r="H2">
        <f>4+A2</f>
        <v>4.13</v>
      </c>
      <c r="I2">
        <f t="shared" ref="I2:N2" si="0">4+B2</f>
        <v>3.86</v>
      </c>
      <c r="J2">
        <f t="shared" si="0"/>
        <v>4</v>
      </c>
      <c r="K2">
        <f t="shared" si="0"/>
        <v>3.88</v>
      </c>
      <c r="L2">
        <f t="shared" si="0"/>
        <v>4.02</v>
      </c>
      <c r="M2">
        <f t="shared" si="0"/>
        <v>4.02</v>
      </c>
      <c r="N2">
        <f t="shared" si="0"/>
        <v>4</v>
      </c>
    </row>
    <row r="3" spans="1:14">
      <c r="A3">
        <v>0.07</v>
      </c>
      <c r="B3">
        <v>-0.15</v>
      </c>
      <c r="C3">
        <v>0.02</v>
      </c>
      <c r="D3">
        <v>-0.12</v>
      </c>
      <c r="E3">
        <v>-0.05</v>
      </c>
      <c r="F3">
        <v>-0.14</v>
      </c>
      <c r="G3">
        <v>0.02</v>
      </c>
      <c r="H3">
        <f t="shared" ref="H3:H11" si="1">4+A3</f>
        <v>4.07</v>
      </c>
      <c r="I3">
        <f t="shared" ref="I3:I11" si="2">4+B3</f>
        <v>3.85</v>
      </c>
      <c r="J3">
        <f t="shared" ref="J3:J11" si="3">4+C3</f>
        <v>4.02</v>
      </c>
      <c r="K3">
        <f t="shared" ref="K3:K11" si="4">4+D3</f>
        <v>3.88</v>
      </c>
      <c r="L3">
        <f t="shared" ref="L3:L11" si="5">4+E3</f>
        <v>3.95</v>
      </c>
      <c r="M3">
        <f t="shared" ref="M3:M11" si="6">4+F3</f>
        <v>3.86</v>
      </c>
      <c r="N3">
        <f t="shared" ref="N3:N11" si="7">4+G3</f>
        <v>4.02</v>
      </c>
    </row>
    <row r="4" spans="1:14">
      <c r="A4">
        <v>0.04</v>
      </c>
      <c r="B4">
        <v>0.08</v>
      </c>
      <c r="C4">
        <v>0.01</v>
      </c>
      <c r="D4">
        <v>-0.09</v>
      </c>
      <c r="E4">
        <v>0.02</v>
      </c>
      <c r="F4">
        <v>-0.04</v>
      </c>
      <c r="G4">
        <v>0.03</v>
      </c>
      <c r="H4">
        <f t="shared" si="1"/>
        <v>4.04</v>
      </c>
      <c r="I4">
        <f t="shared" si="2"/>
        <v>4.08</v>
      </c>
      <c r="J4">
        <f t="shared" si="3"/>
        <v>4.01</v>
      </c>
      <c r="K4">
        <f t="shared" si="4"/>
        <v>3.91</v>
      </c>
      <c r="L4">
        <f t="shared" si="5"/>
        <v>4.02</v>
      </c>
      <c r="M4">
        <f t="shared" si="6"/>
        <v>3.96</v>
      </c>
      <c r="N4">
        <f t="shared" si="7"/>
        <v>4.03</v>
      </c>
    </row>
    <row r="5" spans="1:14">
      <c r="A5">
        <v>0.07</v>
      </c>
      <c r="B5">
        <v>0.11</v>
      </c>
      <c r="C5">
        <v>0.01</v>
      </c>
      <c r="D5">
        <v>-0.05</v>
      </c>
      <c r="E5">
        <v>-0.11</v>
      </c>
      <c r="F5">
        <v>-0.03</v>
      </c>
      <c r="G5">
        <v>0.04</v>
      </c>
      <c r="H5">
        <f t="shared" si="1"/>
        <v>4.07</v>
      </c>
      <c r="I5">
        <f t="shared" si="2"/>
        <v>4.11</v>
      </c>
      <c r="J5">
        <f t="shared" si="3"/>
        <v>4.01</v>
      </c>
      <c r="K5">
        <f t="shared" si="4"/>
        <v>3.95</v>
      </c>
      <c r="L5">
        <f t="shared" si="5"/>
        <v>3.89</v>
      </c>
      <c r="M5">
        <f t="shared" si="6"/>
        <v>3.97</v>
      </c>
      <c r="N5">
        <f t="shared" si="7"/>
        <v>4.04</v>
      </c>
    </row>
    <row r="6" spans="1:14">
      <c r="A6">
        <v>0.05</v>
      </c>
      <c r="B6">
        <v>0.08</v>
      </c>
      <c r="C6">
        <v>0.04</v>
      </c>
      <c r="D6">
        <v>-0.08</v>
      </c>
      <c r="E6">
        <v>-0.09</v>
      </c>
      <c r="F6">
        <v>0</v>
      </c>
      <c r="G6">
        <v>0.1</v>
      </c>
      <c r="H6">
        <f t="shared" si="1"/>
        <v>4.05</v>
      </c>
      <c r="I6">
        <f t="shared" si="2"/>
        <v>4.08</v>
      </c>
      <c r="J6">
        <f t="shared" si="3"/>
        <v>4.04</v>
      </c>
      <c r="K6">
        <f t="shared" si="4"/>
        <v>3.92</v>
      </c>
      <c r="L6">
        <f t="shared" si="5"/>
        <v>3.91</v>
      </c>
      <c r="M6">
        <f t="shared" si="6"/>
        <v>4</v>
      </c>
      <c r="N6">
        <f t="shared" si="7"/>
        <v>4.1</v>
      </c>
    </row>
    <row r="7" spans="1:14">
      <c r="A7">
        <v>0.04</v>
      </c>
      <c r="B7">
        <v>0.01</v>
      </c>
      <c r="C7">
        <v>-0.01</v>
      </c>
      <c r="D7">
        <v>-0.03</v>
      </c>
      <c r="E7">
        <v>0.01</v>
      </c>
      <c r="F7">
        <v>-0.18</v>
      </c>
      <c r="G7">
        <v>-0.19</v>
      </c>
      <c r="H7">
        <f t="shared" si="1"/>
        <v>4.04</v>
      </c>
      <c r="I7">
        <f t="shared" si="2"/>
        <v>4.01</v>
      </c>
      <c r="J7">
        <f t="shared" si="3"/>
        <v>3.99</v>
      </c>
      <c r="K7">
        <f t="shared" si="4"/>
        <v>3.97</v>
      </c>
      <c r="L7">
        <f t="shared" si="5"/>
        <v>4.01</v>
      </c>
      <c r="M7">
        <f t="shared" si="6"/>
        <v>3.82</v>
      </c>
      <c r="N7">
        <f t="shared" si="7"/>
        <v>3.81</v>
      </c>
    </row>
    <row r="8" spans="1:14">
      <c r="A8">
        <v>0.02</v>
      </c>
      <c r="B8">
        <v>0.02</v>
      </c>
      <c r="C8">
        <v>0.03</v>
      </c>
      <c r="D8">
        <v>-0.08</v>
      </c>
      <c r="E8">
        <v>-0.11</v>
      </c>
      <c r="F8">
        <v>-0.02</v>
      </c>
      <c r="G8">
        <v>-0.09</v>
      </c>
      <c r="H8">
        <f t="shared" si="1"/>
        <v>4.02</v>
      </c>
      <c r="I8">
        <f t="shared" si="2"/>
        <v>4.02</v>
      </c>
      <c r="J8">
        <f t="shared" si="3"/>
        <v>4.03</v>
      </c>
      <c r="K8">
        <f t="shared" si="4"/>
        <v>3.92</v>
      </c>
      <c r="L8">
        <f t="shared" si="5"/>
        <v>3.89</v>
      </c>
      <c r="M8">
        <f t="shared" si="6"/>
        <v>3.98</v>
      </c>
      <c r="N8">
        <f t="shared" si="7"/>
        <v>3.91</v>
      </c>
    </row>
    <row r="9" spans="1:14">
      <c r="A9">
        <v>0.06</v>
      </c>
      <c r="B9">
        <v>0.04</v>
      </c>
      <c r="C9">
        <v>-0.03</v>
      </c>
      <c r="D9" s="19">
        <v>-0.1</v>
      </c>
      <c r="E9">
        <v>-0.11</v>
      </c>
      <c r="F9">
        <v>-0.01</v>
      </c>
      <c r="G9">
        <v>-0.04</v>
      </c>
      <c r="H9">
        <f t="shared" si="1"/>
        <v>4.06</v>
      </c>
      <c r="I9">
        <f t="shared" si="2"/>
        <v>4.04</v>
      </c>
      <c r="J9">
        <f t="shared" si="3"/>
        <v>3.97</v>
      </c>
      <c r="K9">
        <f t="shared" si="4"/>
        <v>3.9</v>
      </c>
      <c r="L9">
        <f t="shared" si="5"/>
        <v>3.89</v>
      </c>
      <c r="M9">
        <f t="shared" si="6"/>
        <v>3.99</v>
      </c>
      <c r="N9">
        <f t="shared" si="7"/>
        <v>3.96</v>
      </c>
    </row>
    <row r="10" spans="1:14">
      <c r="A10" s="19">
        <v>0.1</v>
      </c>
      <c r="B10">
        <v>-0.03</v>
      </c>
      <c r="C10">
        <v>-0.02</v>
      </c>
      <c r="D10">
        <v>-0.03</v>
      </c>
      <c r="E10">
        <v>-0.01</v>
      </c>
      <c r="F10">
        <v>0.02</v>
      </c>
      <c r="G10">
        <v>0.05</v>
      </c>
      <c r="H10">
        <f t="shared" si="1"/>
        <v>4.1</v>
      </c>
      <c r="I10">
        <f t="shared" si="2"/>
        <v>3.97</v>
      </c>
      <c r="J10">
        <f t="shared" si="3"/>
        <v>3.98</v>
      </c>
      <c r="K10">
        <f t="shared" si="4"/>
        <v>3.97</v>
      </c>
      <c r="L10">
        <f t="shared" si="5"/>
        <v>3.99</v>
      </c>
      <c r="M10">
        <f t="shared" si="6"/>
        <v>4.02</v>
      </c>
      <c r="N10">
        <f t="shared" si="7"/>
        <v>4.05</v>
      </c>
    </row>
    <row r="11" spans="1:14">
      <c r="A11">
        <v>0.04</v>
      </c>
      <c r="B11">
        <v>-0.05</v>
      </c>
      <c r="C11">
        <v>-0.02</v>
      </c>
      <c r="D11">
        <v>-0.1</v>
      </c>
      <c r="E11">
        <v>0</v>
      </c>
      <c r="F11">
        <v>-0.07</v>
      </c>
      <c r="G11">
        <v>0.06</v>
      </c>
      <c r="H11">
        <f t="shared" si="1"/>
        <v>4.04</v>
      </c>
      <c r="I11">
        <f t="shared" si="2"/>
        <v>3.95</v>
      </c>
      <c r="J11">
        <f t="shared" si="3"/>
        <v>3.98</v>
      </c>
      <c r="K11">
        <f t="shared" si="4"/>
        <v>3.9</v>
      </c>
      <c r="L11">
        <f t="shared" si="5"/>
        <v>4</v>
      </c>
      <c r="M11">
        <f t="shared" si="6"/>
        <v>3.93</v>
      </c>
      <c r="N11">
        <f t="shared" si="7"/>
        <v>4.06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9"/>
  <sheetViews>
    <sheetView zoomScale="150" zoomScaleNormal="150" workbookViewId="0">
      <selection activeCell="G28" sqref="G28"/>
    </sheetView>
  </sheetViews>
  <sheetFormatPr defaultColWidth="9.02654867256637" defaultRowHeight="13.5"/>
  <cols>
    <col min="2" max="2" width="13.0619469026549" customWidth="1"/>
    <col min="3" max="3" width="7.88495575221239" customWidth="1"/>
    <col min="4" max="4" width="8.99115044247788" customWidth="1"/>
    <col min="5" max="5" width="8.8141592920354" customWidth="1"/>
    <col min="6" max="6" width="8.46017699115044" customWidth="1"/>
    <col min="7" max="7" width="8.72566371681416" customWidth="1"/>
    <col min="8" max="8" width="8.3716814159292" customWidth="1"/>
    <col min="9" max="9" width="6.29203539823009" customWidth="1"/>
    <col min="10" max="11" width="12.7964601769912"/>
    <col min="13" max="13" width="12.7964601769912"/>
  </cols>
  <sheetData>
    <row r="2" spans="3:9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3:9">
      <c r="C3" s="2">
        <v>4.13</v>
      </c>
      <c r="D3" s="2">
        <v>3.86</v>
      </c>
      <c r="E3" s="2">
        <v>4</v>
      </c>
      <c r="F3" s="2">
        <v>3.88</v>
      </c>
      <c r="G3" s="2">
        <v>4.02</v>
      </c>
      <c r="H3" s="2">
        <v>4.02</v>
      </c>
      <c r="I3" s="2">
        <v>4</v>
      </c>
    </row>
    <row r="4" spans="3:9">
      <c r="C4" s="2">
        <v>4.07</v>
      </c>
      <c r="D4" s="2">
        <v>3.85</v>
      </c>
      <c r="E4" s="2">
        <v>4.02</v>
      </c>
      <c r="F4" s="2">
        <v>3.88</v>
      </c>
      <c r="G4" s="2">
        <v>3.95</v>
      </c>
      <c r="H4" s="2">
        <v>3.86</v>
      </c>
      <c r="I4" s="2">
        <v>4.02</v>
      </c>
    </row>
    <row r="5" spans="3:9">
      <c r="C5" s="2">
        <v>4.04</v>
      </c>
      <c r="D5" s="2">
        <v>4.08</v>
      </c>
      <c r="E5" s="2">
        <v>4.01</v>
      </c>
      <c r="F5" s="2">
        <v>3.91</v>
      </c>
      <c r="G5" s="2">
        <v>4.02</v>
      </c>
      <c r="H5" s="2">
        <v>3.96</v>
      </c>
      <c r="I5" s="2">
        <v>4.03</v>
      </c>
    </row>
    <row r="6" spans="3:9">
      <c r="C6" s="2">
        <v>4.07</v>
      </c>
      <c r="D6" s="2">
        <v>4.11</v>
      </c>
      <c r="E6" s="2">
        <v>4.01</v>
      </c>
      <c r="F6" s="2">
        <v>3.95</v>
      </c>
      <c r="G6" s="2">
        <v>3.89</v>
      </c>
      <c r="H6" s="2">
        <v>3.97</v>
      </c>
      <c r="I6" s="2">
        <v>4.04</v>
      </c>
    </row>
    <row r="7" spans="3:9">
      <c r="C7" s="2">
        <v>4.05</v>
      </c>
      <c r="D7" s="2">
        <v>4.08</v>
      </c>
      <c r="E7" s="2">
        <v>4.04</v>
      </c>
      <c r="F7" s="2">
        <v>3.92</v>
      </c>
      <c r="G7" s="2">
        <v>3.91</v>
      </c>
      <c r="H7" s="2">
        <v>4</v>
      </c>
      <c r="I7" s="2">
        <v>4.1</v>
      </c>
    </row>
    <row r="8" spans="3:9">
      <c r="C8" s="2">
        <v>4.04</v>
      </c>
      <c r="D8" s="2">
        <v>4.01</v>
      </c>
      <c r="E8" s="2">
        <v>3.99</v>
      </c>
      <c r="F8" s="2">
        <v>3.97</v>
      </c>
      <c r="G8" s="2">
        <v>4.01</v>
      </c>
      <c r="H8" s="2">
        <v>3.82</v>
      </c>
      <c r="I8" s="2">
        <v>3.81</v>
      </c>
    </row>
    <row r="9" spans="3:9">
      <c r="C9" s="2">
        <v>4.02</v>
      </c>
      <c r="D9" s="2">
        <v>4.02</v>
      </c>
      <c r="E9" s="2">
        <v>4.03</v>
      </c>
      <c r="F9" s="2">
        <v>3.92</v>
      </c>
      <c r="G9" s="2">
        <v>3.89</v>
      </c>
      <c r="H9" s="2">
        <v>3.98</v>
      </c>
      <c r="I9" s="2">
        <v>3.91</v>
      </c>
    </row>
    <row r="10" spans="3:9">
      <c r="C10" s="2">
        <v>4.06</v>
      </c>
      <c r="D10" s="2">
        <v>4.04</v>
      </c>
      <c r="E10" s="2">
        <v>3.97</v>
      </c>
      <c r="F10" s="2">
        <v>3.9</v>
      </c>
      <c r="G10" s="2">
        <v>3.89</v>
      </c>
      <c r="H10" s="2">
        <v>3.99</v>
      </c>
      <c r="I10" s="2">
        <v>3.96</v>
      </c>
    </row>
    <row r="11" spans="3:9">
      <c r="C11" s="2">
        <v>4.1</v>
      </c>
      <c r="D11" s="2">
        <v>3.97</v>
      </c>
      <c r="E11" s="2">
        <v>3.98</v>
      </c>
      <c r="F11" s="2">
        <v>3.97</v>
      </c>
      <c r="G11" s="2">
        <v>3.99</v>
      </c>
      <c r="H11" s="2">
        <v>4.02</v>
      </c>
      <c r="I11" s="2">
        <v>4.05</v>
      </c>
    </row>
    <row r="12" spans="3:9">
      <c r="C12" s="2">
        <v>4.04</v>
      </c>
      <c r="D12" s="2">
        <v>3.95</v>
      </c>
      <c r="E12" s="2">
        <v>3.98</v>
      </c>
      <c r="F12" s="2">
        <v>3.9</v>
      </c>
      <c r="G12" s="2">
        <v>4</v>
      </c>
      <c r="H12" s="2">
        <v>3.93</v>
      </c>
      <c r="I12" s="2">
        <v>4.06</v>
      </c>
    </row>
    <row r="13" spans="2:2">
      <c r="B13" t="s">
        <v>13</v>
      </c>
    </row>
    <row r="14" spans="2:9">
      <c r="B14" t="s">
        <v>14</v>
      </c>
      <c r="C14">
        <f>VARP(C3:C12)</f>
        <v>0.000956000000000001</v>
      </c>
      <c r="D14">
        <f t="shared" ref="D14:I14" si="0">VARP(D3:D12)</f>
        <v>0.00724100000000001</v>
      </c>
      <c r="E14">
        <f t="shared" si="0"/>
        <v>0.000480999999999998</v>
      </c>
      <c r="F14">
        <f t="shared" si="0"/>
        <v>0.00100000000000001</v>
      </c>
      <c r="G14">
        <f t="shared" si="0"/>
        <v>0.00294099999999998</v>
      </c>
      <c r="H14">
        <f t="shared" si="0"/>
        <v>0.004045</v>
      </c>
      <c r="I14">
        <f t="shared" si="0"/>
        <v>0.00647599999999998</v>
      </c>
    </row>
    <row r="15" spans="2:10">
      <c r="B15" t="s">
        <v>15</v>
      </c>
      <c r="C15">
        <f>10*C14</f>
        <v>0.00956000000000001</v>
      </c>
      <c r="D15">
        <f t="shared" ref="D15:I15" si="1">10*D14</f>
        <v>0.0724100000000001</v>
      </c>
      <c r="E15">
        <f t="shared" si="1"/>
        <v>0.00480999999999998</v>
      </c>
      <c r="F15">
        <f t="shared" si="1"/>
        <v>0.0100000000000001</v>
      </c>
      <c r="G15">
        <f t="shared" si="1"/>
        <v>0.0294099999999998</v>
      </c>
      <c r="H15">
        <f t="shared" si="1"/>
        <v>0.04045</v>
      </c>
      <c r="I15">
        <f t="shared" si="1"/>
        <v>0.0647599999999998</v>
      </c>
      <c r="J15">
        <f>SUM(C15:I15)</f>
        <v>0.2314</v>
      </c>
    </row>
    <row r="17" spans="2:11">
      <c r="B17" t="s">
        <v>16</v>
      </c>
      <c r="C17">
        <f>AVERAGE(C3:C12)</f>
        <v>4.062</v>
      </c>
      <c r="D17">
        <f t="shared" ref="D17:I17" si="2">AVERAGE(D3:D12)</f>
        <v>3.997</v>
      </c>
      <c r="E17">
        <f t="shared" si="2"/>
        <v>4.003</v>
      </c>
      <c r="F17">
        <f t="shared" si="2"/>
        <v>3.92</v>
      </c>
      <c r="G17">
        <f t="shared" si="2"/>
        <v>3.957</v>
      </c>
      <c r="H17">
        <f t="shared" si="2"/>
        <v>3.955</v>
      </c>
      <c r="I17">
        <f t="shared" si="2"/>
        <v>3.998</v>
      </c>
      <c r="J17">
        <f>VARP(C17:I17)</f>
        <v>0.00178195918367346</v>
      </c>
      <c r="K17">
        <f>J17*7</f>
        <v>0.0124737142857142</v>
      </c>
    </row>
    <row r="18" spans="10:11">
      <c r="J18">
        <f>70*J17</f>
        <v>0.124737142857142</v>
      </c>
      <c r="K18">
        <f>K17*10</f>
        <v>0.124737142857142</v>
      </c>
    </row>
    <row r="19" spans="2:4">
      <c r="B19" t="s">
        <v>17</v>
      </c>
      <c r="C19">
        <f>70*VARP(C3:I12)</f>
        <v>0.356137142857142</v>
      </c>
      <c r="D19">
        <f>C19-J18-J15</f>
        <v>6.10622663543836e-16</v>
      </c>
    </row>
    <row r="20" spans="2:2">
      <c r="B20" t="s">
        <v>18</v>
      </c>
    </row>
    <row r="21" spans="2:13">
      <c r="B21" s="2" t="s">
        <v>19</v>
      </c>
      <c r="C21" s="2" t="s">
        <v>20</v>
      </c>
      <c r="D21" s="2" t="s">
        <v>21</v>
      </c>
      <c r="E21" s="2" t="s">
        <v>22</v>
      </c>
      <c r="F21" s="2" t="s">
        <v>23</v>
      </c>
      <c r="H21" t="s">
        <v>24</v>
      </c>
      <c r="I21">
        <v>7</v>
      </c>
      <c r="K21" t="s">
        <v>25</v>
      </c>
      <c r="M21" t="s">
        <v>26</v>
      </c>
    </row>
    <row r="22" spans="2:9">
      <c r="B22" s="2" t="s">
        <v>27</v>
      </c>
      <c r="C22" s="2">
        <f>I21-1</f>
        <v>6</v>
      </c>
      <c r="D22" s="26">
        <f>J18</f>
        <v>0.124737142857142</v>
      </c>
      <c r="E22" s="2">
        <f>D22/C22</f>
        <v>0.0207895238095237</v>
      </c>
      <c r="F22" s="26">
        <f>E22/E23</f>
        <v>5.66006914433877</v>
      </c>
      <c r="H22" t="s">
        <v>28</v>
      </c>
      <c r="I22">
        <v>10</v>
      </c>
    </row>
    <row r="23" spans="2:13">
      <c r="B23" s="2" t="s">
        <v>29</v>
      </c>
      <c r="C23" s="2">
        <f>I21*(I22-1)</f>
        <v>63</v>
      </c>
      <c r="D23" s="26">
        <f>J15</f>
        <v>0.2314</v>
      </c>
      <c r="E23" s="2">
        <f>D23/C23</f>
        <v>0.00367301587301587</v>
      </c>
      <c r="F23" s="26"/>
      <c r="K23">
        <f>E23^0.5</f>
        <v>0.0606054112519326</v>
      </c>
      <c r="M23" t="s">
        <v>30</v>
      </c>
    </row>
    <row r="24" spans="2:7">
      <c r="B24" s="2" t="s">
        <v>31</v>
      </c>
      <c r="C24" s="2">
        <v>69</v>
      </c>
      <c r="D24" s="26">
        <f>D23+D22</f>
        <v>0.356137142857142</v>
      </c>
      <c r="E24" s="27"/>
      <c r="F24" s="2"/>
      <c r="G24" s="28"/>
    </row>
    <row r="25" spans="2:13">
      <c r="B25" s="29"/>
      <c r="C25" s="29"/>
      <c r="D25" s="29"/>
      <c r="E25" s="29" t="s">
        <v>32</v>
      </c>
      <c r="F25" s="28">
        <f>FDIST(F22,C22,C23)</f>
        <v>9.45282644850186e-5</v>
      </c>
      <c r="K25" t="s">
        <v>28</v>
      </c>
      <c r="M25">
        <f>K28*K23/K26^0.5</f>
        <v>0.0826016405156279</v>
      </c>
    </row>
    <row r="26" spans="2:11">
      <c r="B26" s="29"/>
      <c r="C26" s="29"/>
      <c r="D26" s="29"/>
      <c r="E26" s="29" t="s">
        <v>33</v>
      </c>
      <c r="F26" s="29">
        <v>0.01</v>
      </c>
      <c r="K26">
        <v>10</v>
      </c>
    </row>
    <row r="27" spans="2:11">
      <c r="B27" s="29"/>
      <c r="C27" s="29"/>
      <c r="D27" s="29"/>
      <c r="E27" s="29"/>
      <c r="F27" s="29" t="s">
        <v>34</v>
      </c>
      <c r="G27" s="29"/>
      <c r="K27" t="s">
        <v>35</v>
      </c>
    </row>
    <row r="28" spans="7:11">
      <c r="G28">
        <f>FINV(F26,C22,C23)</f>
        <v>3.1027667517246</v>
      </c>
      <c r="K28">
        <v>4.31</v>
      </c>
    </row>
    <row r="29" spans="3:4">
      <c r="C29" s="5" t="s">
        <v>36</v>
      </c>
      <c r="D29" s="5">
        <f>70*VARP(C3:I12)</f>
        <v>0.356137142857142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140" zoomScaleNormal="140" workbookViewId="0">
      <selection activeCell="B1" sqref="B1:H11"/>
    </sheetView>
  </sheetViews>
  <sheetFormatPr defaultColWidth="9.02654867256637" defaultRowHeight="13.5"/>
  <cols>
    <col min="1" max="1" width="10.6194690265487" customWidth="1"/>
    <col min="9" max="9" width="14.1769911504425" customWidth="1"/>
  </cols>
  <sheetData>
    <row r="1" spans="1:8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>
      <c r="A2">
        <f>RANK(B2,B$2:B$11,1)</f>
        <v>10</v>
      </c>
      <c r="B2">
        <v>4.13</v>
      </c>
      <c r="C2">
        <v>3.86</v>
      </c>
      <c r="D2">
        <v>4</v>
      </c>
      <c r="E2">
        <v>3.88</v>
      </c>
      <c r="F2">
        <v>4.02</v>
      </c>
      <c r="G2">
        <v>4.02</v>
      </c>
      <c r="H2">
        <v>4</v>
      </c>
      <c r="I2" s="25">
        <v>4.02</v>
      </c>
      <c r="J2" t="s">
        <v>24</v>
      </c>
      <c r="K2">
        <v>7</v>
      </c>
    </row>
    <row r="3" spans="1:11">
      <c r="A3">
        <f t="shared" ref="A3:A11" si="0">RANK(B3,B$2:B$11,1)</f>
        <v>7</v>
      </c>
      <c r="B3">
        <v>4.07</v>
      </c>
      <c r="C3">
        <v>3.85</v>
      </c>
      <c r="D3">
        <v>4.02</v>
      </c>
      <c r="E3">
        <v>3.88</v>
      </c>
      <c r="F3">
        <v>3.95</v>
      </c>
      <c r="G3">
        <v>3.86</v>
      </c>
      <c r="H3">
        <v>4.02</v>
      </c>
      <c r="I3" s="25">
        <v>4.04</v>
      </c>
      <c r="J3" t="s">
        <v>28</v>
      </c>
      <c r="K3">
        <v>10</v>
      </c>
    </row>
    <row r="4" spans="1:10">
      <c r="A4">
        <f t="shared" si="0"/>
        <v>2</v>
      </c>
      <c r="B4">
        <v>4.04</v>
      </c>
      <c r="C4">
        <v>4.08</v>
      </c>
      <c r="D4">
        <v>4.01</v>
      </c>
      <c r="E4">
        <v>3.91</v>
      </c>
      <c r="F4">
        <v>4.02</v>
      </c>
      <c r="G4">
        <v>3.96</v>
      </c>
      <c r="H4">
        <v>4.03</v>
      </c>
      <c r="I4" s="25">
        <v>4.04</v>
      </c>
      <c r="J4" t="s">
        <v>38</v>
      </c>
    </row>
    <row r="5" spans="1:9">
      <c r="A5">
        <f t="shared" si="0"/>
        <v>7</v>
      </c>
      <c r="B5">
        <v>4.07</v>
      </c>
      <c r="C5">
        <v>4.11</v>
      </c>
      <c r="D5">
        <v>4.01</v>
      </c>
      <c r="E5">
        <v>3.95</v>
      </c>
      <c r="F5">
        <v>3.89</v>
      </c>
      <c r="G5">
        <v>3.97</v>
      </c>
      <c r="H5">
        <v>4.04</v>
      </c>
      <c r="I5" s="25">
        <v>4.04</v>
      </c>
    </row>
    <row r="6" spans="1:9">
      <c r="A6">
        <f t="shared" si="0"/>
        <v>5</v>
      </c>
      <c r="B6">
        <v>4.05</v>
      </c>
      <c r="C6">
        <v>4.08</v>
      </c>
      <c r="D6">
        <v>4.04</v>
      </c>
      <c r="E6">
        <v>3.92</v>
      </c>
      <c r="F6">
        <v>3.91</v>
      </c>
      <c r="G6">
        <v>4</v>
      </c>
      <c r="H6">
        <v>4.1</v>
      </c>
      <c r="I6">
        <v>4.05</v>
      </c>
    </row>
    <row r="7" spans="1:9">
      <c r="A7">
        <f t="shared" si="0"/>
        <v>2</v>
      </c>
      <c r="B7">
        <v>4.04</v>
      </c>
      <c r="C7">
        <v>4.01</v>
      </c>
      <c r="D7">
        <v>3.99</v>
      </c>
      <c r="E7">
        <v>3.97</v>
      </c>
      <c r="F7">
        <v>4.01</v>
      </c>
      <c r="G7">
        <v>3.82</v>
      </c>
      <c r="H7">
        <v>3.81</v>
      </c>
      <c r="I7" s="25">
        <v>4.06</v>
      </c>
    </row>
    <row r="8" spans="1:9">
      <c r="A8">
        <f t="shared" si="0"/>
        <v>1</v>
      </c>
      <c r="B8">
        <v>4.02</v>
      </c>
      <c r="C8">
        <v>4.02</v>
      </c>
      <c r="D8">
        <v>4.03</v>
      </c>
      <c r="E8">
        <v>3.92</v>
      </c>
      <c r="F8">
        <v>3.89</v>
      </c>
      <c r="G8">
        <v>3.98</v>
      </c>
      <c r="H8">
        <v>3.91</v>
      </c>
      <c r="I8" s="25">
        <v>4.07</v>
      </c>
    </row>
    <row r="9" spans="1:9">
      <c r="A9">
        <f t="shared" si="0"/>
        <v>6</v>
      </c>
      <c r="B9">
        <v>4.06</v>
      </c>
      <c r="C9">
        <v>4.04</v>
      </c>
      <c r="D9">
        <v>3.97</v>
      </c>
      <c r="E9">
        <v>3.9</v>
      </c>
      <c r="F9">
        <v>3.89</v>
      </c>
      <c r="G9">
        <v>3.99</v>
      </c>
      <c r="H9">
        <v>3.96</v>
      </c>
      <c r="I9" s="25">
        <v>4.07</v>
      </c>
    </row>
    <row r="10" spans="1:10">
      <c r="A10">
        <f t="shared" si="0"/>
        <v>9</v>
      </c>
      <c r="B10">
        <v>4.1</v>
      </c>
      <c r="C10">
        <v>3.97</v>
      </c>
      <c r="D10">
        <v>3.98</v>
      </c>
      <c r="E10">
        <v>3.97</v>
      </c>
      <c r="F10">
        <v>3.99</v>
      </c>
      <c r="G10">
        <v>4.02</v>
      </c>
      <c r="H10">
        <v>4.05</v>
      </c>
      <c r="I10">
        <v>4.1</v>
      </c>
      <c r="J10">
        <f>(I9+I10)/2</f>
        <v>4.085</v>
      </c>
    </row>
    <row r="11" spans="1:9">
      <c r="A11">
        <f t="shared" si="0"/>
        <v>2</v>
      </c>
      <c r="B11">
        <v>4.04</v>
      </c>
      <c r="C11">
        <v>3.95</v>
      </c>
      <c r="D11">
        <v>3.98</v>
      </c>
      <c r="E11">
        <v>3.9</v>
      </c>
      <c r="F11">
        <v>4</v>
      </c>
      <c r="G11">
        <v>3.93</v>
      </c>
      <c r="H11">
        <v>4.06</v>
      </c>
      <c r="I11" s="25">
        <v>4.13</v>
      </c>
    </row>
    <row r="13" spans="1:8">
      <c r="A13" t="s">
        <v>39</v>
      </c>
      <c r="B13">
        <f>AVERAGE(B2:B11)</f>
        <v>4.062</v>
      </c>
      <c r="C13">
        <f t="shared" ref="C13:H13" si="1">AVERAGE(C2:C11)</f>
        <v>3.997</v>
      </c>
      <c r="D13">
        <f t="shared" si="1"/>
        <v>4.003</v>
      </c>
      <c r="E13">
        <f t="shared" si="1"/>
        <v>3.92</v>
      </c>
      <c r="F13">
        <f t="shared" si="1"/>
        <v>3.957</v>
      </c>
      <c r="G13">
        <f t="shared" si="1"/>
        <v>3.955</v>
      </c>
      <c r="H13">
        <f t="shared" si="1"/>
        <v>3.998</v>
      </c>
    </row>
    <row r="14" spans="1:8">
      <c r="A14" t="s">
        <v>40</v>
      </c>
      <c r="B14">
        <f>MIN(B2:B11)</f>
        <v>4.02</v>
      </c>
      <c r="C14">
        <f t="shared" ref="C14:H14" si="2">MIN(C2:C11)</f>
        <v>3.85</v>
      </c>
      <c r="D14">
        <f t="shared" si="2"/>
        <v>3.97</v>
      </c>
      <c r="E14">
        <f t="shared" si="2"/>
        <v>3.88</v>
      </c>
      <c r="F14">
        <f t="shared" si="2"/>
        <v>3.89</v>
      </c>
      <c r="G14">
        <f t="shared" si="2"/>
        <v>3.82</v>
      </c>
      <c r="H14">
        <f t="shared" si="2"/>
        <v>3.81</v>
      </c>
    </row>
    <row r="15" spans="1:8">
      <c r="A15" t="s">
        <v>41</v>
      </c>
      <c r="B15">
        <f>QUARTILE(B2:B11,1)</f>
        <v>4.04</v>
      </c>
      <c r="C15">
        <f t="shared" ref="C15:H15" si="3">QUARTILE(C2:C11,1)</f>
        <v>3.955</v>
      </c>
      <c r="D15">
        <f t="shared" si="3"/>
        <v>3.9825</v>
      </c>
      <c r="E15">
        <f t="shared" si="3"/>
        <v>3.9</v>
      </c>
      <c r="F15">
        <f t="shared" si="3"/>
        <v>3.895</v>
      </c>
      <c r="G15">
        <f t="shared" si="3"/>
        <v>3.9375</v>
      </c>
      <c r="H15">
        <f t="shared" si="3"/>
        <v>3.97</v>
      </c>
    </row>
    <row r="16" spans="1:8">
      <c r="A16" t="s">
        <v>10</v>
      </c>
      <c r="B16">
        <f>MEDIAN(B2:B11)</f>
        <v>4.055</v>
      </c>
      <c r="C16">
        <f t="shared" ref="C16:H16" si="4">MEDIAN(C2:C11)</f>
        <v>4.015</v>
      </c>
      <c r="D16">
        <f t="shared" si="4"/>
        <v>4.005</v>
      </c>
      <c r="E16">
        <f t="shared" si="4"/>
        <v>3.915</v>
      </c>
      <c r="F16">
        <f t="shared" si="4"/>
        <v>3.97</v>
      </c>
      <c r="G16">
        <f t="shared" si="4"/>
        <v>3.975</v>
      </c>
      <c r="H16">
        <f t="shared" si="4"/>
        <v>4.025</v>
      </c>
    </row>
    <row r="17" spans="1:8">
      <c r="A17" t="s">
        <v>42</v>
      </c>
      <c r="B17">
        <f>QUARTILE(B2:B11,3)</f>
        <v>4.07</v>
      </c>
      <c r="C17">
        <f t="shared" ref="C17:H17" si="5">QUARTILE(C2:C11,3)</f>
        <v>4.07</v>
      </c>
      <c r="D17">
        <f t="shared" si="5"/>
        <v>4.0175</v>
      </c>
      <c r="E17">
        <f t="shared" si="5"/>
        <v>3.9425</v>
      </c>
      <c r="F17">
        <f t="shared" si="5"/>
        <v>4.0075</v>
      </c>
      <c r="G17">
        <f t="shared" si="5"/>
        <v>3.9975</v>
      </c>
      <c r="H17">
        <f t="shared" si="5"/>
        <v>4.0475</v>
      </c>
    </row>
    <row r="18" spans="1:8">
      <c r="A18" t="s">
        <v>43</v>
      </c>
      <c r="B18">
        <f>MAX(B2:B11)</f>
        <v>4.13</v>
      </c>
      <c r="C18">
        <f t="shared" ref="C18:H18" si="6">MAX(C2:C11)</f>
        <v>4.11</v>
      </c>
      <c r="D18">
        <f t="shared" si="6"/>
        <v>4.04</v>
      </c>
      <c r="E18">
        <f t="shared" si="6"/>
        <v>3.97</v>
      </c>
      <c r="F18">
        <f t="shared" si="6"/>
        <v>4.02</v>
      </c>
      <c r="G18">
        <f t="shared" si="6"/>
        <v>4.02</v>
      </c>
      <c r="H18">
        <f t="shared" si="6"/>
        <v>4.1</v>
      </c>
    </row>
  </sheetData>
  <sortState ref="I2:I11">
    <sortCondition ref="I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zoomScale="150" zoomScaleNormal="150" workbookViewId="0">
      <selection activeCell="B13" sqref="B13:H13"/>
    </sheetView>
  </sheetViews>
  <sheetFormatPr defaultColWidth="9.02654867256637" defaultRowHeight="13.5"/>
  <cols>
    <col min="2" max="4" width="9.53097345132743"/>
    <col min="6" max="8" width="9.53097345132743"/>
    <col min="9" max="9" width="5.49557522123894" customWidth="1"/>
    <col min="10" max="10" width="9.61061946902655" style="19" customWidth="1"/>
    <col min="11" max="11" width="10.6283185840708" style="20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1">
      <c r="B2">
        <v>4.13</v>
      </c>
      <c r="C2">
        <v>3.86</v>
      </c>
      <c r="D2">
        <v>4</v>
      </c>
      <c r="E2">
        <v>3.88</v>
      </c>
      <c r="F2">
        <v>4.02</v>
      </c>
      <c r="G2">
        <v>4.02</v>
      </c>
      <c r="H2">
        <v>4</v>
      </c>
      <c r="J2" s="19" t="s">
        <v>24</v>
      </c>
      <c r="K2" s="20">
        <v>7</v>
      </c>
    </row>
    <row r="3" spans="2:11">
      <c r="B3">
        <v>4.07</v>
      </c>
      <c r="C3">
        <v>3.85</v>
      </c>
      <c r="D3">
        <v>4.02</v>
      </c>
      <c r="E3">
        <v>3.88</v>
      </c>
      <c r="F3">
        <v>3.95</v>
      </c>
      <c r="G3">
        <v>3.86</v>
      </c>
      <c r="H3">
        <v>4.02</v>
      </c>
      <c r="J3" s="19" t="s">
        <v>28</v>
      </c>
      <c r="K3" s="20">
        <v>10</v>
      </c>
    </row>
    <row r="4" spans="2:8">
      <c r="B4">
        <v>4.04</v>
      </c>
      <c r="C4">
        <v>4.08</v>
      </c>
      <c r="D4">
        <v>4.01</v>
      </c>
      <c r="E4">
        <v>3.91</v>
      </c>
      <c r="F4">
        <v>4.02</v>
      </c>
      <c r="G4">
        <v>3.96</v>
      </c>
      <c r="H4">
        <v>4.03</v>
      </c>
    </row>
    <row r="5" spans="2:8">
      <c r="B5">
        <v>4.07</v>
      </c>
      <c r="C5">
        <v>4.11</v>
      </c>
      <c r="D5">
        <v>4.01</v>
      </c>
      <c r="E5">
        <v>3.95</v>
      </c>
      <c r="F5">
        <v>3.89</v>
      </c>
      <c r="G5">
        <v>3.97</v>
      </c>
      <c r="H5">
        <v>4.04</v>
      </c>
    </row>
    <row r="6" spans="2:8">
      <c r="B6">
        <v>4.05</v>
      </c>
      <c r="C6">
        <v>4.08</v>
      </c>
      <c r="D6">
        <v>4.04</v>
      </c>
      <c r="E6">
        <v>3.92</v>
      </c>
      <c r="F6">
        <v>3.91</v>
      </c>
      <c r="G6">
        <v>4</v>
      </c>
      <c r="H6">
        <v>4.1</v>
      </c>
    </row>
    <row r="7" spans="2:8">
      <c r="B7">
        <v>4.04</v>
      </c>
      <c r="C7">
        <v>4.01</v>
      </c>
      <c r="D7">
        <v>3.99</v>
      </c>
      <c r="E7">
        <v>3.97</v>
      </c>
      <c r="F7">
        <v>4.01</v>
      </c>
      <c r="G7">
        <v>3.82</v>
      </c>
      <c r="H7">
        <v>3.81</v>
      </c>
    </row>
    <row r="8" spans="2:8">
      <c r="B8">
        <v>4.02</v>
      </c>
      <c r="C8">
        <v>4.02</v>
      </c>
      <c r="D8">
        <v>4.03</v>
      </c>
      <c r="E8">
        <v>3.92</v>
      </c>
      <c r="F8">
        <v>3.89</v>
      </c>
      <c r="G8">
        <v>3.98</v>
      </c>
      <c r="H8">
        <v>3.91</v>
      </c>
    </row>
    <row r="9" spans="2:11">
      <c r="B9">
        <v>4.06</v>
      </c>
      <c r="C9">
        <v>4.04</v>
      </c>
      <c r="D9">
        <v>3.97</v>
      </c>
      <c r="E9">
        <v>3.9</v>
      </c>
      <c r="F9">
        <v>3.89</v>
      </c>
      <c r="G9">
        <v>3.99</v>
      </c>
      <c r="H9">
        <v>3.96</v>
      </c>
      <c r="J9" s="19" t="s">
        <v>44</v>
      </c>
      <c r="K9" s="20">
        <f>AVERAGE(B2:H11)</f>
        <v>3.98457142857143</v>
      </c>
    </row>
    <row r="10" spans="2:11">
      <c r="B10">
        <v>4.1</v>
      </c>
      <c r="C10">
        <v>3.97</v>
      </c>
      <c r="D10">
        <v>3.98</v>
      </c>
      <c r="E10">
        <v>3.97</v>
      </c>
      <c r="F10">
        <v>3.99</v>
      </c>
      <c r="G10">
        <v>4.02</v>
      </c>
      <c r="H10">
        <v>4.05</v>
      </c>
      <c r="J10" s="19" t="s">
        <v>45</v>
      </c>
      <c r="K10" s="20">
        <f>VARP(B2:H11)</f>
        <v>0.00508767346938775</v>
      </c>
    </row>
    <row r="11" spans="2:11">
      <c r="B11">
        <v>4.04</v>
      </c>
      <c r="C11">
        <v>3.95</v>
      </c>
      <c r="D11">
        <v>3.98</v>
      </c>
      <c r="E11">
        <v>3.9</v>
      </c>
      <c r="F11">
        <v>4</v>
      </c>
      <c r="G11">
        <v>3.93</v>
      </c>
      <c r="H11">
        <v>4.06</v>
      </c>
      <c r="J11" s="21" t="s">
        <v>17</v>
      </c>
      <c r="K11" s="22">
        <f>K2*K3*K10</f>
        <v>0.356137142857142</v>
      </c>
    </row>
    <row r="12" spans="2:11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J12" s="23" t="s">
        <v>14</v>
      </c>
      <c r="K12" s="20">
        <f>VARP(B13:H13)</f>
        <v>0.00178195918367346</v>
      </c>
    </row>
    <row r="13" spans="1:11">
      <c r="A13" t="s">
        <v>39</v>
      </c>
      <c r="B13" s="5">
        <f>AVERAGE(B2:B11)</f>
        <v>4.062</v>
      </c>
      <c r="C13" s="5">
        <f t="shared" ref="C13:H13" si="0">AVERAGE(C2:C11)</f>
        <v>3.997</v>
      </c>
      <c r="D13" s="5">
        <f t="shared" si="0"/>
        <v>4.003</v>
      </c>
      <c r="E13" s="5">
        <f t="shared" si="0"/>
        <v>3.92</v>
      </c>
      <c r="F13" s="5">
        <f t="shared" si="0"/>
        <v>3.957</v>
      </c>
      <c r="G13" s="5">
        <f t="shared" si="0"/>
        <v>3.955</v>
      </c>
      <c r="H13" s="5">
        <f t="shared" si="0"/>
        <v>3.998</v>
      </c>
      <c r="J13" s="19" t="s">
        <v>21</v>
      </c>
      <c r="K13" s="20">
        <f>K12*K2</f>
        <v>0.0124737142857142</v>
      </c>
    </row>
    <row r="14" spans="1:11">
      <c r="A14" t="s">
        <v>14</v>
      </c>
      <c r="B14">
        <f>VARP(B2:B11)</f>
        <v>0.000956000000000001</v>
      </c>
      <c r="C14">
        <f t="shared" ref="C14:H14" si="1">VARP(C2:C11)</f>
        <v>0.00724100000000001</v>
      </c>
      <c r="D14">
        <f t="shared" si="1"/>
        <v>0.000480999999999998</v>
      </c>
      <c r="E14">
        <f t="shared" si="1"/>
        <v>0.00100000000000001</v>
      </c>
      <c r="F14">
        <f t="shared" si="1"/>
        <v>0.00294099999999998</v>
      </c>
      <c r="G14">
        <f t="shared" si="1"/>
        <v>0.004045</v>
      </c>
      <c r="H14">
        <f t="shared" si="1"/>
        <v>0.00647599999999998</v>
      </c>
      <c r="J14" s="23" t="s">
        <v>46</v>
      </c>
      <c r="K14" s="24">
        <f>K13*10</f>
        <v>0.124737142857142</v>
      </c>
    </row>
    <row r="15" spans="1:11">
      <c r="A15" t="s">
        <v>21</v>
      </c>
      <c r="B15">
        <f>$K$3*B14</f>
        <v>0.00956000000000001</v>
      </c>
      <c r="C15">
        <f t="shared" ref="C15:H15" si="2">$K$3*C14</f>
        <v>0.0724100000000001</v>
      </c>
      <c r="D15">
        <f t="shared" si="2"/>
        <v>0.00480999999999998</v>
      </c>
      <c r="E15">
        <f t="shared" si="2"/>
        <v>0.0100000000000001</v>
      </c>
      <c r="F15">
        <f t="shared" si="2"/>
        <v>0.0294099999999998</v>
      </c>
      <c r="G15">
        <f t="shared" si="2"/>
        <v>0.04045</v>
      </c>
      <c r="H15">
        <f t="shared" si="2"/>
        <v>0.0647599999999998</v>
      </c>
      <c r="J15" s="19" t="s">
        <v>15</v>
      </c>
      <c r="K15" s="20">
        <f>SUM(B15:H15)</f>
        <v>0.2314</v>
      </c>
    </row>
    <row r="17" spans="10:11">
      <c r="J17" s="19" t="s">
        <v>47</v>
      </c>
      <c r="K17" s="20">
        <f>K15+K14</f>
        <v>0.356137142857142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A18" sqref="A18"/>
    </sheetView>
  </sheetViews>
  <sheetFormatPr defaultColWidth="9.02654867256637" defaultRowHeight="13.5"/>
  <cols>
    <col min="2" max="2" width="11.1592920353982" customWidth="1"/>
    <col min="3" max="6" width="12.7964601769912"/>
    <col min="7" max="7" width="13.6106194690265" customWidth="1"/>
    <col min="11" max="11" width="12.7964601769912"/>
  </cols>
  <sheetData>
    <row r="1" spans="1:1">
      <c r="A1" t="s">
        <v>48</v>
      </c>
    </row>
    <row r="2" spans="6:7">
      <c r="F2" t="s">
        <v>49</v>
      </c>
      <c r="G2" t="s">
        <v>50</v>
      </c>
    </row>
    <row r="3" spans="2:7">
      <c r="B3">
        <v>1</v>
      </c>
      <c r="C3" s="14">
        <v>3.97</v>
      </c>
      <c r="D3" s="14">
        <v>4.24</v>
      </c>
      <c r="E3" s="14">
        <v>4.44</v>
      </c>
      <c r="F3" s="15">
        <f>AVERAGE(C3:E3)</f>
        <v>4.21666666666667</v>
      </c>
      <c r="G3" s="14">
        <f>F3-$F$6</f>
        <v>0.995555555555556</v>
      </c>
    </row>
    <row r="4" spans="2:7">
      <c r="B4">
        <v>2</v>
      </c>
      <c r="C4" s="14">
        <v>2.39</v>
      </c>
      <c r="D4" s="14">
        <v>2.61</v>
      </c>
      <c r="E4" s="14">
        <v>2.82</v>
      </c>
      <c r="F4" s="15">
        <f>AVERAGE(C4:E4)</f>
        <v>2.60666666666667</v>
      </c>
      <c r="G4" s="14">
        <f>F4-$F$6</f>
        <v>-0.614444444444445</v>
      </c>
    </row>
    <row r="5" spans="2:7">
      <c r="B5">
        <v>3</v>
      </c>
      <c r="C5" s="14">
        <v>2.76</v>
      </c>
      <c r="D5" s="14">
        <v>2.75</v>
      </c>
      <c r="E5" s="14">
        <v>3.01</v>
      </c>
      <c r="F5" s="15">
        <f>AVERAGE(C5:E5)</f>
        <v>2.84</v>
      </c>
      <c r="G5" s="14">
        <f>F5-$F$6</f>
        <v>-0.381111111111112</v>
      </c>
    </row>
    <row r="6" spans="2:7">
      <c r="B6" t="s">
        <v>51</v>
      </c>
      <c r="C6" s="16">
        <f>AVERAGE(C3:C5)</f>
        <v>3.04</v>
      </c>
      <c r="D6" s="16">
        <f>AVERAGE(D3:D5)</f>
        <v>3.2</v>
      </c>
      <c r="E6" s="16">
        <f>AVERAGE(E3:E5)</f>
        <v>3.42333333333333</v>
      </c>
      <c r="F6" s="17">
        <f>AVERAGE(F3:F5)</f>
        <v>3.22111111111111</v>
      </c>
      <c r="G6" s="14"/>
    </row>
    <row r="7" spans="2:7">
      <c r="B7" t="s">
        <v>52</v>
      </c>
      <c r="C7" s="14">
        <f>C6-$F$6</f>
        <v>-0.181111111111111</v>
      </c>
      <c r="D7" s="14">
        <f>D6-$F$6</f>
        <v>-0.0211111111111117</v>
      </c>
      <c r="E7" s="14">
        <f>E6-$F$6</f>
        <v>0.202222222222222</v>
      </c>
      <c r="F7" s="14"/>
      <c r="G7" s="14"/>
    </row>
    <row r="9" spans="11:11">
      <c r="K9" t="s">
        <v>53</v>
      </c>
    </row>
    <row r="10" spans="1:11">
      <c r="A10" t="s">
        <v>54</v>
      </c>
      <c r="J10" t="s">
        <v>55</v>
      </c>
      <c r="K10" s="18">
        <f>F6</f>
        <v>3.22111111111111</v>
      </c>
    </row>
    <row r="11" spans="2:11">
      <c r="B11" t="s">
        <v>56</v>
      </c>
      <c r="C11" t="s">
        <v>57</v>
      </c>
      <c r="D11" t="s">
        <v>58</v>
      </c>
      <c r="E11" t="s">
        <v>59</v>
      </c>
      <c r="K11" s="18"/>
    </row>
    <row r="12" spans="2:5">
      <c r="B12">
        <v>1</v>
      </c>
      <c r="C12">
        <f>$F$6+$G3+C$7</f>
        <v>4.03555555555556</v>
      </c>
      <c r="D12">
        <f>$F$6+$G3+D$7</f>
        <v>4.19555555555556</v>
      </c>
      <c r="E12">
        <f>$F$6+$G3+E$7</f>
        <v>4.41888888888889</v>
      </c>
    </row>
    <row r="13" spans="2:5">
      <c r="B13">
        <v>2</v>
      </c>
      <c r="C13">
        <f>$F$6+$G4+C$7</f>
        <v>2.42555555555556</v>
      </c>
      <c r="D13">
        <f>$F$6+$G4+D$7</f>
        <v>2.58555555555556</v>
      </c>
      <c r="E13">
        <f>$F$6+$G4+E$7</f>
        <v>2.80888888888889</v>
      </c>
    </row>
    <row r="14" spans="2:5">
      <c r="B14">
        <v>3</v>
      </c>
      <c r="C14">
        <f>$F$6+$G5+C$7</f>
        <v>2.65888888888889</v>
      </c>
      <c r="D14">
        <f>$F$6+$G5+D$7</f>
        <v>2.81888888888889</v>
      </c>
      <c r="E14">
        <f>$F$6+$G5+E$7</f>
        <v>3.04222222222222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A22" sqref="A22"/>
    </sheetView>
  </sheetViews>
  <sheetFormatPr defaultColWidth="9.02654867256637" defaultRowHeight="13.5"/>
  <cols>
    <col min="1" max="2" width="12.7964601769912" style="7"/>
    <col min="3" max="3" width="9.02654867256637" style="7"/>
    <col min="4" max="4" width="12.7964601769912" style="7"/>
    <col min="5" max="8" width="9.02654867256637" style="7"/>
    <col min="9" max="9" width="13.858407079646" style="7"/>
    <col min="10" max="14" width="12.7964601769912" style="7"/>
    <col min="15" max="16384" width="9.02654867256637" style="7"/>
  </cols>
  <sheetData>
    <row r="1" spans="1:9">
      <c r="A1" s="8" t="s">
        <v>60</v>
      </c>
      <c r="B1" s="8"/>
      <c r="C1" s="8"/>
      <c r="D1" s="8" t="s">
        <v>61</v>
      </c>
      <c r="E1" s="8"/>
      <c r="F1" s="8"/>
      <c r="G1" s="7" t="s">
        <v>24</v>
      </c>
      <c r="H1" s="7">
        <v>2</v>
      </c>
      <c r="I1" s="7" t="s">
        <v>62</v>
      </c>
    </row>
    <row r="2" spans="1:8">
      <c r="A2" s="9">
        <v>10.2</v>
      </c>
      <c r="B2" s="9">
        <v>1.2</v>
      </c>
      <c r="C2" s="9">
        <v>0.3</v>
      </c>
      <c r="D2" s="10">
        <v>10.2</v>
      </c>
      <c r="E2" s="10">
        <v>1.2</v>
      </c>
      <c r="F2" s="10">
        <v>0.3</v>
      </c>
      <c r="G2" s="7" t="s">
        <v>28</v>
      </c>
      <c r="H2" s="7">
        <v>3</v>
      </c>
    </row>
    <row r="3" spans="1:14">
      <c r="A3" s="11">
        <v>0.71</v>
      </c>
      <c r="B3" s="11">
        <v>2.2</v>
      </c>
      <c r="C3" s="11">
        <v>2.25</v>
      </c>
      <c r="D3" s="7">
        <v>2.2</v>
      </c>
      <c r="E3" s="7">
        <v>4.04</v>
      </c>
      <c r="F3" s="7">
        <v>2.71</v>
      </c>
      <c r="I3" s="7">
        <f t="shared" ref="I3:N3" si="0">LN(A3)</f>
        <v>-0.342490308946776</v>
      </c>
      <c r="J3" s="7">
        <f t="shared" si="0"/>
        <v>0.78845736036427</v>
      </c>
      <c r="K3" s="7">
        <f t="shared" si="0"/>
        <v>0.810930216216329</v>
      </c>
      <c r="L3" s="7">
        <f t="shared" si="0"/>
        <v>0.78845736036427</v>
      </c>
      <c r="M3" s="7">
        <f t="shared" si="0"/>
        <v>1.39624469197306</v>
      </c>
      <c r="N3" s="7">
        <f t="shared" si="0"/>
        <v>0.99694863489161</v>
      </c>
    </row>
    <row r="4" spans="1:14">
      <c r="A4" s="11">
        <v>1.66</v>
      </c>
      <c r="B4" s="11">
        <v>2.93</v>
      </c>
      <c r="C4" s="11">
        <v>3.93</v>
      </c>
      <c r="D4" s="7">
        <v>2.69</v>
      </c>
      <c r="E4" s="7">
        <v>4.16</v>
      </c>
      <c r="F4" s="7">
        <v>5.43</v>
      </c>
      <c r="I4" s="7">
        <f t="shared" ref="I4:I20" si="1">LN(A4)</f>
        <v>0.506817602368452</v>
      </c>
      <c r="J4" s="7">
        <f t="shared" ref="J4:J20" si="2">LN(B4)</f>
        <v>1.07500242302898</v>
      </c>
      <c r="K4" s="7">
        <f t="shared" ref="K4:K20" si="3">LN(C4)</f>
        <v>1.36863942588117</v>
      </c>
      <c r="L4" s="7">
        <f t="shared" ref="L4:L20" si="4">LN(D4)</f>
        <v>0.989541193613748</v>
      </c>
      <c r="M4" s="7">
        <f t="shared" ref="M4:M20" si="5">LN(E4)</f>
        <v>1.42551507427317</v>
      </c>
      <c r="N4" s="7">
        <f t="shared" ref="N4:N20" si="6">LN(F4)</f>
        <v>1.69193913394584</v>
      </c>
    </row>
    <row r="5" spans="1:14">
      <c r="A5" s="11">
        <v>2.01</v>
      </c>
      <c r="B5" s="11">
        <v>3.08</v>
      </c>
      <c r="C5" s="11">
        <v>5.08</v>
      </c>
      <c r="D5" s="7">
        <v>3.54</v>
      </c>
      <c r="E5" s="7">
        <v>4.42</v>
      </c>
      <c r="F5" s="7">
        <v>6.38</v>
      </c>
      <c r="I5" s="7">
        <f t="shared" si="1"/>
        <v>0.698134722070984</v>
      </c>
      <c r="J5" s="7">
        <f t="shared" si="2"/>
        <v>1.12492959698548</v>
      </c>
      <c r="K5" s="7">
        <f t="shared" si="3"/>
        <v>1.62531126159039</v>
      </c>
      <c r="L5" s="7">
        <f t="shared" si="4"/>
        <v>1.26412672714568</v>
      </c>
      <c r="M5" s="7">
        <f t="shared" si="5"/>
        <v>1.48613969608961</v>
      </c>
      <c r="N5" s="7">
        <f t="shared" si="6"/>
        <v>1.8531680973567</v>
      </c>
    </row>
    <row r="6" spans="1:14">
      <c r="A6" s="11">
        <v>2.16</v>
      </c>
      <c r="B6" s="11">
        <v>3.49</v>
      </c>
      <c r="C6" s="11">
        <v>5.82</v>
      </c>
      <c r="D6" s="7">
        <v>3.75</v>
      </c>
      <c r="E6" s="7">
        <v>4.93</v>
      </c>
      <c r="F6" s="7">
        <v>6.38</v>
      </c>
      <c r="I6" s="7">
        <f t="shared" si="1"/>
        <v>0.770108221696074</v>
      </c>
      <c r="J6" s="7">
        <f t="shared" si="2"/>
        <v>1.24990173621434</v>
      </c>
      <c r="K6" s="7">
        <f t="shared" si="3"/>
        <v>1.76130026174335</v>
      </c>
      <c r="L6" s="7">
        <f t="shared" si="4"/>
        <v>1.32175583998232</v>
      </c>
      <c r="M6" s="7">
        <f t="shared" si="5"/>
        <v>1.5953389880546</v>
      </c>
      <c r="N6" s="7">
        <f t="shared" si="6"/>
        <v>1.8531680973567</v>
      </c>
    </row>
    <row r="7" spans="1:14">
      <c r="A7" s="11">
        <v>2.42</v>
      </c>
      <c r="B7" s="11">
        <v>4.11</v>
      </c>
      <c r="C7" s="11">
        <v>5.84</v>
      </c>
      <c r="D7" s="7">
        <v>3.83</v>
      </c>
      <c r="E7" s="7">
        <v>5.49</v>
      </c>
      <c r="F7" s="7">
        <v>8.32</v>
      </c>
      <c r="I7" s="7">
        <f t="shared" si="1"/>
        <v>0.883767540168595</v>
      </c>
      <c r="J7" s="7">
        <f t="shared" si="2"/>
        <v>1.41342302850814</v>
      </c>
      <c r="K7" s="7">
        <f t="shared" si="3"/>
        <v>1.76473079684014</v>
      </c>
      <c r="L7" s="7">
        <f t="shared" si="4"/>
        <v>1.34286480319255</v>
      </c>
      <c r="M7" s="7">
        <f t="shared" si="5"/>
        <v>1.70292825552144</v>
      </c>
      <c r="N7" s="7">
        <f t="shared" si="6"/>
        <v>2.11866225483312</v>
      </c>
    </row>
    <row r="8" spans="1:14">
      <c r="A8" s="11">
        <v>2.42</v>
      </c>
      <c r="B8" s="11">
        <v>4.95</v>
      </c>
      <c r="C8" s="11">
        <v>6.89</v>
      </c>
      <c r="D8" s="7">
        <v>4.08</v>
      </c>
      <c r="E8" s="7">
        <v>5.77</v>
      </c>
      <c r="F8" s="7">
        <v>9.04</v>
      </c>
      <c r="I8" s="7">
        <f t="shared" si="1"/>
        <v>0.883767540168595</v>
      </c>
      <c r="J8" s="7">
        <f t="shared" si="2"/>
        <v>1.5993875765806</v>
      </c>
      <c r="K8" s="7">
        <f t="shared" si="3"/>
        <v>1.93007108502557</v>
      </c>
      <c r="L8" s="7">
        <f t="shared" si="4"/>
        <v>1.40609698841607</v>
      </c>
      <c r="M8" s="7">
        <f t="shared" si="5"/>
        <v>1.75267208052001</v>
      </c>
      <c r="N8" s="7">
        <f t="shared" si="6"/>
        <v>2.20165917440409</v>
      </c>
    </row>
    <row r="9" spans="1:14">
      <c r="A9" s="11">
        <v>2.56</v>
      </c>
      <c r="B9" s="11">
        <v>5.16</v>
      </c>
      <c r="C9" s="12">
        <v>8.5</v>
      </c>
      <c r="D9" s="7">
        <v>4.27</v>
      </c>
      <c r="E9" s="7">
        <v>5.86</v>
      </c>
      <c r="F9" s="7">
        <v>9.56</v>
      </c>
      <c r="I9" s="7">
        <f t="shared" si="1"/>
        <v>0.940007258491471</v>
      </c>
      <c r="J9" s="7">
        <f t="shared" si="2"/>
        <v>1.64093657949347</v>
      </c>
      <c r="K9" s="7">
        <f t="shared" si="3"/>
        <v>2.14006616349627</v>
      </c>
      <c r="L9" s="7">
        <f t="shared" si="4"/>
        <v>1.45161382724053</v>
      </c>
      <c r="M9" s="7">
        <f t="shared" si="5"/>
        <v>1.76814960358892</v>
      </c>
      <c r="N9" s="7">
        <f t="shared" si="6"/>
        <v>2.25758772706331</v>
      </c>
    </row>
    <row r="10" spans="1:14">
      <c r="A10" s="12">
        <v>2.6</v>
      </c>
      <c r="B10" s="11">
        <v>5.54</v>
      </c>
      <c r="C10" s="11">
        <v>8.56</v>
      </c>
      <c r="D10" s="7">
        <v>4.53</v>
      </c>
      <c r="E10" s="7">
        <v>6.28</v>
      </c>
      <c r="F10" s="7">
        <v>10.01</v>
      </c>
      <c r="I10" s="7">
        <f t="shared" si="1"/>
        <v>0.955511445027436</v>
      </c>
      <c r="J10" s="7">
        <f t="shared" si="2"/>
        <v>1.71199450075919</v>
      </c>
      <c r="K10" s="7">
        <f t="shared" si="3"/>
        <v>2.14710019015365</v>
      </c>
      <c r="L10" s="7">
        <f t="shared" si="4"/>
        <v>1.51072193949494</v>
      </c>
      <c r="M10" s="7">
        <f t="shared" si="5"/>
        <v>1.83736998048011</v>
      </c>
      <c r="N10" s="7">
        <f t="shared" si="6"/>
        <v>2.30358459332713</v>
      </c>
    </row>
    <row r="11" spans="1:14">
      <c r="A11" s="11">
        <v>3.31</v>
      </c>
      <c r="B11" s="11">
        <v>5.68</v>
      </c>
      <c r="C11" s="11">
        <v>9.44</v>
      </c>
      <c r="D11" s="7">
        <v>5.32</v>
      </c>
      <c r="E11" s="7">
        <v>6.97</v>
      </c>
      <c r="F11" s="7">
        <v>10.08</v>
      </c>
      <c r="I11" s="7">
        <f t="shared" si="1"/>
        <v>1.19694818938897</v>
      </c>
      <c r="J11" s="7">
        <f t="shared" si="2"/>
        <v>1.73695123273306</v>
      </c>
      <c r="K11" s="7">
        <f t="shared" si="3"/>
        <v>2.24495598015741</v>
      </c>
      <c r="L11" s="7">
        <f t="shared" si="4"/>
        <v>1.67147330335355</v>
      </c>
      <c r="M11" s="7">
        <f t="shared" si="5"/>
        <v>1.94161522477243</v>
      </c>
      <c r="N11" s="7">
        <f t="shared" si="6"/>
        <v>2.31055326264322</v>
      </c>
    </row>
    <row r="12" spans="1:14">
      <c r="A12" s="11">
        <v>3.64</v>
      </c>
      <c r="B12" s="11">
        <v>6.25</v>
      </c>
      <c r="C12" s="11">
        <v>10.52</v>
      </c>
      <c r="D12" s="7">
        <v>6.18</v>
      </c>
      <c r="E12" s="7">
        <v>7.06</v>
      </c>
      <c r="F12" s="7">
        <v>10.62</v>
      </c>
      <c r="I12" s="7">
        <f t="shared" si="1"/>
        <v>1.29198368164865</v>
      </c>
      <c r="J12" s="7">
        <f t="shared" si="2"/>
        <v>1.83258146374831</v>
      </c>
      <c r="K12" s="7">
        <f t="shared" si="3"/>
        <v>2.35327820730956</v>
      </c>
      <c r="L12" s="7">
        <f t="shared" si="4"/>
        <v>1.8213182714696</v>
      </c>
      <c r="M12" s="7">
        <f t="shared" si="5"/>
        <v>1.95444505150515</v>
      </c>
      <c r="N12" s="7">
        <f t="shared" si="6"/>
        <v>2.36273901581379</v>
      </c>
    </row>
    <row r="13" spans="1:14">
      <c r="A13" s="11">
        <v>3.74</v>
      </c>
      <c r="B13" s="11">
        <v>7.25</v>
      </c>
      <c r="C13" s="11">
        <v>13.46</v>
      </c>
      <c r="D13" s="7">
        <v>6.22</v>
      </c>
      <c r="E13" s="7">
        <v>7.78</v>
      </c>
      <c r="F13" s="13">
        <v>13.8</v>
      </c>
      <c r="I13" s="7">
        <f t="shared" si="1"/>
        <v>1.31908561142644</v>
      </c>
      <c r="J13" s="7">
        <f t="shared" si="2"/>
        <v>1.98100146886658</v>
      </c>
      <c r="K13" s="7">
        <f t="shared" si="3"/>
        <v>2.59972232421658</v>
      </c>
      <c r="L13" s="7">
        <f t="shared" si="4"/>
        <v>1.82776990675109</v>
      </c>
      <c r="M13" s="7">
        <f t="shared" si="5"/>
        <v>2.0515563381903</v>
      </c>
      <c r="N13" s="7">
        <f t="shared" si="6"/>
        <v>2.62466859216316</v>
      </c>
    </row>
    <row r="14" spans="1:14">
      <c r="A14" s="11">
        <v>3.74</v>
      </c>
      <c r="B14" s="12">
        <v>7.9</v>
      </c>
      <c r="C14" s="11">
        <v>13.57</v>
      </c>
      <c r="D14" s="7">
        <v>6.33</v>
      </c>
      <c r="E14" s="7">
        <v>9.23</v>
      </c>
      <c r="F14" s="7">
        <v>15.99</v>
      </c>
      <c r="I14" s="7">
        <f t="shared" si="1"/>
        <v>1.31908561142644</v>
      </c>
      <c r="J14" s="7">
        <f t="shared" si="2"/>
        <v>2.06686275947298</v>
      </c>
      <c r="K14" s="7">
        <f t="shared" si="3"/>
        <v>2.60786147384678</v>
      </c>
      <c r="L14" s="7">
        <f t="shared" si="4"/>
        <v>1.84530023615608</v>
      </c>
      <c r="M14" s="7">
        <f t="shared" si="5"/>
        <v>2.22245904851476</v>
      </c>
      <c r="N14" s="7">
        <f t="shared" si="6"/>
        <v>2.77196352684586</v>
      </c>
    </row>
    <row r="15" spans="1:14">
      <c r="A15" s="11">
        <v>4.39</v>
      </c>
      <c r="B15" s="11">
        <v>8.85</v>
      </c>
      <c r="C15" s="11">
        <v>14.76</v>
      </c>
      <c r="D15" s="7">
        <v>6.97</v>
      </c>
      <c r="E15" s="7">
        <v>9.34</v>
      </c>
      <c r="F15" s="13">
        <v>17.9</v>
      </c>
      <c r="I15" s="7">
        <f t="shared" si="1"/>
        <v>1.47932922708708</v>
      </c>
      <c r="J15" s="7">
        <f t="shared" si="2"/>
        <v>2.18041745901984</v>
      </c>
      <c r="K15" s="7">
        <f t="shared" si="3"/>
        <v>2.69192081917233</v>
      </c>
      <c r="L15" s="7">
        <f t="shared" si="4"/>
        <v>1.94161522477243</v>
      </c>
      <c r="M15" s="7">
        <f t="shared" si="5"/>
        <v>2.23430625224075</v>
      </c>
      <c r="N15" s="7">
        <f t="shared" si="6"/>
        <v>2.88480071284671</v>
      </c>
    </row>
    <row r="16" spans="1:14">
      <c r="A16" s="12">
        <v>4.5</v>
      </c>
      <c r="B16" s="11">
        <v>11.96</v>
      </c>
      <c r="C16" s="11">
        <v>16.41</v>
      </c>
      <c r="D16" s="7">
        <v>6.97</v>
      </c>
      <c r="E16" s="7">
        <v>9.91</v>
      </c>
      <c r="F16" s="7">
        <v>18.25</v>
      </c>
      <c r="I16" s="7">
        <f t="shared" si="1"/>
        <v>1.50407739677627</v>
      </c>
      <c r="J16" s="7">
        <f t="shared" si="2"/>
        <v>2.48156774852249</v>
      </c>
      <c r="K16" s="7">
        <f t="shared" si="3"/>
        <v>2.797890905102</v>
      </c>
      <c r="L16" s="7">
        <f t="shared" si="4"/>
        <v>1.94161522477243</v>
      </c>
      <c r="M16" s="7">
        <f t="shared" si="5"/>
        <v>2.2935443483419</v>
      </c>
      <c r="N16" s="7">
        <f t="shared" si="6"/>
        <v>2.9041650800285</v>
      </c>
    </row>
    <row r="17" spans="1:14">
      <c r="A17" s="11">
        <v>5.07</v>
      </c>
      <c r="B17" s="11">
        <v>15.54</v>
      </c>
      <c r="C17" s="11">
        <v>16.96</v>
      </c>
      <c r="D17" s="7">
        <v>7.52</v>
      </c>
      <c r="E17" s="7">
        <v>13.46</v>
      </c>
      <c r="F17" s="7">
        <v>19.32</v>
      </c>
      <c r="I17" s="7">
        <f t="shared" si="1"/>
        <v>1.62334081760309</v>
      </c>
      <c r="J17" s="7">
        <f t="shared" si="2"/>
        <v>2.7434173449395</v>
      </c>
      <c r="K17" s="7">
        <f t="shared" si="3"/>
        <v>2.83085763036376</v>
      </c>
      <c r="L17" s="7">
        <f t="shared" si="4"/>
        <v>2.01756613796175</v>
      </c>
      <c r="M17" s="7">
        <f t="shared" si="5"/>
        <v>2.59972232421658</v>
      </c>
      <c r="N17" s="7">
        <f t="shared" si="6"/>
        <v>2.96114082878437</v>
      </c>
    </row>
    <row r="18" spans="1:14">
      <c r="A18" s="11">
        <v>5.26</v>
      </c>
      <c r="B18" s="11">
        <v>15.89</v>
      </c>
      <c r="C18" s="11">
        <v>17.56</v>
      </c>
      <c r="D18" s="7">
        <v>8.36</v>
      </c>
      <c r="E18" s="7">
        <v>18.4</v>
      </c>
      <c r="F18" s="7">
        <v>19.87</v>
      </c>
      <c r="I18" s="7">
        <f t="shared" si="1"/>
        <v>1.66013102674962</v>
      </c>
      <c r="J18" s="7">
        <f t="shared" si="2"/>
        <v>2.76568998054862</v>
      </c>
      <c r="K18" s="7">
        <f t="shared" si="3"/>
        <v>2.86562358820697</v>
      </c>
      <c r="L18" s="7">
        <f t="shared" si="4"/>
        <v>2.12345842709661</v>
      </c>
      <c r="M18" s="7">
        <f t="shared" si="5"/>
        <v>2.91235066461494</v>
      </c>
      <c r="N18" s="7">
        <f t="shared" si="6"/>
        <v>2.98921105656373</v>
      </c>
    </row>
    <row r="19" spans="1:14">
      <c r="A19" s="11">
        <v>8.15</v>
      </c>
      <c r="B19" s="11">
        <v>18.3</v>
      </c>
      <c r="C19" s="11">
        <v>22.82</v>
      </c>
      <c r="D19" s="7">
        <v>11.65</v>
      </c>
      <c r="E19" s="7">
        <v>23.89</v>
      </c>
      <c r="F19" s="13">
        <v>21.6</v>
      </c>
      <c r="I19" s="7">
        <f t="shared" si="1"/>
        <v>2.09801792725277</v>
      </c>
      <c r="J19" s="7">
        <f t="shared" si="2"/>
        <v>2.90690105984738</v>
      </c>
      <c r="K19" s="7">
        <f t="shared" si="3"/>
        <v>3.12763734443393</v>
      </c>
      <c r="L19" s="7">
        <f t="shared" si="4"/>
        <v>2.45530618001171</v>
      </c>
      <c r="M19" s="7">
        <f t="shared" si="5"/>
        <v>3.17345996133772</v>
      </c>
      <c r="N19" s="7">
        <f t="shared" si="6"/>
        <v>3.07269331469012</v>
      </c>
    </row>
    <row r="20" spans="1:14">
      <c r="A20" s="11">
        <v>8.24</v>
      </c>
      <c r="B20" s="11">
        <v>18.59</v>
      </c>
      <c r="C20" s="11">
        <v>29.13</v>
      </c>
      <c r="D20" s="7">
        <v>12.45</v>
      </c>
      <c r="E20" s="7">
        <v>26.39</v>
      </c>
      <c r="F20" s="7">
        <v>22.25</v>
      </c>
      <c r="I20" s="7">
        <f t="shared" si="1"/>
        <v>2.10900034392138</v>
      </c>
      <c r="J20" s="7">
        <f t="shared" si="2"/>
        <v>2.92262380173335</v>
      </c>
      <c r="K20" s="7">
        <f t="shared" si="3"/>
        <v>3.37176857097134</v>
      </c>
      <c r="L20" s="7">
        <f t="shared" si="4"/>
        <v>2.52172062291072</v>
      </c>
      <c r="M20" s="7">
        <f t="shared" si="5"/>
        <v>3.27298515051523</v>
      </c>
      <c r="N20" s="7">
        <f t="shared" si="6"/>
        <v>3.10234200861225</v>
      </c>
    </row>
    <row r="22" spans="1:10">
      <c r="A22" s="7">
        <f>AVERAGE(A3:C20)</f>
        <v>7.88425925925926</v>
      </c>
      <c r="D22" s="7">
        <f>AVERAGE(D3:F20)</f>
        <v>9.40277777777778</v>
      </c>
      <c r="I22" s="7">
        <f>AVERAGE(I3:K20)</f>
        <v>1.78070994852629</v>
      </c>
      <c r="J22" s="7">
        <f>AVERAGE(L3:N20)</f>
        <v>2.05785407521531</v>
      </c>
    </row>
  </sheetData>
  <mergeCells count="2">
    <mergeCell ref="A1:C1"/>
    <mergeCell ref="D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H22" sqref="H22"/>
    </sheetView>
  </sheetViews>
  <sheetFormatPr defaultColWidth="9.02654867256637" defaultRowHeight="13.5"/>
  <cols>
    <col min="6" max="6" width="12.7964601769912"/>
    <col min="11" max="11" width="12.7964601769912"/>
    <col min="12" max="12" width="13.858407079646"/>
    <col min="13" max="13" width="12.7964601769912"/>
  </cols>
  <sheetData>
    <row r="1" spans="6:7">
      <c r="F1" t="s">
        <v>24</v>
      </c>
      <c r="G1">
        <v>4</v>
      </c>
    </row>
    <row r="2" spans="6:7">
      <c r="F2" t="s">
        <v>28</v>
      </c>
      <c r="G2">
        <v>3</v>
      </c>
    </row>
    <row r="3" spans="6:7">
      <c r="F3" t="s">
        <v>63</v>
      </c>
      <c r="G3">
        <v>2</v>
      </c>
    </row>
    <row r="4" spans="1:13">
      <c r="A4" s="2" t="s">
        <v>64</v>
      </c>
      <c r="B4" s="2"/>
      <c r="C4" s="1" t="s">
        <v>65</v>
      </c>
      <c r="D4" s="1" t="s">
        <v>66</v>
      </c>
      <c r="E4" s="1" t="s">
        <v>67</v>
      </c>
      <c r="G4" t="s">
        <v>68</v>
      </c>
      <c r="H4" t="s">
        <v>65</v>
      </c>
      <c r="I4" t="s">
        <v>66</v>
      </c>
      <c r="J4" t="s">
        <v>67</v>
      </c>
      <c r="K4" t="s">
        <v>69</v>
      </c>
      <c r="L4" t="s">
        <v>50</v>
      </c>
      <c r="M4" t="s">
        <v>70</v>
      </c>
    </row>
    <row r="5" spans="1:13">
      <c r="A5" s="2" t="s">
        <v>71</v>
      </c>
      <c r="B5" s="2" t="s">
        <v>72</v>
      </c>
      <c r="C5" s="1">
        <v>58.2</v>
      </c>
      <c r="D5" s="1">
        <v>56.2</v>
      </c>
      <c r="E5" s="1">
        <v>65.3</v>
      </c>
      <c r="G5" t="s">
        <v>72</v>
      </c>
      <c r="H5">
        <f>AVERAGE(C5:C6)</f>
        <v>55.4</v>
      </c>
      <c r="I5">
        <f>AVERAGE(D5:D6)</f>
        <v>48.7</v>
      </c>
      <c r="J5">
        <f>AVERAGE(E5:E6)</f>
        <v>63.05</v>
      </c>
      <c r="K5">
        <f>AVERAGE(H5:J5)</f>
        <v>55.7166666666667</v>
      </c>
      <c r="L5">
        <f>K5-$F$15</f>
        <v>0.724999999999987</v>
      </c>
      <c r="M5">
        <f>L5^2</f>
        <v>0.525624999999981</v>
      </c>
    </row>
    <row r="6" spans="1:13">
      <c r="A6" s="2"/>
      <c r="B6" s="2"/>
      <c r="C6" s="1">
        <v>52.6</v>
      </c>
      <c r="D6" s="1">
        <v>41.2</v>
      </c>
      <c r="E6" s="1">
        <v>60.8</v>
      </c>
      <c r="G6" t="s">
        <v>73</v>
      </c>
      <c r="H6">
        <f>AVERAGE(C7:C8)</f>
        <v>45.95</v>
      </c>
      <c r="I6">
        <f>AVERAGE(D7:D8)</f>
        <v>52.3</v>
      </c>
      <c r="J6">
        <f>AVERAGE(E7:E8)</f>
        <v>50</v>
      </c>
      <c r="K6">
        <f>AVERAGE(H6:J6)</f>
        <v>49.4166666666667</v>
      </c>
      <c r="L6">
        <f>K6-$F$15</f>
        <v>-5.57500000000002</v>
      </c>
      <c r="M6">
        <f>L6^2</f>
        <v>31.0806250000002</v>
      </c>
    </row>
    <row r="7" spans="1:13">
      <c r="A7" s="2"/>
      <c r="B7" s="2" t="s">
        <v>73</v>
      </c>
      <c r="C7" s="1">
        <v>49.1</v>
      </c>
      <c r="D7" s="1">
        <v>54.1</v>
      </c>
      <c r="E7" s="1">
        <v>51.6</v>
      </c>
      <c r="G7" t="s">
        <v>74</v>
      </c>
      <c r="H7">
        <f>AVERAGE(C9:C10)</f>
        <v>59.2</v>
      </c>
      <c r="I7">
        <f>AVERAGE(D9:D10)</f>
        <v>72.05</v>
      </c>
      <c r="J7">
        <f>AVERAGE(E9:E10)</f>
        <v>39.95</v>
      </c>
      <c r="K7">
        <f>AVERAGE(H7:J7)</f>
        <v>57.0666666666667</v>
      </c>
      <c r="L7">
        <f>K7-$F$15</f>
        <v>2.07499999999998</v>
      </c>
      <c r="M7">
        <f>L7^2</f>
        <v>4.30562499999992</v>
      </c>
    </row>
    <row r="8" spans="1:13">
      <c r="A8" s="2"/>
      <c r="B8" s="2"/>
      <c r="C8" s="1">
        <v>42.8</v>
      </c>
      <c r="D8" s="1">
        <v>50.5</v>
      </c>
      <c r="E8" s="1">
        <v>48.4</v>
      </c>
      <c r="G8" t="s">
        <v>75</v>
      </c>
      <c r="H8">
        <f>AVERAGE(C11:C12)</f>
        <v>73.65</v>
      </c>
      <c r="I8">
        <f>AVERAGE(D11:D12)</f>
        <v>54.6</v>
      </c>
      <c r="J8">
        <f>AVERAGE(E11:E12)</f>
        <v>45.05</v>
      </c>
      <c r="K8">
        <f>AVERAGE(H8:J8)</f>
        <v>57.7666666666667</v>
      </c>
      <c r="L8">
        <f>K8-$F$15</f>
        <v>2.77499999999999</v>
      </c>
      <c r="M8">
        <f>L8^2</f>
        <v>7.70062499999995</v>
      </c>
    </row>
    <row r="9" spans="1:10">
      <c r="A9" s="2"/>
      <c r="B9" s="2" t="s">
        <v>74</v>
      </c>
      <c r="C9" s="1">
        <v>60.1</v>
      </c>
      <c r="D9" s="1">
        <v>70.9</v>
      </c>
      <c r="E9" s="1">
        <v>39.2</v>
      </c>
      <c r="G9" t="s">
        <v>76</v>
      </c>
      <c r="H9">
        <f>AVERAGE(H5:H8)</f>
        <v>58.55</v>
      </c>
      <c r="I9">
        <f>AVERAGE(I5:I8)</f>
        <v>56.9125</v>
      </c>
      <c r="J9">
        <f>AVERAGE(J5:J8)</f>
        <v>49.5125</v>
      </c>
    </row>
    <row r="10" spans="1:14">
      <c r="A10" s="2"/>
      <c r="B10" s="2"/>
      <c r="C10" s="1">
        <v>58.3</v>
      </c>
      <c r="D10" s="1">
        <v>73.2</v>
      </c>
      <c r="E10" s="1">
        <v>40.7</v>
      </c>
      <c r="G10" t="s">
        <v>52</v>
      </c>
      <c r="M10">
        <f>G2*G3*SUM(M5:M8)</f>
        <v>261.675</v>
      </c>
      <c r="N10" t="s">
        <v>77</v>
      </c>
    </row>
    <row r="11" spans="1:5">
      <c r="A11" s="2"/>
      <c r="B11" s="2" t="s">
        <v>75</v>
      </c>
      <c r="C11" s="1">
        <v>75.8</v>
      </c>
      <c r="D11" s="1">
        <v>58.2</v>
      </c>
      <c r="E11" s="1">
        <v>48.7</v>
      </c>
    </row>
    <row r="12" spans="1:5">
      <c r="A12" s="2"/>
      <c r="B12" s="2"/>
      <c r="C12" s="1">
        <v>71.5</v>
      </c>
      <c r="D12" s="4">
        <v>51</v>
      </c>
      <c r="E12" s="1">
        <v>41.4</v>
      </c>
    </row>
    <row r="13" spans="6:6">
      <c r="F13" t="s">
        <v>78</v>
      </c>
    </row>
    <row r="14" spans="6:6">
      <c r="F14" t="s">
        <v>53</v>
      </c>
    </row>
    <row r="15" spans="6:6">
      <c r="F15">
        <f>AVERAGE(C5:E12)</f>
        <v>54.9916666666667</v>
      </c>
    </row>
  </sheetData>
  <mergeCells count="6">
    <mergeCell ref="A4:B4"/>
    <mergeCell ref="A5:A12"/>
    <mergeCell ref="B5:B6"/>
    <mergeCell ref="B7:B8"/>
    <mergeCell ref="B9:B10"/>
    <mergeCell ref="B11:B1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zoomScale="150" zoomScaleNormal="150" topLeftCell="G18" workbookViewId="0">
      <selection activeCell="L25" sqref="L25"/>
    </sheetView>
  </sheetViews>
  <sheetFormatPr defaultColWidth="9.02654867256637" defaultRowHeight="13.5"/>
  <cols>
    <col min="1" max="1" width="5.76106194690265" customWidth="1"/>
    <col min="2" max="2" width="19.0796460176991" customWidth="1"/>
    <col min="5" max="5" width="12.7964601769912"/>
    <col min="7" max="7" width="17.7964601769912" customWidth="1"/>
    <col min="8" max="9" width="12.7964601769912"/>
    <col min="10" max="10" width="13.858407079646"/>
    <col min="11" max="13" width="12.7964601769912"/>
  </cols>
  <sheetData>
    <row r="1" spans="7:10">
      <c r="G1" t="s">
        <v>79</v>
      </c>
      <c r="H1" t="s">
        <v>65</v>
      </c>
      <c r="I1" t="s">
        <v>66</v>
      </c>
      <c r="J1" t="s">
        <v>67</v>
      </c>
    </row>
    <row r="2" spans="7:10">
      <c r="G2" t="s">
        <v>72</v>
      </c>
      <c r="H2" s="1">
        <f>(H11-$K11-H$15+$K$15)^2</f>
        <v>15.015625</v>
      </c>
      <c r="I2" s="1">
        <f>(I11-$K11-I$15+$K$15)^2</f>
        <v>79.87890625</v>
      </c>
      <c r="J2" s="1">
        <f>(J11-$K11-J$15+$K$15)^2</f>
        <v>164.16015625</v>
      </c>
    </row>
    <row r="3" spans="7:10">
      <c r="G3" t="s">
        <v>73</v>
      </c>
      <c r="H3" s="1">
        <f>(H12-$K12-H$15+$K$15)^2</f>
        <v>49.350625</v>
      </c>
      <c r="I3" s="1">
        <f>(I12-$K12-I$15+$K$15)^2</f>
        <v>0.926406249999997</v>
      </c>
      <c r="J3" s="1">
        <f>(J12-$K12-J$15+$K$15)^2</f>
        <v>36.75390625</v>
      </c>
    </row>
    <row r="4" spans="7:10">
      <c r="G4" t="s">
        <v>74</v>
      </c>
      <c r="H4" s="1">
        <f>(H13-$K13-H$15+$K$15)^2</f>
        <v>2.03062499999999</v>
      </c>
      <c r="I4" s="1">
        <f>(I13-$K13-I$15+$K$15)^2</f>
        <v>170.62890625</v>
      </c>
      <c r="J4" s="1">
        <f>(J13-$K13-J$15+$K$15)^2</f>
        <v>135.43140625</v>
      </c>
    </row>
    <row r="5" spans="7:10">
      <c r="G5" t="s">
        <v>75</v>
      </c>
      <c r="H5" s="1">
        <f>(H14-$K14-H$15+$K$15)^2</f>
        <v>151.905625</v>
      </c>
      <c r="I5" s="1">
        <f>(I14-$K14-I$15+$K$15)^2</f>
        <v>25.8826562500001</v>
      </c>
      <c r="J5" s="1">
        <f>(J14-$K14-J$15+$K$15)^2</f>
        <v>52.3814062500002</v>
      </c>
    </row>
    <row r="6" spans="11:11">
      <c r="K6">
        <f>SUM(H2:J5)*G9</f>
        <v>1768.6925</v>
      </c>
    </row>
    <row r="7" spans="6:7">
      <c r="F7" t="s">
        <v>24</v>
      </c>
      <c r="G7">
        <v>4</v>
      </c>
    </row>
    <row r="8" spans="6:11">
      <c r="F8" t="s">
        <v>28</v>
      </c>
      <c r="G8">
        <v>3</v>
      </c>
      <c r="K8">
        <f>AVERAGE(C11:E12)</f>
        <v>55.7166666666667</v>
      </c>
    </row>
    <row r="9" spans="6:7">
      <c r="F9" t="s">
        <v>63</v>
      </c>
      <c r="G9">
        <v>2</v>
      </c>
    </row>
    <row r="10" spans="1:13">
      <c r="A10" s="2" t="s">
        <v>64</v>
      </c>
      <c r="B10" s="2"/>
      <c r="C10" s="1" t="s">
        <v>65</v>
      </c>
      <c r="D10" s="1" t="s">
        <v>66</v>
      </c>
      <c r="E10" s="1" t="s">
        <v>67</v>
      </c>
      <c r="G10" t="s">
        <v>68</v>
      </c>
      <c r="H10" t="s">
        <v>65</v>
      </c>
      <c r="I10" t="s">
        <v>66</v>
      </c>
      <c r="J10" t="s">
        <v>67</v>
      </c>
      <c r="K10" t="s">
        <v>69</v>
      </c>
      <c r="L10" t="s">
        <v>50</v>
      </c>
      <c r="M10" t="s">
        <v>70</v>
      </c>
    </row>
    <row r="11" spans="1:13">
      <c r="A11" s="2" t="s">
        <v>71</v>
      </c>
      <c r="B11" s="2" t="s">
        <v>72</v>
      </c>
      <c r="C11" s="1">
        <v>58.2</v>
      </c>
      <c r="D11" s="1">
        <v>56.2</v>
      </c>
      <c r="E11" s="1">
        <v>65.3</v>
      </c>
      <c r="G11" t="s">
        <v>72</v>
      </c>
      <c r="H11" s="1">
        <f>AVERAGE(C11:C12)</f>
        <v>55.4</v>
      </c>
      <c r="I11" s="1">
        <f>AVERAGE(D11:D12)</f>
        <v>48.7</v>
      </c>
      <c r="J11" s="1">
        <f>AVERAGE(E11:E12)</f>
        <v>63.05</v>
      </c>
      <c r="K11" s="5">
        <f>AVERAGE(H11:J11)</f>
        <v>55.7166666666667</v>
      </c>
      <c r="L11">
        <f>K11-$K$15</f>
        <v>0.725000000000001</v>
      </c>
      <c r="M11">
        <f>L11^2</f>
        <v>0.525625000000002</v>
      </c>
    </row>
    <row r="12" spans="1:13">
      <c r="A12" s="2"/>
      <c r="B12" s="2"/>
      <c r="C12" s="1">
        <v>52.6</v>
      </c>
      <c r="D12" s="1">
        <v>41.2</v>
      </c>
      <c r="E12" s="1">
        <v>60.8</v>
      </c>
      <c r="G12" t="s">
        <v>73</v>
      </c>
      <c r="H12" s="1">
        <f>AVERAGE(C13:C14)</f>
        <v>45.95</v>
      </c>
      <c r="I12" s="1">
        <f>AVERAGE(D13:D14)</f>
        <v>52.3</v>
      </c>
      <c r="J12" s="1">
        <f>AVERAGE(E13:E14)</f>
        <v>50</v>
      </c>
      <c r="K12" s="5">
        <f>AVERAGE(H12:J12)</f>
        <v>49.4166666666667</v>
      </c>
      <c r="L12">
        <f>K12-$K$15</f>
        <v>-5.575</v>
      </c>
      <c r="M12">
        <f>L12^2</f>
        <v>31.080625</v>
      </c>
    </row>
    <row r="13" spans="1:13">
      <c r="A13" s="2"/>
      <c r="B13" s="2" t="s">
        <v>73</v>
      </c>
      <c r="C13" s="1">
        <v>49.1</v>
      </c>
      <c r="D13" s="1">
        <v>54.1</v>
      </c>
      <c r="E13" s="1">
        <v>51.6</v>
      </c>
      <c r="G13" t="s">
        <v>74</v>
      </c>
      <c r="H13" s="1">
        <f>AVERAGE(C15:C16)</f>
        <v>59.2</v>
      </c>
      <c r="I13" s="1">
        <f>AVERAGE(D15:D16)</f>
        <v>72.05</v>
      </c>
      <c r="J13" s="1">
        <f>AVERAGE(E15:E16)</f>
        <v>39.95</v>
      </c>
      <c r="K13" s="5">
        <f>AVERAGE(H13:J13)</f>
        <v>57.0666666666667</v>
      </c>
      <c r="L13">
        <f>K13-$K$15</f>
        <v>2.075</v>
      </c>
      <c r="M13">
        <f>L13^2</f>
        <v>4.30562499999998</v>
      </c>
    </row>
    <row r="14" spans="1:13">
      <c r="A14" s="2"/>
      <c r="B14" s="2"/>
      <c r="C14" s="1">
        <v>42.8</v>
      </c>
      <c r="D14" s="1">
        <v>50.5</v>
      </c>
      <c r="E14" s="1">
        <v>48.4</v>
      </c>
      <c r="G14" t="s">
        <v>75</v>
      </c>
      <c r="H14" s="1">
        <f>AVERAGE(C17:C18)</f>
        <v>73.65</v>
      </c>
      <c r="I14" s="1">
        <f>AVERAGE(D17:D18)</f>
        <v>54.6</v>
      </c>
      <c r="J14" s="1">
        <f>AVERAGE(E17:E18)</f>
        <v>45.05</v>
      </c>
      <c r="K14" s="5">
        <f>AVERAGE(H14:J14)</f>
        <v>57.7666666666667</v>
      </c>
      <c r="L14">
        <f>K14-$K$15</f>
        <v>2.77500000000001</v>
      </c>
      <c r="M14">
        <f>L14^2</f>
        <v>7.70062500000003</v>
      </c>
    </row>
    <row r="15" spans="1:11">
      <c r="A15" s="2"/>
      <c r="B15" s="2" t="s">
        <v>74</v>
      </c>
      <c r="C15" s="1">
        <v>60.1</v>
      </c>
      <c r="D15" s="1">
        <v>70.9</v>
      </c>
      <c r="E15" s="1">
        <v>39.2</v>
      </c>
      <c r="G15" t="s">
        <v>76</v>
      </c>
      <c r="H15" s="3">
        <f>AVERAGE(H11:H14)</f>
        <v>58.55</v>
      </c>
      <c r="I15" s="3">
        <f>AVERAGE(I11:I14)</f>
        <v>56.9125</v>
      </c>
      <c r="J15" s="3">
        <f>AVERAGE(J11:J14)</f>
        <v>49.5125</v>
      </c>
      <c r="K15" s="6">
        <f>AVERAGE(H11:J15)</f>
        <v>54.9916666666667</v>
      </c>
    </row>
    <row r="16" spans="1:14">
      <c r="A16" s="2"/>
      <c r="B16" s="2"/>
      <c r="C16" s="1">
        <v>58.3</v>
      </c>
      <c r="D16" s="1">
        <v>73.2</v>
      </c>
      <c r="E16" s="1">
        <v>40.7</v>
      </c>
      <c r="G16" t="s">
        <v>52</v>
      </c>
      <c r="H16">
        <f>H15-$K$15</f>
        <v>3.55833333333334</v>
      </c>
      <c r="I16">
        <f>I15-$K$15</f>
        <v>1.92083333333333</v>
      </c>
      <c r="J16">
        <f>J15-$K$15</f>
        <v>-5.47916666666666</v>
      </c>
      <c r="M16">
        <f>G8*G9*SUM(M11:M14)</f>
        <v>261.675</v>
      </c>
      <c r="N16" t="s">
        <v>77</v>
      </c>
    </row>
    <row r="17" spans="1:10">
      <c r="A17" s="2"/>
      <c r="B17" s="2" t="s">
        <v>75</v>
      </c>
      <c r="C17" s="1">
        <v>75.8</v>
      </c>
      <c r="D17" s="1">
        <v>58.2</v>
      </c>
      <c r="E17" s="1">
        <v>48.7</v>
      </c>
      <c r="G17" t="s">
        <v>80</v>
      </c>
      <c r="H17">
        <f>H16^2</f>
        <v>12.6617361111111</v>
      </c>
      <c r="I17">
        <f>I16^2</f>
        <v>3.68960069444445</v>
      </c>
      <c r="J17">
        <f>J16^2</f>
        <v>30.0212673611111</v>
      </c>
    </row>
    <row r="18" spans="1:11">
      <c r="A18" s="2"/>
      <c r="B18" s="2"/>
      <c r="C18" s="1">
        <v>71.5</v>
      </c>
      <c r="D18" s="4">
        <v>51</v>
      </c>
      <c r="E18" s="1">
        <v>41.4</v>
      </c>
      <c r="J18">
        <f>SUM(H17:J17)*G7*G9</f>
        <v>370.980833333333</v>
      </c>
      <c r="K18" t="s">
        <v>46</v>
      </c>
    </row>
    <row r="19" spans="6:6">
      <c r="F19" t="s">
        <v>78</v>
      </c>
    </row>
    <row r="20" spans="5:6">
      <c r="E20">
        <f>AVERAGE(C11:E18)</f>
        <v>54.9916666666667</v>
      </c>
      <c r="F20" t="s">
        <v>53</v>
      </c>
    </row>
    <row r="21" spans="1:6">
      <c r="A21" s="1"/>
      <c r="B21" s="1" t="s">
        <v>81</v>
      </c>
      <c r="C21" s="1" t="s">
        <v>65</v>
      </c>
      <c r="D21" s="1" t="s">
        <v>66</v>
      </c>
      <c r="E21" s="1" t="s">
        <v>67</v>
      </c>
      <c r="F21">
        <f>AVERAGE(C11:E18)</f>
        <v>54.9916666666667</v>
      </c>
    </row>
    <row r="22" spans="1:7">
      <c r="A22" s="2" t="s">
        <v>71</v>
      </c>
      <c r="B22" s="2" t="s">
        <v>72</v>
      </c>
      <c r="C22" s="1">
        <f>C11-H11</f>
        <v>2.8</v>
      </c>
      <c r="D22" s="1">
        <f>D11-I11</f>
        <v>7.5</v>
      </c>
      <c r="E22" s="1">
        <f>E11-J11</f>
        <v>2.25</v>
      </c>
      <c r="G22" t="s">
        <v>82</v>
      </c>
    </row>
    <row r="23" spans="1:12">
      <c r="A23" s="2"/>
      <c r="B23" s="2"/>
      <c r="C23" s="1">
        <f>C12-H11</f>
        <v>-2.8</v>
      </c>
      <c r="D23" s="1">
        <f>D12-I11</f>
        <v>-7.5</v>
      </c>
      <c r="E23" s="1">
        <f>E12-J11</f>
        <v>-2.25</v>
      </c>
      <c r="G23" s="1" t="s">
        <v>19</v>
      </c>
      <c r="H23" s="1" t="s">
        <v>20</v>
      </c>
      <c r="I23" s="1" t="s">
        <v>21</v>
      </c>
      <c r="J23" s="1" t="s">
        <v>22</v>
      </c>
      <c r="K23" s="1" t="s">
        <v>83</v>
      </c>
      <c r="L23" s="1" t="s">
        <v>32</v>
      </c>
    </row>
    <row r="24" spans="1:12">
      <c r="A24" s="2"/>
      <c r="B24" s="2" t="s">
        <v>73</v>
      </c>
      <c r="C24" s="1">
        <f>C13-H12</f>
        <v>3.15</v>
      </c>
      <c r="D24" s="1">
        <f>D13-I12</f>
        <v>1.8</v>
      </c>
      <c r="E24" s="1">
        <f>E13-J12</f>
        <v>1.6</v>
      </c>
      <c r="G24" s="1" t="s">
        <v>84</v>
      </c>
      <c r="H24" s="1">
        <f>G7-1</f>
        <v>3</v>
      </c>
      <c r="I24" s="1">
        <f>M16</f>
        <v>261.675</v>
      </c>
      <c r="J24" s="1">
        <f>I24/H24</f>
        <v>87.2250000000001</v>
      </c>
      <c r="K24" s="1">
        <f>J24/$J$27</f>
        <v>4.41738763452205</v>
      </c>
      <c r="L24" s="1">
        <f>FDIST(K24,H24,$H$27)</f>
        <v>0.0259689619796688</v>
      </c>
    </row>
    <row r="25" spans="1:12">
      <c r="A25" s="2"/>
      <c r="B25" s="2"/>
      <c r="C25" s="1">
        <f>C14-H12</f>
        <v>-3.15000000000001</v>
      </c>
      <c r="D25" s="1">
        <f>D14-I12</f>
        <v>-1.8</v>
      </c>
      <c r="E25" s="1">
        <f>E14-J12</f>
        <v>-1.6</v>
      </c>
      <c r="G25" s="1" t="s">
        <v>85</v>
      </c>
      <c r="H25" s="1">
        <f>G8-1</f>
        <v>2</v>
      </c>
      <c r="I25" s="1">
        <f>J18</f>
        <v>370.980833333333</v>
      </c>
      <c r="J25" s="1">
        <f>I25/H25</f>
        <v>185.490416666667</v>
      </c>
      <c r="K25" s="1">
        <f>J25/$J$27</f>
        <v>9.39390166701835</v>
      </c>
      <c r="L25" s="1">
        <f>FDIST(K25,H25,$H$27)</f>
        <v>0.00350602698152522</v>
      </c>
    </row>
    <row r="26" spans="1:12">
      <c r="A26" s="2"/>
      <c r="B26" s="2" t="s">
        <v>74</v>
      </c>
      <c r="C26" s="1">
        <f>C15-H13</f>
        <v>0.899999999999999</v>
      </c>
      <c r="D26" s="1">
        <f>D15-I13</f>
        <v>-1.15000000000001</v>
      </c>
      <c r="E26" s="1">
        <f>E15-J13</f>
        <v>-0.75</v>
      </c>
      <c r="G26" s="1" t="s">
        <v>86</v>
      </c>
      <c r="H26" s="1">
        <f>H24*H25</f>
        <v>6</v>
      </c>
      <c r="I26" s="1">
        <f>I28-I27-I25-I24</f>
        <v>1768.6925</v>
      </c>
      <c r="J26" s="1">
        <f>I26/H26</f>
        <v>294.782083333333</v>
      </c>
      <c r="K26" s="1">
        <f>J26/$J$27</f>
        <v>14.9288246465499</v>
      </c>
      <c r="L26" s="1">
        <f>FDIST(K26,H26,$H$27)</f>
        <v>6.15114544589094e-5</v>
      </c>
    </row>
    <row r="27" spans="1:12">
      <c r="A27" s="2"/>
      <c r="B27" s="2"/>
      <c r="C27" s="1">
        <f>-C26</f>
        <v>-0.899999999999999</v>
      </c>
      <c r="D27" s="1">
        <f>-D26</f>
        <v>1.15000000000001</v>
      </c>
      <c r="E27" s="1">
        <f>-E26</f>
        <v>0.75</v>
      </c>
      <c r="G27" s="1" t="s">
        <v>87</v>
      </c>
      <c r="H27" s="1">
        <f>G7*G8*(G9-1)</f>
        <v>12</v>
      </c>
      <c r="I27">
        <f>F40</f>
        <v>236.95</v>
      </c>
      <c r="J27" s="1">
        <f>I27/H27</f>
        <v>19.7458333333333</v>
      </c>
      <c r="K27" s="1"/>
      <c r="L27" s="1"/>
    </row>
    <row r="28" spans="1:12">
      <c r="A28" s="2"/>
      <c r="B28" s="2" t="s">
        <v>75</v>
      </c>
      <c r="C28" s="1">
        <f>C17-H14</f>
        <v>2.14999999999999</v>
      </c>
      <c r="D28" s="1">
        <f>D17-I14</f>
        <v>3.6</v>
      </c>
      <c r="E28" s="1">
        <f>E17-J14</f>
        <v>3.65000000000001</v>
      </c>
      <c r="G28" s="1" t="s">
        <v>88</v>
      </c>
      <c r="H28" s="1">
        <f>G7*G8*G9-1</f>
        <v>23</v>
      </c>
      <c r="I28" s="1">
        <f>G7*G8*G9*VARP(C11:E18)</f>
        <v>2638.29833333333</v>
      </c>
      <c r="J28" s="1">
        <f>I28/H28</f>
        <v>114.708623188406</v>
      </c>
      <c r="K28" s="1"/>
      <c r="L28" s="1"/>
    </row>
    <row r="29" spans="1:5">
      <c r="A29" s="2"/>
      <c r="B29" s="2"/>
      <c r="C29" s="1">
        <f>-C28</f>
        <v>-2.14999999999999</v>
      </c>
      <c r="D29" s="1">
        <f>-D28</f>
        <v>-3.6</v>
      </c>
      <c r="E29" s="1">
        <f>-E28</f>
        <v>-3.65000000000001</v>
      </c>
    </row>
    <row r="31" spans="1:5">
      <c r="A31" s="1"/>
      <c r="B31" s="1" t="s">
        <v>89</v>
      </c>
      <c r="C31" s="1" t="s">
        <v>65</v>
      </c>
      <c r="D31" s="1" t="s">
        <v>66</v>
      </c>
      <c r="E31" s="1" t="s">
        <v>67</v>
      </c>
    </row>
    <row r="32" spans="1:5">
      <c r="A32" s="2" t="s">
        <v>71</v>
      </c>
      <c r="B32" s="2" t="s">
        <v>72</v>
      </c>
      <c r="C32" s="1">
        <f>C22^2</f>
        <v>7.83999999999998</v>
      </c>
      <c r="D32" s="1">
        <f>D22^2</f>
        <v>56.25</v>
      </c>
      <c r="E32" s="1">
        <f>E22^2</f>
        <v>5.0625</v>
      </c>
    </row>
    <row r="33" spans="1:5">
      <c r="A33" s="2"/>
      <c r="B33" s="2"/>
      <c r="C33" s="1">
        <f t="shared" ref="C33:C39" si="0">C23^2</f>
        <v>7.84000000000002</v>
      </c>
      <c r="D33" s="1">
        <f t="shared" ref="D33:D39" si="1">D23^2</f>
        <v>56.25</v>
      </c>
      <c r="E33" s="1">
        <f t="shared" ref="E33:E39" si="2">E23^2</f>
        <v>5.0625</v>
      </c>
    </row>
    <row r="34" spans="1:5">
      <c r="A34" s="2"/>
      <c r="B34" s="2" t="s">
        <v>73</v>
      </c>
      <c r="C34" s="1">
        <f t="shared" si="0"/>
        <v>9.92249999999999</v>
      </c>
      <c r="D34" s="1">
        <f t="shared" si="1"/>
        <v>3.24000000000002</v>
      </c>
      <c r="E34" s="1">
        <f t="shared" si="2"/>
        <v>2.56</v>
      </c>
    </row>
    <row r="35" spans="1:5">
      <c r="A35" s="2"/>
      <c r="B35" s="2"/>
      <c r="C35" s="1">
        <f t="shared" si="0"/>
        <v>9.92250000000003</v>
      </c>
      <c r="D35" s="1">
        <f t="shared" si="1"/>
        <v>3.23999999999999</v>
      </c>
      <c r="E35" s="1">
        <f t="shared" si="2"/>
        <v>2.56</v>
      </c>
    </row>
    <row r="36" spans="1:5">
      <c r="A36" s="2"/>
      <c r="B36" s="2" t="s">
        <v>74</v>
      </c>
      <c r="C36" s="1">
        <f t="shared" si="0"/>
        <v>0.809999999999997</v>
      </c>
      <c r="D36" s="1">
        <f t="shared" si="1"/>
        <v>1.32250000000001</v>
      </c>
      <c r="E36" s="1">
        <f t="shared" si="2"/>
        <v>0.5625</v>
      </c>
    </row>
    <row r="37" spans="1:5">
      <c r="A37" s="2"/>
      <c r="B37" s="2"/>
      <c r="C37" s="1">
        <f t="shared" si="0"/>
        <v>0.809999999999997</v>
      </c>
      <c r="D37" s="1">
        <f t="shared" si="1"/>
        <v>1.32250000000001</v>
      </c>
      <c r="E37" s="1">
        <f t="shared" si="2"/>
        <v>0.5625</v>
      </c>
    </row>
    <row r="38" spans="1:5">
      <c r="A38" s="2"/>
      <c r="B38" s="2" t="s">
        <v>75</v>
      </c>
      <c r="C38" s="1">
        <f t="shared" si="0"/>
        <v>4.62249999999996</v>
      </c>
      <c r="D38" s="1">
        <f t="shared" si="1"/>
        <v>12.96</v>
      </c>
      <c r="E38" s="1">
        <f t="shared" si="2"/>
        <v>13.3225</v>
      </c>
    </row>
    <row r="39" spans="1:5">
      <c r="A39" s="2"/>
      <c r="B39" s="2"/>
      <c r="C39" s="1">
        <f t="shared" si="0"/>
        <v>4.62249999999996</v>
      </c>
      <c r="D39" s="1">
        <f t="shared" si="1"/>
        <v>12.96</v>
      </c>
      <c r="E39" s="1">
        <f t="shared" si="2"/>
        <v>13.3225</v>
      </c>
    </row>
    <row r="40" spans="6:6">
      <c r="F40">
        <f>SUM(C32:E39)</f>
        <v>236.95</v>
      </c>
    </row>
  </sheetData>
  <mergeCells count="16">
    <mergeCell ref="A10:B10"/>
    <mergeCell ref="A11:A18"/>
    <mergeCell ref="A22:A29"/>
    <mergeCell ref="A32:A39"/>
    <mergeCell ref="B11:B12"/>
    <mergeCell ref="B13:B14"/>
    <mergeCell ref="B15:B16"/>
    <mergeCell ref="B17:B18"/>
    <mergeCell ref="B22:B23"/>
    <mergeCell ref="B24:B25"/>
    <mergeCell ref="B26:B27"/>
    <mergeCell ref="B28:B29"/>
    <mergeCell ref="B32:B33"/>
    <mergeCell ref="B34:B35"/>
    <mergeCell ref="B36:B37"/>
    <mergeCell ref="B38:B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boxplot</vt:lpstr>
      <vt:lpstr>Sheet1</vt:lpstr>
      <vt:lpstr>aov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ouyangshx</cp:lastModifiedBy>
  <dcterms:created xsi:type="dcterms:W3CDTF">2020-12-21T17:07:00Z</dcterms:created>
  <dcterms:modified xsi:type="dcterms:W3CDTF">2021-02-03T02:33:57Z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